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eerath\Desktop\ESCORT_model\probTransition\"/>
    </mc:Choice>
  </mc:AlternateContent>
  <xr:revisionPtr revIDLastSave="0" documentId="13_ncr:1_{DF6A42F3-BBDA-44D5-8C60-82F27BC1DD62}" xr6:coauthVersionLast="47" xr6:coauthVersionMax="47" xr10:uidLastSave="{00000000-0000-0000-0000-000000000000}"/>
  <bookViews>
    <workbookView xWindow="-120" yWindow="-120" windowWidth="29040" windowHeight="15840" tabRatio="901" xr2:uid="{E8D50DF7-01D0-A84F-A5FA-BA0C6DFF3468}"/>
  </bookViews>
  <sheets>
    <sheet name="The model" sheetId="1" r:id="rId1"/>
    <sheet name="Parameters &amp; DSA" sheetId="2" r:id="rId2"/>
    <sheet name="Life table 2014" sheetId="11" state="hidden" r:id="rId3"/>
    <sheet name="CUA" sheetId="17" r:id="rId4"/>
    <sheet name="MM Conventional" sheetId="14" r:id="rId5"/>
    <sheet name="MM ICP" sheetId="16" r:id="rId6"/>
    <sheet name="Simulation" sheetId="18" r:id="rId7"/>
    <sheet name="PSA- CE Plane" sheetId="33" r:id="rId8"/>
    <sheet name="Threshold_line" sheetId="51" state="hidden" r:id="rId9"/>
    <sheet name="CE acceptability 1" sheetId="19" r:id="rId10"/>
    <sheet name="CE acceptability 2" sheetId="46" r:id="rId11"/>
  </sheets>
  <externalReferences>
    <externalReference r:id="rId12"/>
    <externalReference r:id="rId13"/>
    <externalReference r:id="rId14"/>
    <externalReference r:id="rId15"/>
  </externalReferences>
  <definedNames>
    <definedName name="__CPI1998">[1]Parameters!$O$61</definedName>
    <definedName name="__CPI2001">[1]Parameters!$O$63</definedName>
    <definedName name="__CPI2004">[1]Parameters!$O$66</definedName>
    <definedName name="_Age40">[1]Parameters!#REF!</definedName>
    <definedName name="_Age50">[1]Parameters!#REF!</definedName>
    <definedName name="_Age60">[1]Parameters!#REF!</definedName>
    <definedName name="_Age70">[1]Parameters!#REF!</definedName>
    <definedName name="_cHD1">[1]Parameters!$B$56</definedName>
    <definedName name="_cNP1">#REF!</definedName>
    <definedName name="_cNP2">#REF!</definedName>
    <definedName name="_CPI1998">'Parameters &amp; DSA'!#REF!</definedName>
    <definedName name="_CPI2001">'Parameters &amp; DSA'!#REF!</definedName>
    <definedName name="_CPI2004">'Parameters &amp; DSA'!#REF!</definedName>
    <definedName name="_GPR1">[2]Parameters!#REF!</definedName>
    <definedName name="_PA10">[2]Parameters!#REF!</definedName>
    <definedName name="_PA12">[2]Parameters!#REF!</definedName>
    <definedName name="_PA14">[2]Parameters!#REF!</definedName>
    <definedName name="_PA18">[2]Parameters!#REF!</definedName>
    <definedName name="_PA26">[2]Parameters!#REF!</definedName>
    <definedName name="_PA6">[2]Parameters!#REF!</definedName>
    <definedName name="_pD39">[1]Parameters!#REF!</definedName>
    <definedName name="_pD50">[1]Parameters!#REF!</definedName>
    <definedName name="_pD60">[1]Parameters!#REF!</definedName>
    <definedName name="_pD70">[1]Parameters!#REF!</definedName>
    <definedName name="_pH2">[3]Parameters!#REF!</definedName>
    <definedName name="_PPI10">[2]Parameters!#REF!</definedName>
    <definedName name="_PPI18">[2]Parameters!#REF!</definedName>
    <definedName name="_PPI2">[2]Parameters!#REF!</definedName>
    <definedName name="_PPI26">[2]Parameters!#REF!</definedName>
    <definedName name="_PPI8">[2]Parameters!#REF!</definedName>
    <definedName name="_SWH2">[2]Parameters!#REF!</definedName>
    <definedName name="_wg15">[1]Parameters!#REF!</definedName>
    <definedName name="_wg20">[1]Parameters!#REF!</definedName>
    <definedName name="_wg25">[1]Parameters!#REF!</definedName>
    <definedName name="_wg30">[1]Parameters!#REF!</definedName>
    <definedName name="_wg35">[1]Parameters!#REF!</definedName>
    <definedName name="_wg40">[1]Parameters!#REF!</definedName>
    <definedName name="_wg50">[1]Parameters!#REF!</definedName>
    <definedName name="_wg65">[1]Parameters!#REF!</definedName>
    <definedName name="_xR1">[2]Parameters!#REF!</definedName>
    <definedName name="_xR2">[2]Parameters!#REF!</definedName>
    <definedName name="Age40s">[1]Parameters!#REF!</definedName>
    <definedName name="Age50s">[1]Parameters!#REF!</definedName>
    <definedName name="Age60s">[1]Parameters!#REF!</definedName>
    <definedName name="Age70s">[1]Parameters!#REF!</definedName>
    <definedName name="AgeUpto39">[1]Parameters!#REF!</definedName>
    <definedName name="BS">[2]Parameters!#REF!</definedName>
    <definedName name="c_MDCT">'Parameters &amp; DSA'!$B$58</definedName>
    <definedName name="cCath">[1]Parameters!$B$26</definedName>
    <definedName name="cChroHD">[1]Parameters!$B$40</definedName>
    <definedName name="cChroPD">[1]Parameters!$B$39</definedName>
    <definedName name="cComHD">[1]Parameters!$B$43</definedName>
    <definedName name="cCoMobid">[1]Parameters!$B$51</definedName>
    <definedName name="cComPD">[1]Parameters!$B$42</definedName>
    <definedName name="cDC">'Parameters &amp; DSA'!$B$6</definedName>
    <definedName name="cDO">'Parameters &amp; DSA'!$B$7</definedName>
    <definedName name="cDR">#REF!</definedName>
    <definedName name="cErythor">[1]Parameters!$B$32</definedName>
    <definedName name="cIdMDonot">[1]Parameters!$B$60</definedName>
    <definedName name="cIdMHD">[1]Parameters!$B$61</definedName>
    <definedName name="cIdMPD">[1]Parameters!$B$62</definedName>
    <definedName name="cIP">[1]Parameters!$B$46</definedName>
    <definedName name="CIS">[2]Parameters!#REF!</definedName>
    <definedName name="cM_3a">'Parameters &amp; DSA'!$B$43</definedName>
    <definedName name="cM_3b">'Parameters &amp; DSA'!$B$44</definedName>
    <definedName name="cM_4">'Parameters &amp; DSA'!$B$45</definedName>
    <definedName name="cM_5">'Parameters &amp; DSA'!$B$46</definedName>
    <definedName name="cM_Dialysis0">'Parameters &amp; DSA'!$B$47</definedName>
    <definedName name="cM_Dialysis1">'Parameters &amp; DSA'!$B$48</definedName>
    <definedName name="cM3a">'Parameters &amp; DSA'!$B$43</definedName>
    <definedName name="cM3b">'Parameters &amp; DSA'!$B$44</definedName>
    <definedName name="cMedHD1">[1]Parameters!$B$56</definedName>
    <definedName name="cMedHD2">[1]Parameters!$B$57</definedName>
    <definedName name="cMedPD1">[1]Parameters!$B$54</definedName>
    <definedName name="cMedPD2">[1]Parameters!$B$55</definedName>
    <definedName name="cMN_3a">'Parameters &amp; DSA'!$B$51</definedName>
    <definedName name="cMN_3b">'Parameters &amp; DSA'!$B$52</definedName>
    <definedName name="cMN_4">'Parameters &amp; DSA'!$B$53</definedName>
    <definedName name="cNM_3a">'Parameters &amp; DSA'!$B$51</definedName>
    <definedName name="cNM_3b">'Parameters &amp; DSA'!$B$52</definedName>
    <definedName name="cNM_4">'Parameters &amp; DSA'!$B$53</definedName>
    <definedName name="cNM_5">'Parameters &amp; DSA'!$B$54</definedName>
    <definedName name="cNM_Dialysis">'Parameters &amp; DSA'!$B$55</definedName>
    <definedName name="cNonMedHD">[1]Parameters!$B$70</definedName>
    <definedName name="cNonMedPD">[1]Parameters!$B$69</definedName>
    <definedName name="cohort2010">[1]PD!#REF!</definedName>
    <definedName name="cohort2011">[1]PD!#REF!</definedName>
    <definedName name="cohort2012">[1]PD!#REF!</definedName>
    <definedName name="cohort2013">[1]PD!#REF!</definedName>
    <definedName name="cohort2014">[1]PD!#REF!</definedName>
    <definedName name="cohort2015">[1]PD!#REF!</definedName>
    <definedName name="cohort2016">[1]PD!#REF!</definedName>
    <definedName name="cohort2017">[1]PD!#REF!</definedName>
    <definedName name="cohort2018">[1]PD!#REF!</definedName>
    <definedName name="cohort2019">[1]PD!#REF!</definedName>
    <definedName name="cohort2020">[1]PD!#REF!</definedName>
    <definedName name="cohort2021">[1]PD!#REF!</definedName>
    <definedName name="cohort2022">[1]PD!#REF!</definedName>
    <definedName name="cohort2023">[1]PD!#REF!</definedName>
    <definedName name="cohort2024">[1]PD!#REF!</definedName>
    <definedName name="cOP">[1]Parameters!$B$47</definedName>
    <definedName name="CostTable">[1]Parameters!#REF!</definedName>
    <definedName name="cPaliative">[1]Parameters!$B$24</definedName>
    <definedName name="cPatientHD">[1]Parameters!$B$65</definedName>
    <definedName name="cPatientPD">[1]Parameters!$B$66</definedName>
    <definedName name="cPD">[1]Parameters!$B$27</definedName>
    <definedName name="cPeritonitis">[1]Parameters!$B$41</definedName>
    <definedName name="CPI">#REF!</definedName>
    <definedName name="cPrimary">#REF!</definedName>
    <definedName name="cRatio">[1]Simulation!#REF!</definedName>
    <definedName name="cRevision">#REF!</definedName>
    <definedName name="CST">[2]Parameters!#REF!</definedName>
    <definedName name="cStandard">#REF!</definedName>
    <definedName name="cSuccess">#REF!</definedName>
    <definedName name="cVas">[1]Parameters!$B$35</definedName>
    <definedName name="cycle">[1]PD!$B$6:$B$105</definedName>
    <definedName name="DDH2RA8">[2]Parameters!#REF!</definedName>
    <definedName name="DDPPI8">[2]Parameters!#REF!</definedName>
    <definedName name="dErythro">[1]Parameters!$B$33</definedName>
    <definedName name="ECG">[2]Parameters!#REF!</definedName>
    <definedName name="effpop">[1]Simulation!#REF!</definedName>
    <definedName name="gamma">[1]Parameters!$B$20</definedName>
    <definedName name="GDP">[1]Parameters!#REF!</definedName>
    <definedName name="GEPA">[2]Parameters!#REF!</definedName>
    <definedName name="GERA">[2]Parameters!#REF!</definedName>
    <definedName name="GPGER1">[2]Parameters!#REF!</definedName>
    <definedName name="GPGER2">[2]Parameters!#REF!</definedName>
    <definedName name="GPMA">[2]Parameters!#REF!</definedName>
    <definedName name="GPRA">[2]Parameters!#REF!</definedName>
    <definedName name="H2RA10">[2]Parameters!#REF!</definedName>
    <definedName name="H2RA18">[2]Parameters!#REF!</definedName>
    <definedName name="H2RA26">[2]Parameters!#REF!</definedName>
    <definedName name="H2RA8">[2]Parameters!#REF!</definedName>
    <definedName name="H2RADD">[2]Parameters!#REF!</definedName>
    <definedName name="hDDH2">[2]Parameters!#REF!</definedName>
    <definedName name="hDDPPI">[2]Parameters!#REF!</definedName>
    <definedName name="HDpercent">'Parameters &amp; DSA'!$B$116</definedName>
    <definedName name="hH2_">[2]Parameters!#REF!</definedName>
    <definedName name="hPA">[2]Parameters!#REF!</definedName>
    <definedName name="hPPI">[2]Parameters!#REF!</definedName>
    <definedName name="HR2A18">[2]Parameters!#REF!</definedName>
    <definedName name="HR2A26">[2]Parameters!#REF!</definedName>
    <definedName name="IncESRD">[1]Parameters!#REF!</definedName>
    <definedName name="Invest">[1]Parameters!$B$31</definedName>
    <definedName name="lambda">[1]Parameters!$B$19</definedName>
    <definedName name="LDPPI">[2]Parameters!#REF!</definedName>
    <definedName name="LDPPI18">[2]Parameters!#REF!</definedName>
    <definedName name="LDPPI26">[2]Parameters!#REF!</definedName>
    <definedName name="LLB_3a">'Parameters &amp; DSA'!$B$125</definedName>
    <definedName name="LLB_3b">'Parameters &amp; DSA'!$B$127</definedName>
    <definedName name="LLB_4">'Parameters &amp; DSA'!$B$129</definedName>
    <definedName name="lngam">#REF!</definedName>
    <definedName name="lnlam">#REF!</definedName>
    <definedName name="male">#REF!</definedName>
    <definedName name="maleC">#REF!</definedName>
    <definedName name="mean">#REF!</definedName>
    <definedName name="MinimizeCosts">FALSE</definedName>
    <definedName name="mm_3a">'Parameters &amp; DSA'!$B$121</definedName>
    <definedName name="mm_3b">'Parameters &amp; DSA'!$B$122</definedName>
    <definedName name="mm_4">'Parameters &amp; DSA'!$B$123</definedName>
    <definedName name="mortalityTab">[1]Parameters!#REF!</definedName>
    <definedName name="mrHD_1">[3]Parameters!#REF!</definedName>
    <definedName name="mrHD_2">[3]Parameters!#REF!</definedName>
    <definedName name="mrHD_3">[3]Parameters!#REF!</definedName>
    <definedName name="mrHD_4">[3]Parameters!#REF!</definedName>
    <definedName name="mrHD_5">[3]Parameters!#REF!</definedName>
    <definedName name="nBSR2">[2]Parameters!#REF!</definedName>
    <definedName name="nCSTR2">[2]Parameters!#REF!</definedName>
    <definedName name="nECGR1">[2]Parameters!#REF!</definedName>
    <definedName name="nECGR2">[2]Parameters!#REF!</definedName>
    <definedName name="NF">[2]Parameters!#REF!</definedName>
    <definedName name="nGER2">[2]Parameters!#REF!</definedName>
    <definedName name="nGPR2">[2]Parameters!#REF!</definedName>
    <definedName name="NP1cost">[4]NP1!$M$68</definedName>
    <definedName name="NP1qalys">[4]NP1!$O$68</definedName>
    <definedName name="NP2cost">#REF!</definedName>
    <definedName name="NP2lys">#REF!</definedName>
    <definedName name="NP2qalys">#REF!</definedName>
    <definedName name="nUGIER1">[2]Parameters!#REF!</definedName>
    <definedName name="nUGIER2">[2]Parameters!#REF!</definedName>
    <definedName name="nUGISR1">[2]Parameters!#REF!</definedName>
    <definedName name="nUGISR2">[2]Parameters!#REF!</definedName>
    <definedName name="oDR">#REF!</definedName>
    <definedName name="omrPTHR">#REF!</definedName>
    <definedName name="omrRTHR">#REF!</definedName>
    <definedName name="p06H2">[2]Parameters!#REF!</definedName>
    <definedName name="p06LDPPI">[2]Parameters!#REF!</definedName>
    <definedName name="p06PA">[2]Parameters!#REF!</definedName>
    <definedName name="p06PL">[2]Parameters!#REF!</definedName>
    <definedName name="p06PPI">[2]Parameters!#REF!</definedName>
    <definedName name="p06SU">[2]Parameters!#REF!</definedName>
    <definedName name="p3a_3a">'Parameters &amp; DSA'!$B$10</definedName>
    <definedName name="p3a_3aMDCT">'Parameters &amp; DSA'!$B$29</definedName>
    <definedName name="p3a_3b">'Parameters &amp; DSA'!$B$11</definedName>
    <definedName name="p3a_3bMDCT">'Parameters &amp; DSA'!$B$30</definedName>
    <definedName name="p3a_Death">'Parameters &amp; DSA'!#REF!</definedName>
    <definedName name="p3a_DeathMDCT">'Parameters &amp; DSA'!#REF!</definedName>
    <definedName name="p3a3a">'Parameters &amp; DSA'!$B$10</definedName>
    <definedName name="p3a3b">'Parameters &amp; DSA'!$B$11</definedName>
    <definedName name="p3aDeath">'Parameters &amp; DSA'!#REF!</definedName>
    <definedName name="p3b_3b">'Parameters &amp; DSA'!$B$12</definedName>
    <definedName name="p3b_3bMDCT">'Parameters &amp; DSA'!$B$31</definedName>
    <definedName name="p3b_4">'Parameters &amp; DSA'!$B$13</definedName>
    <definedName name="p3b_4MDCT">'Parameters &amp; DSA'!$B$32</definedName>
    <definedName name="p3b_Death">'Parameters &amp; DSA'!#REF!</definedName>
    <definedName name="p3b_DeathMDCT">'Parameters &amp; DSA'!#REF!</definedName>
    <definedName name="p3b3b">'Parameters &amp; DSA'!$B$12</definedName>
    <definedName name="p3b4">'Parameters &amp; DSA'!$B$13</definedName>
    <definedName name="p3bDeath">'Parameters &amp; DSA'!#REF!</definedName>
    <definedName name="p4_4">'Parameters &amp; DSA'!$B$14</definedName>
    <definedName name="p4_4MDCT">'Parameters &amp; DSA'!$B$33</definedName>
    <definedName name="p4_5">'Parameters &amp; DSA'!$B$15</definedName>
    <definedName name="p4_5MDCT">'Parameters &amp; DSA'!$B$34</definedName>
    <definedName name="p4_Death">'Parameters &amp; DSA'!#REF!</definedName>
    <definedName name="p4_DeathMDCT">'Parameters &amp; DSA'!#REF!</definedName>
    <definedName name="p5_5">'Parameters &amp; DSA'!$B$16</definedName>
    <definedName name="p5_5MDCT">'Parameters &amp; DSA'!$B$35</definedName>
    <definedName name="p5_Death">'Parameters &amp; DSA'!$B$18</definedName>
    <definedName name="p5_DeathMDCT">'Parameters &amp; DSA'!$B$37</definedName>
    <definedName name="p5_Dialysis">'Parameters &amp; DSA'!$B$17</definedName>
    <definedName name="p5_DialysisMDCT">'Parameters &amp; DSA'!$B$36</definedName>
    <definedName name="p612H2">[2]Parameters!#REF!</definedName>
    <definedName name="p612LDPPI">[2]Parameters!#REF!</definedName>
    <definedName name="p612PA">[2]Parameters!#REF!</definedName>
    <definedName name="p612PL">[2]Parameters!#REF!</definedName>
    <definedName name="p612PPI">[2]Parameters!#REF!</definedName>
    <definedName name="pAcRRT">[1]Parameters!#REF!</definedName>
    <definedName name="pComHD">[1]Parameters!$B$12</definedName>
    <definedName name="pComPD">[1]Parameters!$B$11</definedName>
    <definedName name="pCon">[3]Parameters!#REF!</definedName>
    <definedName name="pD40s">[1]Parameters!#REF!</definedName>
    <definedName name="pD50s">[1]Parameters!#REF!</definedName>
    <definedName name="pD60s">[1]Parameters!#REF!</definedName>
    <definedName name="pD70s">[1]Parameters!#REF!</definedName>
    <definedName name="pDDH2">[2]Parameters!#REF!</definedName>
    <definedName name="pDDPPI">[2]Parameters!#REF!</definedName>
    <definedName name="pDialysis_Death">'Parameters &amp; DSA'!$B$20</definedName>
    <definedName name="pDialysis_DeathMDCT">'Parameters &amp; DSA'!$B$39</definedName>
    <definedName name="pDialysis_Dialysis">'Parameters &amp; DSA'!$B$19</definedName>
    <definedName name="pDialysis_DialysisMDCT">'Parameters &amp; DSA'!$B$38</definedName>
    <definedName name="pDoNot">[1]Parameters!$B$10</definedName>
    <definedName name="pDupto39">[1]Parameters!#REF!</definedName>
    <definedName name="perspective">[1]Parameters!$B$3</definedName>
    <definedName name="pHD">[1]Parameters!#REF!</definedName>
    <definedName name="pHDtoPD">[1]Parameters!$B$13</definedName>
    <definedName name="pHDtoPD2">[1]Parameters!#REF!</definedName>
    <definedName name="pLE">[2]Parameters!#REF!</definedName>
    <definedName name="pLL">[2]Parameters!#REF!</definedName>
    <definedName name="popEVPI">[1]Simulation!#REF!</definedName>
    <definedName name="Pp2004ESRD">[1]Parameters!#REF!</definedName>
    <definedName name="pPD">[1]Parameters!#REF!</definedName>
    <definedName name="pPDtoHD">[1]Parameters!$B$14</definedName>
    <definedName name="pPDtoHD2">[1]Parameters!#REF!</definedName>
    <definedName name="PPI">[2]Parameters!#REF!</definedName>
    <definedName name="pPPI">[2]Parameters!#REF!</definedName>
    <definedName name="prob">#REF!</definedName>
    <definedName name="q">#REF!</definedName>
    <definedName name="r_">#REF!</definedName>
    <definedName name="RateInc">[1]Parameters!#REF!</definedName>
    <definedName name="rER">[1]Parameters!$B$49</definedName>
    <definedName name="rIP">[1]Parameters!$B$48</definedName>
    <definedName name="rOP">[1]Parameters!$B$50</definedName>
    <definedName name="RR">'Parameters &amp; DSA'!$B$26</definedName>
    <definedName name="RR_3a">'Parameters &amp; DSA'!$B$23</definedName>
    <definedName name="RR_3b">'Parameters &amp; DSA'!$B$24</definedName>
    <definedName name="RR_4">'Parameters &amp; DSA'!$B$25</definedName>
    <definedName name="RR_5">'Parameters &amp; DSA'!$B$26</definedName>
    <definedName name="RR3a">'Parameters &amp; DSA'!$B$23</definedName>
    <definedName name="RR3b">'Parameters &amp; DSA'!$B$24</definedName>
    <definedName name="rrNP1">#REF!</definedName>
    <definedName name="rrNP2">#REF!</definedName>
    <definedName name="rrr">#REF!</definedName>
    <definedName name="SD">#REF!</definedName>
    <definedName name="SessionHD">[1]Parameters!$B$37</definedName>
    <definedName name="Set">[1]Parameters!$B$29</definedName>
    <definedName name="STDcost">[4]Standard!$M$68</definedName>
    <definedName name="STDqalys">[4]Standard!$O$68</definedName>
    <definedName name="SWDDH2">[2]Parameters!#REF!</definedName>
    <definedName name="SWDDH2E">[2]Parameters!#REF!</definedName>
    <definedName name="SWDDPPI">[2]Parameters!#REF!</definedName>
    <definedName name="SWDDPPIE">[2]Parameters!#REF!</definedName>
    <definedName name="SWH2E">[2]Parameters!#REF!</definedName>
    <definedName name="SWNH12">[2]Parameters!#REF!</definedName>
    <definedName name="SWNH8">[2]Parameters!#REF!</definedName>
    <definedName name="SWPA">[2]Parameters!#REF!</definedName>
    <definedName name="SWPAE">[2]Parameters!#REF!</definedName>
    <definedName name="SWPPI">[2]Parameters!#REF!</definedName>
    <definedName name="SWPPIE">[2]Parameters!#REF!</definedName>
    <definedName name="SWSU">[2]Parameters!#REF!</definedName>
    <definedName name="TabCostHD">[1]Parameters!#REF!</definedName>
    <definedName name="TabCostPD">[1]Parameters!#REF!</definedName>
    <definedName name="Threshold">Simulation!$BG$3</definedName>
    <definedName name="TreeData">#REF!</definedName>
    <definedName name="TreeDiagBase">#REF!</definedName>
    <definedName name="TreeDiagram">#REF!</definedName>
    <definedName name="u3aCT">'Parameters &amp; DSA'!$B$61</definedName>
    <definedName name="u3aMDCT">'Parameters &amp; DSA'!#REF!</definedName>
    <definedName name="u3bCT">'Parameters &amp; DSA'!$B$62</definedName>
    <definedName name="u3bMDCT">'Parameters &amp; DSA'!#REF!</definedName>
    <definedName name="u4CT">'Parameters &amp; DSA'!$B$63</definedName>
    <definedName name="u4MDCT">'Parameters &amp; DSA'!#REF!</definedName>
    <definedName name="u5CT">'Parameters &amp; DSA'!$B$64</definedName>
    <definedName name="u5MDCT">'Parameters &amp; DSA'!#REF!</definedName>
    <definedName name="uCom">[1]Parameters!$B$75</definedName>
    <definedName name="uDialysisCT">'Parameters &amp; DSA'!$B$65</definedName>
    <definedName name="uDialysisMDCT">'Parameters &amp; DSA'!#REF!</definedName>
    <definedName name="UGIE">[2]Parameters!#REF!</definedName>
    <definedName name="UGIS">[2]Parameters!#REF!</definedName>
    <definedName name="uHD">[1]Parameters!$B$77</definedName>
    <definedName name="uHDnoCom">[1]Parameters!$B$74</definedName>
    <definedName name="ULB_3a">'Parameters &amp; DSA'!$B$126</definedName>
    <definedName name="ULB_3b">'Parameters &amp; DSA'!$B$128</definedName>
    <definedName name="ULB_4">'Parameters &amp; DSA'!$B$130</definedName>
    <definedName name="uPD">[1]Parameters!$B$76</definedName>
    <definedName name="uPDnoCom">[1]Parameters!$B$73</definedName>
    <definedName name="uRevision">#REF!</definedName>
    <definedName name="UseExpUtility">FALSE</definedName>
    <definedName name="uSuccessP">#REF!</definedName>
    <definedName name="uSuccessR">#REF!</definedName>
    <definedName name="Weight?">[1]Parameters!#REF!</definedName>
    <definedName name="work15">[1]Parameters!#REF!</definedName>
    <definedName name="Work23">[1]Parameters!#REF!</definedName>
    <definedName name="Work25">[1]Parameters!#REF!</definedName>
    <definedName name="Work60">[1]Parameters!#REF!</definedName>
    <definedName name="Work70">[1]Parameters!#REF!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1015" i="18" l="1"/>
  <c r="BE1014" i="18"/>
  <c r="BE1012" i="18"/>
  <c r="BE1008" i="18"/>
  <c r="BE1010" i="18" s="1"/>
  <c r="BE7" i="18"/>
  <c r="BE8" i="18"/>
  <c r="BE9" i="18"/>
  <c r="BE10" i="18"/>
  <c r="BE11" i="18"/>
  <c r="BE12" i="18"/>
  <c r="BE13" i="18"/>
  <c r="BE14" i="18"/>
  <c r="BE15" i="18"/>
  <c r="BE16" i="18"/>
  <c r="BE17" i="18"/>
  <c r="BE18" i="18"/>
  <c r="BE19" i="18"/>
  <c r="BE20" i="18"/>
  <c r="BE21" i="18"/>
  <c r="BE22" i="18"/>
  <c r="BE23" i="18"/>
  <c r="BE24" i="18"/>
  <c r="BE25" i="18"/>
  <c r="BE26" i="18"/>
  <c r="BE27" i="18"/>
  <c r="BE28" i="18"/>
  <c r="BE29" i="18"/>
  <c r="BE30" i="18"/>
  <c r="BE31" i="18"/>
  <c r="BE32" i="18"/>
  <c r="BE33" i="18"/>
  <c r="BE34" i="18"/>
  <c r="BE35" i="18"/>
  <c r="BE36" i="18"/>
  <c r="BE37" i="18"/>
  <c r="BE38" i="18"/>
  <c r="BE39" i="18"/>
  <c r="BE40" i="18"/>
  <c r="BE41" i="18"/>
  <c r="BE42" i="18"/>
  <c r="BE43" i="18"/>
  <c r="BE44" i="18"/>
  <c r="BE45" i="18"/>
  <c r="BE46" i="18"/>
  <c r="BE47" i="18"/>
  <c r="BE48" i="18"/>
  <c r="BE49" i="18"/>
  <c r="BE50" i="18"/>
  <c r="BE51" i="18"/>
  <c r="BE52" i="18"/>
  <c r="BE53" i="18"/>
  <c r="BE54" i="18"/>
  <c r="BE55" i="18"/>
  <c r="BE56" i="18"/>
  <c r="BE57" i="18"/>
  <c r="BE58" i="18"/>
  <c r="BE59" i="18"/>
  <c r="BE60" i="18"/>
  <c r="BE61" i="18"/>
  <c r="BE62" i="18"/>
  <c r="BE63" i="18"/>
  <c r="BE64" i="18"/>
  <c r="BE65" i="18"/>
  <c r="BE66" i="18"/>
  <c r="BE67" i="18"/>
  <c r="BE68" i="18"/>
  <c r="BE69" i="18"/>
  <c r="BE70" i="18"/>
  <c r="BE71" i="18"/>
  <c r="BE72" i="18"/>
  <c r="BE73" i="18"/>
  <c r="BE74" i="18"/>
  <c r="BE75" i="18"/>
  <c r="BE76" i="18"/>
  <c r="BE77" i="18"/>
  <c r="BE78" i="18"/>
  <c r="BE79" i="18"/>
  <c r="BE80" i="18"/>
  <c r="BE81" i="18"/>
  <c r="BE82" i="18"/>
  <c r="BE83" i="18"/>
  <c r="BE84" i="18"/>
  <c r="BE85" i="18"/>
  <c r="BE86" i="18"/>
  <c r="BE87" i="18"/>
  <c r="BE88" i="18"/>
  <c r="BE89" i="18"/>
  <c r="BE90" i="18"/>
  <c r="BE91" i="18"/>
  <c r="BE92" i="18"/>
  <c r="BE93" i="18"/>
  <c r="BE94" i="18"/>
  <c r="BE95" i="18"/>
  <c r="BE96" i="18"/>
  <c r="BE97" i="18"/>
  <c r="BE98" i="18"/>
  <c r="BE99" i="18"/>
  <c r="BE100" i="18"/>
  <c r="BE101" i="18"/>
  <c r="BE102" i="18"/>
  <c r="BE103" i="18"/>
  <c r="BE104" i="18"/>
  <c r="BE105" i="18"/>
  <c r="BE106" i="18"/>
  <c r="BE107" i="18"/>
  <c r="BE108" i="18"/>
  <c r="BE109" i="18"/>
  <c r="BE110" i="18"/>
  <c r="BE111" i="18"/>
  <c r="BE112" i="18"/>
  <c r="BE113" i="18"/>
  <c r="BE114" i="18"/>
  <c r="BE115" i="18"/>
  <c r="BE116" i="18"/>
  <c r="BE117" i="18"/>
  <c r="BE118" i="18"/>
  <c r="BE119" i="18"/>
  <c r="BE120" i="18"/>
  <c r="BE121" i="18"/>
  <c r="BE122" i="18"/>
  <c r="BE123" i="18"/>
  <c r="BE124" i="18"/>
  <c r="BE125" i="18"/>
  <c r="BE126" i="18"/>
  <c r="BE127" i="18"/>
  <c r="BE128" i="18"/>
  <c r="BE129" i="18"/>
  <c r="BE130" i="18"/>
  <c r="BE131" i="18"/>
  <c r="BE132" i="18"/>
  <c r="BE133" i="18"/>
  <c r="BE134" i="18"/>
  <c r="BE135" i="18"/>
  <c r="BE136" i="18"/>
  <c r="BE137" i="18"/>
  <c r="BE138" i="18"/>
  <c r="BE139" i="18"/>
  <c r="BE140" i="18"/>
  <c r="BE141" i="18"/>
  <c r="BE142" i="18"/>
  <c r="BE143" i="18"/>
  <c r="BE144" i="18"/>
  <c r="BE145" i="18"/>
  <c r="BE146" i="18"/>
  <c r="BE147" i="18"/>
  <c r="BE148" i="18"/>
  <c r="BE149" i="18"/>
  <c r="BE150" i="18"/>
  <c r="BE151" i="18"/>
  <c r="BE152" i="18"/>
  <c r="BE153" i="18"/>
  <c r="BE154" i="18"/>
  <c r="BE155" i="18"/>
  <c r="BE156" i="18"/>
  <c r="BE157" i="18"/>
  <c r="BE158" i="18"/>
  <c r="BE159" i="18"/>
  <c r="BE160" i="18"/>
  <c r="BE161" i="18"/>
  <c r="BE162" i="18"/>
  <c r="BE163" i="18"/>
  <c r="BE164" i="18"/>
  <c r="BE165" i="18"/>
  <c r="BE166" i="18"/>
  <c r="BE167" i="18"/>
  <c r="BE168" i="18"/>
  <c r="BE169" i="18"/>
  <c r="BE170" i="18"/>
  <c r="BE171" i="18"/>
  <c r="BE172" i="18"/>
  <c r="BE173" i="18"/>
  <c r="BE174" i="18"/>
  <c r="BE175" i="18"/>
  <c r="BE176" i="18"/>
  <c r="BE177" i="18"/>
  <c r="BE178" i="18"/>
  <c r="BE179" i="18"/>
  <c r="BE180" i="18"/>
  <c r="BE181" i="18"/>
  <c r="BE182" i="18"/>
  <c r="BE183" i="18"/>
  <c r="BE184" i="18"/>
  <c r="BE185" i="18"/>
  <c r="BE186" i="18"/>
  <c r="BE187" i="18"/>
  <c r="BE188" i="18"/>
  <c r="BE189" i="18"/>
  <c r="BE190" i="18"/>
  <c r="BE191" i="18"/>
  <c r="BE192" i="18"/>
  <c r="BE193" i="18"/>
  <c r="BE194" i="18"/>
  <c r="BE195" i="18"/>
  <c r="BE196" i="18"/>
  <c r="BE197" i="18"/>
  <c r="BE198" i="18"/>
  <c r="BE199" i="18"/>
  <c r="BE200" i="18"/>
  <c r="BE201" i="18"/>
  <c r="BE202" i="18"/>
  <c r="BE203" i="18"/>
  <c r="BE204" i="18"/>
  <c r="BE205" i="18"/>
  <c r="BE206" i="18"/>
  <c r="BE207" i="18"/>
  <c r="BE208" i="18"/>
  <c r="BE209" i="18"/>
  <c r="BE210" i="18"/>
  <c r="BE211" i="18"/>
  <c r="BE212" i="18"/>
  <c r="BE213" i="18"/>
  <c r="BE214" i="18"/>
  <c r="BE215" i="18"/>
  <c r="BE216" i="18"/>
  <c r="BE217" i="18"/>
  <c r="BE218" i="18"/>
  <c r="BE219" i="18"/>
  <c r="BE220" i="18"/>
  <c r="BE221" i="18"/>
  <c r="BE222" i="18"/>
  <c r="BE223" i="18"/>
  <c r="BE224" i="18"/>
  <c r="BE225" i="18"/>
  <c r="BE226" i="18"/>
  <c r="BE227" i="18"/>
  <c r="BE228" i="18"/>
  <c r="BE229" i="18"/>
  <c r="BE230" i="18"/>
  <c r="BE231" i="18"/>
  <c r="BE232" i="18"/>
  <c r="BE233" i="18"/>
  <c r="BE234" i="18"/>
  <c r="BE235" i="18"/>
  <c r="BE236" i="18"/>
  <c r="BE237" i="18"/>
  <c r="BE238" i="18"/>
  <c r="BE239" i="18"/>
  <c r="BE240" i="18"/>
  <c r="BE241" i="18"/>
  <c r="BE242" i="18"/>
  <c r="BE243" i="18"/>
  <c r="BE244" i="18"/>
  <c r="BE245" i="18"/>
  <c r="BE246" i="18"/>
  <c r="BE247" i="18"/>
  <c r="BE248" i="18"/>
  <c r="BE249" i="18"/>
  <c r="BE250" i="18"/>
  <c r="BE251" i="18"/>
  <c r="BE252" i="18"/>
  <c r="BE253" i="18"/>
  <c r="BE254" i="18"/>
  <c r="BE255" i="18"/>
  <c r="BE256" i="18"/>
  <c r="BE257" i="18"/>
  <c r="BE258" i="18"/>
  <c r="BE259" i="18"/>
  <c r="BE260" i="18"/>
  <c r="BE261" i="18"/>
  <c r="BE262" i="18"/>
  <c r="BE263" i="18"/>
  <c r="BE264" i="18"/>
  <c r="BE265" i="18"/>
  <c r="BE266" i="18"/>
  <c r="BE267" i="18"/>
  <c r="BE268" i="18"/>
  <c r="BE269" i="18"/>
  <c r="BE270" i="18"/>
  <c r="BE271" i="18"/>
  <c r="BE272" i="18"/>
  <c r="BE273" i="18"/>
  <c r="BE274" i="18"/>
  <c r="BE275" i="18"/>
  <c r="BE276" i="18"/>
  <c r="BE277" i="18"/>
  <c r="BE278" i="18"/>
  <c r="BE279" i="18"/>
  <c r="BE280" i="18"/>
  <c r="BE281" i="18"/>
  <c r="BE282" i="18"/>
  <c r="BE283" i="18"/>
  <c r="BE284" i="18"/>
  <c r="BE285" i="18"/>
  <c r="BE286" i="18"/>
  <c r="BE287" i="18"/>
  <c r="BE288" i="18"/>
  <c r="BE289" i="18"/>
  <c r="BE290" i="18"/>
  <c r="BE291" i="18"/>
  <c r="BE292" i="18"/>
  <c r="BE293" i="18"/>
  <c r="BE294" i="18"/>
  <c r="BE295" i="18"/>
  <c r="BE296" i="18"/>
  <c r="BE297" i="18"/>
  <c r="BE298" i="18"/>
  <c r="BE299" i="18"/>
  <c r="BE300" i="18"/>
  <c r="BE301" i="18"/>
  <c r="BE302" i="18"/>
  <c r="BE303" i="18"/>
  <c r="BE304" i="18"/>
  <c r="BE305" i="18"/>
  <c r="BE306" i="18"/>
  <c r="BE307" i="18"/>
  <c r="BE308" i="18"/>
  <c r="BE309" i="18"/>
  <c r="BE310" i="18"/>
  <c r="BE311" i="18"/>
  <c r="BE312" i="18"/>
  <c r="BE313" i="18"/>
  <c r="BE314" i="18"/>
  <c r="BE315" i="18"/>
  <c r="BE316" i="18"/>
  <c r="BE317" i="18"/>
  <c r="BE318" i="18"/>
  <c r="BE319" i="18"/>
  <c r="BE320" i="18"/>
  <c r="BE321" i="18"/>
  <c r="BE322" i="18"/>
  <c r="BE323" i="18"/>
  <c r="BE324" i="18"/>
  <c r="BE325" i="18"/>
  <c r="BE326" i="18"/>
  <c r="BE327" i="18"/>
  <c r="BE328" i="18"/>
  <c r="BE329" i="18"/>
  <c r="BE330" i="18"/>
  <c r="BE331" i="18"/>
  <c r="BE332" i="18"/>
  <c r="BE333" i="18"/>
  <c r="BE334" i="18"/>
  <c r="BE335" i="18"/>
  <c r="BE336" i="18"/>
  <c r="BE337" i="18"/>
  <c r="BE338" i="18"/>
  <c r="BE339" i="18"/>
  <c r="BE340" i="18"/>
  <c r="BE341" i="18"/>
  <c r="BE342" i="18"/>
  <c r="BE343" i="18"/>
  <c r="BE344" i="18"/>
  <c r="BE345" i="18"/>
  <c r="BE346" i="18"/>
  <c r="BE347" i="18"/>
  <c r="BE348" i="18"/>
  <c r="BE349" i="18"/>
  <c r="BE350" i="18"/>
  <c r="BE351" i="18"/>
  <c r="BE352" i="18"/>
  <c r="BE353" i="18"/>
  <c r="BE354" i="18"/>
  <c r="BE355" i="18"/>
  <c r="BE356" i="18"/>
  <c r="BE357" i="18"/>
  <c r="BE358" i="18"/>
  <c r="BE359" i="18"/>
  <c r="BE360" i="18"/>
  <c r="BE361" i="18"/>
  <c r="BE362" i="18"/>
  <c r="BE363" i="18"/>
  <c r="BE364" i="18"/>
  <c r="BE365" i="18"/>
  <c r="BE366" i="18"/>
  <c r="BE367" i="18"/>
  <c r="BE368" i="18"/>
  <c r="BE369" i="18"/>
  <c r="BE370" i="18"/>
  <c r="BE371" i="18"/>
  <c r="BE372" i="18"/>
  <c r="BE373" i="18"/>
  <c r="BE374" i="18"/>
  <c r="BE375" i="18"/>
  <c r="BE376" i="18"/>
  <c r="BE377" i="18"/>
  <c r="BE378" i="18"/>
  <c r="BE379" i="18"/>
  <c r="BE380" i="18"/>
  <c r="BE381" i="18"/>
  <c r="BE382" i="18"/>
  <c r="BE383" i="18"/>
  <c r="BE384" i="18"/>
  <c r="BE385" i="18"/>
  <c r="BE386" i="18"/>
  <c r="BE387" i="18"/>
  <c r="BE388" i="18"/>
  <c r="BE389" i="18"/>
  <c r="BE390" i="18"/>
  <c r="BE391" i="18"/>
  <c r="BE392" i="18"/>
  <c r="BE393" i="18"/>
  <c r="BE394" i="18"/>
  <c r="BE395" i="18"/>
  <c r="BE396" i="18"/>
  <c r="BE397" i="18"/>
  <c r="BE398" i="18"/>
  <c r="BE399" i="18"/>
  <c r="BE400" i="18"/>
  <c r="BE401" i="18"/>
  <c r="BE402" i="18"/>
  <c r="BE403" i="18"/>
  <c r="BE404" i="18"/>
  <c r="BE405" i="18"/>
  <c r="BE406" i="18"/>
  <c r="BE407" i="18"/>
  <c r="BE408" i="18"/>
  <c r="BE409" i="18"/>
  <c r="BE410" i="18"/>
  <c r="BE411" i="18"/>
  <c r="BE412" i="18"/>
  <c r="BE413" i="18"/>
  <c r="BE414" i="18"/>
  <c r="BE415" i="18"/>
  <c r="BE416" i="18"/>
  <c r="BE417" i="18"/>
  <c r="BE418" i="18"/>
  <c r="BE419" i="18"/>
  <c r="BE420" i="18"/>
  <c r="BE421" i="18"/>
  <c r="BE422" i="18"/>
  <c r="BE423" i="18"/>
  <c r="BE424" i="18"/>
  <c r="BE425" i="18"/>
  <c r="BE426" i="18"/>
  <c r="BE427" i="18"/>
  <c r="BE428" i="18"/>
  <c r="BE429" i="18"/>
  <c r="BE430" i="18"/>
  <c r="BE431" i="18"/>
  <c r="BE432" i="18"/>
  <c r="BE433" i="18"/>
  <c r="BE434" i="18"/>
  <c r="BE435" i="18"/>
  <c r="BE436" i="18"/>
  <c r="BE437" i="18"/>
  <c r="BE438" i="18"/>
  <c r="BE439" i="18"/>
  <c r="BE440" i="18"/>
  <c r="BE441" i="18"/>
  <c r="BE442" i="18"/>
  <c r="BE443" i="18"/>
  <c r="BE444" i="18"/>
  <c r="BE445" i="18"/>
  <c r="BE446" i="18"/>
  <c r="BE447" i="18"/>
  <c r="BE448" i="18"/>
  <c r="BE449" i="18"/>
  <c r="BE450" i="18"/>
  <c r="BE451" i="18"/>
  <c r="BE452" i="18"/>
  <c r="BE453" i="18"/>
  <c r="BE454" i="18"/>
  <c r="BE455" i="18"/>
  <c r="BE456" i="18"/>
  <c r="BE457" i="18"/>
  <c r="BE458" i="18"/>
  <c r="BE459" i="18"/>
  <c r="BE460" i="18"/>
  <c r="BE461" i="18"/>
  <c r="BE462" i="18"/>
  <c r="BE463" i="18"/>
  <c r="BE464" i="18"/>
  <c r="BE465" i="18"/>
  <c r="BE466" i="18"/>
  <c r="BE467" i="18"/>
  <c r="BE468" i="18"/>
  <c r="BE469" i="18"/>
  <c r="BE470" i="18"/>
  <c r="BE471" i="18"/>
  <c r="BE472" i="18"/>
  <c r="BE473" i="18"/>
  <c r="BE474" i="18"/>
  <c r="BE475" i="18"/>
  <c r="BE476" i="18"/>
  <c r="BE477" i="18"/>
  <c r="BE478" i="18"/>
  <c r="BE479" i="18"/>
  <c r="BE480" i="18"/>
  <c r="BE481" i="18"/>
  <c r="BE482" i="18"/>
  <c r="BE483" i="18"/>
  <c r="BE484" i="18"/>
  <c r="BE485" i="18"/>
  <c r="BE486" i="18"/>
  <c r="BE487" i="18"/>
  <c r="BE488" i="18"/>
  <c r="BE489" i="18"/>
  <c r="BE490" i="18"/>
  <c r="BE491" i="18"/>
  <c r="BE492" i="18"/>
  <c r="BE493" i="18"/>
  <c r="BE494" i="18"/>
  <c r="BE495" i="18"/>
  <c r="BE496" i="18"/>
  <c r="BE497" i="18"/>
  <c r="BE498" i="18"/>
  <c r="BE499" i="18"/>
  <c r="BE500" i="18"/>
  <c r="BE501" i="18"/>
  <c r="BE502" i="18"/>
  <c r="BE503" i="18"/>
  <c r="BE504" i="18"/>
  <c r="BE505" i="18"/>
  <c r="BE506" i="18"/>
  <c r="BE507" i="18"/>
  <c r="BE508" i="18"/>
  <c r="BE509" i="18"/>
  <c r="BE510" i="18"/>
  <c r="BE511" i="18"/>
  <c r="BE512" i="18"/>
  <c r="BE513" i="18"/>
  <c r="BE514" i="18"/>
  <c r="BE515" i="18"/>
  <c r="BE516" i="18"/>
  <c r="BE517" i="18"/>
  <c r="BE518" i="18"/>
  <c r="BE519" i="18"/>
  <c r="BE520" i="18"/>
  <c r="BE521" i="18"/>
  <c r="BE522" i="18"/>
  <c r="BE523" i="18"/>
  <c r="BE524" i="18"/>
  <c r="BE525" i="18"/>
  <c r="BE526" i="18"/>
  <c r="BE527" i="18"/>
  <c r="BE528" i="18"/>
  <c r="BE529" i="18"/>
  <c r="BE530" i="18"/>
  <c r="BE531" i="18"/>
  <c r="BE532" i="18"/>
  <c r="BE533" i="18"/>
  <c r="BE534" i="18"/>
  <c r="BE535" i="18"/>
  <c r="BE536" i="18"/>
  <c r="BE537" i="18"/>
  <c r="BE538" i="18"/>
  <c r="BE539" i="18"/>
  <c r="BE540" i="18"/>
  <c r="BE541" i="18"/>
  <c r="BE542" i="18"/>
  <c r="BE543" i="18"/>
  <c r="BE544" i="18"/>
  <c r="BE545" i="18"/>
  <c r="BE546" i="18"/>
  <c r="BE547" i="18"/>
  <c r="BE548" i="18"/>
  <c r="BE549" i="18"/>
  <c r="BE550" i="18"/>
  <c r="BE551" i="18"/>
  <c r="BE552" i="18"/>
  <c r="BE553" i="18"/>
  <c r="BE554" i="18"/>
  <c r="BE555" i="18"/>
  <c r="BE556" i="18"/>
  <c r="BE557" i="18"/>
  <c r="BE558" i="18"/>
  <c r="BE559" i="18"/>
  <c r="BE560" i="18"/>
  <c r="BE561" i="18"/>
  <c r="BE562" i="18"/>
  <c r="BE563" i="18"/>
  <c r="BE564" i="18"/>
  <c r="BE565" i="18"/>
  <c r="BE566" i="18"/>
  <c r="BE567" i="18"/>
  <c r="BE568" i="18"/>
  <c r="BE569" i="18"/>
  <c r="BE570" i="18"/>
  <c r="BE571" i="18"/>
  <c r="BE572" i="18"/>
  <c r="BE573" i="18"/>
  <c r="BE574" i="18"/>
  <c r="BE575" i="18"/>
  <c r="BE576" i="18"/>
  <c r="BE577" i="18"/>
  <c r="BE578" i="18"/>
  <c r="BE579" i="18"/>
  <c r="BE580" i="18"/>
  <c r="BE581" i="18"/>
  <c r="BE582" i="18"/>
  <c r="BE583" i="18"/>
  <c r="BE584" i="18"/>
  <c r="BE585" i="18"/>
  <c r="BE586" i="18"/>
  <c r="BE587" i="18"/>
  <c r="BE588" i="18"/>
  <c r="BE589" i="18"/>
  <c r="BE590" i="18"/>
  <c r="BE591" i="18"/>
  <c r="BE592" i="18"/>
  <c r="BE593" i="18"/>
  <c r="BE594" i="18"/>
  <c r="BE595" i="18"/>
  <c r="BE596" i="18"/>
  <c r="BE597" i="18"/>
  <c r="BE598" i="18"/>
  <c r="BE599" i="18"/>
  <c r="BE600" i="18"/>
  <c r="BE601" i="18"/>
  <c r="BE602" i="18"/>
  <c r="BE603" i="18"/>
  <c r="BE604" i="18"/>
  <c r="BE605" i="18"/>
  <c r="BE606" i="18"/>
  <c r="BE607" i="18"/>
  <c r="BE608" i="18"/>
  <c r="BE609" i="18"/>
  <c r="BE610" i="18"/>
  <c r="BE611" i="18"/>
  <c r="BE612" i="18"/>
  <c r="BE613" i="18"/>
  <c r="BE614" i="18"/>
  <c r="BE615" i="18"/>
  <c r="BE616" i="18"/>
  <c r="BE617" i="18"/>
  <c r="BE618" i="18"/>
  <c r="BE619" i="18"/>
  <c r="BE620" i="18"/>
  <c r="BE621" i="18"/>
  <c r="BE622" i="18"/>
  <c r="BE623" i="18"/>
  <c r="BE624" i="18"/>
  <c r="BE625" i="18"/>
  <c r="BE626" i="18"/>
  <c r="BE627" i="18"/>
  <c r="BE628" i="18"/>
  <c r="BE629" i="18"/>
  <c r="BE630" i="18"/>
  <c r="BE631" i="18"/>
  <c r="BE632" i="18"/>
  <c r="BE633" i="18"/>
  <c r="BE634" i="18"/>
  <c r="BE635" i="18"/>
  <c r="BE636" i="18"/>
  <c r="BE637" i="18"/>
  <c r="BE638" i="18"/>
  <c r="BE639" i="18"/>
  <c r="BE640" i="18"/>
  <c r="BE641" i="18"/>
  <c r="BE642" i="18"/>
  <c r="BE643" i="18"/>
  <c r="BE644" i="18"/>
  <c r="BE645" i="18"/>
  <c r="BE646" i="18"/>
  <c r="BE647" i="18"/>
  <c r="BE648" i="18"/>
  <c r="BE649" i="18"/>
  <c r="BE650" i="18"/>
  <c r="BE651" i="18"/>
  <c r="BE652" i="18"/>
  <c r="BE653" i="18"/>
  <c r="BE654" i="18"/>
  <c r="BE655" i="18"/>
  <c r="BE656" i="18"/>
  <c r="BE657" i="18"/>
  <c r="BE658" i="18"/>
  <c r="BE659" i="18"/>
  <c r="BE660" i="18"/>
  <c r="BE661" i="18"/>
  <c r="BE662" i="18"/>
  <c r="BE663" i="18"/>
  <c r="BE664" i="18"/>
  <c r="BE665" i="18"/>
  <c r="BE666" i="18"/>
  <c r="BE667" i="18"/>
  <c r="BE668" i="18"/>
  <c r="BE669" i="18"/>
  <c r="BE670" i="18"/>
  <c r="BE671" i="18"/>
  <c r="BE672" i="18"/>
  <c r="BE673" i="18"/>
  <c r="BE674" i="18"/>
  <c r="BE675" i="18"/>
  <c r="BE676" i="18"/>
  <c r="BE677" i="18"/>
  <c r="BE678" i="18"/>
  <c r="BE679" i="18"/>
  <c r="BE680" i="18"/>
  <c r="BE681" i="18"/>
  <c r="BE682" i="18"/>
  <c r="BE683" i="18"/>
  <c r="BE684" i="18"/>
  <c r="BE685" i="18"/>
  <c r="BE686" i="18"/>
  <c r="BE687" i="18"/>
  <c r="BE688" i="18"/>
  <c r="BE689" i="18"/>
  <c r="BE690" i="18"/>
  <c r="BE691" i="18"/>
  <c r="BE692" i="18"/>
  <c r="BE693" i="18"/>
  <c r="BE694" i="18"/>
  <c r="BE695" i="18"/>
  <c r="BE696" i="18"/>
  <c r="BE697" i="18"/>
  <c r="BE698" i="18"/>
  <c r="BE699" i="18"/>
  <c r="BE700" i="18"/>
  <c r="BE701" i="18"/>
  <c r="BE702" i="18"/>
  <c r="BE703" i="18"/>
  <c r="BE704" i="18"/>
  <c r="BE705" i="18"/>
  <c r="BE706" i="18"/>
  <c r="BE707" i="18"/>
  <c r="BE708" i="18"/>
  <c r="BE709" i="18"/>
  <c r="BE710" i="18"/>
  <c r="BE711" i="18"/>
  <c r="BE712" i="18"/>
  <c r="BE713" i="18"/>
  <c r="BE714" i="18"/>
  <c r="BE715" i="18"/>
  <c r="BE716" i="18"/>
  <c r="BE717" i="18"/>
  <c r="BE718" i="18"/>
  <c r="BE719" i="18"/>
  <c r="BE720" i="18"/>
  <c r="BE721" i="18"/>
  <c r="BE722" i="18"/>
  <c r="BE723" i="18"/>
  <c r="BE724" i="18"/>
  <c r="BE725" i="18"/>
  <c r="BE726" i="18"/>
  <c r="BE727" i="18"/>
  <c r="BE728" i="18"/>
  <c r="BE729" i="18"/>
  <c r="BE730" i="18"/>
  <c r="BE731" i="18"/>
  <c r="BE732" i="18"/>
  <c r="BE733" i="18"/>
  <c r="BE734" i="18"/>
  <c r="BE735" i="18"/>
  <c r="BE736" i="18"/>
  <c r="BE737" i="18"/>
  <c r="BE738" i="18"/>
  <c r="BE739" i="18"/>
  <c r="BE740" i="18"/>
  <c r="BE741" i="18"/>
  <c r="BE742" i="18"/>
  <c r="BE743" i="18"/>
  <c r="BE744" i="18"/>
  <c r="BE745" i="18"/>
  <c r="BE746" i="18"/>
  <c r="BE747" i="18"/>
  <c r="BE748" i="18"/>
  <c r="BE749" i="18"/>
  <c r="BE750" i="18"/>
  <c r="BE751" i="18"/>
  <c r="BE752" i="18"/>
  <c r="BE753" i="18"/>
  <c r="BE754" i="18"/>
  <c r="BE755" i="18"/>
  <c r="BE756" i="18"/>
  <c r="BE757" i="18"/>
  <c r="BE758" i="18"/>
  <c r="BE759" i="18"/>
  <c r="BE760" i="18"/>
  <c r="BE761" i="18"/>
  <c r="BE762" i="18"/>
  <c r="BE763" i="18"/>
  <c r="BE764" i="18"/>
  <c r="BE765" i="18"/>
  <c r="BE766" i="18"/>
  <c r="BE767" i="18"/>
  <c r="BE768" i="18"/>
  <c r="BE769" i="18"/>
  <c r="BE770" i="18"/>
  <c r="BE771" i="18"/>
  <c r="BE772" i="18"/>
  <c r="BE773" i="18"/>
  <c r="BE774" i="18"/>
  <c r="BE775" i="18"/>
  <c r="BE776" i="18"/>
  <c r="BE777" i="18"/>
  <c r="BE778" i="18"/>
  <c r="BE779" i="18"/>
  <c r="BE780" i="18"/>
  <c r="BE781" i="18"/>
  <c r="BE782" i="18"/>
  <c r="BE783" i="18"/>
  <c r="BE784" i="18"/>
  <c r="BE785" i="18"/>
  <c r="BE786" i="18"/>
  <c r="BE787" i="18"/>
  <c r="BE788" i="18"/>
  <c r="BE789" i="18"/>
  <c r="BE790" i="18"/>
  <c r="BE791" i="18"/>
  <c r="BE792" i="18"/>
  <c r="BE793" i="18"/>
  <c r="BE794" i="18"/>
  <c r="BE795" i="18"/>
  <c r="BE796" i="18"/>
  <c r="BE797" i="18"/>
  <c r="BE798" i="18"/>
  <c r="BE799" i="18"/>
  <c r="BE800" i="18"/>
  <c r="BE801" i="18"/>
  <c r="BE802" i="18"/>
  <c r="BE803" i="18"/>
  <c r="BE804" i="18"/>
  <c r="BE805" i="18"/>
  <c r="BE806" i="18"/>
  <c r="BE807" i="18"/>
  <c r="BE808" i="18"/>
  <c r="BE809" i="18"/>
  <c r="BE810" i="18"/>
  <c r="BE811" i="18"/>
  <c r="BE812" i="18"/>
  <c r="BE813" i="18"/>
  <c r="BE814" i="18"/>
  <c r="BE815" i="18"/>
  <c r="BE816" i="18"/>
  <c r="BE817" i="18"/>
  <c r="BE818" i="18"/>
  <c r="BE819" i="18"/>
  <c r="BE820" i="18"/>
  <c r="BE821" i="18"/>
  <c r="BE822" i="18"/>
  <c r="BE823" i="18"/>
  <c r="BE824" i="18"/>
  <c r="BE825" i="18"/>
  <c r="BE826" i="18"/>
  <c r="BE827" i="18"/>
  <c r="BE828" i="18"/>
  <c r="BE829" i="18"/>
  <c r="BE830" i="18"/>
  <c r="BE831" i="18"/>
  <c r="BE832" i="18"/>
  <c r="BE833" i="18"/>
  <c r="BE834" i="18"/>
  <c r="BE835" i="18"/>
  <c r="BE836" i="18"/>
  <c r="BE837" i="18"/>
  <c r="BE838" i="18"/>
  <c r="BE839" i="18"/>
  <c r="BE840" i="18"/>
  <c r="BE841" i="18"/>
  <c r="BE842" i="18"/>
  <c r="BE843" i="18"/>
  <c r="BE844" i="18"/>
  <c r="BE845" i="18"/>
  <c r="BE846" i="18"/>
  <c r="BE847" i="18"/>
  <c r="BE848" i="18"/>
  <c r="BE849" i="18"/>
  <c r="BE850" i="18"/>
  <c r="BE851" i="18"/>
  <c r="BE852" i="18"/>
  <c r="BE853" i="18"/>
  <c r="BE854" i="18"/>
  <c r="BE855" i="18"/>
  <c r="BE856" i="18"/>
  <c r="BE857" i="18"/>
  <c r="BE858" i="18"/>
  <c r="BE859" i="18"/>
  <c r="BE860" i="18"/>
  <c r="BE861" i="18"/>
  <c r="BE862" i="18"/>
  <c r="BE863" i="18"/>
  <c r="BE864" i="18"/>
  <c r="BE865" i="18"/>
  <c r="BE866" i="18"/>
  <c r="BE867" i="18"/>
  <c r="BE868" i="18"/>
  <c r="BE869" i="18"/>
  <c r="BE870" i="18"/>
  <c r="BE871" i="18"/>
  <c r="BE872" i="18"/>
  <c r="BE873" i="18"/>
  <c r="BE874" i="18"/>
  <c r="BE875" i="18"/>
  <c r="BE876" i="18"/>
  <c r="BE877" i="18"/>
  <c r="BE878" i="18"/>
  <c r="BE879" i="18"/>
  <c r="BE880" i="18"/>
  <c r="BE881" i="18"/>
  <c r="BE882" i="18"/>
  <c r="BE883" i="18"/>
  <c r="BE884" i="18"/>
  <c r="BE885" i="18"/>
  <c r="BE886" i="18"/>
  <c r="BE887" i="18"/>
  <c r="BE888" i="18"/>
  <c r="BE889" i="18"/>
  <c r="BE890" i="18"/>
  <c r="BE891" i="18"/>
  <c r="BE892" i="18"/>
  <c r="BE893" i="18"/>
  <c r="BE894" i="18"/>
  <c r="BE895" i="18"/>
  <c r="BE896" i="18"/>
  <c r="BE897" i="18"/>
  <c r="BE898" i="18"/>
  <c r="BE899" i="18"/>
  <c r="BE900" i="18"/>
  <c r="BE901" i="18"/>
  <c r="BE902" i="18"/>
  <c r="BE903" i="18"/>
  <c r="BE904" i="18"/>
  <c r="BE905" i="18"/>
  <c r="BE906" i="18"/>
  <c r="BE907" i="18"/>
  <c r="BE908" i="18"/>
  <c r="BE909" i="18"/>
  <c r="BE910" i="18"/>
  <c r="BE911" i="18"/>
  <c r="BE912" i="18"/>
  <c r="BE913" i="18"/>
  <c r="BE914" i="18"/>
  <c r="BE915" i="18"/>
  <c r="BE916" i="18"/>
  <c r="BE917" i="18"/>
  <c r="BE918" i="18"/>
  <c r="BE919" i="18"/>
  <c r="BE920" i="18"/>
  <c r="BE921" i="18"/>
  <c r="BE922" i="18"/>
  <c r="BE923" i="18"/>
  <c r="BE924" i="18"/>
  <c r="BE925" i="18"/>
  <c r="BE926" i="18"/>
  <c r="BE927" i="18"/>
  <c r="BE928" i="18"/>
  <c r="BE929" i="18"/>
  <c r="BE930" i="18"/>
  <c r="BE931" i="18"/>
  <c r="BE932" i="18"/>
  <c r="BE933" i="18"/>
  <c r="BE934" i="18"/>
  <c r="BE935" i="18"/>
  <c r="BE936" i="18"/>
  <c r="BE937" i="18"/>
  <c r="BE938" i="18"/>
  <c r="BE939" i="18"/>
  <c r="BE940" i="18"/>
  <c r="BE941" i="18"/>
  <c r="BE942" i="18"/>
  <c r="BE943" i="18"/>
  <c r="BE944" i="18"/>
  <c r="BE945" i="18"/>
  <c r="BE946" i="18"/>
  <c r="BE947" i="18"/>
  <c r="BE948" i="18"/>
  <c r="BE949" i="18"/>
  <c r="BE950" i="18"/>
  <c r="BE951" i="18"/>
  <c r="BE952" i="18"/>
  <c r="BE953" i="18"/>
  <c r="BE954" i="18"/>
  <c r="BE955" i="18"/>
  <c r="BE956" i="18"/>
  <c r="BE957" i="18"/>
  <c r="BE958" i="18"/>
  <c r="BE959" i="18"/>
  <c r="BE960" i="18"/>
  <c r="BE961" i="18"/>
  <c r="BE962" i="18"/>
  <c r="BE963" i="18"/>
  <c r="BE964" i="18"/>
  <c r="BE965" i="18"/>
  <c r="BE966" i="18"/>
  <c r="BE967" i="18"/>
  <c r="BE968" i="18"/>
  <c r="BE969" i="18"/>
  <c r="BE970" i="18"/>
  <c r="BE971" i="18"/>
  <c r="BE972" i="18"/>
  <c r="BE973" i="18"/>
  <c r="BE974" i="18"/>
  <c r="BE975" i="18"/>
  <c r="BE976" i="18"/>
  <c r="BE977" i="18"/>
  <c r="BE978" i="18"/>
  <c r="BE979" i="18"/>
  <c r="BE980" i="18"/>
  <c r="BE981" i="18"/>
  <c r="BE982" i="18"/>
  <c r="BE983" i="18"/>
  <c r="BE984" i="18"/>
  <c r="BE985" i="18"/>
  <c r="BE986" i="18"/>
  <c r="BE987" i="18"/>
  <c r="BE988" i="18"/>
  <c r="BE989" i="18"/>
  <c r="BE990" i="18"/>
  <c r="BE991" i="18"/>
  <c r="BE992" i="18"/>
  <c r="BE993" i="18"/>
  <c r="BE994" i="18"/>
  <c r="BE995" i="18"/>
  <c r="BE996" i="18"/>
  <c r="BE997" i="18"/>
  <c r="BE998" i="18"/>
  <c r="BE999" i="18"/>
  <c r="BE1000" i="18"/>
  <c r="BE1001" i="18"/>
  <c r="BE1002" i="18"/>
  <c r="BE1003" i="18"/>
  <c r="BE1004" i="18"/>
  <c r="BE1005" i="18"/>
  <c r="BE1006" i="18"/>
  <c r="BU59" i="18"/>
  <c r="BU60" i="18"/>
  <c r="BU61" i="18"/>
  <c r="BU62" i="18"/>
  <c r="BU63" i="18"/>
  <c r="BU64" i="18"/>
  <c r="BU65" i="18"/>
  <c r="BU66" i="18"/>
  <c r="BU67" i="18"/>
  <c r="BE1009" i="18" l="1"/>
  <c r="C9" i="51"/>
  <c r="C8" i="51"/>
  <c r="C7" i="51"/>
  <c r="C6" i="51"/>
  <c r="C5" i="51"/>
  <c r="C4" i="51"/>
  <c r="C3" i="51"/>
  <c r="F61" i="2" l="1"/>
  <c r="B61" i="2" s="1"/>
  <c r="F91" i="2"/>
  <c r="B91" i="2" s="1"/>
  <c r="F102" i="2"/>
  <c r="B102" i="2" s="1"/>
  <c r="B116" i="2"/>
  <c r="F99" i="2" l="1"/>
  <c r="B99" i="2" s="1"/>
  <c r="F98" i="2"/>
  <c r="B98" i="2" s="1"/>
  <c r="F92" i="2"/>
  <c r="B92" i="2" s="1"/>
  <c r="F86" i="2"/>
  <c r="B86" i="2" s="1"/>
  <c r="F75" i="2"/>
  <c r="B75" i="2" s="1"/>
  <c r="F95" i="2"/>
  <c r="B95" i="2" s="1"/>
  <c r="F94" i="2"/>
  <c r="B94" i="2" s="1"/>
  <c r="F101" i="2"/>
  <c r="B101" i="2" s="1"/>
  <c r="F82" i="2"/>
  <c r="B82" i="2" s="1"/>
  <c r="F63" i="2"/>
  <c r="B63" i="2" s="1"/>
  <c r="F83" i="2"/>
  <c r="B83" i="2" s="1"/>
  <c r="F100" i="2"/>
  <c r="B100" i="2" s="1"/>
  <c r="F90" i="2"/>
  <c r="B90" i="2" s="1"/>
  <c r="F103" i="2"/>
  <c r="B103" i="2" s="1"/>
  <c r="F93" i="2"/>
  <c r="B93" i="2" s="1"/>
  <c r="F78" i="2"/>
  <c r="B78" i="2" s="1"/>
  <c r="F64" i="2"/>
  <c r="B64" i="2" s="1"/>
  <c r="F87" i="2"/>
  <c r="B87" i="2" s="1"/>
  <c r="F106" i="2"/>
  <c r="B106" i="2" s="1"/>
  <c r="F74" i="2"/>
  <c r="F72" i="2"/>
  <c r="F36" i="2"/>
  <c r="B36" i="2" s="1"/>
  <c r="B55" i="2" l="1"/>
  <c r="B51" i="2"/>
  <c r="B52" i="2"/>
  <c r="B53" i="2"/>
  <c r="B54" i="2"/>
  <c r="F62" i="2"/>
  <c r="B62" i="2" s="1"/>
  <c r="F71" i="2"/>
  <c r="B71" i="2" s="1"/>
  <c r="B48" i="2"/>
  <c r="B47" i="2"/>
  <c r="F107" i="2"/>
  <c r="B107" i="2" s="1"/>
  <c r="B65" i="2" s="1"/>
  <c r="F79" i="2"/>
  <c r="B79" i="2" s="1"/>
  <c r="F108" i="2"/>
  <c r="B108" i="2" s="1"/>
  <c r="B72" i="2"/>
  <c r="F73" i="2"/>
  <c r="B73" i="2" s="1"/>
  <c r="B74" i="2"/>
  <c r="F37" i="2"/>
  <c r="F70" i="2" l="1"/>
  <c r="B70" i="2" s="1"/>
  <c r="B58" i="2" s="1"/>
  <c r="F35" i="2"/>
  <c r="B37" i="2"/>
  <c r="B35" i="2" s="1"/>
  <c r="B45" i="2" l="1"/>
  <c r="B43" i="2"/>
  <c r="B44" i="2"/>
  <c r="B46" i="2"/>
  <c r="N1015" i="18" l="1"/>
  <c r="N1014" i="18"/>
  <c r="N1012" i="18"/>
  <c r="N1008" i="18"/>
  <c r="M1015" i="18"/>
  <c r="M1014" i="18"/>
  <c r="M1012" i="18"/>
  <c r="M1008" i="18"/>
  <c r="L1015" i="18"/>
  <c r="L1014" i="18"/>
  <c r="L1012" i="18"/>
  <c r="L1008" i="18"/>
  <c r="J1015" i="18"/>
  <c r="J1014" i="18"/>
  <c r="J1012" i="18"/>
  <c r="J1008" i="18"/>
  <c r="I1015" i="18"/>
  <c r="I1014" i="18"/>
  <c r="I1012" i="18"/>
  <c r="I1008" i="18"/>
  <c r="G1015" i="18"/>
  <c r="G1014" i="18"/>
  <c r="G1012" i="18"/>
  <c r="G1008" i="18"/>
  <c r="F1015" i="18"/>
  <c r="F1014" i="18"/>
  <c r="F1012" i="18"/>
  <c r="F1008" i="18"/>
  <c r="D1015" i="18"/>
  <c r="D1014" i="18"/>
  <c r="D1012" i="18"/>
  <c r="D1008" i="18"/>
  <c r="C1015" i="18"/>
  <c r="C1014" i="18"/>
  <c r="C1012" i="18"/>
  <c r="C1008" i="18"/>
  <c r="D1010" i="18" l="1"/>
  <c r="G1010" i="18"/>
  <c r="J1010" i="18"/>
  <c r="M1010" i="18"/>
  <c r="C1010" i="18"/>
  <c r="F1010" i="18"/>
  <c r="I1010" i="18"/>
  <c r="L1010" i="18"/>
  <c r="N1010" i="18"/>
  <c r="N1009" i="18"/>
  <c r="M1009" i="18"/>
  <c r="L1009" i="18"/>
  <c r="J1009" i="18"/>
  <c r="I1009" i="18"/>
  <c r="G1009" i="18"/>
  <c r="F1009" i="18"/>
  <c r="D1009" i="18"/>
  <c r="C1009" i="18"/>
  <c r="B123" i="2" l="1"/>
  <c r="B122" i="2"/>
  <c r="B121" i="2"/>
  <c r="K4" i="16" l="1"/>
  <c r="L4" i="16"/>
  <c r="N4" i="16"/>
  <c r="BU48" i="18"/>
  <c r="BU49" i="18"/>
  <c r="BU50" i="18"/>
  <c r="BU51" i="18"/>
  <c r="BU52" i="18"/>
  <c r="BU53" i="18"/>
  <c r="BU54" i="18"/>
  <c r="BU55" i="18"/>
  <c r="BU56" i="18"/>
  <c r="BU57" i="18"/>
  <c r="BU58" i="18"/>
  <c r="AG2" i="16" l="1"/>
  <c r="W4" i="16"/>
  <c r="BD8" i="18"/>
  <c r="BD9" i="18"/>
  <c r="BD10" i="18"/>
  <c r="BD11" i="18"/>
  <c r="BD12" i="18"/>
  <c r="BD13" i="18"/>
  <c r="BD14" i="18"/>
  <c r="BD15" i="18"/>
  <c r="BD16" i="18"/>
  <c r="BD17" i="18"/>
  <c r="BD18" i="18"/>
  <c r="BD19" i="18"/>
  <c r="BD20" i="18"/>
  <c r="BD21" i="18"/>
  <c r="BD22" i="18"/>
  <c r="BD23" i="18"/>
  <c r="BD24" i="18"/>
  <c r="BD25" i="18"/>
  <c r="BD26" i="18"/>
  <c r="BD27" i="18"/>
  <c r="BD28" i="18"/>
  <c r="BD29" i="18"/>
  <c r="BD30" i="18"/>
  <c r="BD31" i="18"/>
  <c r="BD32" i="18"/>
  <c r="BD33" i="18"/>
  <c r="BD34" i="18"/>
  <c r="BD35" i="18"/>
  <c r="BD36" i="18"/>
  <c r="BD37" i="18"/>
  <c r="BD38" i="18"/>
  <c r="BD39" i="18"/>
  <c r="BD40" i="18"/>
  <c r="BD41" i="18"/>
  <c r="BD42" i="18"/>
  <c r="BD43" i="18"/>
  <c r="BD44" i="18"/>
  <c r="BD45" i="18"/>
  <c r="BD46" i="18"/>
  <c r="BD47" i="18"/>
  <c r="BD48" i="18"/>
  <c r="BD49" i="18"/>
  <c r="BD50" i="18"/>
  <c r="BD51" i="18"/>
  <c r="BD52" i="18"/>
  <c r="BD53" i="18"/>
  <c r="BD54" i="18"/>
  <c r="BD55" i="18"/>
  <c r="BD56" i="18"/>
  <c r="BD57" i="18"/>
  <c r="BD58" i="18"/>
  <c r="BD59" i="18"/>
  <c r="BD60" i="18"/>
  <c r="BD61" i="18"/>
  <c r="BD62" i="18"/>
  <c r="BD63" i="18"/>
  <c r="BD64" i="18"/>
  <c r="BD65" i="18"/>
  <c r="BD66" i="18"/>
  <c r="BD67" i="18"/>
  <c r="BD68" i="18"/>
  <c r="BD69" i="18"/>
  <c r="BD70" i="18"/>
  <c r="BD71" i="18"/>
  <c r="BD72" i="18"/>
  <c r="BD73" i="18"/>
  <c r="BD74" i="18"/>
  <c r="BD75" i="18"/>
  <c r="BD76" i="18"/>
  <c r="BD77" i="18"/>
  <c r="BD78" i="18"/>
  <c r="BD79" i="18"/>
  <c r="BD80" i="18"/>
  <c r="BD81" i="18"/>
  <c r="BD82" i="18"/>
  <c r="BD83" i="18"/>
  <c r="BD84" i="18"/>
  <c r="BD85" i="18"/>
  <c r="BD86" i="18"/>
  <c r="BD87" i="18"/>
  <c r="BD88" i="18"/>
  <c r="BD89" i="18"/>
  <c r="BD90" i="18"/>
  <c r="BD91" i="18"/>
  <c r="BD92" i="18"/>
  <c r="BD93" i="18"/>
  <c r="BD94" i="18"/>
  <c r="BD95" i="18"/>
  <c r="BD96" i="18"/>
  <c r="BD97" i="18"/>
  <c r="BD98" i="18"/>
  <c r="BD99" i="18"/>
  <c r="BD100" i="18"/>
  <c r="BD101" i="18"/>
  <c r="BD102" i="18"/>
  <c r="BD103" i="18"/>
  <c r="BD104" i="18"/>
  <c r="BD105" i="18"/>
  <c r="BD106" i="18"/>
  <c r="BD107" i="18"/>
  <c r="BD108" i="18"/>
  <c r="BD109" i="18"/>
  <c r="BD110" i="18"/>
  <c r="BD111" i="18"/>
  <c r="BD112" i="18"/>
  <c r="BD113" i="18"/>
  <c r="BD114" i="18"/>
  <c r="BD115" i="18"/>
  <c r="BD116" i="18"/>
  <c r="BD117" i="18"/>
  <c r="BD118" i="18"/>
  <c r="BD119" i="18"/>
  <c r="BD120" i="18"/>
  <c r="BD121" i="18"/>
  <c r="BD122" i="18"/>
  <c r="BD123" i="18"/>
  <c r="BD124" i="18"/>
  <c r="BD125" i="18"/>
  <c r="BD126" i="18"/>
  <c r="BD127" i="18"/>
  <c r="BD128" i="18"/>
  <c r="BD129" i="18"/>
  <c r="BD130" i="18"/>
  <c r="BD131" i="18"/>
  <c r="BD132" i="18"/>
  <c r="BD133" i="18"/>
  <c r="BD134" i="18"/>
  <c r="BD135" i="18"/>
  <c r="BD136" i="18"/>
  <c r="BD137" i="18"/>
  <c r="BD138" i="18"/>
  <c r="BD139" i="18"/>
  <c r="BD140" i="18"/>
  <c r="BD141" i="18"/>
  <c r="BD142" i="18"/>
  <c r="BD143" i="18"/>
  <c r="BD144" i="18"/>
  <c r="BD145" i="18"/>
  <c r="BD146" i="18"/>
  <c r="BD147" i="18"/>
  <c r="BD148" i="18"/>
  <c r="BD149" i="18"/>
  <c r="BD150" i="18"/>
  <c r="BD151" i="18"/>
  <c r="BD152" i="18"/>
  <c r="BD153" i="18"/>
  <c r="BD154" i="18"/>
  <c r="BD155" i="18"/>
  <c r="BD156" i="18"/>
  <c r="BD157" i="18"/>
  <c r="BD158" i="18"/>
  <c r="BD159" i="18"/>
  <c r="BD160" i="18"/>
  <c r="BD161" i="18"/>
  <c r="BD162" i="18"/>
  <c r="BD163" i="18"/>
  <c r="BD164" i="18"/>
  <c r="BD165" i="18"/>
  <c r="BD166" i="18"/>
  <c r="BD167" i="18"/>
  <c r="BD168" i="18"/>
  <c r="BD169" i="18"/>
  <c r="BD170" i="18"/>
  <c r="BD171" i="18"/>
  <c r="BD172" i="18"/>
  <c r="BD173" i="18"/>
  <c r="BD174" i="18"/>
  <c r="BD175" i="18"/>
  <c r="BD176" i="18"/>
  <c r="BD177" i="18"/>
  <c r="BD178" i="18"/>
  <c r="BD179" i="18"/>
  <c r="BD180" i="18"/>
  <c r="BD181" i="18"/>
  <c r="BD182" i="18"/>
  <c r="BD183" i="18"/>
  <c r="BD184" i="18"/>
  <c r="BD185" i="18"/>
  <c r="BD186" i="18"/>
  <c r="BD187" i="18"/>
  <c r="BD188" i="18"/>
  <c r="BD189" i="18"/>
  <c r="BD190" i="18"/>
  <c r="BD191" i="18"/>
  <c r="BD192" i="18"/>
  <c r="BD193" i="18"/>
  <c r="BD194" i="18"/>
  <c r="BD195" i="18"/>
  <c r="BD196" i="18"/>
  <c r="BD197" i="18"/>
  <c r="BD198" i="18"/>
  <c r="BD199" i="18"/>
  <c r="BD200" i="18"/>
  <c r="BD201" i="18"/>
  <c r="BD202" i="18"/>
  <c r="BD203" i="18"/>
  <c r="BD204" i="18"/>
  <c r="BD205" i="18"/>
  <c r="BD206" i="18"/>
  <c r="BD207" i="18"/>
  <c r="BD208" i="18"/>
  <c r="BD209" i="18"/>
  <c r="BD210" i="18"/>
  <c r="BD211" i="18"/>
  <c r="BD212" i="18"/>
  <c r="BD213" i="18"/>
  <c r="BD214" i="18"/>
  <c r="BD215" i="18"/>
  <c r="BD216" i="18"/>
  <c r="BD217" i="18"/>
  <c r="BD218" i="18"/>
  <c r="BD219" i="18"/>
  <c r="BD220" i="18"/>
  <c r="BD221" i="18"/>
  <c r="BD222" i="18"/>
  <c r="BD223" i="18"/>
  <c r="BD224" i="18"/>
  <c r="BD225" i="18"/>
  <c r="BD226" i="18"/>
  <c r="BD227" i="18"/>
  <c r="BD228" i="18"/>
  <c r="BD229" i="18"/>
  <c r="BD230" i="18"/>
  <c r="BD231" i="18"/>
  <c r="BD232" i="18"/>
  <c r="BD233" i="18"/>
  <c r="BD234" i="18"/>
  <c r="BD235" i="18"/>
  <c r="BD236" i="18"/>
  <c r="BD237" i="18"/>
  <c r="BD238" i="18"/>
  <c r="BD239" i="18"/>
  <c r="BD240" i="18"/>
  <c r="BD241" i="18"/>
  <c r="BD242" i="18"/>
  <c r="BD243" i="18"/>
  <c r="BD244" i="18"/>
  <c r="BD245" i="18"/>
  <c r="BD246" i="18"/>
  <c r="BD247" i="18"/>
  <c r="BD248" i="18"/>
  <c r="BD249" i="18"/>
  <c r="BD250" i="18"/>
  <c r="BD251" i="18"/>
  <c r="BD252" i="18"/>
  <c r="BD253" i="18"/>
  <c r="BD254" i="18"/>
  <c r="BD255" i="18"/>
  <c r="BD256" i="18"/>
  <c r="BD257" i="18"/>
  <c r="BD258" i="18"/>
  <c r="BD259" i="18"/>
  <c r="BD260" i="18"/>
  <c r="BD261" i="18"/>
  <c r="BD262" i="18"/>
  <c r="BD263" i="18"/>
  <c r="BD264" i="18"/>
  <c r="BD265" i="18"/>
  <c r="BD266" i="18"/>
  <c r="BD267" i="18"/>
  <c r="BD268" i="18"/>
  <c r="BD269" i="18"/>
  <c r="BD270" i="18"/>
  <c r="BD271" i="18"/>
  <c r="BD272" i="18"/>
  <c r="BD273" i="18"/>
  <c r="BD274" i="18"/>
  <c r="BD275" i="18"/>
  <c r="BD276" i="18"/>
  <c r="BD277" i="18"/>
  <c r="BD278" i="18"/>
  <c r="BD279" i="18"/>
  <c r="BD280" i="18"/>
  <c r="BD281" i="18"/>
  <c r="BD282" i="18"/>
  <c r="BD283" i="18"/>
  <c r="BD284" i="18"/>
  <c r="BD285" i="18"/>
  <c r="BD286" i="18"/>
  <c r="BD287" i="18"/>
  <c r="BD288" i="18"/>
  <c r="BD289" i="18"/>
  <c r="BD290" i="18"/>
  <c r="BD291" i="18"/>
  <c r="BD292" i="18"/>
  <c r="BD293" i="18"/>
  <c r="BD294" i="18"/>
  <c r="BD295" i="18"/>
  <c r="BD296" i="18"/>
  <c r="BD297" i="18"/>
  <c r="BD298" i="18"/>
  <c r="BD299" i="18"/>
  <c r="BD300" i="18"/>
  <c r="BD301" i="18"/>
  <c r="BD302" i="18"/>
  <c r="BD303" i="18"/>
  <c r="BD304" i="18"/>
  <c r="BD305" i="18"/>
  <c r="BD306" i="18"/>
  <c r="BD307" i="18"/>
  <c r="BD308" i="18"/>
  <c r="BD309" i="18"/>
  <c r="BD310" i="18"/>
  <c r="BD311" i="18"/>
  <c r="BD312" i="18"/>
  <c r="BD313" i="18"/>
  <c r="BD314" i="18"/>
  <c r="BD315" i="18"/>
  <c r="BD316" i="18"/>
  <c r="BD317" i="18"/>
  <c r="BD318" i="18"/>
  <c r="BD319" i="18"/>
  <c r="BD320" i="18"/>
  <c r="BD321" i="18"/>
  <c r="BD322" i="18"/>
  <c r="BD323" i="18"/>
  <c r="BD324" i="18"/>
  <c r="BD325" i="18"/>
  <c r="BD326" i="18"/>
  <c r="BD327" i="18"/>
  <c r="BD328" i="18"/>
  <c r="BD329" i="18"/>
  <c r="BD330" i="18"/>
  <c r="BD331" i="18"/>
  <c r="BD332" i="18"/>
  <c r="BD333" i="18"/>
  <c r="BD334" i="18"/>
  <c r="BD335" i="18"/>
  <c r="BD336" i="18"/>
  <c r="BD337" i="18"/>
  <c r="BD338" i="18"/>
  <c r="BD339" i="18"/>
  <c r="BD340" i="18"/>
  <c r="BD341" i="18"/>
  <c r="BD342" i="18"/>
  <c r="BD343" i="18"/>
  <c r="BD344" i="18"/>
  <c r="BD345" i="18"/>
  <c r="BD346" i="18"/>
  <c r="BD347" i="18"/>
  <c r="BD348" i="18"/>
  <c r="BD349" i="18"/>
  <c r="BD350" i="18"/>
  <c r="BD351" i="18"/>
  <c r="BD352" i="18"/>
  <c r="BD353" i="18"/>
  <c r="BD354" i="18"/>
  <c r="BD355" i="18"/>
  <c r="BD356" i="18"/>
  <c r="BD357" i="18"/>
  <c r="BD358" i="18"/>
  <c r="BD359" i="18"/>
  <c r="BD360" i="18"/>
  <c r="BD361" i="18"/>
  <c r="BD362" i="18"/>
  <c r="BD363" i="18"/>
  <c r="BD364" i="18"/>
  <c r="BD365" i="18"/>
  <c r="BD366" i="18"/>
  <c r="BD367" i="18"/>
  <c r="BD368" i="18"/>
  <c r="BD369" i="18"/>
  <c r="BD370" i="18"/>
  <c r="BD371" i="18"/>
  <c r="BD372" i="18"/>
  <c r="BD373" i="18"/>
  <c r="BD374" i="18"/>
  <c r="BD375" i="18"/>
  <c r="BD376" i="18"/>
  <c r="BD377" i="18"/>
  <c r="BD378" i="18"/>
  <c r="BD379" i="18"/>
  <c r="BD380" i="18"/>
  <c r="BD381" i="18"/>
  <c r="BD382" i="18"/>
  <c r="BD383" i="18"/>
  <c r="BD384" i="18"/>
  <c r="BD385" i="18"/>
  <c r="BD386" i="18"/>
  <c r="BD387" i="18"/>
  <c r="BD388" i="18"/>
  <c r="BD389" i="18"/>
  <c r="BD390" i="18"/>
  <c r="BD391" i="18"/>
  <c r="BD392" i="18"/>
  <c r="BD393" i="18"/>
  <c r="BD394" i="18"/>
  <c r="BD395" i="18"/>
  <c r="BD396" i="18"/>
  <c r="BD397" i="18"/>
  <c r="BD398" i="18"/>
  <c r="BD399" i="18"/>
  <c r="BD400" i="18"/>
  <c r="BD401" i="18"/>
  <c r="BD402" i="18"/>
  <c r="BD403" i="18"/>
  <c r="BD404" i="18"/>
  <c r="BD405" i="18"/>
  <c r="BD406" i="18"/>
  <c r="BD407" i="18"/>
  <c r="BD408" i="18"/>
  <c r="BD409" i="18"/>
  <c r="BD410" i="18"/>
  <c r="BD411" i="18"/>
  <c r="BD412" i="18"/>
  <c r="BD413" i="18"/>
  <c r="BD414" i="18"/>
  <c r="BD415" i="18"/>
  <c r="BD416" i="18"/>
  <c r="BD417" i="18"/>
  <c r="BD418" i="18"/>
  <c r="BD419" i="18"/>
  <c r="BD420" i="18"/>
  <c r="BD421" i="18"/>
  <c r="BD422" i="18"/>
  <c r="BD423" i="18"/>
  <c r="BD424" i="18"/>
  <c r="BD425" i="18"/>
  <c r="BD426" i="18"/>
  <c r="BD427" i="18"/>
  <c r="BD428" i="18"/>
  <c r="BD429" i="18"/>
  <c r="BD430" i="18"/>
  <c r="BD431" i="18"/>
  <c r="BD432" i="18"/>
  <c r="BD433" i="18"/>
  <c r="BD434" i="18"/>
  <c r="BD435" i="18"/>
  <c r="BD436" i="18"/>
  <c r="BD437" i="18"/>
  <c r="BD438" i="18"/>
  <c r="BD439" i="18"/>
  <c r="BD440" i="18"/>
  <c r="BD441" i="18"/>
  <c r="BD442" i="18"/>
  <c r="BD443" i="18"/>
  <c r="BD444" i="18"/>
  <c r="BD445" i="18"/>
  <c r="BD446" i="18"/>
  <c r="BD447" i="18"/>
  <c r="BD448" i="18"/>
  <c r="BD449" i="18"/>
  <c r="BD450" i="18"/>
  <c r="BD451" i="18"/>
  <c r="BD452" i="18"/>
  <c r="BD453" i="18"/>
  <c r="BD454" i="18"/>
  <c r="BD455" i="18"/>
  <c r="BD456" i="18"/>
  <c r="BD457" i="18"/>
  <c r="BD458" i="18"/>
  <c r="BD459" i="18"/>
  <c r="BD460" i="18"/>
  <c r="BD461" i="18"/>
  <c r="BD462" i="18"/>
  <c r="BD463" i="18"/>
  <c r="BD464" i="18"/>
  <c r="BD465" i="18"/>
  <c r="BD466" i="18"/>
  <c r="BD467" i="18"/>
  <c r="BD468" i="18"/>
  <c r="BD469" i="18"/>
  <c r="BD470" i="18"/>
  <c r="BD471" i="18"/>
  <c r="BD472" i="18"/>
  <c r="BD473" i="18"/>
  <c r="BD474" i="18"/>
  <c r="BD475" i="18"/>
  <c r="BD476" i="18"/>
  <c r="BD477" i="18"/>
  <c r="BD478" i="18"/>
  <c r="BD479" i="18"/>
  <c r="BD480" i="18"/>
  <c r="BD481" i="18"/>
  <c r="BD482" i="18"/>
  <c r="BD483" i="18"/>
  <c r="BD484" i="18"/>
  <c r="BD485" i="18"/>
  <c r="BD486" i="18"/>
  <c r="BD487" i="18"/>
  <c r="BD488" i="18"/>
  <c r="BD489" i="18"/>
  <c r="BD490" i="18"/>
  <c r="BD491" i="18"/>
  <c r="BD492" i="18"/>
  <c r="BD493" i="18"/>
  <c r="BD494" i="18"/>
  <c r="BD495" i="18"/>
  <c r="BD496" i="18"/>
  <c r="BD497" i="18"/>
  <c r="BD498" i="18"/>
  <c r="BD499" i="18"/>
  <c r="BD500" i="18"/>
  <c r="BD501" i="18"/>
  <c r="BD502" i="18"/>
  <c r="BD503" i="18"/>
  <c r="BD504" i="18"/>
  <c r="BD505" i="18"/>
  <c r="BD506" i="18"/>
  <c r="BD507" i="18"/>
  <c r="BD508" i="18"/>
  <c r="BD509" i="18"/>
  <c r="BD510" i="18"/>
  <c r="BD511" i="18"/>
  <c r="BD512" i="18"/>
  <c r="BD513" i="18"/>
  <c r="BD514" i="18"/>
  <c r="BD515" i="18"/>
  <c r="BD516" i="18"/>
  <c r="BD517" i="18"/>
  <c r="BD518" i="18"/>
  <c r="BD519" i="18"/>
  <c r="BD520" i="18"/>
  <c r="BD521" i="18"/>
  <c r="BD522" i="18"/>
  <c r="BD523" i="18"/>
  <c r="BD524" i="18"/>
  <c r="BD525" i="18"/>
  <c r="BD526" i="18"/>
  <c r="BD527" i="18"/>
  <c r="BD528" i="18"/>
  <c r="BD529" i="18"/>
  <c r="BD530" i="18"/>
  <c r="BD531" i="18"/>
  <c r="BD532" i="18"/>
  <c r="BD533" i="18"/>
  <c r="BD534" i="18"/>
  <c r="BD535" i="18"/>
  <c r="BD536" i="18"/>
  <c r="BD537" i="18"/>
  <c r="BD538" i="18"/>
  <c r="BD539" i="18"/>
  <c r="BD540" i="18"/>
  <c r="BD541" i="18"/>
  <c r="BD542" i="18"/>
  <c r="BD543" i="18"/>
  <c r="BD544" i="18"/>
  <c r="BD545" i="18"/>
  <c r="BD546" i="18"/>
  <c r="BD547" i="18"/>
  <c r="BD548" i="18"/>
  <c r="BD549" i="18"/>
  <c r="BD550" i="18"/>
  <c r="BD551" i="18"/>
  <c r="BD552" i="18"/>
  <c r="BD553" i="18"/>
  <c r="BD554" i="18"/>
  <c r="BD555" i="18"/>
  <c r="BD556" i="18"/>
  <c r="BD557" i="18"/>
  <c r="BD558" i="18"/>
  <c r="BD559" i="18"/>
  <c r="BD560" i="18"/>
  <c r="BD561" i="18"/>
  <c r="BD562" i="18"/>
  <c r="BD563" i="18"/>
  <c r="BD564" i="18"/>
  <c r="BD565" i="18"/>
  <c r="BD566" i="18"/>
  <c r="BD567" i="18"/>
  <c r="BD568" i="18"/>
  <c r="BD569" i="18"/>
  <c r="BD570" i="18"/>
  <c r="BD571" i="18"/>
  <c r="BD572" i="18"/>
  <c r="BD573" i="18"/>
  <c r="BD574" i="18"/>
  <c r="BD575" i="18"/>
  <c r="BD576" i="18"/>
  <c r="BD577" i="18"/>
  <c r="BD578" i="18"/>
  <c r="BD579" i="18"/>
  <c r="BD580" i="18"/>
  <c r="BD581" i="18"/>
  <c r="BD582" i="18"/>
  <c r="BD583" i="18"/>
  <c r="BD584" i="18"/>
  <c r="BD585" i="18"/>
  <c r="BD586" i="18"/>
  <c r="BD587" i="18"/>
  <c r="BD588" i="18"/>
  <c r="BD589" i="18"/>
  <c r="BD590" i="18"/>
  <c r="BD591" i="18"/>
  <c r="BD592" i="18"/>
  <c r="BD593" i="18"/>
  <c r="BD594" i="18"/>
  <c r="BD595" i="18"/>
  <c r="BD596" i="18"/>
  <c r="BD597" i="18"/>
  <c r="BD598" i="18"/>
  <c r="BD599" i="18"/>
  <c r="BD600" i="18"/>
  <c r="BD601" i="18"/>
  <c r="BD602" i="18"/>
  <c r="BD603" i="18"/>
  <c r="BD604" i="18"/>
  <c r="BD605" i="18"/>
  <c r="BD606" i="18"/>
  <c r="BD607" i="18"/>
  <c r="BD608" i="18"/>
  <c r="BD609" i="18"/>
  <c r="BD610" i="18"/>
  <c r="BD611" i="18"/>
  <c r="BD612" i="18"/>
  <c r="BD613" i="18"/>
  <c r="BD614" i="18"/>
  <c r="BD615" i="18"/>
  <c r="BD616" i="18"/>
  <c r="BD617" i="18"/>
  <c r="BD618" i="18"/>
  <c r="BD619" i="18"/>
  <c r="BD620" i="18"/>
  <c r="BD621" i="18"/>
  <c r="BD622" i="18"/>
  <c r="BD623" i="18"/>
  <c r="BD624" i="18"/>
  <c r="BD625" i="18"/>
  <c r="BD626" i="18"/>
  <c r="BD627" i="18"/>
  <c r="BD628" i="18"/>
  <c r="BD629" i="18"/>
  <c r="BD630" i="18"/>
  <c r="BD631" i="18"/>
  <c r="BD632" i="18"/>
  <c r="BD633" i="18"/>
  <c r="BD634" i="18"/>
  <c r="BD635" i="18"/>
  <c r="BD636" i="18"/>
  <c r="BD637" i="18"/>
  <c r="BD638" i="18"/>
  <c r="BD639" i="18"/>
  <c r="BD640" i="18"/>
  <c r="BD641" i="18"/>
  <c r="BD642" i="18"/>
  <c r="BD643" i="18"/>
  <c r="BD644" i="18"/>
  <c r="BD645" i="18"/>
  <c r="BD646" i="18"/>
  <c r="BD647" i="18"/>
  <c r="BD648" i="18"/>
  <c r="BD649" i="18"/>
  <c r="BD650" i="18"/>
  <c r="BD651" i="18"/>
  <c r="BD652" i="18"/>
  <c r="BD653" i="18"/>
  <c r="BD654" i="18"/>
  <c r="BD655" i="18"/>
  <c r="BD656" i="18"/>
  <c r="BD657" i="18"/>
  <c r="BD658" i="18"/>
  <c r="BD659" i="18"/>
  <c r="BD660" i="18"/>
  <c r="BD661" i="18"/>
  <c r="BD662" i="18"/>
  <c r="BD663" i="18"/>
  <c r="BD664" i="18"/>
  <c r="BD665" i="18"/>
  <c r="BD666" i="18"/>
  <c r="BD667" i="18"/>
  <c r="BD668" i="18"/>
  <c r="BD669" i="18"/>
  <c r="BD670" i="18"/>
  <c r="BD671" i="18"/>
  <c r="BD672" i="18"/>
  <c r="BD673" i="18"/>
  <c r="BD674" i="18"/>
  <c r="BD675" i="18"/>
  <c r="BD676" i="18"/>
  <c r="BD677" i="18"/>
  <c r="BD678" i="18"/>
  <c r="BD679" i="18"/>
  <c r="BD680" i="18"/>
  <c r="BD681" i="18"/>
  <c r="BD682" i="18"/>
  <c r="BD683" i="18"/>
  <c r="BD684" i="18"/>
  <c r="BD685" i="18"/>
  <c r="BD686" i="18"/>
  <c r="BD687" i="18"/>
  <c r="BD688" i="18"/>
  <c r="BD689" i="18"/>
  <c r="BD690" i="18"/>
  <c r="BD691" i="18"/>
  <c r="BD692" i="18"/>
  <c r="BD693" i="18"/>
  <c r="BD694" i="18"/>
  <c r="BD695" i="18"/>
  <c r="BD696" i="18"/>
  <c r="BD697" i="18"/>
  <c r="BD698" i="18"/>
  <c r="BD699" i="18"/>
  <c r="BD700" i="18"/>
  <c r="BD701" i="18"/>
  <c r="BD702" i="18"/>
  <c r="BD703" i="18"/>
  <c r="BD704" i="18"/>
  <c r="BD705" i="18"/>
  <c r="BD706" i="18"/>
  <c r="BD707" i="18"/>
  <c r="BD708" i="18"/>
  <c r="BD709" i="18"/>
  <c r="BD710" i="18"/>
  <c r="BD711" i="18"/>
  <c r="BD712" i="18"/>
  <c r="BD713" i="18"/>
  <c r="BD714" i="18"/>
  <c r="BD715" i="18"/>
  <c r="BD716" i="18"/>
  <c r="BD717" i="18"/>
  <c r="BD718" i="18"/>
  <c r="BD719" i="18"/>
  <c r="BD720" i="18"/>
  <c r="BD721" i="18"/>
  <c r="BD722" i="18"/>
  <c r="BD723" i="18"/>
  <c r="BD724" i="18"/>
  <c r="BD725" i="18"/>
  <c r="BD726" i="18"/>
  <c r="BD727" i="18"/>
  <c r="BD728" i="18"/>
  <c r="BD729" i="18"/>
  <c r="BD730" i="18"/>
  <c r="BD731" i="18"/>
  <c r="BD732" i="18"/>
  <c r="BD733" i="18"/>
  <c r="BD734" i="18"/>
  <c r="BD735" i="18"/>
  <c r="BD736" i="18"/>
  <c r="BD737" i="18"/>
  <c r="BD738" i="18"/>
  <c r="BD739" i="18"/>
  <c r="BD740" i="18"/>
  <c r="BD741" i="18"/>
  <c r="BD742" i="18"/>
  <c r="BD743" i="18"/>
  <c r="BD744" i="18"/>
  <c r="BD745" i="18"/>
  <c r="BD746" i="18"/>
  <c r="BD747" i="18"/>
  <c r="BD748" i="18"/>
  <c r="BD749" i="18"/>
  <c r="BD750" i="18"/>
  <c r="BD751" i="18"/>
  <c r="BD752" i="18"/>
  <c r="BD753" i="18"/>
  <c r="BD754" i="18"/>
  <c r="BD755" i="18"/>
  <c r="BD756" i="18"/>
  <c r="BD757" i="18"/>
  <c r="BD758" i="18"/>
  <c r="BD759" i="18"/>
  <c r="BD760" i="18"/>
  <c r="BD761" i="18"/>
  <c r="BD762" i="18"/>
  <c r="BD763" i="18"/>
  <c r="BD764" i="18"/>
  <c r="BD765" i="18"/>
  <c r="BD766" i="18"/>
  <c r="BD767" i="18"/>
  <c r="BD768" i="18"/>
  <c r="BD769" i="18"/>
  <c r="BD770" i="18"/>
  <c r="BD771" i="18"/>
  <c r="BD772" i="18"/>
  <c r="BD773" i="18"/>
  <c r="BD774" i="18"/>
  <c r="BD775" i="18"/>
  <c r="BD776" i="18"/>
  <c r="BD777" i="18"/>
  <c r="BD778" i="18"/>
  <c r="BD779" i="18"/>
  <c r="BD780" i="18"/>
  <c r="BD781" i="18"/>
  <c r="BD782" i="18"/>
  <c r="BD783" i="18"/>
  <c r="BD784" i="18"/>
  <c r="BD785" i="18"/>
  <c r="BD786" i="18"/>
  <c r="BD787" i="18"/>
  <c r="BD788" i="18"/>
  <c r="BD789" i="18"/>
  <c r="BD790" i="18"/>
  <c r="BD791" i="18"/>
  <c r="BD792" i="18"/>
  <c r="BD793" i="18"/>
  <c r="BD794" i="18"/>
  <c r="BD795" i="18"/>
  <c r="BD796" i="18"/>
  <c r="BD797" i="18"/>
  <c r="BD798" i="18"/>
  <c r="BD799" i="18"/>
  <c r="BD800" i="18"/>
  <c r="BD801" i="18"/>
  <c r="BD802" i="18"/>
  <c r="BD803" i="18"/>
  <c r="BD804" i="18"/>
  <c r="BD805" i="18"/>
  <c r="BD806" i="18"/>
  <c r="BD807" i="18"/>
  <c r="BD808" i="18"/>
  <c r="BD809" i="18"/>
  <c r="BD810" i="18"/>
  <c r="BD811" i="18"/>
  <c r="BD812" i="18"/>
  <c r="BD813" i="18"/>
  <c r="BD814" i="18"/>
  <c r="BD815" i="18"/>
  <c r="BD816" i="18"/>
  <c r="BD817" i="18"/>
  <c r="BD818" i="18"/>
  <c r="BD819" i="18"/>
  <c r="BD820" i="18"/>
  <c r="BD821" i="18"/>
  <c r="BD822" i="18"/>
  <c r="BD823" i="18"/>
  <c r="BD824" i="18"/>
  <c r="BD825" i="18"/>
  <c r="BD826" i="18"/>
  <c r="BD827" i="18"/>
  <c r="BD828" i="18"/>
  <c r="BD829" i="18"/>
  <c r="BD830" i="18"/>
  <c r="BD831" i="18"/>
  <c r="BD832" i="18"/>
  <c r="BD833" i="18"/>
  <c r="BD834" i="18"/>
  <c r="BD835" i="18"/>
  <c r="BD836" i="18"/>
  <c r="BD837" i="18"/>
  <c r="BD838" i="18"/>
  <c r="BD839" i="18"/>
  <c r="BD840" i="18"/>
  <c r="BD841" i="18"/>
  <c r="BD842" i="18"/>
  <c r="BD843" i="18"/>
  <c r="BD844" i="18"/>
  <c r="BD845" i="18"/>
  <c r="BD846" i="18"/>
  <c r="BD847" i="18"/>
  <c r="BD848" i="18"/>
  <c r="BD849" i="18"/>
  <c r="BD850" i="18"/>
  <c r="BD851" i="18"/>
  <c r="BD852" i="18"/>
  <c r="BD853" i="18"/>
  <c r="BD854" i="18"/>
  <c r="BD855" i="18"/>
  <c r="BD856" i="18"/>
  <c r="BD857" i="18"/>
  <c r="BD858" i="18"/>
  <c r="BD859" i="18"/>
  <c r="BD860" i="18"/>
  <c r="BD861" i="18"/>
  <c r="BD862" i="18"/>
  <c r="BD863" i="18"/>
  <c r="BD864" i="18"/>
  <c r="BD865" i="18"/>
  <c r="BD866" i="18"/>
  <c r="BD867" i="18"/>
  <c r="BD868" i="18"/>
  <c r="BD869" i="18"/>
  <c r="BD870" i="18"/>
  <c r="BD871" i="18"/>
  <c r="BD872" i="18"/>
  <c r="BD873" i="18"/>
  <c r="BD874" i="18"/>
  <c r="BD875" i="18"/>
  <c r="BD876" i="18"/>
  <c r="BD877" i="18"/>
  <c r="BD878" i="18"/>
  <c r="BD879" i="18"/>
  <c r="BD880" i="18"/>
  <c r="BD881" i="18"/>
  <c r="BD882" i="18"/>
  <c r="BD883" i="18"/>
  <c r="BD884" i="18"/>
  <c r="BD885" i="18"/>
  <c r="BD886" i="18"/>
  <c r="BD887" i="18"/>
  <c r="BD888" i="18"/>
  <c r="BD889" i="18"/>
  <c r="BD890" i="18"/>
  <c r="BD891" i="18"/>
  <c r="BD892" i="18"/>
  <c r="BD893" i="18"/>
  <c r="BD894" i="18"/>
  <c r="BD895" i="18"/>
  <c r="BD896" i="18"/>
  <c r="BD897" i="18"/>
  <c r="BD898" i="18"/>
  <c r="BD899" i="18"/>
  <c r="BD900" i="18"/>
  <c r="BD901" i="18"/>
  <c r="BD902" i="18"/>
  <c r="BD903" i="18"/>
  <c r="BD904" i="18"/>
  <c r="BD905" i="18"/>
  <c r="BD906" i="18"/>
  <c r="BD907" i="18"/>
  <c r="BD908" i="18"/>
  <c r="BD909" i="18"/>
  <c r="BD910" i="18"/>
  <c r="BD911" i="18"/>
  <c r="BD912" i="18"/>
  <c r="BD913" i="18"/>
  <c r="BD914" i="18"/>
  <c r="BD915" i="18"/>
  <c r="BD916" i="18"/>
  <c r="BD917" i="18"/>
  <c r="BD918" i="18"/>
  <c r="BD919" i="18"/>
  <c r="BD920" i="18"/>
  <c r="BD921" i="18"/>
  <c r="BD922" i="18"/>
  <c r="BD923" i="18"/>
  <c r="BD924" i="18"/>
  <c r="BD925" i="18"/>
  <c r="BD926" i="18"/>
  <c r="BD927" i="18"/>
  <c r="BD928" i="18"/>
  <c r="BD929" i="18"/>
  <c r="BD930" i="18"/>
  <c r="BD931" i="18"/>
  <c r="BD932" i="18"/>
  <c r="BD933" i="18"/>
  <c r="BD934" i="18"/>
  <c r="BD935" i="18"/>
  <c r="BD936" i="18"/>
  <c r="BD937" i="18"/>
  <c r="BD938" i="18"/>
  <c r="BD939" i="18"/>
  <c r="BD940" i="18"/>
  <c r="BD941" i="18"/>
  <c r="BD942" i="18"/>
  <c r="BD943" i="18"/>
  <c r="BD944" i="18"/>
  <c r="BD945" i="18"/>
  <c r="BD946" i="18"/>
  <c r="BD947" i="18"/>
  <c r="BD948" i="18"/>
  <c r="BD949" i="18"/>
  <c r="BD950" i="18"/>
  <c r="BD951" i="18"/>
  <c r="BD952" i="18"/>
  <c r="BD953" i="18"/>
  <c r="BD954" i="18"/>
  <c r="BD955" i="18"/>
  <c r="BD956" i="18"/>
  <c r="BD957" i="18"/>
  <c r="BD958" i="18"/>
  <c r="BD959" i="18"/>
  <c r="BD960" i="18"/>
  <c r="BD961" i="18"/>
  <c r="BD962" i="18"/>
  <c r="BD963" i="18"/>
  <c r="BD964" i="18"/>
  <c r="BD965" i="18"/>
  <c r="BD966" i="18"/>
  <c r="BD967" i="18"/>
  <c r="BD968" i="18"/>
  <c r="BD969" i="18"/>
  <c r="BD970" i="18"/>
  <c r="BD971" i="18"/>
  <c r="BD972" i="18"/>
  <c r="BD973" i="18"/>
  <c r="BD974" i="18"/>
  <c r="BD975" i="18"/>
  <c r="BD976" i="18"/>
  <c r="BD977" i="18"/>
  <c r="BD978" i="18"/>
  <c r="BD979" i="18"/>
  <c r="BD980" i="18"/>
  <c r="BD981" i="18"/>
  <c r="BD982" i="18"/>
  <c r="BD983" i="18"/>
  <c r="BD984" i="18"/>
  <c r="BD985" i="18"/>
  <c r="BD986" i="18"/>
  <c r="BD987" i="18"/>
  <c r="BD988" i="18"/>
  <c r="BD989" i="18"/>
  <c r="BD990" i="18"/>
  <c r="BD991" i="18"/>
  <c r="BD992" i="18"/>
  <c r="BD993" i="18"/>
  <c r="BD994" i="18"/>
  <c r="BD995" i="18"/>
  <c r="BD996" i="18"/>
  <c r="BD997" i="18"/>
  <c r="BD998" i="18"/>
  <c r="BD999" i="18"/>
  <c r="BD1000" i="18"/>
  <c r="BD1001" i="18"/>
  <c r="BD1002" i="18"/>
  <c r="BD1003" i="18"/>
  <c r="BD1004" i="18"/>
  <c r="BD1005" i="18"/>
  <c r="BD1006" i="18"/>
  <c r="BD7" i="18"/>
  <c r="BC8" i="18"/>
  <c r="BC9" i="18"/>
  <c r="BC10" i="18"/>
  <c r="BC11" i="18"/>
  <c r="BC12" i="18"/>
  <c r="BC13" i="18"/>
  <c r="BC14" i="18"/>
  <c r="BC15" i="18"/>
  <c r="BC16" i="18"/>
  <c r="BC17" i="18"/>
  <c r="BC18" i="18"/>
  <c r="BC19" i="18"/>
  <c r="BC20" i="18"/>
  <c r="BC21" i="18"/>
  <c r="BC22" i="18"/>
  <c r="BC23" i="18"/>
  <c r="BC24" i="18"/>
  <c r="BC25" i="18"/>
  <c r="BC26" i="18"/>
  <c r="BC27" i="18"/>
  <c r="BC28" i="18"/>
  <c r="BC29" i="18"/>
  <c r="BC30" i="18"/>
  <c r="BC31" i="18"/>
  <c r="BC32" i="18"/>
  <c r="BC33" i="18"/>
  <c r="BC34" i="18"/>
  <c r="BC35" i="18"/>
  <c r="BC36" i="18"/>
  <c r="BC37" i="18"/>
  <c r="BC38" i="18"/>
  <c r="BC39" i="18"/>
  <c r="BC40" i="18"/>
  <c r="BC41" i="18"/>
  <c r="BC42" i="18"/>
  <c r="BC43" i="18"/>
  <c r="BC44" i="18"/>
  <c r="BC45" i="18"/>
  <c r="BC46" i="18"/>
  <c r="BC47" i="18"/>
  <c r="BC48" i="18"/>
  <c r="BC49" i="18"/>
  <c r="BC50" i="18"/>
  <c r="BC51" i="18"/>
  <c r="BC52" i="18"/>
  <c r="BC53" i="18"/>
  <c r="BC54" i="18"/>
  <c r="BC55" i="18"/>
  <c r="BC56" i="18"/>
  <c r="BC57" i="18"/>
  <c r="BC58" i="18"/>
  <c r="BC59" i="18"/>
  <c r="BC60" i="18"/>
  <c r="BC61" i="18"/>
  <c r="BC62" i="18"/>
  <c r="BC63" i="18"/>
  <c r="BC64" i="18"/>
  <c r="BC65" i="18"/>
  <c r="BC66" i="18"/>
  <c r="BC67" i="18"/>
  <c r="BC68" i="18"/>
  <c r="BC69" i="18"/>
  <c r="BC70" i="18"/>
  <c r="BC71" i="18"/>
  <c r="BC72" i="18"/>
  <c r="BC73" i="18"/>
  <c r="BC74" i="18"/>
  <c r="BC75" i="18"/>
  <c r="BC76" i="18"/>
  <c r="BC77" i="18"/>
  <c r="BC78" i="18"/>
  <c r="BC79" i="18"/>
  <c r="BC80" i="18"/>
  <c r="BC81" i="18"/>
  <c r="BC82" i="18"/>
  <c r="BC83" i="18"/>
  <c r="BC84" i="18"/>
  <c r="BC85" i="18"/>
  <c r="BC86" i="18"/>
  <c r="BC87" i="18"/>
  <c r="BC88" i="18"/>
  <c r="BC89" i="18"/>
  <c r="BC90" i="18"/>
  <c r="BC91" i="18"/>
  <c r="BC92" i="18"/>
  <c r="BC93" i="18"/>
  <c r="BC94" i="18"/>
  <c r="BC95" i="18"/>
  <c r="BC96" i="18"/>
  <c r="BC97" i="18"/>
  <c r="BC98" i="18"/>
  <c r="BC99" i="18"/>
  <c r="BC100" i="18"/>
  <c r="BC101" i="18"/>
  <c r="BC102" i="18"/>
  <c r="BC103" i="18"/>
  <c r="BC104" i="18"/>
  <c r="BC105" i="18"/>
  <c r="BC106" i="18"/>
  <c r="BC107" i="18"/>
  <c r="BC108" i="18"/>
  <c r="BC109" i="18"/>
  <c r="BC110" i="18"/>
  <c r="BC111" i="18"/>
  <c r="BC112" i="18"/>
  <c r="BC113" i="18"/>
  <c r="BC114" i="18"/>
  <c r="BC115" i="18"/>
  <c r="BC116" i="18"/>
  <c r="BC117" i="18"/>
  <c r="BC118" i="18"/>
  <c r="BC119" i="18"/>
  <c r="BC120" i="18"/>
  <c r="BC121" i="18"/>
  <c r="BC122" i="18"/>
  <c r="BC123" i="18"/>
  <c r="BC124" i="18"/>
  <c r="BC125" i="18"/>
  <c r="BC126" i="18"/>
  <c r="BC127" i="18"/>
  <c r="BC128" i="18"/>
  <c r="BC129" i="18"/>
  <c r="BC130" i="18"/>
  <c r="BC131" i="18"/>
  <c r="BC132" i="18"/>
  <c r="BC133" i="18"/>
  <c r="BC134" i="18"/>
  <c r="BC135" i="18"/>
  <c r="BC136" i="18"/>
  <c r="BC137" i="18"/>
  <c r="BC138" i="18"/>
  <c r="BC139" i="18"/>
  <c r="BC140" i="18"/>
  <c r="BC141" i="18"/>
  <c r="BC142" i="18"/>
  <c r="BC143" i="18"/>
  <c r="BC144" i="18"/>
  <c r="BC145" i="18"/>
  <c r="BC146" i="18"/>
  <c r="BC147" i="18"/>
  <c r="BC148" i="18"/>
  <c r="BC149" i="18"/>
  <c r="BC150" i="18"/>
  <c r="BC151" i="18"/>
  <c r="BC152" i="18"/>
  <c r="BC153" i="18"/>
  <c r="BC154" i="18"/>
  <c r="BC155" i="18"/>
  <c r="BC156" i="18"/>
  <c r="BC157" i="18"/>
  <c r="BC158" i="18"/>
  <c r="BC159" i="18"/>
  <c r="BC160" i="18"/>
  <c r="BC161" i="18"/>
  <c r="BC162" i="18"/>
  <c r="BC163" i="18"/>
  <c r="BC164" i="18"/>
  <c r="BC165" i="18"/>
  <c r="BC166" i="18"/>
  <c r="BC167" i="18"/>
  <c r="BC168" i="18"/>
  <c r="BC169" i="18"/>
  <c r="BC170" i="18"/>
  <c r="BC171" i="18"/>
  <c r="BC172" i="18"/>
  <c r="BC173" i="18"/>
  <c r="BC174" i="18"/>
  <c r="BC175" i="18"/>
  <c r="BC176" i="18"/>
  <c r="BC177" i="18"/>
  <c r="BC178" i="18"/>
  <c r="BC179" i="18"/>
  <c r="BC180" i="18"/>
  <c r="BC181" i="18"/>
  <c r="BC182" i="18"/>
  <c r="BC183" i="18"/>
  <c r="BC184" i="18"/>
  <c r="BC185" i="18"/>
  <c r="BC186" i="18"/>
  <c r="BC187" i="18"/>
  <c r="BC188" i="18"/>
  <c r="BC189" i="18"/>
  <c r="BC190" i="18"/>
  <c r="BC191" i="18"/>
  <c r="BC192" i="18"/>
  <c r="BC193" i="18"/>
  <c r="BC194" i="18"/>
  <c r="BC195" i="18"/>
  <c r="BC196" i="18"/>
  <c r="BC197" i="18"/>
  <c r="BC198" i="18"/>
  <c r="BC199" i="18"/>
  <c r="BC200" i="18"/>
  <c r="BC201" i="18"/>
  <c r="BC202" i="18"/>
  <c r="BC203" i="18"/>
  <c r="BC204" i="18"/>
  <c r="BC205" i="18"/>
  <c r="BC206" i="18"/>
  <c r="BC207" i="18"/>
  <c r="BC208" i="18"/>
  <c r="BC209" i="18"/>
  <c r="BC210" i="18"/>
  <c r="BC211" i="18"/>
  <c r="BC212" i="18"/>
  <c r="BC213" i="18"/>
  <c r="BC214" i="18"/>
  <c r="BC215" i="18"/>
  <c r="BC216" i="18"/>
  <c r="BC217" i="18"/>
  <c r="BC218" i="18"/>
  <c r="BC219" i="18"/>
  <c r="BC220" i="18"/>
  <c r="BC221" i="18"/>
  <c r="BC222" i="18"/>
  <c r="BC223" i="18"/>
  <c r="BC224" i="18"/>
  <c r="BC225" i="18"/>
  <c r="BC226" i="18"/>
  <c r="BC227" i="18"/>
  <c r="BC228" i="18"/>
  <c r="BC229" i="18"/>
  <c r="BC230" i="18"/>
  <c r="BC231" i="18"/>
  <c r="BC232" i="18"/>
  <c r="BC233" i="18"/>
  <c r="BC234" i="18"/>
  <c r="BC235" i="18"/>
  <c r="BC236" i="18"/>
  <c r="BC237" i="18"/>
  <c r="BC238" i="18"/>
  <c r="BC239" i="18"/>
  <c r="BC240" i="18"/>
  <c r="BC241" i="18"/>
  <c r="BC242" i="18"/>
  <c r="BC243" i="18"/>
  <c r="BC244" i="18"/>
  <c r="BC245" i="18"/>
  <c r="BC246" i="18"/>
  <c r="BC247" i="18"/>
  <c r="BC248" i="18"/>
  <c r="BC249" i="18"/>
  <c r="BC250" i="18"/>
  <c r="BC251" i="18"/>
  <c r="BC252" i="18"/>
  <c r="BC253" i="18"/>
  <c r="BC254" i="18"/>
  <c r="BC255" i="18"/>
  <c r="BC256" i="18"/>
  <c r="BC257" i="18"/>
  <c r="BC258" i="18"/>
  <c r="BC259" i="18"/>
  <c r="BC260" i="18"/>
  <c r="BC261" i="18"/>
  <c r="BC262" i="18"/>
  <c r="BC263" i="18"/>
  <c r="BC264" i="18"/>
  <c r="BC265" i="18"/>
  <c r="BC266" i="18"/>
  <c r="BC267" i="18"/>
  <c r="BC268" i="18"/>
  <c r="BC269" i="18"/>
  <c r="BC270" i="18"/>
  <c r="BC271" i="18"/>
  <c r="BC272" i="18"/>
  <c r="BC273" i="18"/>
  <c r="BC274" i="18"/>
  <c r="BC275" i="18"/>
  <c r="BC276" i="18"/>
  <c r="BC277" i="18"/>
  <c r="BC278" i="18"/>
  <c r="BC279" i="18"/>
  <c r="BC280" i="18"/>
  <c r="BC281" i="18"/>
  <c r="BC282" i="18"/>
  <c r="BC283" i="18"/>
  <c r="BC284" i="18"/>
  <c r="BC285" i="18"/>
  <c r="BC286" i="18"/>
  <c r="BC287" i="18"/>
  <c r="BC288" i="18"/>
  <c r="BC289" i="18"/>
  <c r="BC290" i="18"/>
  <c r="BC291" i="18"/>
  <c r="BC292" i="18"/>
  <c r="BC293" i="18"/>
  <c r="BC294" i="18"/>
  <c r="BC295" i="18"/>
  <c r="BC296" i="18"/>
  <c r="BC297" i="18"/>
  <c r="BC298" i="18"/>
  <c r="BC299" i="18"/>
  <c r="BC300" i="18"/>
  <c r="BC301" i="18"/>
  <c r="BC302" i="18"/>
  <c r="BC303" i="18"/>
  <c r="BC304" i="18"/>
  <c r="BC305" i="18"/>
  <c r="BC306" i="18"/>
  <c r="BC307" i="18"/>
  <c r="BC308" i="18"/>
  <c r="BC309" i="18"/>
  <c r="BC310" i="18"/>
  <c r="BC311" i="18"/>
  <c r="BC312" i="18"/>
  <c r="BC313" i="18"/>
  <c r="BC314" i="18"/>
  <c r="BC315" i="18"/>
  <c r="BC316" i="18"/>
  <c r="BC317" i="18"/>
  <c r="BC318" i="18"/>
  <c r="BC319" i="18"/>
  <c r="BC320" i="18"/>
  <c r="BC321" i="18"/>
  <c r="BC322" i="18"/>
  <c r="BC323" i="18"/>
  <c r="BC324" i="18"/>
  <c r="BC325" i="18"/>
  <c r="BC326" i="18"/>
  <c r="BC327" i="18"/>
  <c r="BC328" i="18"/>
  <c r="BC329" i="18"/>
  <c r="BC330" i="18"/>
  <c r="BC331" i="18"/>
  <c r="BC332" i="18"/>
  <c r="BC333" i="18"/>
  <c r="BC334" i="18"/>
  <c r="BC335" i="18"/>
  <c r="BC336" i="18"/>
  <c r="BC337" i="18"/>
  <c r="BC338" i="18"/>
  <c r="BC339" i="18"/>
  <c r="BC340" i="18"/>
  <c r="BC341" i="18"/>
  <c r="BC342" i="18"/>
  <c r="BC343" i="18"/>
  <c r="BC344" i="18"/>
  <c r="BC345" i="18"/>
  <c r="BC346" i="18"/>
  <c r="BC347" i="18"/>
  <c r="BC348" i="18"/>
  <c r="BC349" i="18"/>
  <c r="BC350" i="18"/>
  <c r="BC351" i="18"/>
  <c r="BC352" i="18"/>
  <c r="BC353" i="18"/>
  <c r="BC354" i="18"/>
  <c r="BC355" i="18"/>
  <c r="BC356" i="18"/>
  <c r="BC357" i="18"/>
  <c r="BC358" i="18"/>
  <c r="BC359" i="18"/>
  <c r="BC360" i="18"/>
  <c r="BC361" i="18"/>
  <c r="BC362" i="18"/>
  <c r="BC363" i="18"/>
  <c r="BC364" i="18"/>
  <c r="BC365" i="18"/>
  <c r="BC366" i="18"/>
  <c r="BC367" i="18"/>
  <c r="BC368" i="18"/>
  <c r="BC369" i="18"/>
  <c r="BC370" i="18"/>
  <c r="BC371" i="18"/>
  <c r="BC372" i="18"/>
  <c r="BC373" i="18"/>
  <c r="BC374" i="18"/>
  <c r="BC375" i="18"/>
  <c r="BC376" i="18"/>
  <c r="BC377" i="18"/>
  <c r="BC378" i="18"/>
  <c r="BC379" i="18"/>
  <c r="BC380" i="18"/>
  <c r="BC381" i="18"/>
  <c r="BC382" i="18"/>
  <c r="BC383" i="18"/>
  <c r="BC384" i="18"/>
  <c r="BC385" i="18"/>
  <c r="BC386" i="18"/>
  <c r="BC387" i="18"/>
  <c r="BC388" i="18"/>
  <c r="BC389" i="18"/>
  <c r="BC390" i="18"/>
  <c r="BC391" i="18"/>
  <c r="BC392" i="18"/>
  <c r="BC393" i="18"/>
  <c r="BC394" i="18"/>
  <c r="BC395" i="18"/>
  <c r="BC396" i="18"/>
  <c r="BC397" i="18"/>
  <c r="BC398" i="18"/>
  <c r="BC399" i="18"/>
  <c r="BC400" i="18"/>
  <c r="BC401" i="18"/>
  <c r="BC402" i="18"/>
  <c r="BC403" i="18"/>
  <c r="BC404" i="18"/>
  <c r="BC405" i="18"/>
  <c r="BC406" i="18"/>
  <c r="BC407" i="18"/>
  <c r="BC408" i="18"/>
  <c r="BC409" i="18"/>
  <c r="BC410" i="18"/>
  <c r="BC411" i="18"/>
  <c r="BC412" i="18"/>
  <c r="BC413" i="18"/>
  <c r="BC414" i="18"/>
  <c r="BC415" i="18"/>
  <c r="BC416" i="18"/>
  <c r="BC417" i="18"/>
  <c r="BC418" i="18"/>
  <c r="BC419" i="18"/>
  <c r="BC420" i="18"/>
  <c r="BC421" i="18"/>
  <c r="BC422" i="18"/>
  <c r="BC423" i="18"/>
  <c r="BC424" i="18"/>
  <c r="BC425" i="18"/>
  <c r="BC426" i="18"/>
  <c r="BC427" i="18"/>
  <c r="BC428" i="18"/>
  <c r="BC429" i="18"/>
  <c r="BC430" i="18"/>
  <c r="BC431" i="18"/>
  <c r="BC432" i="18"/>
  <c r="BC433" i="18"/>
  <c r="BC434" i="18"/>
  <c r="BC435" i="18"/>
  <c r="BC436" i="18"/>
  <c r="BC437" i="18"/>
  <c r="BC438" i="18"/>
  <c r="BC439" i="18"/>
  <c r="BC440" i="18"/>
  <c r="BC441" i="18"/>
  <c r="BC442" i="18"/>
  <c r="BC443" i="18"/>
  <c r="BC444" i="18"/>
  <c r="BC445" i="18"/>
  <c r="BC446" i="18"/>
  <c r="BC447" i="18"/>
  <c r="BC448" i="18"/>
  <c r="BC449" i="18"/>
  <c r="BC450" i="18"/>
  <c r="BC451" i="18"/>
  <c r="BC452" i="18"/>
  <c r="BC453" i="18"/>
  <c r="BC454" i="18"/>
  <c r="BC455" i="18"/>
  <c r="BC456" i="18"/>
  <c r="BC457" i="18"/>
  <c r="BC458" i="18"/>
  <c r="BC459" i="18"/>
  <c r="BC460" i="18"/>
  <c r="BC461" i="18"/>
  <c r="BC462" i="18"/>
  <c r="BC463" i="18"/>
  <c r="BC464" i="18"/>
  <c r="BC465" i="18"/>
  <c r="BC466" i="18"/>
  <c r="BC467" i="18"/>
  <c r="BC468" i="18"/>
  <c r="BC469" i="18"/>
  <c r="BC470" i="18"/>
  <c r="BC471" i="18"/>
  <c r="BC472" i="18"/>
  <c r="BC473" i="18"/>
  <c r="BC474" i="18"/>
  <c r="BC475" i="18"/>
  <c r="BC476" i="18"/>
  <c r="BC477" i="18"/>
  <c r="BC478" i="18"/>
  <c r="BC479" i="18"/>
  <c r="BC480" i="18"/>
  <c r="BC481" i="18"/>
  <c r="BC482" i="18"/>
  <c r="BC483" i="18"/>
  <c r="BC484" i="18"/>
  <c r="BC485" i="18"/>
  <c r="BC486" i="18"/>
  <c r="BC487" i="18"/>
  <c r="BC488" i="18"/>
  <c r="BC489" i="18"/>
  <c r="BC490" i="18"/>
  <c r="BC491" i="18"/>
  <c r="BC492" i="18"/>
  <c r="BC493" i="18"/>
  <c r="BC494" i="18"/>
  <c r="BC495" i="18"/>
  <c r="BC496" i="18"/>
  <c r="BC497" i="18"/>
  <c r="BC498" i="18"/>
  <c r="BC499" i="18"/>
  <c r="BC500" i="18"/>
  <c r="BC501" i="18"/>
  <c r="BC502" i="18"/>
  <c r="BC503" i="18"/>
  <c r="BC504" i="18"/>
  <c r="BC505" i="18"/>
  <c r="BC506" i="18"/>
  <c r="BC507" i="18"/>
  <c r="BC508" i="18"/>
  <c r="BC509" i="18"/>
  <c r="BC510" i="18"/>
  <c r="BC511" i="18"/>
  <c r="BC512" i="18"/>
  <c r="BC513" i="18"/>
  <c r="BC514" i="18"/>
  <c r="BC515" i="18"/>
  <c r="BC516" i="18"/>
  <c r="BC517" i="18"/>
  <c r="BC518" i="18"/>
  <c r="BC519" i="18"/>
  <c r="BC520" i="18"/>
  <c r="BC521" i="18"/>
  <c r="BC522" i="18"/>
  <c r="BC523" i="18"/>
  <c r="BC524" i="18"/>
  <c r="BC525" i="18"/>
  <c r="BC526" i="18"/>
  <c r="BC527" i="18"/>
  <c r="BC528" i="18"/>
  <c r="BC529" i="18"/>
  <c r="BC530" i="18"/>
  <c r="BC531" i="18"/>
  <c r="BC532" i="18"/>
  <c r="BC533" i="18"/>
  <c r="BC534" i="18"/>
  <c r="BC535" i="18"/>
  <c r="BC536" i="18"/>
  <c r="BC537" i="18"/>
  <c r="BC538" i="18"/>
  <c r="BC539" i="18"/>
  <c r="BC540" i="18"/>
  <c r="BC541" i="18"/>
  <c r="BC542" i="18"/>
  <c r="BC543" i="18"/>
  <c r="BC544" i="18"/>
  <c r="BC545" i="18"/>
  <c r="BC546" i="18"/>
  <c r="BC547" i="18"/>
  <c r="BC548" i="18"/>
  <c r="BC549" i="18"/>
  <c r="BC550" i="18"/>
  <c r="BC551" i="18"/>
  <c r="BC552" i="18"/>
  <c r="BC553" i="18"/>
  <c r="BC554" i="18"/>
  <c r="BC555" i="18"/>
  <c r="BC556" i="18"/>
  <c r="BC557" i="18"/>
  <c r="BC558" i="18"/>
  <c r="BC559" i="18"/>
  <c r="BC560" i="18"/>
  <c r="BC561" i="18"/>
  <c r="BC562" i="18"/>
  <c r="BC563" i="18"/>
  <c r="BC564" i="18"/>
  <c r="BC565" i="18"/>
  <c r="BC566" i="18"/>
  <c r="BC567" i="18"/>
  <c r="BC568" i="18"/>
  <c r="BC569" i="18"/>
  <c r="BC570" i="18"/>
  <c r="BC571" i="18"/>
  <c r="BC572" i="18"/>
  <c r="BC573" i="18"/>
  <c r="BC574" i="18"/>
  <c r="BC575" i="18"/>
  <c r="BC576" i="18"/>
  <c r="BC577" i="18"/>
  <c r="BC578" i="18"/>
  <c r="BC579" i="18"/>
  <c r="BC580" i="18"/>
  <c r="BC581" i="18"/>
  <c r="BC582" i="18"/>
  <c r="BC583" i="18"/>
  <c r="BC584" i="18"/>
  <c r="BC585" i="18"/>
  <c r="BC586" i="18"/>
  <c r="BC587" i="18"/>
  <c r="BC588" i="18"/>
  <c r="BC589" i="18"/>
  <c r="BC590" i="18"/>
  <c r="BC591" i="18"/>
  <c r="BC592" i="18"/>
  <c r="BC593" i="18"/>
  <c r="BC594" i="18"/>
  <c r="BC595" i="18"/>
  <c r="BC596" i="18"/>
  <c r="BC597" i="18"/>
  <c r="BC598" i="18"/>
  <c r="BC599" i="18"/>
  <c r="BC600" i="18"/>
  <c r="BC601" i="18"/>
  <c r="BC602" i="18"/>
  <c r="BC603" i="18"/>
  <c r="BC604" i="18"/>
  <c r="BC605" i="18"/>
  <c r="BC606" i="18"/>
  <c r="BC607" i="18"/>
  <c r="BC608" i="18"/>
  <c r="BC609" i="18"/>
  <c r="BC610" i="18"/>
  <c r="BC611" i="18"/>
  <c r="BC612" i="18"/>
  <c r="BC613" i="18"/>
  <c r="BC614" i="18"/>
  <c r="BC615" i="18"/>
  <c r="BC616" i="18"/>
  <c r="BC617" i="18"/>
  <c r="BC618" i="18"/>
  <c r="BC619" i="18"/>
  <c r="BC620" i="18"/>
  <c r="BC621" i="18"/>
  <c r="BC622" i="18"/>
  <c r="BC623" i="18"/>
  <c r="BC624" i="18"/>
  <c r="BC625" i="18"/>
  <c r="BC626" i="18"/>
  <c r="BC627" i="18"/>
  <c r="BC628" i="18"/>
  <c r="BC629" i="18"/>
  <c r="BC630" i="18"/>
  <c r="BC631" i="18"/>
  <c r="BC632" i="18"/>
  <c r="BC633" i="18"/>
  <c r="BC634" i="18"/>
  <c r="BC635" i="18"/>
  <c r="BC636" i="18"/>
  <c r="BC637" i="18"/>
  <c r="BC638" i="18"/>
  <c r="BC639" i="18"/>
  <c r="BC640" i="18"/>
  <c r="BC641" i="18"/>
  <c r="BC642" i="18"/>
  <c r="BC643" i="18"/>
  <c r="BC644" i="18"/>
  <c r="BC645" i="18"/>
  <c r="BC646" i="18"/>
  <c r="BC647" i="18"/>
  <c r="BC648" i="18"/>
  <c r="BC649" i="18"/>
  <c r="BC650" i="18"/>
  <c r="BC651" i="18"/>
  <c r="BC652" i="18"/>
  <c r="BC653" i="18"/>
  <c r="BC654" i="18"/>
  <c r="BC655" i="18"/>
  <c r="BC656" i="18"/>
  <c r="BC657" i="18"/>
  <c r="BC658" i="18"/>
  <c r="BC659" i="18"/>
  <c r="BC660" i="18"/>
  <c r="BC661" i="18"/>
  <c r="BC662" i="18"/>
  <c r="BC663" i="18"/>
  <c r="BC664" i="18"/>
  <c r="BC665" i="18"/>
  <c r="BC666" i="18"/>
  <c r="BC667" i="18"/>
  <c r="BC668" i="18"/>
  <c r="BC669" i="18"/>
  <c r="BC670" i="18"/>
  <c r="BC671" i="18"/>
  <c r="BC672" i="18"/>
  <c r="BC673" i="18"/>
  <c r="BC674" i="18"/>
  <c r="BC675" i="18"/>
  <c r="BC676" i="18"/>
  <c r="BC677" i="18"/>
  <c r="BC678" i="18"/>
  <c r="BC679" i="18"/>
  <c r="BC680" i="18"/>
  <c r="BC681" i="18"/>
  <c r="BC682" i="18"/>
  <c r="BC683" i="18"/>
  <c r="BC684" i="18"/>
  <c r="BC685" i="18"/>
  <c r="BC686" i="18"/>
  <c r="BC687" i="18"/>
  <c r="BC688" i="18"/>
  <c r="BC689" i="18"/>
  <c r="BC690" i="18"/>
  <c r="BC691" i="18"/>
  <c r="BC692" i="18"/>
  <c r="BC693" i="18"/>
  <c r="BC694" i="18"/>
  <c r="BC695" i="18"/>
  <c r="BC696" i="18"/>
  <c r="BC697" i="18"/>
  <c r="BC698" i="18"/>
  <c r="BC699" i="18"/>
  <c r="BC700" i="18"/>
  <c r="BC701" i="18"/>
  <c r="BC702" i="18"/>
  <c r="BC703" i="18"/>
  <c r="BC704" i="18"/>
  <c r="BC705" i="18"/>
  <c r="BC706" i="18"/>
  <c r="BC707" i="18"/>
  <c r="BC708" i="18"/>
  <c r="BC709" i="18"/>
  <c r="BC710" i="18"/>
  <c r="BC711" i="18"/>
  <c r="BC712" i="18"/>
  <c r="BC713" i="18"/>
  <c r="BC714" i="18"/>
  <c r="BC715" i="18"/>
  <c r="BC716" i="18"/>
  <c r="BC717" i="18"/>
  <c r="BC718" i="18"/>
  <c r="BC719" i="18"/>
  <c r="BC720" i="18"/>
  <c r="BC721" i="18"/>
  <c r="BC722" i="18"/>
  <c r="BC723" i="18"/>
  <c r="BC724" i="18"/>
  <c r="BC725" i="18"/>
  <c r="BC726" i="18"/>
  <c r="BC727" i="18"/>
  <c r="BC728" i="18"/>
  <c r="BC729" i="18"/>
  <c r="BC730" i="18"/>
  <c r="BC731" i="18"/>
  <c r="BC732" i="18"/>
  <c r="BC733" i="18"/>
  <c r="BC734" i="18"/>
  <c r="BC735" i="18"/>
  <c r="BC736" i="18"/>
  <c r="BC737" i="18"/>
  <c r="BC738" i="18"/>
  <c r="BC739" i="18"/>
  <c r="BC740" i="18"/>
  <c r="BC741" i="18"/>
  <c r="BC742" i="18"/>
  <c r="BC743" i="18"/>
  <c r="BC744" i="18"/>
  <c r="BC745" i="18"/>
  <c r="BC746" i="18"/>
  <c r="BC747" i="18"/>
  <c r="BC748" i="18"/>
  <c r="BC749" i="18"/>
  <c r="BC750" i="18"/>
  <c r="BC751" i="18"/>
  <c r="BC752" i="18"/>
  <c r="BC753" i="18"/>
  <c r="BC754" i="18"/>
  <c r="BC755" i="18"/>
  <c r="BC756" i="18"/>
  <c r="BC757" i="18"/>
  <c r="BC758" i="18"/>
  <c r="BC759" i="18"/>
  <c r="BC760" i="18"/>
  <c r="BC761" i="18"/>
  <c r="BC762" i="18"/>
  <c r="BC763" i="18"/>
  <c r="BC764" i="18"/>
  <c r="BC765" i="18"/>
  <c r="BC766" i="18"/>
  <c r="BC767" i="18"/>
  <c r="BC768" i="18"/>
  <c r="BC769" i="18"/>
  <c r="BC770" i="18"/>
  <c r="BC771" i="18"/>
  <c r="BC772" i="18"/>
  <c r="BC773" i="18"/>
  <c r="BC774" i="18"/>
  <c r="BC775" i="18"/>
  <c r="BC776" i="18"/>
  <c r="BC777" i="18"/>
  <c r="BC778" i="18"/>
  <c r="BC779" i="18"/>
  <c r="BC780" i="18"/>
  <c r="BC781" i="18"/>
  <c r="BC782" i="18"/>
  <c r="BC783" i="18"/>
  <c r="BC784" i="18"/>
  <c r="BC785" i="18"/>
  <c r="BC786" i="18"/>
  <c r="BC787" i="18"/>
  <c r="BC788" i="18"/>
  <c r="BC789" i="18"/>
  <c r="BC790" i="18"/>
  <c r="BC791" i="18"/>
  <c r="BC792" i="18"/>
  <c r="BC793" i="18"/>
  <c r="BC794" i="18"/>
  <c r="BC795" i="18"/>
  <c r="BC796" i="18"/>
  <c r="BC797" i="18"/>
  <c r="BC798" i="18"/>
  <c r="BC799" i="18"/>
  <c r="BC800" i="18"/>
  <c r="BC801" i="18"/>
  <c r="BC802" i="18"/>
  <c r="BC803" i="18"/>
  <c r="BC804" i="18"/>
  <c r="BC805" i="18"/>
  <c r="BC806" i="18"/>
  <c r="BC807" i="18"/>
  <c r="BC808" i="18"/>
  <c r="BC809" i="18"/>
  <c r="BC810" i="18"/>
  <c r="BC811" i="18"/>
  <c r="BC812" i="18"/>
  <c r="BC813" i="18"/>
  <c r="BC814" i="18"/>
  <c r="BC815" i="18"/>
  <c r="BC816" i="18"/>
  <c r="BC817" i="18"/>
  <c r="BC818" i="18"/>
  <c r="BC819" i="18"/>
  <c r="BC820" i="18"/>
  <c r="BC821" i="18"/>
  <c r="BC822" i="18"/>
  <c r="BC823" i="18"/>
  <c r="BC824" i="18"/>
  <c r="BC825" i="18"/>
  <c r="BC826" i="18"/>
  <c r="BC827" i="18"/>
  <c r="BC828" i="18"/>
  <c r="BC829" i="18"/>
  <c r="BC830" i="18"/>
  <c r="BC831" i="18"/>
  <c r="BC832" i="18"/>
  <c r="BC833" i="18"/>
  <c r="BC834" i="18"/>
  <c r="BC835" i="18"/>
  <c r="BC836" i="18"/>
  <c r="BC837" i="18"/>
  <c r="BC838" i="18"/>
  <c r="BC839" i="18"/>
  <c r="BC840" i="18"/>
  <c r="BC841" i="18"/>
  <c r="BC842" i="18"/>
  <c r="BC843" i="18"/>
  <c r="BC844" i="18"/>
  <c r="BC845" i="18"/>
  <c r="BC846" i="18"/>
  <c r="BC847" i="18"/>
  <c r="BC848" i="18"/>
  <c r="BC849" i="18"/>
  <c r="BC850" i="18"/>
  <c r="BC851" i="18"/>
  <c r="BC852" i="18"/>
  <c r="BC853" i="18"/>
  <c r="BC854" i="18"/>
  <c r="BC855" i="18"/>
  <c r="BC856" i="18"/>
  <c r="BC857" i="18"/>
  <c r="BC858" i="18"/>
  <c r="BC859" i="18"/>
  <c r="BC860" i="18"/>
  <c r="BC861" i="18"/>
  <c r="BC862" i="18"/>
  <c r="BC863" i="18"/>
  <c r="BC864" i="18"/>
  <c r="BC865" i="18"/>
  <c r="BC866" i="18"/>
  <c r="BC867" i="18"/>
  <c r="BC868" i="18"/>
  <c r="BC869" i="18"/>
  <c r="BC870" i="18"/>
  <c r="BC871" i="18"/>
  <c r="BC872" i="18"/>
  <c r="BC873" i="18"/>
  <c r="BC874" i="18"/>
  <c r="BC875" i="18"/>
  <c r="BC876" i="18"/>
  <c r="BC877" i="18"/>
  <c r="BC878" i="18"/>
  <c r="BC879" i="18"/>
  <c r="BC880" i="18"/>
  <c r="BC881" i="18"/>
  <c r="BC882" i="18"/>
  <c r="BC883" i="18"/>
  <c r="BC884" i="18"/>
  <c r="BC885" i="18"/>
  <c r="BC886" i="18"/>
  <c r="BC887" i="18"/>
  <c r="BC888" i="18"/>
  <c r="BC889" i="18"/>
  <c r="BC890" i="18"/>
  <c r="BC891" i="18"/>
  <c r="BC892" i="18"/>
  <c r="BC893" i="18"/>
  <c r="BC894" i="18"/>
  <c r="BC895" i="18"/>
  <c r="BC896" i="18"/>
  <c r="BC897" i="18"/>
  <c r="BC898" i="18"/>
  <c r="BC899" i="18"/>
  <c r="BC900" i="18"/>
  <c r="BC901" i="18"/>
  <c r="BC902" i="18"/>
  <c r="BC903" i="18"/>
  <c r="BC904" i="18"/>
  <c r="BC905" i="18"/>
  <c r="BC906" i="18"/>
  <c r="BC907" i="18"/>
  <c r="BC908" i="18"/>
  <c r="BC909" i="18"/>
  <c r="BC910" i="18"/>
  <c r="BC911" i="18"/>
  <c r="BC912" i="18"/>
  <c r="BC913" i="18"/>
  <c r="BC914" i="18"/>
  <c r="BC915" i="18"/>
  <c r="BC916" i="18"/>
  <c r="BC917" i="18"/>
  <c r="BC918" i="18"/>
  <c r="BC919" i="18"/>
  <c r="BC920" i="18"/>
  <c r="BC921" i="18"/>
  <c r="BC922" i="18"/>
  <c r="BC923" i="18"/>
  <c r="BC924" i="18"/>
  <c r="BC925" i="18"/>
  <c r="BC926" i="18"/>
  <c r="BC927" i="18"/>
  <c r="BC928" i="18"/>
  <c r="BC929" i="18"/>
  <c r="BC930" i="18"/>
  <c r="BC931" i="18"/>
  <c r="BC932" i="18"/>
  <c r="BC933" i="18"/>
  <c r="BC934" i="18"/>
  <c r="BC935" i="18"/>
  <c r="BC936" i="18"/>
  <c r="BC937" i="18"/>
  <c r="BC938" i="18"/>
  <c r="BC939" i="18"/>
  <c r="BC940" i="18"/>
  <c r="BC941" i="18"/>
  <c r="BC942" i="18"/>
  <c r="BC943" i="18"/>
  <c r="BC944" i="18"/>
  <c r="BC945" i="18"/>
  <c r="BC946" i="18"/>
  <c r="BC947" i="18"/>
  <c r="BC948" i="18"/>
  <c r="BC949" i="18"/>
  <c r="BC950" i="18"/>
  <c r="BC951" i="18"/>
  <c r="BC952" i="18"/>
  <c r="BC953" i="18"/>
  <c r="BC954" i="18"/>
  <c r="BC955" i="18"/>
  <c r="BC956" i="18"/>
  <c r="BC957" i="18"/>
  <c r="BC958" i="18"/>
  <c r="BC959" i="18"/>
  <c r="BC960" i="18"/>
  <c r="BC961" i="18"/>
  <c r="BC962" i="18"/>
  <c r="BC963" i="18"/>
  <c r="BC964" i="18"/>
  <c r="BC965" i="18"/>
  <c r="BC966" i="18"/>
  <c r="BC967" i="18"/>
  <c r="BC968" i="18"/>
  <c r="BC969" i="18"/>
  <c r="BC970" i="18"/>
  <c r="BC971" i="18"/>
  <c r="BC972" i="18"/>
  <c r="BC973" i="18"/>
  <c r="BC974" i="18"/>
  <c r="BC975" i="18"/>
  <c r="BC976" i="18"/>
  <c r="BC977" i="18"/>
  <c r="BC978" i="18"/>
  <c r="BC979" i="18"/>
  <c r="BC980" i="18"/>
  <c r="BC981" i="18"/>
  <c r="BC982" i="18"/>
  <c r="BC983" i="18"/>
  <c r="BC984" i="18"/>
  <c r="BC985" i="18"/>
  <c r="BC986" i="18"/>
  <c r="BC987" i="18"/>
  <c r="BC988" i="18"/>
  <c r="BC989" i="18"/>
  <c r="BC990" i="18"/>
  <c r="BC991" i="18"/>
  <c r="BC992" i="18"/>
  <c r="BC993" i="18"/>
  <c r="BC994" i="18"/>
  <c r="BC995" i="18"/>
  <c r="BC996" i="18"/>
  <c r="BC997" i="18"/>
  <c r="BC998" i="18"/>
  <c r="BC999" i="18"/>
  <c r="BC1000" i="18"/>
  <c r="BC1001" i="18"/>
  <c r="BC1002" i="18"/>
  <c r="BC1003" i="18"/>
  <c r="BC1004" i="18"/>
  <c r="BC1005" i="18"/>
  <c r="BC1006" i="18"/>
  <c r="BC7" i="18"/>
  <c r="M4" i="16"/>
  <c r="O4" i="16"/>
  <c r="P4" i="16"/>
  <c r="R4" i="16"/>
  <c r="S4" i="16"/>
  <c r="T4" i="16"/>
  <c r="U4" i="16"/>
  <c r="V4" i="16"/>
  <c r="X4" i="16"/>
  <c r="Y4" i="16" l="1"/>
  <c r="BF10" i="18"/>
  <c r="C4" i="14"/>
  <c r="H2" i="2" l="1"/>
  <c r="Q4" i="16"/>
  <c r="G4" i="16"/>
  <c r="G103" i="16"/>
  <c r="G102" i="16"/>
  <c r="G101" i="16"/>
  <c r="G100" i="16"/>
  <c r="G99" i="16"/>
  <c r="G98" i="16"/>
  <c r="G97" i="16"/>
  <c r="G96" i="16"/>
  <c r="G95" i="16"/>
  <c r="G94" i="16"/>
  <c r="G93" i="16"/>
  <c r="G92" i="16"/>
  <c r="G91" i="16"/>
  <c r="G90" i="16"/>
  <c r="G89" i="16"/>
  <c r="G88" i="16"/>
  <c r="G87" i="16"/>
  <c r="G86" i="16"/>
  <c r="G85" i="16"/>
  <c r="G84" i="16"/>
  <c r="G83" i="16"/>
  <c r="G82" i="16"/>
  <c r="G81" i="16"/>
  <c r="G80" i="16"/>
  <c r="G79" i="16"/>
  <c r="G78" i="16"/>
  <c r="G77" i="16"/>
  <c r="G76" i="16"/>
  <c r="G75" i="16"/>
  <c r="G74" i="16"/>
  <c r="G73" i="16"/>
  <c r="G72" i="16"/>
  <c r="G71" i="16"/>
  <c r="G70" i="16"/>
  <c r="G69" i="16"/>
  <c r="G68" i="16"/>
  <c r="G67" i="16"/>
  <c r="G66" i="16"/>
  <c r="G65" i="16"/>
  <c r="G64" i="16"/>
  <c r="G63" i="16"/>
  <c r="G62" i="16"/>
  <c r="G61" i="16"/>
  <c r="G60" i="16"/>
  <c r="G59" i="16"/>
  <c r="G58" i="16"/>
  <c r="G57" i="16"/>
  <c r="G56" i="16"/>
  <c r="G55" i="16"/>
  <c r="G54" i="16"/>
  <c r="G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G16" i="16"/>
  <c r="G15" i="16"/>
  <c r="G14" i="16"/>
  <c r="G13" i="16"/>
  <c r="G12" i="16"/>
  <c r="G11" i="16"/>
  <c r="G10" i="16"/>
  <c r="G9" i="16"/>
  <c r="G8" i="16"/>
  <c r="G7" i="16"/>
  <c r="G6" i="16"/>
  <c r="G5" i="16"/>
  <c r="Z4" i="16" l="1"/>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4" i="14"/>
  <c r="F114" i="2" l="1"/>
  <c r="B114" i="2" s="1"/>
  <c r="F111" i="2" l="1"/>
  <c r="B111" i="2" s="1"/>
  <c r="F112" i="2"/>
  <c r="B112" i="2" s="1"/>
  <c r="B113" i="2" l="1"/>
  <c r="AF2" i="16" l="1"/>
  <c r="AD2" i="16"/>
  <c r="C4" i="16"/>
  <c r="E7" i="17" l="1"/>
  <c r="BZ8" i="18"/>
  <c r="BZ9" i="18"/>
  <c r="BZ10" i="18"/>
  <c r="BZ11" i="18"/>
  <c r="BZ12" i="18"/>
  <c r="BZ13" i="18"/>
  <c r="BZ14" i="18"/>
  <c r="BZ15" i="18"/>
  <c r="BZ16" i="18"/>
  <c r="BZ7" i="18"/>
  <c r="BY5" i="18"/>
  <c r="BU13" i="18"/>
  <c r="BU10" i="18"/>
  <c r="BU8" i="18"/>
  <c r="BU9" i="18"/>
  <c r="BU11" i="18"/>
  <c r="BU12" i="18"/>
  <c r="BU14" i="18"/>
  <c r="BU15" i="18"/>
  <c r="BU16" i="18"/>
  <c r="BU17" i="18"/>
  <c r="BU18" i="18"/>
  <c r="BU19" i="18"/>
  <c r="BU20" i="18"/>
  <c r="BU21" i="18"/>
  <c r="BU22" i="18"/>
  <c r="BU23" i="18"/>
  <c r="BU24" i="18"/>
  <c r="BU25" i="18"/>
  <c r="BU26" i="18"/>
  <c r="BU27" i="18"/>
  <c r="BU28" i="18"/>
  <c r="BU29" i="18"/>
  <c r="BU30" i="18"/>
  <c r="BU31" i="18"/>
  <c r="BU32" i="18"/>
  <c r="BU33" i="18"/>
  <c r="BU34" i="18"/>
  <c r="BU35" i="18"/>
  <c r="BU36" i="18"/>
  <c r="BU37" i="18"/>
  <c r="BU38" i="18"/>
  <c r="BU39" i="18"/>
  <c r="BU40" i="18"/>
  <c r="BU41" i="18"/>
  <c r="BU42" i="18"/>
  <c r="BU43" i="18"/>
  <c r="BU44" i="18"/>
  <c r="BU45" i="18"/>
  <c r="BU46" i="18"/>
  <c r="BU47" i="18"/>
  <c r="BU7" i="18"/>
  <c r="BZ5" i="18" l="1"/>
  <c r="BF58" i="18"/>
  <c r="F25" i="2" l="1"/>
  <c r="BG57" i="18"/>
  <c r="BG58" i="18"/>
  <c r="BP58" i="18" s="1"/>
  <c r="BG59" i="18"/>
  <c r="BG60" i="18"/>
  <c r="BG61" i="18"/>
  <c r="BG62" i="18"/>
  <c r="BG63" i="18"/>
  <c r="BG64" i="18"/>
  <c r="BG65" i="18"/>
  <c r="BG66" i="18"/>
  <c r="BG67" i="18"/>
  <c r="BG68" i="18"/>
  <c r="BG69" i="18"/>
  <c r="BG70" i="18"/>
  <c r="BG71" i="18"/>
  <c r="BG72" i="18"/>
  <c r="BG73" i="18"/>
  <c r="BG74" i="18"/>
  <c r="BG75" i="18"/>
  <c r="BG76" i="18"/>
  <c r="BG77" i="18"/>
  <c r="BG78" i="18"/>
  <c r="BG79" i="18"/>
  <c r="BG80" i="18"/>
  <c r="BG81" i="18"/>
  <c r="BG82" i="18"/>
  <c r="BG83" i="18"/>
  <c r="BG84" i="18"/>
  <c r="BG85" i="18"/>
  <c r="BG86" i="18"/>
  <c r="BG87" i="18"/>
  <c r="BG88" i="18"/>
  <c r="BG89" i="18"/>
  <c r="BG90" i="18"/>
  <c r="BG91" i="18"/>
  <c r="BG92" i="18"/>
  <c r="BG93" i="18"/>
  <c r="BG94" i="18"/>
  <c r="BG95" i="18"/>
  <c r="BG96" i="18"/>
  <c r="BG97" i="18"/>
  <c r="BG98" i="18"/>
  <c r="BG99" i="18"/>
  <c r="BG100" i="18"/>
  <c r="BG101" i="18"/>
  <c r="BG102" i="18"/>
  <c r="BG103" i="18"/>
  <c r="BG104" i="18"/>
  <c r="BG105" i="18"/>
  <c r="BG106" i="18"/>
  <c r="BG107" i="18"/>
  <c r="BG108" i="18"/>
  <c r="BG109" i="18"/>
  <c r="BG110" i="18"/>
  <c r="BG111" i="18"/>
  <c r="BG112" i="18"/>
  <c r="BG113" i="18"/>
  <c r="BG114" i="18"/>
  <c r="BG115" i="18"/>
  <c r="BG116" i="18"/>
  <c r="BG117" i="18"/>
  <c r="BG118" i="18"/>
  <c r="BG119" i="18"/>
  <c r="BG120" i="18"/>
  <c r="BG121" i="18"/>
  <c r="BG122" i="18"/>
  <c r="BG123" i="18"/>
  <c r="BG124" i="18"/>
  <c r="BG125" i="18"/>
  <c r="BG126" i="18"/>
  <c r="BG127" i="18"/>
  <c r="BG128" i="18"/>
  <c r="BG129" i="18"/>
  <c r="BG130" i="18"/>
  <c r="BG131" i="18"/>
  <c r="BG132" i="18"/>
  <c r="BG133" i="18"/>
  <c r="BG134" i="18"/>
  <c r="BG135" i="18"/>
  <c r="BG136" i="18"/>
  <c r="BG137" i="18"/>
  <c r="BG138" i="18"/>
  <c r="BG139" i="18"/>
  <c r="BG140" i="18"/>
  <c r="BG141" i="18"/>
  <c r="BG142" i="18"/>
  <c r="BG143" i="18"/>
  <c r="BG144" i="18"/>
  <c r="BG145" i="18"/>
  <c r="BG146" i="18"/>
  <c r="BG147" i="18"/>
  <c r="BG148" i="18"/>
  <c r="BG149" i="18"/>
  <c r="BG150" i="18"/>
  <c r="BG151" i="18"/>
  <c r="BG152" i="18"/>
  <c r="BG153" i="18"/>
  <c r="BG154" i="18"/>
  <c r="BG155" i="18"/>
  <c r="BG156" i="18"/>
  <c r="BG157" i="18"/>
  <c r="BG158" i="18"/>
  <c r="BG159" i="18"/>
  <c r="BG160" i="18"/>
  <c r="BG161" i="18"/>
  <c r="BG162" i="18"/>
  <c r="BG163" i="18"/>
  <c r="BG164" i="18"/>
  <c r="BG165" i="18"/>
  <c r="BG166" i="18"/>
  <c r="BG167" i="18"/>
  <c r="BG168" i="18"/>
  <c r="BG169" i="18"/>
  <c r="BG170" i="18"/>
  <c r="BG171" i="18"/>
  <c r="BG172" i="18"/>
  <c r="BG173" i="18"/>
  <c r="BG174" i="18"/>
  <c r="BG175" i="18"/>
  <c r="BG176" i="18"/>
  <c r="BG177" i="18"/>
  <c r="BG178" i="18"/>
  <c r="BG179" i="18"/>
  <c r="BG180" i="18"/>
  <c r="BG181" i="18"/>
  <c r="BG182" i="18"/>
  <c r="BG183" i="18"/>
  <c r="BG184" i="18"/>
  <c r="BG185" i="18"/>
  <c r="BG186" i="18"/>
  <c r="BG187" i="18"/>
  <c r="BG188" i="18"/>
  <c r="BG189" i="18"/>
  <c r="BG190" i="18"/>
  <c r="BG191" i="18"/>
  <c r="BG192" i="18"/>
  <c r="BG193" i="18"/>
  <c r="BG194" i="18"/>
  <c r="BG195" i="18"/>
  <c r="BG196" i="18"/>
  <c r="BG197" i="18"/>
  <c r="BG198" i="18"/>
  <c r="BG199" i="18"/>
  <c r="BG200" i="18"/>
  <c r="BG201" i="18"/>
  <c r="BG202" i="18"/>
  <c r="BG203" i="18"/>
  <c r="BG204" i="18"/>
  <c r="BG205" i="18"/>
  <c r="BG206" i="18"/>
  <c r="BG207" i="18"/>
  <c r="BG208" i="18"/>
  <c r="BG209" i="18"/>
  <c r="BG210" i="18"/>
  <c r="BG211" i="18"/>
  <c r="BG212" i="18"/>
  <c r="BG213" i="18"/>
  <c r="BG214" i="18"/>
  <c r="BG215" i="18"/>
  <c r="BG216" i="18"/>
  <c r="BG217" i="18"/>
  <c r="BG218" i="18"/>
  <c r="BG219" i="18"/>
  <c r="BG220" i="18"/>
  <c r="BG221" i="18"/>
  <c r="BG222" i="18"/>
  <c r="BG223" i="18"/>
  <c r="BG224" i="18"/>
  <c r="BG225" i="18"/>
  <c r="BG226" i="18"/>
  <c r="BG227" i="18"/>
  <c r="BG228" i="18"/>
  <c r="BG229" i="18"/>
  <c r="BG230" i="18"/>
  <c r="BG231" i="18"/>
  <c r="BG232" i="18"/>
  <c r="BG233" i="18"/>
  <c r="BG234" i="18"/>
  <c r="BG235" i="18"/>
  <c r="BG236" i="18"/>
  <c r="BG237" i="18"/>
  <c r="BG238" i="18"/>
  <c r="BG239" i="18"/>
  <c r="BG240" i="18"/>
  <c r="BG241" i="18"/>
  <c r="BG242" i="18"/>
  <c r="BG243" i="18"/>
  <c r="BG244" i="18"/>
  <c r="BG245" i="18"/>
  <c r="BG246" i="18"/>
  <c r="BG247" i="18"/>
  <c r="BG248" i="18"/>
  <c r="BG249" i="18"/>
  <c r="BG250" i="18"/>
  <c r="BG251" i="18"/>
  <c r="BG252" i="18"/>
  <c r="BG253" i="18"/>
  <c r="BG254" i="18"/>
  <c r="BG255" i="18"/>
  <c r="BG256" i="18"/>
  <c r="BG257" i="18"/>
  <c r="BG258" i="18"/>
  <c r="BG259" i="18"/>
  <c r="BG260" i="18"/>
  <c r="BG261" i="18"/>
  <c r="BG262" i="18"/>
  <c r="BG263" i="18"/>
  <c r="BG264" i="18"/>
  <c r="BG265" i="18"/>
  <c r="BG266" i="18"/>
  <c r="BG267" i="18"/>
  <c r="BG268" i="18"/>
  <c r="BG269" i="18"/>
  <c r="BG270" i="18"/>
  <c r="BG271" i="18"/>
  <c r="BG272" i="18"/>
  <c r="BG273" i="18"/>
  <c r="BG274" i="18"/>
  <c r="BG275" i="18"/>
  <c r="BG276" i="18"/>
  <c r="BG277" i="18"/>
  <c r="BG278" i="18"/>
  <c r="BG279" i="18"/>
  <c r="BG280" i="18"/>
  <c r="BG281" i="18"/>
  <c r="BG282" i="18"/>
  <c r="BG283" i="18"/>
  <c r="BG284" i="18"/>
  <c r="BG285" i="18"/>
  <c r="BG286" i="18"/>
  <c r="BG287" i="18"/>
  <c r="BG288" i="18"/>
  <c r="BG289" i="18"/>
  <c r="BG290" i="18"/>
  <c r="BG291" i="18"/>
  <c r="BG292" i="18"/>
  <c r="BG293" i="18"/>
  <c r="BG294" i="18"/>
  <c r="BG295" i="18"/>
  <c r="BG296" i="18"/>
  <c r="BG297" i="18"/>
  <c r="BG298" i="18"/>
  <c r="BG299" i="18"/>
  <c r="BG300" i="18"/>
  <c r="BG301" i="18"/>
  <c r="BG302" i="18"/>
  <c r="BG303" i="18"/>
  <c r="BG304" i="18"/>
  <c r="BG305" i="18"/>
  <c r="BG306" i="18"/>
  <c r="BG307" i="18"/>
  <c r="BG308" i="18"/>
  <c r="BG309" i="18"/>
  <c r="BG310" i="18"/>
  <c r="BG311" i="18"/>
  <c r="BG312" i="18"/>
  <c r="BG313" i="18"/>
  <c r="BG314" i="18"/>
  <c r="BG315" i="18"/>
  <c r="BG316" i="18"/>
  <c r="BG317" i="18"/>
  <c r="BG318" i="18"/>
  <c r="BG319" i="18"/>
  <c r="BG320" i="18"/>
  <c r="BG321" i="18"/>
  <c r="BG322" i="18"/>
  <c r="BG323" i="18"/>
  <c r="BG324" i="18"/>
  <c r="BG325" i="18"/>
  <c r="BG326" i="18"/>
  <c r="BG327" i="18"/>
  <c r="BG328" i="18"/>
  <c r="BG329" i="18"/>
  <c r="BG330" i="18"/>
  <c r="BG331" i="18"/>
  <c r="BG332" i="18"/>
  <c r="BG333" i="18"/>
  <c r="BG334" i="18"/>
  <c r="BG335" i="18"/>
  <c r="BG336" i="18"/>
  <c r="BG337" i="18"/>
  <c r="BG338" i="18"/>
  <c r="BG339" i="18"/>
  <c r="BG340" i="18"/>
  <c r="BG341" i="18"/>
  <c r="BG342" i="18"/>
  <c r="BG343" i="18"/>
  <c r="BG344" i="18"/>
  <c r="BG345" i="18"/>
  <c r="BG346" i="18"/>
  <c r="BG347" i="18"/>
  <c r="BG348" i="18"/>
  <c r="BG349" i="18"/>
  <c r="BG350" i="18"/>
  <c r="BG351" i="18"/>
  <c r="BG352" i="18"/>
  <c r="BG353" i="18"/>
  <c r="BG354" i="18"/>
  <c r="BG355" i="18"/>
  <c r="BG356" i="18"/>
  <c r="BG357" i="18"/>
  <c r="BG358" i="18"/>
  <c r="BG359" i="18"/>
  <c r="BG360" i="18"/>
  <c r="BG361" i="18"/>
  <c r="BG362" i="18"/>
  <c r="BG363" i="18"/>
  <c r="BG364" i="18"/>
  <c r="BG365" i="18"/>
  <c r="BG366" i="18"/>
  <c r="BG367" i="18"/>
  <c r="BG368" i="18"/>
  <c r="BG369" i="18"/>
  <c r="BG370" i="18"/>
  <c r="BG371" i="18"/>
  <c r="BG372" i="18"/>
  <c r="BG373" i="18"/>
  <c r="BG374" i="18"/>
  <c r="BG375" i="18"/>
  <c r="BG376" i="18"/>
  <c r="BG377" i="18"/>
  <c r="BG378" i="18"/>
  <c r="BG379" i="18"/>
  <c r="BG380" i="18"/>
  <c r="BG381" i="18"/>
  <c r="BG382" i="18"/>
  <c r="BG383" i="18"/>
  <c r="BG384" i="18"/>
  <c r="BG385" i="18"/>
  <c r="BG386" i="18"/>
  <c r="BG387" i="18"/>
  <c r="BG388" i="18"/>
  <c r="BG389" i="18"/>
  <c r="BG390" i="18"/>
  <c r="BG391" i="18"/>
  <c r="BG392" i="18"/>
  <c r="BG393" i="18"/>
  <c r="BG394" i="18"/>
  <c r="BG395" i="18"/>
  <c r="BG396" i="18"/>
  <c r="BG397" i="18"/>
  <c r="BG398" i="18"/>
  <c r="BG399" i="18"/>
  <c r="BG400" i="18"/>
  <c r="BG401" i="18"/>
  <c r="BG402" i="18"/>
  <c r="BG403" i="18"/>
  <c r="BG404" i="18"/>
  <c r="BG405" i="18"/>
  <c r="BG406" i="18"/>
  <c r="BG407" i="18"/>
  <c r="BG408" i="18"/>
  <c r="BG409" i="18"/>
  <c r="BG410" i="18"/>
  <c r="BG411" i="18"/>
  <c r="BG412" i="18"/>
  <c r="BG413" i="18"/>
  <c r="BG414" i="18"/>
  <c r="BG415" i="18"/>
  <c r="BG416" i="18"/>
  <c r="BG417" i="18"/>
  <c r="BG418" i="18"/>
  <c r="BG419" i="18"/>
  <c r="BG420" i="18"/>
  <c r="BG421" i="18"/>
  <c r="BG422" i="18"/>
  <c r="BG423" i="18"/>
  <c r="BG424" i="18"/>
  <c r="BG425" i="18"/>
  <c r="BG426" i="18"/>
  <c r="BG427" i="18"/>
  <c r="BG428" i="18"/>
  <c r="BG429" i="18"/>
  <c r="BG430" i="18"/>
  <c r="BG431" i="18"/>
  <c r="BG432" i="18"/>
  <c r="BG433" i="18"/>
  <c r="BG434" i="18"/>
  <c r="BG435" i="18"/>
  <c r="BG436" i="18"/>
  <c r="BG437" i="18"/>
  <c r="BG438" i="18"/>
  <c r="BG439" i="18"/>
  <c r="BG440" i="18"/>
  <c r="BG441" i="18"/>
  <c r="BG442" i="18"/>
  <c r="BG443" i="18"/>
  <c r="BG444" i="18"/>
  <c r="BG445" i="18"/>
  <c r="BG446" i="18"/>
  <c r="BG447" i="18"/>
  <c r="BG448" i="18"/>
  <c r="BG449" i="18"/>
  <c r="BG450" i="18"/>
  <c r="BG451" i="18"/>
  <c r="BG452" i="18"/>
  <c r="BG453" i="18"/>
  <c r="BG454" i="18"/>
  <c r="BG455" i="18"/>
  <c r="BG456" i="18"/>
  <c r="BG457" i="18"/>
  <c r="BG458" i="18"/>
  <c r="BG459" i="18"/>
  <c r="BG460" i="18"/>
  <c r="BG461" i="18"/>
  <c r="BG462" i="18"/>
  <c r="BG463" i="18"/>
  <c r="BG464" i="18"/>
  <c r="BG465" i="18"/>
  <c r="BG466" i="18"/>
  <c r="BG467" i="18"/>
  <c r="BG468" i="18"/>
  <c r="BG469" i="18"/>
  <c r="BG470" i="18"/>
  <c r="BG471" i="18"/>
  <c r="BG472" i="18"/>
  <c r="BG473" i="18"/>
  <c r="BG474" i="18"/>
  <c r="BG475" i="18"/>
  <c r="BG476" i="18"/>
  <c r="BG477" i="18"/>
  <c r="BG478" i="18"/>
  <c r="BG479" i="18"/>
  <c r="BG480" i="18"/>
  <c r="BG481" i="18"/>
  <c r="BG482" i="18"/>
  <c r="BG483" i="18"/>
  <c r="BG484" i="18"/>
  <c r="BG485" i="18"/>
  <c r="BG486" i="18"/>
  <c r="BG487" i="18"/>
  <c r="BG488" i="18"/>
  <c r="BG489" i="18"/>
  <c r="BG490" i="18"/>
  <c r="BG491" i="18"/>
  <c r="BG492" i="18"/>
  <c r="BG493" i="18"/>
  <c r="BG494" i="18"/>
  <c r="BG495" i="18"/>
  <c r="BG496" i="18"/>
  <c r="BG497" i="18"/>
  <c r="BG498" i="18"/>
  <c r="BG499" i="18"/>
  <c r="BG500" i="18"/>
  <c r="BG501" i="18"/>
  <c r="BG502" i="18"/>
  <c r="BG503" i="18"/>
  <c r="BG504" i="18"/>
  <c r="BG505" i="18"/>
  <c r="BG506" i="18"/>
  <c r="BG507" i="18"/>
  <c r="BG508" i="18"/>
  <c r="BG509" i="18"/>
  <c r="BG510" i="18"/>
  <c r="BG511" i="18"/>
  <c r="BG512" i="18"/>
  <c r="BG513" i="18"/>
  <c r="BG514" i="18"/>
  <c r="BG515" i="18"/>
  <c r="BG516" i="18"/>
  <c r="BG517" i="18"/>
  <c r="BG518" i="18"/>
  <c r="BG519" i="18"/>
  <c r="BG520" i="18"/>
  <c r="BG521" i="18"/>
  <c r="BG522" i="18"/>
  <c r="BG523" i="18"/>
  <c r="BG524" i="18"/>
  <c r="BG525" i="18"/>
  <c r="BG526" i="18"/>
  <c r="BG527" i="18"/>
  <c r="BG528" i="18"/>
  <c r="BG529" i="18"/>
  <c r="BG530" i="18"/>
  <c r="BG531" i="18"/>
  <c r="BG532" i="18"/>
  <c r="BG533" i="18"/>
  <c r="BG534" i="18"/>
  <c r="BG535" i="18"/>
  <c r="BG536" i="18"/>
  <c r="BG537" i="18"/>
  <c r="BG538" i="18"/>
  <c r="BG539" i="18"/>
  <c r="BG540" i="18"/>
  <c r="BG541" i="18"/>
  <c r="BG542" i="18"/>
  <c r="BG543" i="18"/>
  <c r="BG544" i="18"/>
  <c r="BG545" i="18"/>
  <c r="BG546" i="18"/>
  <c r="BG547" i="18"/>
  <c r="BG548" i="18"/>
  <c r="BG549" i="18"/>
  <c r="BG550" i="18"/>
  <c r="BG551" i="18"/>
  <c r="BG552" i="18"/>
  <c r="BG553" i="18"/>
  <c r="BG554" i="18"/>
  <c r="BG555" i="18"/>
  <c r="BG556" i="18"/>
  <c r="BG557" i="18"/>
  <c r="BG558" i="18"/>
  <c r="BG559" i="18"/>
  <c r="BG560" i="18"/>
  <c r="BG561" i="18"/>
  <c r="BG562" i="18"/>
  <c r="BG563" i="18"/>
  <c r="BG564" i="18"/>
  <c r="BG565" i="18"/>
  <c r="BG566" i="18"/>
  <c r="BG567" i="18"/>
  <c r="BG568" i="18"/>
  <c r="BG569" i="18"/>
  <c r="BG570" i="18"/>
  <c r="BG571" i="18"/>
  <c r="BG572" i="18"/>
  <c r="BG573" i="18"/>
  <c r="BG574" i="18"/>
  <c r="BG575" i="18"/>
  <c r="BG576" i="18"/>
  <c r="BG577" i="18"/>
  <c r="BG578" i="18"/>
  <c r="BG579" i="18"/>
  <c r="BG580" i="18"/>
  <c r="BG581" i="18"/>
  <c r="BG582" i="18"/>
  <c r="BG583" i="18"/>
  <c r="BG584" i="18"/>
  <c r="BG585" i="18"/>
  <c r="BG586" i="18"/>
  <c r="BG587" i="18"/>
  <c r="BG588" i="18"/>
  <c r="BG589" i="18"/>
  <c r="BG590" i="18"/>
  <c r="BG591" i="18"/>
  <c r="BG592" i="18"/>
  <c r="BG593" i="18"/>
  <c r="BG594" i="18"/>
  <c r="BG595" i="18"/>
  <c r="BG596" i="18"/>
  <c r="BG597" i="18"/>
  <c r="BG598" i="18"/>
  <c r="BG599" i="18"/>
  <c r="BG600" i="18"/>
  <c r="BG601" i="18"/>
  <c r="BG602" i="18"/>
  <c r="BG603" i="18"/>
  <c r="BG604" i="18"/>
  <c r="BG605" i="18"/>
  <c r="BG606" i="18"/>
  <c r="BG607" i="18"/>
  <c r="BG608" i="18"/>
  <c r="BG609" i="18"/>
  <c r="BG610" i="18"/>
  <c r="BG611" i="18"/>
  <c r="BG612" i="18"/>
  <c r="BG613" i="18"/>
  <c r="BG614" i="18"/>
  <c r="BG615" i="18"/>
  <c r="BG616" i="18"/>
  <c r="BG617" i="18"/>
  <c r="BG618" i="18"/>
  <c r="BG619" i="18"/>
  <c r="BG620" i="18"/>
  <c r="BG621" i="18"/>
  <c r="BG622" i="18"/>
  <c r="BG623" i="18"/>
  <c r="BG624" i="18"/>
  <c r="BG625" i="18"/>
  <c r="BG626" i="18"/>
  <c r="BG627" i="18"/>
  <c r="BG628" i="18"/>
  <c r="BG629" i="18"/>
  <c r="BG630" i="18"/>
  <c r="BG631" i="18"/>
  <c r="BG632" i="18"/>
  <c r="BG633" i="18"/>
  <c r="BG634" i="18"/>
  <c r="BG635" i="18"/>
  <c r="BG636" i="18"/>
  <c r="BG637" i="18"/>
  <c r="BG638" i="18"/>
  <c r="BG639" i="18"/>
  <c r="BG640" i="18"/>
  <c r="BG641" i="18"/>
  <c r="BG642" i="18"/>
  <c r="BG643" i="18"/>
  <c r="BG644" i="18"/>
  <c r="BG645" i="18"/>
  <c r="BG646" i="18"/>
  <c r="BG647" i="18"/>
  <c r="BG648" i="18"/>
  <c r="BG649" i="18"/>
  <c r="BG650" i="18"/>
  <c r="BG651" i="18"/>
  <c r="BG652" i="18"/>
  <c r="BG653" i="18"/>
  <c r="BG654" i="18"/>
  <c r="BG655" i="18"/>
  <c r="BG656" i="18"/>
  <c r="BG657" i="18"/>
  <c r="BG658" i="18"/>
  <c r="BG659" i="18"/>
  <c r="BG660" i="18"/>
  <c r="BG661" i="18"/>
  <c r="BG662" i="18"/>
  <c r="BG663" i="18"/>
  <c r="BG664" i="18"/>
  <c r="BG665" i="18"/>
  <c r="BG666" i="18"/>
  <c r="BG667" i="18"/>
  <c r="BG668" i="18"/>
  <c r="BG669" i="18"/>
  <c r="BG670" i="18"/>
  <c r="BG671" i="18"/>
  <c r="BG672" i="18"/>
  <c r="BG673" i="18"/>
  <c r="BG674" i="18"/>
  <c r="BG675" i="18"/>
  <c r="BG676" i="18"/>
  <c r="BG677" i="18"/>
  <c r="BG678" i="18"/>
  <c r="BG679" i="18"/>
  <c r="BG680" i="18"/>
  <c r="BG681" i="18"/>
  <c r="BG682" i="18"/>
  <c r="BG683" i="18"/>
  <c r="BG684" i="18"/>
  <c r="BG685" i="18"/>
  <c r="BG686" i="18"/>
  <c r="BG687" i="18"/>
  <c r="BG688" i="18"/>
  <c r="BG689" i="18"/>
  <c r="BG690" i="18"/>
  <c r="BG691" i="18"/>
  <c r="BG692" i="18"/>
  <c r="BG693" i="18"/>
  <c r="BG694" i="18"/>
  <c r="BG695" i="18"/>
  <c r="BG696" i="18"/>
  <c r="BG697" i="18"/>
  <c r="BG698" i="18"/>
  <c r="BG699" i="18"/>
  <c r="BG700" i="18"/>
  <c r="BG701" i="18"/>
  <c r="BG702" i="18"/>
  <c r="BG703" i="18"/>
  <c r="BG704" i="18"/>
  <c r="BG705" i="18"/>
  <c r="BG706" i="18"/>
  <c r="BG707" i="18"/>
  <c r="BG708" i="18"/>
  <c r="BG709" i="18"/>
  <c r="BG710" i="18"/>
  <c r="BG711" i="18"/>
  <c r="BG712" i="18"/>
  <c r="BG713" i="18"/>
  <c r="BG714" i="18"/>
  <c r="BG715" i="18"/>
  <c r="BG716" i="18"/>
  <c r="BG717" i="18"/>
  <c r="BG718" i="18"/>
  <c r="BG719" i="18"/>
  <c r="BG720" i="18"/>
  <c r="BG721" i="18"/>
  <c r="BG722" i="18"/>
  <c r="BG723" i="18"/>
  <c r="BG724" i="18"/>
  <c r="BG725" i="18"/>
  <c r="BG726" i="18"/>
  <c r="BG727" i="18"/>
  <c r="BG728" i="18"/>
  <c r="BG729" i="18"/>
  <c r="BG730" i="18"/>
  <c r="BG731" i="18"/>
  <c r="BG732" i="18"/>
  <c r="BG733" i="18"/>
  <c r="BG734" i="18"/>
  <c r="BG735" i="18"/>
  <c r="BG736" i="18"/>
  <c r="BG737" i="18"/>
  <c r="BG738" i="18"/>
  <c r="BG739" i="18"/>
  <c r="BG740" i="18"/>
  <c r="BG741" i="18"/>
  <c r="BG742" i="18"/>
  <c r="BG743" i="18"/>
  <c r="BG744" i="18"/>
  <c r="BG745" i="18"/>
  <c r="BG746" i="18"/>
  <c r="BG747" i="18"/>
  <c r="BG748" i="18"/>
  <c r="BG749" i="18"/>
  <c r="BG750" i="18"/>
  <c r="BG751" i="18"/>
  <c r="BG752" i="18"/>
  <c r="BG753" i="18"/>
  <c r="BG754" i="18"/>
  <c r="BG755" i="18"/>
  <c r="BG756" i="18"/>
  <c r="BG757" i="18"/>
  <c r="BG758" i="18"/>
  <c r="BG759" i="18"/>
  <c r="BG760" i="18"/>
  <c r="BG761" i="18"/>
  <c r="BG762" i="18"/>
  <c r="BG763" i="18"/>
  <c r="BG764" i="18"/>
  <c r="BG765" i="18"/>
  <c r="BG766" i="18"/>
  <c r="BG767" i="18"/>
  <c r="BG768" i="18"/>
  <c r="BG769" i="18"/>
  <c r="BG770" i="18"/>
  <c r="BG771" i="18"/>
  <c r="BG772" i="18"/>
  <c r="BG773" i="18"/>
  <c r="BG774" i="18"/>
  <c r="BG775" i="18"/>
  <c r="BG776" i="18"/>
  <c r="BG777" i="18"/>
  <c r="BG778" i="18"/>
  <c r="BG779" i="18"/>
  <c r="BG780" i="18"/>
  <c r="BG781" i="18"/>
  <c r="BG782" i="18"/>
  <c r="BG783" i="18"/>
  <c r="BG784" i="18"/>
  <c r="BG785" i="18"/>
  <c r="BG786" i="18"/>
  <c r="BG787" i="18"/>
  <c r="BG788" i="18"/>
  <c r="BG789" i="18"/>
  <c r="BG790" i="18"/>
  <c r="BG791" i="18"/>
  <c r="BG792" i="18"/>
  <c r="BG793" i="18"/>
  <c r="BG794" i="18"/>
  <c r="BG795" i="18"/>
  <c r="BG796" i="18"/>
  <c r="BG797" i="18"/>
  <c r="BG798" i="18"/>
  <c r="BG799" i="18"/>
  <c r="BG800" i="18"/>
  <c r="BG801" i="18"/>
  <c r="BG802" i="18"/>
  <c r="BG803" i="18"/>
  <c r="BG804" i="18"/>
  <c r="BG805" i="18"/>
  <c r="BG806" i="18"/>
  <c r="BG807" i="18"/>
  <c r="BG808" i="18"/>
  <c r="BG809" i="18"/>
  <c r="BG810" i="18"/>
  <c r="BG811" i="18"/>
  <c r="BG812" i="18"/>
  <c r="BG813" i="18"/>
  <c r="BG814" i="18"/>
  <c r="BG815" i="18"/>
  <c r="BG816" i="18"/>
  <c r="BG817" i="18"/>
  <c r="BG818" i="18"/>
  <c r="BG819" i="18"/>
  <c r="BG820" i="18"/>
  <c r="BG821" i="18"/>
  <c r="BG822" i="18"/>
  <c r="BG823" i="18"/>
  <c r="BG824" i="18"/>
  <c r="BG825" i="18"/>
  <c r="BG826" i="18"/>
  <c r="BG827" i="18"/>
  <c r="BG828" i="18"/>
  <c r="BG829" i="18"/>
  <c r="BG830" i="18"/>
  <c r="BG831" i="18"/>
  <c r="BG832" i="18"/>
  <c r="BG833" i="18"/>
  <c r="BG834" i="18"/>
  <c r="BG835" i="18"/>
  <c r="BG836" i="18"/>
  <c r="BG837" i="18"/>
  <c r="BG838" i="18"/>
  <c r="BG839" i="18"/>
  <c r="BG840" i="18"/>
  <c r="BG841" i="18"/>
  <c r="BG842" i="18"/>
  <c r="BG843" i="18"/>
  <c r="BG844" i="18"/>
  <c r="BG845" i="18"/>
  <c r="BG846" i="18"/>
  <c r="BG847" i="18"/>
  <c r="BG848" i="18"/>
  <c r="BG849" i="18"/>
  <c r="BG850" i="18"/>
  <c r="BG851" i="18"/>
  <c r="BG852" i="18"/>
  <c r="BG853" i="18"/>
  <c r="BG854" i="18"/>
  <c r="BG855" i="18"/>
  <c r="BG856" i="18"/>
  <c r="BG857" i="18"/>
  <c r="BG858" i="18"/>
  <c r="BG859" i="18"/>
  <c r="BG860" i="18"/>
  <c r="BG861" i="18"/>
  <c r="BG862" i="18"/>
  <c r="BG863" i="18"/>
  <c r="BG864" i="18"/>
  <c r="BG865" i="18"/>
  <c r="BG866" i="18"/>
  <c r="BG867" i="18"/>
  <c r="BG868" i="18"/>
  <c r="BG869" i="18"/>
  <c r="BG870" i="18"/>
  <c r="BG871" i="18"/>
  <c r="BG872" i="18"/>
  <c r="BG873" i="18"/>
  <c r="BG874" i="18"/>
  <c r="BG875" i="18"/>
  <c r="BG876" i="18"/>
  <c r="BG877" i="18"/>
  <c r="BG878" i="18"/>
  <c r="BG879" i="18"/>
  <c r="BG880" i="18"/>
  <c r="BG881" i="18"/>
  <c r="BG882" i="18"/>
  <c r="BG883" i="18"/>
  <c r="BG884" i="18"/>
  <c r="BG885" i="18"/>
  <c r="BG886" i="18"/>
  <c r="BG887" i="18"/>
  <c r="BG888" i="18"/>
  <c r="BG889" i="18"/>
  <c r="BG890" i="18"/>
  <c r="BG891" i="18"/>
  <c r="BG892" i="18"/>
  <c r="BG893" i="18"/>
  <c r="BG894" i="18"/>
  <c r="BG895" i="18"/>
  <c r="BG896" i="18"/>
  <c r="BG897" i="18"/>
  <c r="BG898" i="18"/>
  <c r="BG899" i="18"/>
  <c r="BG900" i="18"/>
  <c r="BG901" i="18"/>
  <c r="BG902" i="18"/>
  <c r="BG903" i="18"/>
  <c r="BG904" i="18"/>
  <c r="BG905" i="18"/>
  <c r="BG906" i="18"/>
  <c r="BG907" i="18"/>
  <c r="BG908" i="18"/>
  <c r="BG909" i="18"/>
  <c r="BG910" i="18"/>
  <c r="BG911" i="18"/>
  <c r="BG912" i="18"/>
  <c r="BG913" i="18"/>
  <c r="BG914" i="18"/>
  <c r="BG915" i="18"/>
  <c r="BG916" i="18"/>
  <c r="BG917" i="18"/>
  <c r="BG918" i="18"/>
  <c r="BG919" i="18"/>
  <c r="BG920" i="18"/>
  <c r="BG921" i="18"/>
  <c r="BG922" i="18"/>
  <c r="BG923" i="18"/>
  <c r="BG924" i="18"/>
  <c r="BG925" i="18"/>
  <c r="BG926" i="18"/>
  <c r="BG927" i="18"/>
  <c r="BG928" i="18"/>
  <c r="BG929" i="18"/>
  <c r="BG930" i="18"/>
  <c r="BG931" i="18"/>
  <c r="BG932" i="18"/>
  <c r="BG933" i="18"/>
  <c r="BG934" i="18"/>
  <c r="BG935" i="18"/>
  <c r="BG936" i="18"/>
  <c r="BG937" i="18"/>
  <c r="BG938" i="18"/>
  <c r="BG939" i="18"/>
  <c r="BG940" i="18"/>
  <c r="BG941" i="18"/>
  <c r="BG942" i="18"/>
  <c r="BG943" i="18"/>
  <c r="BG944" i="18"/>
  <c r="BG945" i="18"/>
  <c r="BG946" i="18"/>
  <c r="BG947" i="18"/>
  <c r="BG948" i="18"/>
  <c r="BG949" i="18"/>
  <c r="BG950" i="18"/>
  <c r="BG951" i="18"/>
  <c r="BG952" i="18"/>
  <c r="BG953" i="18"/>
  <c r="BG954" i="18"/>
  <c r="BG955" i="18"/>
  <c r="BG956" i="18"/>
  <c r="BG957" i="18"/>
  <c r="BG958" i="18"/>
  <c r="BG959" i="18"/>
  <c r="BG960" i="18"/>
  <c r="BG961" i="18"/>
  <c r="BG962" i="18"/>
  <c r="BG963" i="18"/>
  <c r="BG964" i="18"/>
  <c r="BG965" i="18"/>
  <c r="BG966" i="18"/>
  <c r="BG967" i="18"/>
  <c r="BG968" i="18"/>
  <c r="BG969" i="18"/>
  <c r="BG970" i="18"/>
  <c r="BG971" i="18"/>
  <c r="BG972" i="18"/>
  <c r="BG973" i="18"/>
  <c r="BG974" i="18"/>
  <c r="BG975" i="18"/>
  <c r="BG976" i="18"/>
  <c r="BG977" i="18"/>
  <c r="BG978" i="18"/>
  <c r="BG979" i="18"/>
  <c r="BG980" i="18"/>
  <c r="BG981" i="18"/>
  <c r="BG982" i="18"/>
  <c r="BG983" i="18"/>
  <c r="BG984" i="18"/>
  <c r="BG985" i="18"/>
  <c r="BG986" i="18"/>
  <c r="BG987" i="18"/>
  <c r="BG988" i="18"/>
  <c r="BG989" i="18"/>
  <c r="BG990" i="18"/>
  <c r="BG991" i="18"/>
  <c r="BG992" i="18"/>
  <c r="BG993" i="18"/>
  <c r="BG994" i="18"/>
  <c r="BG995" i="18"/>
  <c r="BG996" i="18"/>
  <c r="BG997" i="18"/>
  <c r="BG998" i="18"/>
  <c r="BG999" i="18"/>
  <c r="BG1000" i="18"/>
  <c r="BG1001" i="18"/>
  <c r="BG1002" i="18"/>
  <c r="BG1003" i="18"/>
  <c r="BG1004" i="18"/>
  <c r="BG1005" i="18"/>
  <c r="BG1006" i="18"/>
  <c r="BF57" i="18"/>
  <c r="BF59" i="18"/>
  <c r="BF60" i="18"/>
  <c r="BF61" i="18"/>
  <c r="BF62" i="18"/>
  <c r="BF63" i="18"/>
  <c r="BF64" i="18"/>
  <c r="BF65" i="18"/>
  <c r="BF66" i="18"/>
  <c r="BF67" i="18"/>
  <c r="BF68" i="18"/>
  <c r="BF69" i="18"/>
  <c r="BF70" i="18"/>
  <c r="BF71" i="18"/>
  <c r="BF72" i="18"/>
  <c r="BF73" i="18"/>
  <c r="BF74" i="18"/>
  <c r="BF75" i="18"/>
  <c r="BF76" i="18"/>
  <c r="BF77" i="18"/>
  <c r="BF78" i="18"/>
  <c r="BF79" i="18"/>
  <c r="BF80" i="18"/>
  <c r="BF81" i="18"/>
  <c r="BF82" i="18"/>
  <c r="BF83" i="18"/>
  <c r="BF84" i="18"/>
  <c r="BF85" i="18"/>
  <c r="BF86" i="18"/>
  <c r="BF87" i="18"/>
  <c r="BF88" i="18"/>
  <c r="BF89" i="18"/>
  <c r="BF90" i="18"/>
  <c r="BF91" i="18"/>
  <c r="BF92" i="18"/>
  <c r="BF93" i="18"/>
  <c r="BF94" i="18"/>
  <c r="BF95" i="18"/>
  <c r="BF96" i="18"/>
  <c r="BF97" i="18"/>
  <c r="BF98" i="18"/>
  <c r="BF99" i="18"/>
  <c r="BF100" i="18"/>
  <c r="BF101" i="18"/>
  <c r="BF102" i="18"/>
  <c r="BF103" i="18"/>
  <c r="BF104" i="18"/>
  <c r="BF105" i="18"/>
  <c r="BF106" i="18"/>
  <c r="BF107" i="18"/>
  <c r="BF108" i="18"/>
  <c r="BF109" i="18"/>
  <c r="BF110" i="18"/>
  <c r="BF111" i="18"/>
  <c r="BF112" i="18"/>
  <c r="BF113" i="18"/>
  <c r="BF114" i="18"/>
  <c r="BF115" i="18"/>
  <c r="BF116" i="18"/>
  <c r="BF117" i="18"/>
  <c r="BF118" i="18"/>
  <c r="BF119" i="18"/>
  <c r="BF120" i="18"/>
  <c r="BF121" i="18"/>
  <c r="BF122" i="18"/>
  <c r="BF123" i="18"/>
  <c r="BF124" i="18"/>
  <c r="BF125" i="18"/>
  <c r="BF126" i="18"/>
  <c r="BF127" i="18"/>
  <c r="BF128" i="18"/>
  <c r="BF129" i="18"/>
  <c r="BF130" i="18"/>
  <c r="BF131" i="18"/>
  <c r="BF132" i="18"/>
  <c r="BF133" i="18"/>
  <c r="BF134" i="18"/>
  <c r="BF135" i="18"/>
  <c r="BF136" i="18"/>
  <c r="BF137" i="18"/>
  <c r="BF138" i="18"/>
  <c r="BF139" i="18"/>
  <c r="BF140" i="18"/>
  <c r="BF141" i="18"/>
  <c r="BF142" i="18"/>
  <c r="BF143" i="18"/>
  <c r="BF144" i="18"/>
  <c r="BF145" i="18"/>
  <c r="BF146" i="18"/>
  <c r="BF147" i="18"/>
  <c r="BF148" i="18"/>
  <c r="BF149" i="18"/>
  <c r="BF150" i="18"/>
  <c r="BF151" i="18"/>
  <c r="BF152" i="18"/>
  <c r="BF153" i="18"/>
  <c r="BF154" i="18"/>
  <c r="BF155" i="18"/>
  <c r="BF156" i="18"/>
  <c r="BF157" i="18"/>
  <c r="BF158" i="18"/>
  <c r="BF159" i="18"/>
  <c r="BF160" i="18"/>
  <c r="BF161" i="18"/>
  <c r="BF162" i="18"/>
  <c r="BF163" i="18"/>
  <c r="BF164" i="18"/>
  <c r="BF165" i="18"/>
  <c r="BF166" i="18"/>
  <c r="BF167" i="18"/>
  <c r="BF168" i="18"/>
  <c r="BF169" i="18"/>
  <c r="BF170" i="18"/>
  <c r="BF171" i="18"/>
  <c r="BF172" i="18"/>
  <c r="BF173" i="18"/>
  <c r="BF174" i="18"/>
  <c r="BF175" i="18"/>
  <c r="BF176" i="18"/>
  <c r="BF177" i="18"/>
  <c r="BF178" i="18"/>
  <c r="BF179" i="18"/>
  <c r="BF180" i="18"/>
  <c r="BF181" i="18"/>
  <c r="BF182" i="18"/>
  <c r="BF183" i="18"/>
  <c r="BF184" i="18"/>
  <c r="BF185" i="18"/>
  <c r="BF186" i="18"/>
  <c r="BF187" i="18"/>
  <c r="BF188" i="18"/>
  <c r="BF189" i="18"/>
  <c r="BF190" i="18"/>
  <c r="BF191" i="18"/>
  <c r="BF192" i="18"/>
  <c r="BF193" i="18"/>
  <c r="BF194" i="18"/>
  <c r="BF195" i="18"/>
  <c r="BF196" i="18"/>
  <c r="BF197" i="18"/>
  <c r="BF198" i="18"/>
  <c r="BF199" i="18"/>
  <c r="BF200" i="18"/>
  <c r="BF201" i="18"/>
  <c r="BF202" i="18"/>
  <c r="BF203" i="18"/>
  <c r="BF204" i="18"/>
  <c r="BF205" i="18"/>
  <c r="BF206" i="18"/>
  <c r="BF207" i="18"/>
  <c r="BF208" i="18"/>
  <c r="BF209" i="18"/>
  <c r="BF210" i="18"/>
  <c r="BF211" i="18"/>
  <c r="BF212" i="18"/>
  <c r="BF213" i="18"/>
  <c r="BF214" i="18"/>
  <c r="BF215" i="18"/>
  <c r="BF216" i="18"/>
  <c r="BF217" i="18"/>
  <c r="BF218" i="18"/>
  <c r="BF219" i="18"/>
  <c r="BF220" i="18"/>
  <c r="BF221" i="18"/>
  <c r="BF222" i="18"/>
  <c r="BF223" i="18"/>
  <c r="BF224" i="18"/>
  <c r="BF225" i="18"/>
  <c r="BF226" i="18"/>
  <c r="BF227" i="18"/>
  <c r="BF228" i="18"/>
  <c r="BF229" i="18"/>
  <c r="BF230" i="18"/>
  <c r="BF231" i="18"/>
  <c r="BF232" i="18"/>
  <c r="BF233" i="18"/>
  <c r="BF234" i="18"/>
  <c r="BF235" i="18"/>
  <c r="BF236" i="18"/>
  <c r="BF237" i="18"/>
  <c r="BF238" i="18"/>
  <c r="BF239" i="18"/>
  <c r="BF240" i="18"/>
  <c r="BF241" i="18"/>
  <c r="BF242" i="18"/>
  <c r="BF243" i="18"/>
  <c r="BF244" i="18"/>
  <c r="BF245" i="18"/>
  <c r="BF246" i="18"/>
  <c r="BF247" i="18"/>
  <c r="BF248" i="18"/>
  <c r="BF249" i="18"/>
  <c r="BF250" i="18"/>
  <c r="BF251" i="18"/>
  <c r="BF252" i="18"/>
  <c r="BF253" i="18"/>
  <c r="BF254" i="18"/>
  <c r="BF255" i="18"/>
  <c r="BF256" i="18"/>
  <c r="BF257" i="18"/>
  <c r="BF258" i="18"/>
  <c r="BF259" i="18"/>
  <c r="BF260" i="18"/>
  <c r="BF261" i="18"/>
  <c r="BF262" i="18"/>
  <c r="BF263" i="18"/>
  <c r="BF264" i="18"/>
  <c r="BF265" i="18"/>
  <c r="BF266" i="18"/>
  <c r="BF267" i="18"/>
  <c r="BF268" i="18"/>
  <c r="BF269" i="18"/>
  <c r="BF270" i="18"/>
  <c r="BF271" i="18"/>
  <c r="BF272" i="18"/>
  <c r="BF273" i="18"/>
  <c r="BF274" i="18"/>
  <c r="BF275" i="18"/>
  <c r="BF276" i="18"/>
  <c r="BF277" i="18"/>
  <c r="BF278" i="18"/>
  <c r="BF279" i="18"/>
  <c r="BF280" i="18"/>
  <c r="BF281" i="18"/>
  <c r="BF282" i="18"/>
  <c r="BF283" i="18"/>
  <c r="BF284" i="18"/>
  <c r="BF285" i="18"/>
  <c r="BF286" i="18"/>
  <c r="BF287" i="18"/>
  <c r="BF288" i="18"/>
  <c r="BF289" i="18"/>
  <c r="BF290" i="18"/>
  <c r="BF291" i="18"/>
  <c r="BF292" i="18"/>
  <c r="BF293" i="18"/>
  <c r="BF294" i="18"/>
  <c r="BF295" i="18"/>
  <c r="BF296" i="18"/>
  <c r="BF297" i="18"/>
  <c r="BF298" i="18"/>
  <c r="BF299" i="18"/>
  <c r="BF300" i="18"/>
  <c r="BF301" i="18"/>
  <c r="BF302" i="18"/>
  <c r="BF303" i="18"/>
  <c r="BF304" i="18"/>
  <c r="BF305" i="18"/>
  <c r="BF306" i="18"/>
  <c r="BF307" i="18"/>
  <c r="BF308" i="18"/>
  <c r="BF309" i="18"/>
  <c r="BF310" i="18"/>
  <c r="BF311" i="18"/>
  <c r="BF312" i="18"/>
  <c r="BF313" i="18"/>
  <c r="BF314" i="18"/>
  <c r="BF315" i="18"/>
  <c r="BF316" i="18"/>
  <c r="BF317" i="18"/>
  <c r="BF318" i="18"/>
  <c r="BF319" i="18"/>
  <c r="BF320" i="18"/>
  <c r="BF321" i="18"/>
  <c r="BF322" i="18"/>
  <c r="BF323" i="18"/>
  <c r="BF324" i="18"/>
  <c r="BF325" i="18"/>
  <c r="BF326" i="18"/>
  <c r="BF327" i="18"/>
  <c r="BF328" i="18"/>
  <c r="BF329" i="18"/>
  <c r="BF330" i="18"/>
  <c r="BF331" i="18"/>
  <c r="BF332" i="18"/>
  <c r="BF333" i="18"/>
  <c r="BF334" i="18"/>
  <c r="BF335" i="18"/>
  <c r="BF336" i="18"/>
  <c r="BF337" i="18"/>
  <c r="BF338" i="18"/>
  <c r="BF339" i="18"/>
  <c r="BF340" i="18"/>
  <c r="BF341" i="18"/>
  <c r="BF342" i="18"/>
  <c r="BF343" i="18"/>
  <c r="BF344" i="18"/>
  <c r="BF345" i="18"/>
  <c r="BF346" i="18"/>
  <c r="BF347" i="18"/>
  <c r="BF348" i="18"/>
  <c r="BF349" i="18"/>
  <c r="BF350" i="18"/>
  <c r="BF351" i="18"/>
  <c r="BF352" i="18"/>
  <c r="BF353" i="18"/>
  <c r="BF354" i="18"/>
  <c r="BF355" i="18"/>
  <c r="BF356" i="18"/>
  <c r="BF357" i="18"/>
  <c r="BF358" i="18"/>
  <c r="BF359" i="18"/>
  <c r="BF360" i="18"/>
  <c r="BF361" i="18"/>
  <c r="BF362" i="18"/>
  <c r="BF363" i="18"/>
  <c r="BF364" i="18"/>
  <c r="BF365" i="18"/>
  <c r="BF366" i="18"/>
  <c r="BF367" i="18"/>
  <c r="BF368" i="18"/>
  <c r="BF369" i="18"/>
  <c r="BF370" i="18"/>
  <c r="BF371" i="18"/>
  <c r="BF372" i="18"/>
  <c r="BF373" i="18"/>
  <c r="BF374" i="18"/>
  <c r="BF375" i="18"/>
  <c r="BF376" i="18"/>
  <c r="BF377" i="18"/>
  <c r="BF378" i="18"/>
  <c r="BF379" i="18"/>
  <c r="BF380" i="18"/>
  <c r="BF381" i="18"/>
  <c r="BF382" i="18"/>
  <c r="BF383" i="18"/>
  <c r="BF384" i="18"/>
  <c r="BF385" i="18"/>
  <c r="BF386" i="18"/>
  <c r="BF387" i="18"/>
  <c r="BF388" i="18"/>
  <c r="BF389" i="18"/>
  <c r="BF390" i="18"/>
  <c r="BF391" i="18"/>
  <c r="BF392" i="18"/>
  <c r="BF393" i="18"/>
  <c r="BF394" i="18"/>
  <c r="BF395" i="18"/>
  <c r="BF396" i="18"/>
  <c r="BF397" i="18"/>
  <c r="BF398" i="18"/>
  <c r="BF399" i="18"/>
  <c r="BF400" i="18"/>
  <c r="BF401" i="18"/>
  <c r="BF402" i="18"/>
  <c r="BF403" i="18"/>
  <c r="BF404" i="18"/>
  <c r="BF405" i="18"/>
  <c r="BF406" i="18"/>
  <c r="BF407" i="18"/>
  <c r="BF408" i="18"/>
  <c r="BF409" i="18"/>
  <c r="BF410" i="18"/>
  <c r="BF411" i="18"/>
  <c r="BF412" i="18"/>
  <c r="BF413" i="18"/>
  <c r="BF414" i="18"/>
  <c r="BF415" i="18"/>
  <c r="BF416" i="18"/>
  <c r="BF417" i="18"/>
  <c r="BF418" i="18"/>
  <c r="BF419" i="18"/>
  <c r="BF420" i="18"/>
  <c r="BF421" i="18"/>
  <c r="BF422" i="18"/>
  <c r="BF423" i="18"/>
  <c r="BF424" i="18"/>
  <c r="BF425" i="18"/>
  <c r="BF426" i="18"/>
  <c r="BF427" i="18"/>
  <c r="BF428" i="18"/>
  <c r="BF429" i="18"/>
  <c r="BF430" i="18"/>
  <c r="BF431" i="18"/>
  <c r="BF432" i="18"/>
  <c r="BF433" i="18"/>
  <c r="BF434" i="18"/>
  <c r="BF435" i="18"/>
  <c r="BF436" i="18"/>
  <c r="BF437" i="18"/>
  <c r="BF438" i="18"/>
  <c r="BF439" i="18"/>
  <c r="BF440" i="18"/>
  <c r="BF441" i="18"/>
  <c r="BF442" i="18"/>
  <c r="BF443" i="18"/>
  <c r="BF444" i="18"/>
  <c r="BF445" i="18"/>
  <c r="BF446" i="18"/>
  <c r="BF447" i="18"/>
  <c r="BF448" i="18"/>
  <c r="BF449" i="18"/>
  <c r="BF450" i="18"/>
  <c r="BF451" i="18"/>
  <c r="BF452" i="18"/>
  <c r="BF453" i="18"/>
  <c r="BF454" i="18"/>
  <c r="BF455" i="18"/>
  <c r="BF456" i="18"/>
  <c r="BF457" i="18"/>
  <c r="BF458" i="18"/>
  <c r="BF459" i="18"/>
  <c r="BF460" i="18"/>
  <c r="BF461" i="18"/>
  <c r="BF462" i="18"/>
  <c r="BF463" i="18"/>
  <c r="BF464" i="18"/>
  <c r="BF465" i="18"/>
  <c r="BF466" i="18"/>
  <c r="BF467" i="18"/>
  <c r="BF468" i="18"/>
  <c r="BF469" i="18"/>
  <c r="BF470" i="18"/>
  <c r="BF471" i="18"/>
  <c r="BF472" i="18"/>
  <c r="BF473" i="18"/>
  <c r="BF474" i="18"/>
  <c r="BF475" i="18"/>
  <c r="BF476" i="18"/>
  <c r="BF477" i="18"/>
  <c r="BF478" i="18"/>
  <c r="BF479" i="18"/>
  <c r="BF480" i="18"/>
  <c r="BF481" i="18"/>
  <c r="BF482" i="18"/>
  <c r="BF483" i="18"/>
  <c r="BF484" i="18"/>
  <c r="BF485" i="18"/>
  <c r="BF486" i="18"/>
  <c r="BF487" i="18"/>
  <c r="BF488" i="18"/>
  <c r="BF489" i="18"/>
  <c r="BF490" i="18"/>
  <c r="BF491" i="18"/>
  <c r="BF492" i="18"/>
  <c r="BF493" i="18"/>
  <c r="BF494" i="18"/>
  <c r="BF495" i="18"/>
  <c r="BF496" i="18"/>
  <c r="BF497" i="18"/>
  <c r="BF498" i="18"/>
  <c r="BF499" i="18"/>
  <c r="BF500" i="18"/>
  <c r="BF501" i="18"/>
  <c r="BF502" i="18"/>
  <c r="BF503" i="18"/>
  <c r="BF504" i="18"/>
  <c r="BF505" i="18"/>
  <c r="BF506" i="18"/>
  <c r="BF507" i="18"/>
  <c r="BF508" i="18"/>
  <c r="BF509" i="18"/>
  <c r="BF510" i="18"/>
  <c r="BF511" i="18"/>
  <c r="BF512" i="18"/>
  <c r="BF513" i="18"/>
  <c r="BF514" i="18"/>
  <c r="BF515" i="18"/>
  <c r="BF516" i="18"/>
  <c r="BF517" i="18"/>
  <c r="BF518" i="18"/>
  <c r="BF519" i="18"/>
  <c r="BF520" i="18"/>
  <c r="BF521" i="18"/>
  <c r="BF522" i="18"/>
  <c r="BF523" i="18"/>
  <c r="BF524" i="18"/>
  <c r="BF525" i="18"/>
  <c r="BF526" i="18"/>
  <c r="BF527" i="18"/>
  <c r="BF528" i="18"/>
  <c r="BF529" i="18"/>
  <c r="BF530" i="18"/>
  <c r="BF531" i="18"/>
  <c r="BF532" i="18"/>
  <c r="BF533" i="18"/>
  <c r="BF534" i="18"/>
  <c r="BF535" i="18"/>
  <c r="BF536" i="18"/>
  <c r="BF537" i="18"/>
  <c r="BF538" i="18"/>
  <c r="BF539" i="18"/>
  <c r="BF540" i="18"/>
  <c r="BF541" i="18"/>
  <c r="BF542" i="18"/>
  <c r="BF543" i="18"/>
  <c r="BF544" i="18"/>
  <c r="BF545" i="18"/>
  <c r="BF546" i="18"/>
  <c r="BF547" i="18"/>
  <c r="BF548" i="18"/>
  <c r="BF549" i="18"/>
  <c r="BF550" i="18"/>
  <c r="BF551" i="18"/>
  <c r="BF552" i="18"/>
  <c r="BF553" i="18"/>
  <c r="BF554" i="18"/>
  <c r="BF555" i="18"/>
  <c r="BF556" i="18"/>
  <c r="BF557" i="18"/>
  <c r="BF558" i="18"/>
  <c r="BF559" i="18"/>
  <c r="BF560" i="18"/>
  <c r="BF561" i="18"/>
  <c r="BF562" i="18"/>
  <c r="BF563" i="18"/>
  <c r="BF564" i="18"/>
  <c r="BF565" i="18"/>
  <c r="BF566" i="18"/>
  <c r="BF567" i="18"/>
  <c r="BF568" i="18"/>
  <c r="BF569" i="18"/>
  <c r="BF570" i="18"/>
  <c r="BF571" i="18"/>
  <c r="BF572" i="18"/>
  <c r="BF573" i="18"/>
  <c r="BF574" i="18"/>
  <c r="BF575" i="18"/>
  <c r="BF576" i="18"/>
  <c r="BF577" i="18"/>
  <c r="BF578" i="18"/>
  <c r="BF579" i="18"/>
  <c r="BF580" i="18"/>
  <c r="BF581" i="18"/>
  <c r="BF582" i="18"/>
  <c r="BF583" i="18"/>
  <c r="BF584" i="18"/>
  <c r="BF585" i="18"/>
  <c r="BF586" i="18"/>
  <c r="BF587" i="18"/>
  <c r="BF588" i="18"/>
  <c r="BF589" i="18"/>
  <c r="BF590" i="18"/>
  <c r="BF591" i="18"/>
  <c r="BF592" i="18"/>
  <c r="BF593" i="18"/>
  <c r="BF594" i="18"/>
  <c r="BF595" i="18"/>
  <c r="BF596" i="18"/>
  <c r="BF597" i="18"/>
  <c r="BF598" i="18"/>
  <c r="BF599" i="18"/>
  <c r="BF600" i="18"/>
  <c r="BF601" i="18"/>
  <c r="BF602" i="18"/>
  <c r="BF603" i="18"/>
  <c r="BF604" i="18"/>
  <c r="BF605" i="18"/>
  <c r="BF606" i="18"/>
  <c r="BF607" i="18"/>
  <c r="BF608" i="18"/>
  <c r="BF609" i="18"/>
  <c r="BF610" i="18"/>
  <c r="BF611" i="18"/>
  <c r="BF612" i="18"/>
  <c r="BF613" i="18"/>
  <c r="BF614" i="18"/>
  <c r="BF615" i="18"/>
  <c r="BF616" i="18"/>
  <c r="BF617" i="18"/>
  <c r="BF618" i="18"/>
  <c r="BF619" i="18"/>
  <c r="BF620" i="18"/>
  <c r="BF621" i="18"/>
  <c r="BF622" i="18"/>
  <c r="BF623" i="18"/>
  <c r="BF624" i="18"/>
  <c r="BF625" i="18"/>
  <c r="BF626" i="18"/>
  <c r="BF627" i="18"/>
  <c r="BF628" i="18"/>
  <c r="BF629" i="18"/>
  <c r="BF630" i="18"/>
  <c r="BF631" i="18"/>
  <c r="BF632" i="18"/>
  <c r="BF633" i="18"/>
  <c r="BF634" i="18"/>
  <c r="BF635" i="18"/>
  <c r="BF636" i="18"/>
  <c r="BF637" i="18"/>
  <c r="BF638" i="18"/>
  <c r="BF639" i="18"/>
  <c r="BF640" i="18"/>
  <c r="BF641" i="18"/>
  <c r="BF642" i="18"/>
  <c r="BF643" i="18"/>
  <c r="BF644" i="18"/>
  <c r="BF645" i="18"/>
  <c r="BF646" i="18"/>
  <c r="BF647" i="18"/>
  <c r="BF648" i="18"/>
  <c r="BF649" i="18"/>
  <c r="BF650" i="18"/>
  <c r="BF651" i="18"/>
  <c r="BF652" i="18"/>
  <c r="BF653" i="18"/>
  <c r="BF654" i="18"/>
  <c r="BF655" i="18"/>
  <c r="BF656" i="18"/>
  <c r="BF657" i="18"/>
  <c r="BF658" i="18"/>
  <c r="BF659" i="18"/>
  <c r="BF660" i="18"/>
  <c r="BF661" i="18"/>
  <c r="BF662" i="18"/>
  <c r="BF663" i="18"/>
  <c r="BF664" i="18"/>
  <c r="BF665" i="18"/>
  <c r="BF666" i="18"/>
  <c r="BF667" i="18"/>
  <c r="BF668" i="18"/>
  <c r="BF669" i="18"/>
  <c r="BF670" i="18"/>
  <c r="BF671" i="18"/>
  <c r="BF672" i="18"/>
  <c r="BF673" i="18"/>
  <c r="BF674" i="18"/>
  <c r="BF675" i="18"/>
  <c r="BF676" i="18"/>
  <c r="BF677" i="18"/>
  <c r="BF678" i="18"/>
  <c r="BF679" i="18"/>
  <c r="BF680" i="18"/>
  <c r="BF681" i="18"/>
  <c r="BF682" i="18"/>
  <c r="BF683" i="18"/>
  <c r="BF684" i="18"/>
  <c r="BF685" i="18"/>
  <c r="BF686" i="18"/>
  <c r="BF687" i="18"/>
  <c r="BF688" i="18"/>
  <c r="BF689" i="18"/>
  <c r="BF690" i="18"/>
  <c r="BF691" i="18"/>
  <c r="BF692" i="18"/>
  <c r="BF693" i="18"/>
  <c r="BF694" i="18"/>
  <c r="BF695" i="18"/>
  <c r="BF696" i="18"/>
  <c r="BF697" i="18"/>
  <c r="BF698" i="18"/>
  <c r="BF699" i="18"/>
  <c r="BF700" i="18"/>
  <c r="BF701" i="18"/>
  <c r="BF702" i="18"/>
  <c r="BF703" i="18"/>
  <c r="BF704" i="18"/>
  <c r="BF705" i="18"/>
  <c r="BF706" i="18"/>
  <c r="BF707" i="18"/>
  <c r="BF708" i="18"/>
  <c r="BF709" i="18"/>
  <c r="BF710" i="18"/>
  <c r="BF711" i="18"/>
  <c r="BF712" i="18"/>
  <c r="BF713" i="18"/>
  <c r="BF714" i="18"/>
  <c r="BF715" i="18"/>
  <c r="BF716" i="18"/>
  <c r="BF717" i="18"/>
  <c r="BF718" i="18"/>
  <c r="BF719" i="18"/>
  <c r="BF720" i="18"/>
  <c r="BF721" i="18"/>
  <c r="BF722" i="18"/>
  <c r="BF723" i="18"/>
  <c r="BF724" i="18"/>
  <c r="BF725" i="18"/>
  <c r="BF726" i="18"/>
  <c r="BF727" i="18"/>
  <c r="BF728" i="18"/>
  <c r="BF729" i="18"/>
  <c r="BF730" i="18"/>
  <c r="BF731" i="18"/>
  <c r="BF732" i="18"/>
  <c r="BF733" i="18"/>
  <c r="BF734" i="18"/>
  <c r="BF735" i="18"/>
  <c r="BF736" i="18"/>
  <c r="BF737" i="18"/>
  <c r="BF738" i="18"/>
  <c r="BF739" i="18"/>
  <c r="BF740" i="18"/>
  <c r="BF741" i="18"/>
  <c r="BF742" i="18"/>
  <c r="BF743" i="18"/>
  <c r="BF744" i="18"/>
  <c r="BF745" i="18"/>
  <c r="BF746" i="18"/>
  <c r="BF747" i="18"/>
  <c r="BF748" i="18"/>
  <c r="BF749" i="18"/>
  <c r="BF750" i="18"/>
  <c r="BF751" i="18"/>
  <c r="BF752" i="18"/>
  <c r="BF753" i="18"/>
  <c r="BF754" i="18"/>
  <c r="BF755" i="18"/>
  <c r="BF756" i="18"/>
  <c r="BF757" i="18"/>
  <c r="BF758" i="18"/>
  <c r="BF759" i="18"/>
  <c r="BF760" i="18"/>
  <c r="BF761" i="18"/>
  <c r="BF762" i="18"/>
  <c r="BF763" i="18"/>
  <c r="BF764" i="18"/>
  <c r="BF765" i="18"/>
  <c r="BF766" i="18"/>
  <c r="BF767" i="18"/>
  <c r="BF768" i="18"/>
  <c r="BF769" i="18"/>
  <c r="BF770" i="18"/>
  <c r="BF771" i="18"/>
  <c r="BF772" i="18"/>
  <c r="BF773" i="18"/>
  <c r="BF774" i="18"/>
  <c r="BF775" i="18"/>
  <c r="BF776" i="18"/>
  <c r="BF777" i="18"/>
  <c r="BF778" i="18"/>
  <c r="BF779" i="18"/>
  <c r="BF780" i="18"/>
  <c r="BF781" i="18"/>
  <c r="BF782" i="18"/>
  <c r="BF783" i="18"/>
  <c r="BF784" i="18"/>
  <c r="BF785" i="18"/>
  <c r="BF786" i="18"/>
  <c r="BF787" i="18"/>
  <c r="BF788" i="18"/>
  <c r="BF789" i="18"/>
  <c r="BF790" i="18"/>
  <c r="BF791" i="18"/>
  <c r="BF792" i="18"/>
  <c r="BF793" i="18"/>
  <c r="BF794" i="18"/>
  <c r="BF795" i="18"/>
  <c r="BF796" i="18"/>
  <c r="BF797" i="18"/>
  <c r="BF798" i="18"/>
  <c r="BF799" i="18"/>
  <c r="BF800" i="18"/>
  <c r="BF801" i="18"/>
  <c r="BF802" i="18"/>
  <c r="BF803" i="18"/>
  <c r="BF804" i="18"/>
  <c r="BF805" i="18"/>
  <c r="BF806" i="18"/>
  <c r="BF807" i="18"/>
  <c r="BF808" i="18"/>
  <c r="BF809" i="18"/>
  <c r="BF810" i="18"/>
  <c r="BF811" i="18"/>
  <c r="BF812" i="18"/>
  <c r="BF813" i="18"/>
  <c r="BF814" i="18"/>
  <c r="BF815" i="18"/>
  <c r="BF816" i="18"/>
  <c r="BF817" i="18"/>
  <c r="BF818" i="18"/>
  <c r="BF819" i="18"/>
  <c r="BF820" i="18"/>
  <c r="BF821" i="18"/>
  <c r="BF822" i="18"/>
  <c r="BF823" i="18"/>
  <c r="BF824" i="18"/>
  <c r="BF825" i="18"/>
  <c r="BF826" i="18"/>
  <c r="BF827" i="18"/>
  <c r="BF828" i="18"/>
  <c r="BF829" i="18"/>
  <c r="BF830" i="18"/>
  <c r="BF831" i="18"/>
  <c r="BF832" i="18"/>
  <c r="BF833" i="18"/>
  <c r="BF834" i="18"/>
  <c r="BF835" i="18"/>
  <c r="BF836" i="18"/>
  <c r="BF837" i="18"/>
  <c r="BF838" i="18"/>
  <c r="BF839" i="18"/>
  <c r="BF840" i="18"/>
  <c r="BF841" i="18"/>
  <c r="BF842" i="18"/>
  <c r="BF843" i="18"/>
  <c r="BF844" i="18"/>
  <c r="BF845" i="18"/>
  <c r="BF846" i="18"/>
  <c r="BF847" i="18"/>
  <c r="BF848" i="18"/>
  <c r="BF849" i="18"/>
  <c r="BF850" i="18"/>
  <c r="BF851" i="18"/>
  <c r="BF852" i="18"/>
  <c r="BF853" i="18"/>
  <c r="BF854" i="18"/>
  <c r="BF855" i="18"/>
  <c r="BF856" i="18"/>
  <c r="BF857" i="18"/>
  <c r="BF858" i="18"/>
  <c r="BF859" i="18"/>
  <c r="BF860" i="18"/>
  <c r="BF861" i="18"/>
  <c r="BF862" i="18"/>
  <c r="BF863" i="18"/>
  <c r="BF864" i="18"/>
  <c r="BF865" i="18"/>
  <c r="BF866" i="18"/>
  <c r="BF867" i="18"/>
  <c r="BF868" i="18"/>
  <c r="BF869" i="18"/>
  <c r="BF870" i="18"/>
  <c r="BF871" i="18"/>
  <c r="BF872" i="18"/>
  <c r="BF873" i="18"/>
  <c r="BF874" i="18"/>
  <c r="BF875" i="18"/>
  <c r="BF876" i="18"/>
  <c r="BF877" i="18"/>
  <c r="BF878" i="18"/>
  <c r="BF879" i="18"/>
  <c r="BF880" i="18"/>
  <c r="BF881" i="18"/>
  <c r="BF882" i="18"/>
  <c r="BF883" i="18"/>
  <c r="BF884" i="18"/>
  <c r="BF885" i="18"/>
  <c r="BF886" i="18"/>
  <c r="BF887" i="18"/>
  <c r="BF888" i="18"/>
  <c r="BF889" i="18"/>
  <c r="BF890" i="18"/>
  <c r="BF891" i="18"/>
  <c r="BF892" i="18"/>
  <c r="BF893" i="18"/>
  <c r="BF894" i="18"/>
  <c r="BF895" i="18"/>
  <c r="BF896" i="18"/>
  <c r="BF897" i="18"/>
  <c r="BF898" i="18"/>
  <c r="BF899" i="18"/>
  <c r="BF900" i="18"/>
  <c r="BF901" i="18"/>
  <c r="BF902" i="18"/>
  <c r="BF903" i="18"/>
  <c r="BF904" i="18"/>
  <c r="BF905" i="18"/>
  <c r="BF906" i="18"/>
  <c r="BF907" i="18"/>
  <c r="BF908" i="18"/>
  <c r="BF909" i="18"/>
  <c r="BF910" i="18"/>
  <c r="BF911" i="18"/>
  <c r="BF912" i="18"/>
  <c r="BF913" i="18"/>
  <c r="BF914" i="18"/>
  <c r="BF915" i="18"/>
  <c r="BF916" i="18"/>
  <c r="BF917" i="18"/>
  <c r="BF918" i="18"/>
  <c r="BF919" i="18"/>
  <c r="BF920" i="18"/>
  <c r="BF921" i="18"/>
  <c r="BF922" i="18"/>
  <c r="BF923" i="18"/>
  <c r="BF924" i="18"/>
  <c r="BF925" i="18"/>
  <c r="BF926" i="18"/>
  <c r="BF927" i="18"/>
  <c r="BF928" i="18"/>
  <c r="BF929" i="18"/>
  <c r="BF930" i="18"/>
  <c r="BF931" i="18"/>
  <c r="BF932" i="18"/>
  <c r="BF933" i="18"/>
  <c r="BF934" i="18"/>
  <c r="BF935" i="18"/>
  <c r="BF936" i="18"/>
  <c r="BF937" i="18"/>
  <c r="BF938" i="18"/>
  <c r="BF939" i="18"/>
  <c r="BF940" i="18"/>
  <c r="BF941" i="18"/>
  <c r="BF942" i="18"/>
  <c r="BF943" i="18"/>
  <c r="BF944" i="18"/>
  <c r="BF945" i="18"/>
  <c r="BF946" i="18"/>
  <c r="BF947" i="18"/>
  <c r="BF948" i="18"/>
  <c r="BF949" i="18"/>
  <c r="BF950" i="18"/>
  <c r="BF951" i="18"/>
  <c r="BF952" i="18"/>
  <c r="BF953" i="18"/>
  <c r="BF954" i="18"/>
  <c r="BF955" i="18"/>
  <c r="BF956" i="18"/>
  <c r="BF957" i="18"/>
  <c r="BF958" i="18"/>
  <c r="BF959" i="18"/>
  <c r="BF960" i="18"/>
  <c r="BF961" i="18"/>
  <c r="BF962" i="18"/>
  <c r="BF963" i="18"/>
  <c r="BF964" i="18"/>
  <c r="BF965" i="18"/>
  <c r="BF966" i="18"/>
  <c r="BF967" i="18"/>
  <c r="BF968" i="18"/>
  <c r="BF969" i="18"/>
  <c r="BF970" i="18"/>
  <c r="BF971" i="18"/>
  <c r="BF972" i="18"/>
  <c r="BF973" i="18"/>
  <c r="BF974" i="18"/>
  <c r="BF975" i="18"/>
  <c r="BF976" i="18"/>
  <c r="BF977" i="18"/>
  <c r="BF978" i="18"/>
  <c r="BF979" i="18"/>
  <c r="BF980" i="18"/>
  <c r="BF981" i="18"/>
  <c r="BF982" i="18"/>
  <c r="BF983" i="18"/>
  <c r="BF984" i="18"/>
  <c r="BF985" i="18"/>
  <c r="BF986" i="18"/>
  <c r="BF987" i="18"/>
  <c r="BF988" i="18"/>
  <c r="BF989" i="18"/>
  <c r="BF990" i="18"/>
  <c r="BF991" i="18"/>
  <c r="BF992" i="18"/>
  <c r="BF993" i="18"/>
  <c r="BF994" i="18"/>
  <c r="BF995" i="18"/>
  <c r="BF996" i="18"/>
  <c r="BF997" i="18"/>
  <c r="BF998" i="18"/>
  <c r="BF999" i="18"/>
  <c r="BF1000" i="18"/>
  <c r="BF1001" i="18"/>
  <c r="BF1002" i="18"/>
  <c r="BF1003" i="18"/>
  <c r="BF1004" i="18"/>
  <c r="BF1005" i="18"/>
  <c r="BF1006" i="18"/>
  <c r="BX5" i="18"/>
  <c r="BS7" i="18"/>
  <c r="BS8" i="18"/>
  <c r="BS9" i="18"/>
  <c r="BS10" i="18"/>
  <c r="BS11" i="18"/>
  <c r="AK4" i="16"/>
  <c r="AK4" i="14"/>
  <c r="AQ4" i="16"/>
  <c r="AO4" i="16"/>
  <c r="AM4" i="16"/>
  <c r="AI4" i="16"/>
  <c r="AQ4" i="14"/>
  <c r="AO4" i="14"/>
  <c r="AM4" i="14"/>
  <c r="E5" i="17"/>
  <c r="BG17" i="18"/>
  <c r="BG18" i="18"/>
  <c r="BG19" i="18"/>
  <c r="BG20" i="18"/>
  <c r="BG21" i="18"/>
  <c r="BG22" i="18"/>
  <c r="BG23" i="18"/>
  <c r="BG24" i="18"/>
  <c r="BG25" i="18"/>
  <c r="BG26" i="18"/>
  <c r="BG27" i="18"/>
  <c r="BG28" i="18"/>
  <c r="BG29" i="18"/>
  <c r="BG30" i="18"/>
  <c r="BG31" i="18"/>
  <c r="BG32" i="18"/>
  <c r="BG33" i="18"/>
  <c r="BG34" i="18"/>
  <c r="BG35" i="18"/>
  <c r="BG36" i="18"/>
  <c r="BG37" i="18"/>
  <c r="BG38" i="18"/>
  <c r="BG39" i="18"/>
  <c r="BG40" i="18"/>
  <c r="BG41" i="18"/>
  <c r="BG42" i="18"/>
  <c r="BG43" i="18"/>
  <c r="BG44" i="18"/>
  <c r="BG45" i="18"/>
  <c r="BG46" i="18"/>
  <c r="BG47" i="18"/>
  <c r="BG48" i="18"/>
  <c r="BG49" i="18"/>
  <c r="BG50" i="18"/>
  <c r="BG51" i="18"/>
  <c r="BG52" i="18"/>
  <c r="BG53" i="18"/>
  <c r="BG54" i="18"/>
  <c r="BG55" i="18"/>
  <c r="BG56" i="18"/>
  <c r="BF39" i="18"/>
  <c r="BF40" i="18"/>
  <c r="BF41" i="18"/>
  <c r="BF42" i="18"/>
  <c r="BF43" i="18"/>
  <c r="BF44" i="18"/>
  <c r="BF45" i="18"/>
  <c r="BF46" i="18"/>
  <c r="BF47" i="18"/>
  <c r="BF48" i="18"/>
  <c r="BF49" i="18"/>
  <c r="BF50" i="18"/>
  <c r="BF51" i="18"/>
  <c r="BF52" i="18"/>
  <c r="BF53" i="18"/>
  <c r="BF54" i="18"/>
  <c r="BF55" i="18"/>
  <c r="BF56" i="18"/>
  <c r="BF17" i="18"/>
  <c r="BF18" i="18"/>
  <c r="BF19" i="18"/>
  <c r="BF20" i="18"/>
  <c r="BF21" i="18"/>
  <c r="BF22" i="18"/>
  <c r="BF23" i="18"/>
  <c r="BF24" i="18"/>
  <c r="BF25" i="18"/>
  <c r="BF26" i="18"/>
  <c r="BF27" i="18"/>
  <c r="BF28" i="18"/>
  <c r="BF29" i="18"/>
  <c r="BF30" i="18"/>
  <c r="BF31" i="18"/>
  <c r="BF32" i="18"/>
  <c r="BF33" i="18"/>
  <c r="BF34" i="18"/>
  <c r="BF35" i="18"/>
  <c r="BF36" i="18"/>
  <c r="BF37" i="18"/>
  <c r="BF38" i="18"/>
  <c r="BG8" i="18"/>
  <c r="BG9" i="18"/>
  <c r="BG10" i="18"/>
  <c r="BG11" i="18"/>
  <c r="BG12" i="18"/>
  <c r="BG13" i="18"/>
  <c r="BG14" i="18"/>
  <c r="BG15" i="18"/>
  <c r="BG16" i="18"/>
  <c r="BG7" i="18"/>
  <c r="BF8" i="18"/>
  <c r="BF9" i="18"/>
  <c r="BF11" i="18"/>
  <c r="BF12" i="18"/>
  <c r="BF13" i="18"/>
  <c r="BF14" i="18"/>
  <c r="BF15" i="18"/>
  <c r="BF16" i="18"/>
  <c r="BF7" i="18"/>
  <c r="BF1015" i="18" l="1"/>
  <c r="BF1014" i="18"/>
  <c r="BF1012" i="18"/>
  <c r="BF1008" i="18"/>
  <c r="BG1008" i="18"/>
  <c r="BG1014" i="18"/>
  <c r="BG1015" i="18"/>
  <c r="BG1012" i="18"/>
  <c r="B25" i="2"/>
  <c r="F23" i="2"/>
  <c r="B23" i="2" s="1"/>
  <c r="BG5" i="18"/>
  <c r="BF5" i="18"/>
  <c r="BP1005" i="18"/>
  <c r="BP1001" i="18"/>
  <c r="BP997" i="18"/>
  <c r="BP993" i="18"/>
  <c r="BP989" i="18"/>
  <c r="BP985" i="18"/>
  <c r="BP981" i="18"/>
  <c r="BP977" i="18"/>
  <c r="BP973" i="18"/>
  <c r="BP969" i="18"/>
  <c r="BP965" i="18"/>
  <c r="BP961" i="18"/>
  <c r="BP957" i="18"/>
  <c r="BP953" i="18"/>
  <c r="BP949" i="18"/>
  <c r="BP945" i="18"/>
  <c r="BP941" i="18"/>
  <c r="BP937" i="18"/>
  <c r="BP933" i="18"/>
  <c r="BP929" i="18"/>
  <c r="BP925" i="18"/>
  <c r="BP921" i="18"/>
  <c r="BP917" i="18"/>
  <c r="BP913" i="18"/>
  <c r="BP909" i="18"/>
  <c r="BP905" i="18"/>
  <c r="BP901" i="18"/>
  <c r="BP897" i="18"/>
  <c r="BP893" i="18"/>
  <c r="BP889" i="18"/>
  <c r="BP885" i="18"/>
  <c r="BP881" i="18"/>
  <c r="BP877" i="18"/>
  <c r="BP873" i="18"/>
  <c r="BP869" i="18"/>
  <c r="BP865" i="18"/>
  <c r="BP861" i="18"/>
  <c r="BP857" i="18"/>
  <c r="BP853" i="18"/>
  <c r="BP849" i="18"/>
  <c r="BP845" i="18"/>
  <c r="BP841" i="18"/>
  <c r="BP837" i="18"/>
  <c r="BP833" i="18"/>
  <c r="BP829" i="18"/>
  <c r="BP825" i="18"/>
  <c r="BP821" i="18"/>
  <c r="BP817" i="18"/>
  <c r="BP813" i="18"/>
  <c r="BP809" i="18"/>
  <c r="BP805" i="18"/>
  <c r="BP801" i="18"/>
  <c r="BP797" i="18"/>
  <c r="BP525" i="18"/>
  <c r="BP521" i="18"/>
  <c r="BP517" i="18"/>
  <c r="BP513" i="18"/>
  <c r="BP509" i="18"/>
  <c r="BP505" i="18"/>
  <c r="BP501" i="18"/>
  <c r="BP497" i="18"/>
  <c r="BP493" i="18"/>
  <c r="BP489" i="18"/>
  <c r="BP485" i="18"/>
  <c r="BP481" i="18"/>
  <c r="BP477" i="18"/>
  <c r="BP473" i="18"/>
  <c r="BP469" i="18"/>
  <c r="BP465" i="18"/>
  <c r="BP461" i="18"/>
  <c r="BP457" i="18"/>
  <c r="BP453" i="18"/>
  <c r="BP449" i="18"/>
  <c r="BP445" i="18"/>
  <c r="BP441" i="18"/>
  <c r="BP437" i="18"/>
  <c r="BP433" i="18"/>
  <c r="BP429" i="18"/>
  <c r="BP425" i="18"/>
  <c r="BP421" i="18"/>
  <c r="BP417" i="18"/>
  <c r="BP413" i="18"/>
  <c r="BP409" i="18"/>
  <c r="BP405" i="18"/>
  <c r="BP401" i="18"/>
  <c r="BP57" i="18"/>
  <c r="BP397" i="18"/>
  <c r="BP393" i="18"/>
  <c r="BP389" i="18"/>
  <c r="BP385" i="18"/>
  <c r="BP381" i="18"/>
  <c r="BP377" i="18"/>
  <c r="BP373" i="18"/>
  <c r="BP369" i="18"/>
  <c r="BP365" i="18"/>
  <c r="BP361" i="18"/>
  <c r="BP357" i="18"/>
  <c r="BP353" i="18"/>
  <c r="BP349" i="18"/>
  <c r="BP345" i="18"/>
  <c r="BP341" i="18"/>
  <c r="BP337" i="18"/>
  <c r="BP333" i="18"/>
  <c r="BP329" i="18"/>
  <c r="BP325" i="18"/>
  <c r="BP321" i="18"/>
  <c r="BP317" i="18"/>
  <c r="BP313" i="18"/>
  <c r="BP309" i="18"/>
  <c r="BP305" i="18"/>
  <c r="BP301" i="18"/>
  <c r="BP297" i="18"/>
  <c r="BP293" i="18"/>
  <c r="BP289" i="18"/>
  <c r="BP285" i="18"/>
  <c r="BP281" i="18"/>
  <c r="BP277" i="18"/>
  <c r="BP273" i="18"/>
  <c r="BP269" i="18"/>
  <c r="BP265" i="18"/>
  <c r="BP261" i="18"/>
  <c r="BP257" i="18"/>
  <c r="BP253" i="18"/>
  <c r="BP249" i="18"/>
  <c r="BP245" i="18"/>
  <c r="BP241" i="18"/>
  <c r="BP237" i="18"/>
  <c r="BP233" i="18"/>
  <c r="BP229" i="18"/>
  <c r="BP225" i="18"/>
  <c r="BP221" i="18"/>
  <c r="BP217" i="18"/>
  <c r="BP213" i="18"/>
  <c r="BP209" i="18"/>
  <c r="BP205" i="18"/>
  <c r="BP201" i="18"/>
  <c r="BP197" i="18"/>
  <c r="BP193" i="18"/>
  <c r="BP189" i="18"/>
  <c r="BP185" i="18"/>
  <c r="BP181" i="18"/>
  <c r="BP177" i="18"/>
  <c r="BP173" i="18"/>
  <c r="BP169" i="18"/>
  <c r="BP165" i="18"/>
  <c r="BP161" i="18"/>
  <c r="BP157" i="18"/>
  <c r="BP153" i="18"/>
  <c r="BP149" i="18"/>
  <c r="BP145" i="18"/>
  <c r="BP141" i="18"/>
  <c r="BP137" i="18"/>
  <c r="BP133" i="18"/>
  <c r="BP129" i="18"/>
  <c r="BP125" i="18"/>
  <c r="BP121" i="18"/>
  <c r="BP117" i="18"/>
  <c r="BP113" i="18"/>
  <c r="BP109" i="18"/>
  <c r="BP105" i="18"/>
  <c r="BP101" i="18"/>
  <c r="BP97" i="18"/>
  <c r="BP93" i="18"/>
  <c r="BP89" i="18"/>
  <c r="BP85" i="18"/>
  <c r="BP81" i="18"/>
  <c r="BP77" i="18"/>
  <c r="BP73" i="18"/>
  <c r="BP69" i="18"/>
  <c r="BP65" i="18"/>
  <c r="BP61" i="18"/>
  <c r="BP1006" i="18"/>
  <c r="BP1002" i="18"/>
  <c r="BP998" i="18"/>
  <c r="BP994" i="18"/>
  <c r="BP990" i="18"/>
  <c r="BP986" i="18"/>
  <c r="BP982" i="18"/>
  <c r="BP978" i="18"/>
  <c r="BP974" i="18"/>
  <c r="BP970" i="18"/>
  <c r="BP966" i="18"/>
  <c r="BP962" i="18"/>
  <c r="BP958" i="18"/>
  <c r="BP954" i="18"/>
  <c r="BP950" i="18"/>
  <c r="BP946" i="18"/>
  <c r="BP942" i="18"/>
  <c r="BP938" i="18"/>
  <c r="BP934" i="18"/>
  <c r="BP930" i="18"/>
  <c r="BP926" i="18"/>
  <c r="BP922" i="18"/>
  <c r="BP918" i="18"/>
  <c r="BP914" i="18"/>
  <c r="BP910" i="18"/>
  <c r="BP906" i="18"/>
  <c r="BP902" i="18"/>
  <c r="BP898" i="18"/>
  <c r="BP894" i="18"/>
  <c r="BP890" i="18"/>
  <c r="BP886" i="18"/>
  <c r="BP882" i="18"/>
  <c r="BP878" i="18"/>
  <c r="BP874" i="18"/>
  <c r="BP870" i="18"/>
  <c r="BP866" i="18"/>
  <c r="BP862" i="18"/>
  <c r="BP858" i="18"/>
  <c r="BP854" i="18"/>
  <c r="BP850" i="18"/>
  <c r="BP846" i="18"/>
  <c r="BP842" i="18"/>
  <c r="BP838" i="18"/>
  <c r="BP834" i="18"/>
  <c r="BP830" i="18"/>
  <c r="BP826" i="18"/>
  <c r="BP822" i="18"/>
  <c r="BP818" i="18"/>
  <c r="BP814" i="18"/>
  <c r="BP810" i="18"/>
  <c r="BP806" i="18"/>
  <c r="BP802" i="18"/>
  <c r="BP798" i="18"/>
  <c r="BP794" i="18"/>
  <c r="BP790" i="18"/>
  <c r="BP786" i="18"/>
  <c r="BP782" i="18"/>
  <c r="BP778" i="18"/>
  <c r="BP774" i="18"/>
  <c r="BP770" i="18"/>
  <c r="BP766" i="18"/>
  <c r="BP762" i="18"/>
  <c r="BP758" i="18"/>
  <c r="BP754" i="18"/>
  <c r="BP750" i="18"/>
  <c r="BP746" i="18"/>
  <c r="BP742" i="18"/>
  <c r="BP738" i="18"/>
  <c r="BP734" i="18"/>
  <c r="BP730" i="18"/>
  <c r="BP726" i="18"/>
  <c r="BP722" i="18"/>
  <c r="BP718" i="18"/>
  <c r="BP714" i="18"/>
  <c r="BP710" i="18"/>
  <c r="BP706" i="18"/>
  <c r="BP702" i="18"/>
  <c r="BP698" i="18"/>
  <c r="BP694" i="18"/>
  <c r="BP690" i="18"/>
  <c r="BP686" i="18"/>
  <c r="BP682" i="18"/>
  <c r="BP678" i="18"/>
  <c r="BP674" i="18"/>
  <c r="BP670" i="18"/>
  <c r="BP666" i="18"/>
  <c r="BP662" i="18"/>
  <c r="BP658" i="18"/>
  <c r="BP654" i="18"/>
  <c r="BP650" i="18"/>
  <c r="BP646" i="18"/>
  <c r="BP638" i="18"/>
  <c r="BP634" i="18"/>
  <c r="BP630" i="18"/>
  <c r="BP626" i="18"/>
  <c r="BP622" i="18"/>
  <c r="BP618" i="18"/>
  <c r="BP614" i="18"/>
  <c r="BP610" i="18"/>
  <c r="BP606" i="18"/>
  <c r="BP602" i="18"/>
  <c r="BP598" i="18"/>
  <c r="BP594" i="18"/>
  <c r="BP590" i="18"/>
  <c r="BP586" i="18"/>
  <c r="BP582" i="18"/>
  <c r="BP578" i="18"/>
  <c r="BP574" i="18"/>
  <c r="BP570" i="18"/>
  <c r="BP566" i="18"/>
  <c r="BP562" i="18"/>
  <c r="BP558" i="18"/>
  <c r="BP554" i="18"/>
  <c r="BP550" i="18"/>
  <c r="BP546" i="18"/>
  <c r="BP542" i="18"/>
  <c r="BP538" i="18"/>
  <c r="BP534" i="18"/>
  <c r="BP530" i="18"/>
  <c r="BP526" i="18"/>
  <c r="BP522" i="18"/>
  <c r="BP793" i="18"/>
  <c r="BP789" i="18"/>
  <c r="BP785" i="18"/>
  <c r="BP781" i="18"/>
  <c r="BP777" i="18"/>
  <c r="BP773" i="18"/>
  <c r="BP769" i="18"/>
  <c r="BP765" i="18"/>
  <c r="BP761" i="18"/>
  <c r="BP757" i="18"/>
  <c r="BP753" i="18"/>
  <c r="BP749" i="18"/>
  <c r="BP745" i="18"/>
  <c r="BP741" i="18"/>
  <c r="BP737" i="18"/>
  <c r="BP733" i="18"/>
  <c r="BP729" i="18"/>
  <c r="BP725" i="18"/>
  <c r="BP721" i="18"/>
  <c r="BP717" i="18"/>
  <c r="BP713" i="18"/>
  <c r="BP709" i="18"/>
  <c r="BP705" i="18"/>
  <c r="BP701" i="18"/>
  <c r="BP697" i="18"/>
  <c r="BP693" i="18"/>
  <c r="BP689" i="18"/>
  <c r="BP685" i="18"/>
  <c r="BP681" i="18"/>
  <c r="BP677" i="18"/>
  <c r="BP673" i="18"/>
  <c r="BP669" i="18"/>
  <c r="BP665" i="18"/>
  <c r="BP661" i="18"/>
  <c r="BP657" i="18"/>
  <c r="BP653" i="18"/>
  <c r="BP649" i="18"/>
  <c r="BP645" i="18"/>
  <c r="BP641" i="18"/>
  <c r="BP637" i="18"/>
  <c r="BP633" i="18"/>
  <c r="BP629" i="18"/>
  <c r="BP625" i="18"/>
  <c r="BP621" i="18"/>
  <c r="BP617" i="18"/>
  <c r="BP613" i="18"/>
  <c r="BP609" i="18"/>
  <c r="BP605" i="18"/>
  <c r="BP601" i="18"/>
  <c r="BP597" i="18"/>
  <c r="BP593" i="18"/>
  <c r="BP589" i="18"/>
  <c r="BP585" i="18"/>
  <c r="BP581" i="18"/>
  <c r="BP577" i="18"/>
  <c r="BP573" i="18"/>
  <c r="BP569" i="18"/>
  <c r="BP565" i="18"/>
  <c r="BP561" i="18"/>
  <c r="BP557" i="18"/>
  <c r="BP553" i="18"/>
  <c r="BP549" i="18"/>
  <c r="BP545" i="18"/>
  <c r="BP541" i="18"/>
  <c r="BP537" i="18"/>
  <c r="BP533" i="18"/>
  <c r="BP529" i="18"/>
  <c r="BP518" i="18"/>
  <c r="BP514" i="18"/>
  <c r="BP510" i="18"/>
  <c r="BP506" i="18"/>
  <c r="BP502" i="18"/>
  <c r="BP498" i="18"/>
  <c r="BP494" i="18"/>
  <c r="BP490" i="18"/>
  <c r="BP486" i="18"/>
  <c r="BP482" i="18"/>
  <c r="BP478" i="18"/>
  <c r="BP474" i="18"/>
  <c r="BP470" i="18"/>
  <c r="BP466" i="18"/>
  <c r="BP462" i="18"/>
  <c r="BP458" i="18"/>
  <c r="BP454" i="18"/>
  <c r="BP450" i="18"/>
  <c r="BP446" i="18"/>
  <c r="BP442" i="18"/>
  <c r="BP438" i="18"/>
  <c r="BP434" i="18"/>
  <c r="BP430" i="18"/>
  <c r="BP426" i="18"/>
  <c r="BP422" i="18"/>
  <c r="BP418" i="18"/>
  <c r="BP414" i="18"/>
  <c r="BP410" i="18"/>
  <c r="BP406" i="18"/>
  <c r="BP402" i="18"/>
  <c r="BP398" i="18"/>
  <c r="BP394" i="18"/>
  <c r="BP390" i="18"/>
  <c r="BP386" i="18"/>
  <c r="BP382" i="18"/>
  <c r="BP378" i="18"/>
  <c r="BP374" i="18"/>
  <c r="BP370" i="18"/>
  <c r="BP366" i="18"/>
  <c r="BP362" i="18"/>
  <c r="BP358" i="18"/>
  <c r="BP354" i="18"/>
  <c r="BP350" i="18"/>
  <c r="BP346" i="18"/>
  <c r="BP342" i="18"/>
  <c r="BP338" i="18"/>
  <c r="BP334" i="18"/>
  <c r="BP330" i="18"/>
  <c r="BP326" i="18"/>
  <c r="BP322" i="18"/>
  <c r="BP318" i="18"/>
  <c r="BP314" i="18"/>
  <c r="BP310" i="18"/>
  <c r="BP306" i="18"/>
  <c r="BP302" i="18"/>
  <c r="BP298" i="18"/>
  <c r="BP294" i="18"/>
  <c r="BP290" i="18"/>
  <c r="BP286" i="18"/>
  <c r="BP282" i="18"/>
  <c r="BP278" i="18"/>
  <c r="BP274" i="18"/>
  <c r="BP270" i="18"/>
  <c r="BP266" i="18"/>
  <c r="BP262" i="18"/>
  <c r="BP258" i="18"/>
  <c r="BP254" i="18"/>
  <c r="BP250" i="18"/>
  <c r="BP246" i="18"/>
  <c r="BP242" i="18"/>
  <c r="BP238" i="18"/>
  <c r="BP234" i="18"/>
  <c r="BP230" i="18"/>
  <c r="BP226" i="18"/>
  <c r="BP222" i="18"/>
  <c r="BP218" i="18"/>
  <c r="BP214" i="18"/>
  <c r="BP210" i="18"/>
  <c r="BP206" i="18"/>
  <c r="BP202" i="18"/>
  <c r="BP198" i="18"/>
  <c r="BP194" i="18"/>
  <c r="BP190" i="18"/>
  <c r="BP186" i="18"/>
  <c r="BP182" i="18"/>
  <c r="BP1003" i="18"/>
  <c r="BP999" i="18"/>
  <c r="BP995" i="18"/>
  <c r="BP991" i="18"/>
  <c r="BP987" i="18"/>
  <c r="BP983" i="18"/>
  <c r="BP979" i="18"/>
  <c r="BP975" i="18"/>
  <c r="BP971" i="18"/>
  <c r="BP967" i="18"/>
  <c r="BP963" i="18"/>
  <c r="BP959" i="18"/>
  <c r="BP955" i="18"/>
  <c r="BP951" i="18"/>
  <c r="BP947" i="18"/>
  <c r="BP943" i="18"/>
  <c r="BP939" i="18"/>
  <c r="BP935" i="18"/>
  <c r="BP931" i="18"/>
  <c r="BP927" i="18"/>
  <c r="BP923" i="18"/>
  <c r="BP919" i="18"/>
  <c r="BP915" i="18"/>
  <c r="BP911" i="18"/>
  <c r="BP907" i="18"/>
  <c r="BP903" i="18"/>
  <c r="BP899" i="18"/>
  <c r="BP895" i="18"/>
  <c r="BP891" i="18"/>
  <c r="BP887" i="18"/>
  <c r="BP883" i="18"/>
  <c r="BP879" i="18"/>
  <c r="BP875" i="18"/>
  <c r="BP871" i="18"/>
  <c r="BP867" i="18"/>
  <c r="BP863" i="18"/>
  <c r="BP859" i="18"/>
  <c r="BP855" i="18"/>
  <c r="BP851" i="18"/>
  <c r="BP847" i="18"/>
  <c r="BP843" i="18"/>
  <c r="BP839" i="18"/>
  <c r="BP835" i="18"/>
  <c r="BP831" i="18"/>
  <c r="BP827" i="18"/>
  <c r="BP823" i="18"/>
  <c r="BP819" i="18"/>
  <c r="BP815" i="18"/>
  <c r="BP811" i="18"/>
  <c r="BP807" i="18"/>
  <c r="BP803" i="18"/>
  <c r="BP799" i="18"/>
  <c r="BP795" i="18"/>
  <c r="BP791" i="18"/>
  <c r="BP787" i="18"/>
  <c r="BP783" i="18"/>
  <c r="BP779" i="18"/>
  <c r="BP775" i="18"/>
  <c r="BP771" i="18"/>
  <c r="BP767" i="18"/>
  <c r="BP763" i="18"/>
  <c r="BP759" i="18"/>
  <c r="BP755" i="18"/>
  <c r="BP751" i="18"/>
  <c r="BP178" i="18"/>
  <c r="BP174" i="18"/>
  <c r="BP170" i="18"/>
  <c r="BP166" i="18"/>
  <c r="BP162" i="18"/>
  <c r="BP158" i="18"/>
  <c r="BP154" i="18"/>
  <c r="BP150" i="18"/>
  <c r="BP146" i="18"/>
  <c r="BP142" i="18"/>
  <c r="BP138" i="18"/>
  <c r="BP134" i="18"/>
  <c r="BP130" i="18"/>
  <c r="BP126" i="18"/>
  <c r="BP122" i="18"/>
  <c r="BP118" i="18"/>
  <c r="BP114" i="18"/>
  <c r="BP110" i="18"/>
  <c r="BP106" i="18"/>
  <c r="BP102" i="18"/>
  <c r="BP98" i="18"/>
  <c r="BP94" i="18"/>
  <c r="BP90" i="18"/>
  <c r="BP86" i="18"/>
  <c r="BP82" i="18"/>
  <c r="BP78" i="18"/>
  <c r="BP74" i="18"/>
  <c r="BP70" i="18"/>
  <c r="BP66" i="18"/>
  <c r="BP62" i="18"/>
  <c r="BP14" i="18"/>
  <c r="BP35" i="18"/>
  <c r="BP31" i="18"/>
  <c r="BP27" i="18"/>
  <c r="BP23" i="18"/>
  <c r="BP19" i="18"/>
  <c r="BP55" i="18"/>
  <c r="BP51" i="18"/>
  <c r="BP47" i="18"/>
  <c r="BP43" i="18"/>
  <c r="BP39" i="18"/>
  <c r="BP747" i="18"/>
  <c r="BP743" i="18"/>
  <c r="BP739" i="18"/>
  <c r="BP735" i="18"/>
  <c r="BP731" i="18"/>
  <c r="BP727" i="18"/>
  <c r="BP723" i="18"/>
  <c r="BP719" i="18"/>
  <c r="BP715" i="18"/>
  <c r="BP711" i="18"/>
  <c r="BP707" i="18"/>
  <c r="BP703" i="18"/>
  <c r="BP699" i="18"/>
  <c r="BP695" i="18"/>
  <c r="BP691" i="18"/>
  <c r="BP687" i="18"/>
  <c r="BP683" i="18"/>
  <c r="BP679" i="18"/>
  <c r="BP675" i="18"/>
  <c r="BP671" i="18"/>
  <c r="BP667" i="18"/>
  <c r="BP663" i="18"/>
  <c r="BP659" i="18"/>
  <c r="BP655" i="18"/>
  <c r="BP651" i="18"/>
  <c r="BP647" i="18"/>
  <c r="BP643" i="18"/>
  <c r="BP639" i="18"/>
  <c r="BP635" i="18"/>
  <c r="BP631" i="18"/>
  <c r="BP627" i="18"/>
  <c r="BP623" i="18"/>
  <c r="BP619" i="18"/>
  <c r="BP615" i="18"/>
  <c r="BP611" i="18"/>
  <c r="BP607" i="18"/>
  <c r="BP603" i="18"/>
  <c r="BP599" i="18"/>
  <c r="BP595" i="18"/>
  <c r="BP591" i="18"/>
  <c r="BP587" i="18"/>
  <c r="BP583" i="18"/>
  <c r="BP579" i="18"/>
  <c r="BP575" i="18"/>
  <c r="BP571" i="18"/>
  <c r="BP567" i="18"/>
  <c r="BP563" i="18"/>
  <c r="BP559" i="18"/>
  <c r="BP555" i="18"/>
  <c r="BP551" i="18"/>
  <c r="BP547" i="18"/>
  <c r="BP543" i="18"/>
  <c r="BP539" i="18"/>
  <c r="BP535" i="18"/>
  <c r="BP531" i="18"/>
  <c r="BP527" i="18"/>
  <c r="BP523" i="18"/>
  <c r="BP519" i="18"/>
  <c r="BP515" i="18"/>
  <c r="BP511" i="18"/>
  <c r="BP507" i="18"/>
  <c r="BP503" i="18"/>
  <c r="BP499" i="18"/>
  <c r="BP495" i="18"/>
  <c r="BP491" i="18"/>
  <c r="BP487" i="18"/>
  <c r="BP483" i="18"/>
  <c r="BP479" i="18"/>
  <c r="BP475" i="18"/>
  <c r="BP471" i="18"/>
  <c r="BP467" i="18"/>
  <c r="BP463" i="18"/>
  <c r="BP459" i="18"/>
  <c r="BP455" i="18"/>
  <c r="BP451" i="18"/>
  <c r="BP447" i="18"/>
  <c r="BP443" i="18"/>
  <c r="BP439" i="18"/>
  <c r="BP435" i="18"/>
  <c r="BP431" i="18"/>
  <c r="BP427" i="18"/>
  <c r="BP423" i="18"/>
  <c r="BP419" i="18"/>
  <c r="BP415" i="18"/>
  <c r="BP411" i="18"/>
  <c r="BP407" i="18"/>
  <c r="BP403" i="18"/>
  <c r="BP399" i="18"/>
  <c r="BP642" i="18"/>
  <c r="BP395" i="18"/>
  <c r="BP391" i="18"/>
  <c r="BP387" i="18"/>
  <c r="BP383" i="18"/>
  <c r="BP379" i="18"/>
  <c r="BP375" i="18"/>
  <c r="BP371" i="18"/>
  <c r="BP367" i="18"/>
  <c r="BP363" i="18"/>
  <c r="BP359" i="18"/>
  <c r="BP355" i="18"/>
  <c r="BP351" i="18"/>
  <c r="BP347" i="18"/>
  <c r="BP343" i="18"/>
  <c r="BP339" i="18"/>
  <c r="BP335" i="18"/>
  <c r="BP331" i="18"/>
  <c r="BP327" i="18"/>
  <c r="BP323" i="18"/>
  <c r="BP319" i="18"/>
  <c r="BP315" i="18"/>
  <c r="BP311" i="18"/>
  <c r="BP307" i="18"/>
  <c r="BP303" i="18"/>
  <c r="BP299" i="18"/>
  <c r="BP295" i="18"/>
  <c r="BP291" i="18"/>
  <c r="BP287" i="18"/>
  <c r="BP283" i="18"/>
  <c r="BP279" i="18"/>
  <c r="BP275" i="18"/>
  <c r="BP271" i="18"/>
  <c r="BP267" i="18"/>
  <c r="BP263" i="18"/>
  <c r="BP259" i="18"/>
  <c r="BP255" i="18"/>
  <c r="BP251" i="18"/>
  <c r="BP247" i="18"/>
  <c r="BP243" i="18"/>
  <c r="BP239" i="18"/>
  <c r="BP235" i="18"/>
  <c r="BP231" i="18"/>
  <c r="BP227" i="18"/>
  <c r="BP223" i="18"/>
  <c r="BP219" i="18"/>
  <c r="BP215" i="18"/>
  <c r="BP211" i="18"/>
  <c r="BP207" i="18"/>
  <c r="BP203" i="18"/>
  <c r="BP199" i="18"/>
  <c r="BP195" i="18"/>
  <c r="BP191" i="18"/>
  <c r="BP187" i="18"/>
  <c r="BP183" i="18"/>
  <c r="BP179" i="18"/>
  <c r="BP175" i="18"/>
  <c r="BP171" i="18"/>
  <c r="BP167" i="18"/>
  <c r="BP163" i="18"/>
  <c r="BP159" i="18"/>
  <c r="BP155" i="18"/>
  <c r="BP151" i="18"/>
  <c r="BP147" i="18"/>
  <c r="BP143" i="18"/>
  <c r="BP139" i="18"/>
  <c r="BP135" i="18"/>
  <c r="BP131" i="18"/>
  <c r="BP127" i="18"/>
  <c r="BP123" i="18"/>
  <c r="BP119" i="18"/>
  <c r="BP115" i="18"/>
  <c r="BP111" i="18"/>
  <c r="BP107" i="18"/>
  <c r="BP103" i="18"/>
  <c r="BP99" i="18"/>
  <c r="BP95" i="18"/>
  <c r="BP91" i="18"/>
  <c r="BP87" i="18"/>
  <c r="BP83" i="18"/>
  <c r="BP79" i="18"/>
  <c r="BP75" i="18"/>
  <c r="BP71" i="18"/>
  <c r="BP67" i="18"/>
  <c r="BP63" i="18"/>
  <c r="BP59" i="18"/>
  <c r="BP15" i="18"/>
  <c r="BP11" i="18"/>
  <c r="BP36" i="18"/>
  <c r="BP32" i="18"/>
  <c r="BP28" i="18"/>
  <c r="BP24" i="18"/>
  <c r="BP20" i="18"/>
  <c r="BP56" i="18"/>
  <c r="BP52" i="18"/>
  <c r="BP48" i="18"/>
  <c r="BP44" i="18"/>
  <c r="BP40" i="18"/>
  <c r="BP38" i="18"/>
  <c r="BP34" i="18"/>
  <c r="BP30" i="18"/>
  <c r="BP26" i="18"/>
  <c r="BP22" i="18"/>
  <c r="BP18" i="18"/>
  <c r="BP37" i="18"/>
  <c r="BP21" i="18"/>
  <c r="BP33" i="18"/>
  <c r="BP29" i="18"/>
  <c r="BP25" i="18"/>
  <c r="BP17" i="18"/>
  <c r="BP1004" i="18"/>
  <c r="BP1000" i="18"/>
  <c r="BP996" i="18"/>
  <c r="BP992" i="18"/>
  <c r="BP988" i="18"/>
  <c r="BP984" i="18"/>
  <c r="BP980" i="18"/>
  <c r="BP976" i="18"/>
  <c r="BP972" i="18"/>
  <c r="BP968" i="18"/>
  <c r="BP964" i="18"/>
  <c r="BP960" i="18"/>
  <c r="BP956" i="18"/>
  <c r="BP952" i="18"/>
  <c r="BP948" i="18"/>
  <c r="BP944" i="18"/>
  <c r="BP940" i="18"/>
  <c r="BP936" i="18"/>
  <c r="BP932" i="18"/>
  <c r="BP928" i="18"/>
  <c r="BP924" i="18"/>
  <c r="BP920" i="18"/>
  <c r="BP916" i="18"/>
  <c r="BP912" i="18"/>
  <c r="BP908" i="18"/>
  <c r="BP904" i="18"/>
  <c r="BP900" i="18"/>
  <c r="BP896" i="18"/>
  <c r="BP892" i="18"/>
  <c r="BP888" i="18"/>
  <c r="BP884" i="18"/>
  <c r="BP880" i="18"/>
  <c r="BP876" i="18"/>
  <c r="BP872" i="18"/>
  <c r="BP868" i="18"/>
  <c r="BP864" i="18"/>
  <c r="BP860" i="18"/>
  <c r="BP856" i="18"/>
  <c r="BP852" i="18"/>
  <c r="BP848" i="18"/>
  <c r="BP844" i="18"/>
  <c r="BP840" i="18"/>
  <c r="BP836" i="18"/>
  <c r="BP832" i="18"/>
  <c r="BP828" i="18"/>
  <c r="BP824" i="18"/>
  <c r="BP820" i="18"/>
  <c r="BP816" i="18"/>
  <c r="BP812" i="18"/>
  <c r="BP808" i="18"/>
  <c r="BP804" i="18"/>
  <c r="BP800" i="18"/>
  <c r="BP796" i="18"/>
  <c r="BP792" i="18"/>
  <c r="BP788" i="18"/>
  <c r="BP784" i="18"/>
  <c r="BP780" i="18"/>
  <c r="BP776" i="18"/>
  <c r="BP772" i="18"/>
  <c r="BP768" i="18"/>
  <c r="BP764" i="18"/>
  <c r="BP760" i="18"/>
  <c r="BP756" i="18"/>
  <c r="BP752" i="18"/>
  <c r="BP748" i="18"/>
  <c r="BP744" i="18"/>
  <c r="BP740" i="18"/>
  <c r="BP736" i="18"/>
  <c r="BP732" i="18"/>
  <c r="BP728" i="18"/>
  <c r="BP724" i="18"/>
  <c r="BP720" i="18"/>
  <c r="BP716" i="18"/>
  <c r="BP712" i="18"/>
  <c r="BP708" i="18"/>
  <c r="BP704" i="18"/>
  <c r="BP700" i="18"/>
  <c r="BP696" i="18"/>
  <c r="BP692" i="18"/>
  <c r="BP688" i="18"/>
  <c r="BP684" i="18"/>
  <c r="BP680" i="18"/>
  <c r="BP676" i="18"/>
  <c r="BP672" i="18"/>
  <c r="BP668" i="18"/>
  <c r="BP664" i="18"/>
  <c r="BP660" i="18"/>
  <c r="BP656" i="18"/>
  <c r="BP652" i="18"/>
  <c r="BP648" i="18"/>
  <c r="BP644" i="18"/>
  <c r="BP640" i="18"/>
  <c r="BP636" i="18"/>
  <c r="BP632" i="18"/>
  <c r="BP628" i="18"/>
  <c r="BP624" i="18"/>
  <c r="BP620" i="18"/>
  <c r="BP616" i="18"/>
  <c r="BP612" i="18"/>
  <c r="BP608" i="18"/>
  <c r="BP604" i="18"/>
  <c r="BP600" i="18"/>
  <c r="BP596" i="18"/>
  <c r="BP592" i="18"/>
  <c r="BP588" i="18"/>
  <c r="BP584" i="18"/>
  <c r="BP580" i="18"/>
  <c r="BP576" i="18"/>
  <c r="BP572" i="18"/>
  <c r="BP568" i="18"/>
  <c r="BP564" i="18"/>
  <c r="BP560" i="18"/>
  <c r="BP556" i="18"/>
  <c r="BP552" i="18"/>
  <c r="BP548" i="18"/>
  <c r="BP544" i="18"/>
  <c r="BP540" i="18"/>
  <c r="BP536" i="18"/>
  <c r="BP532" i="18"/>
  <c r="BP528" i="18"/>
  <c r="BP524" i="18"/>
  <c r="BP520" i="18"/>
  <c r="BP516" i="18"/>
  <c r="BP512" i="18"/>
  <c r="BP508" i="18"/>
  <c r="BP504" i="18"/>
  <c r="BP500" i="18"/>
  <c r="BP496" i="18"/>
  <c r="BP492" i="18"/>
  <c r="BP488" i="18"/>
  <c r="BP484" i="18"/>
  <c r="BP480" i="18"/>
  <c r="BP476" i="18"/>
  <c r="BP472" i="18"/>
  <c r="BP468" i="18"/>
  <c r="BP464" i="18"/>
  <c r="BP460" i="18"/>
  <c r="BP456" i="18"/>
  <c r="BP452" i="18"/>
  <c r="BP448" i="18"/>
  <c r="BP444" i="18"/>
  <c r="BP440" i="18"/>
  <c r="BP436" i="18"/>
  <c r="BP432" i="18"/>
  <c r="BP428" i="18"/>
  <c r="BP424" i="18"/>
  <c r="BP420" i="18"/>
  <c r="BP416" i="18"/>
  <c r="BP412" i="18"/>
  <c r="BP408" i="18"/>
  <c r="BP404" i="18"/>
  <c r="BP400" i="18"/>
  <c r="BP396" i="18"/>
  <c r="BP392" i="18"/>
  <c r="BP388" i="18"/>
  <c r="BP384" i="18"/>
  <c r="BP380" i="18"/>
  <c r="BP376" i="18"/>
  <c r="BP372" i="18"/>
  <c r="BP368" i="18"/>
  <c r="BP364" i="18"/>
  <c r="BP360" i="18"/>
  <c r="BP356" i="18"/>
  <c r="BP352" i="18"/>
  <c r="BP348" i="18"/>
  <c r="BP344" i="18"/>
  <c r="BP340" i="18"/>
  <c r="BP336" i="18"/>
  <c r="BP332" i="18"/>
  <c r="BP328" i="18"/>
  <c r="BP324" i="18"/>
  <c r="BP320" i="18"/>
  <c r="BP316" i="18"/>
  <c r="BP312" i="18"/>
  <c r="BP308" i="18"/>
  <c r="BP304" i="18"/>
  <c r="BP300" i="18"/>
  <c r="BP296" i="18"/>
  <c r="BP292" i="18"/>
  <c r="BP288" i="18"/>
  <c r="BP284" i="18"/>
  <c r="BP280" i="18"/>
  <c r="BP276" i="18"/>
  <c r="BP272" i="18"/>
  <c r="BP268" i="18"/>
  <c r="BP264" i="18"/>
  <c r="BP260" i="18"/>
  <c r="BP256" i="18"/>
  <c r="BP252" i="18"/>
  <c r="BP248" i="18"/>
  <c r="BP244" i="18"/>
  <c r="BP240" i="18"/>
  <c r="BP236" i="18"/>
  <c r="BP232" i="18"/>
  <c r="BP228" i="18"/>
  <c r="BP224" i="18"/>
  <c r="BP220" i="18"/>
  <c r="BP216" i="18"/>
  <c r="BP212" i="18"/>
  <c r="BP208" i="18"/>
  <c r="BP204" i="18"/>
  <c r="BP200" i="18"/>
  <c r="BP196" i="18"/>
  <c r="BP192" i="18"/>
  <c r="BP188" i="18"/>
  <c r="BP184" i="18"/>
  <c r="BP180" i="18"/>
  <c r="BP176" i="18"/>
  <c r="BP172" i="18"/>
  <c r="BP168" i="18"/>
  <c r="BP164" i="18"/>
  <c r="BP160" i="18"/>
  <c r="BP156" i="18"/>
  <c r="BP152" i="18"/>
  <c r="BP148" i="18"/>
  <c r="BP144" i="18"/>
  <c r="BP140" i="18"/>
  <c r="BP136" i="18"/>
  <c r="BP132" i="18"/>
  <c r="BP128" i="18"/>
  <c r="BP124" i="18"/>
  <c r="BP120" i="18"/>
  <c r="BP116" i="18"/>
  <c r="BP112" i="18"/>
  <c r="BP108" i="18"/>
  <c r="BP104" i="18"/>
  <c r="BP100" i="18"/>
  <c r="BP96" i="18"/>
  <c r="BP92" i="18"/>
  <c r="BP88" i="18"/>
  <c r="BP84" i="18"/>
  <c r="BP80" i="18"/>
  <c r="BP76" i="18"/>
  <c r="BP72" i="18"/>
  <c r="BP68" i="18"/>
  <c r="BP64" i="18"/>
  <c r="BP60" i="18"/>
  <c r="BP7" i="18"/>
  <c r="BP13" i="18"/>
  <c r="BP54" i="18"/>
  <c r="BP50" i="18"/>
  <c r="BP46" i="18"/>
  <c r="BP42" i="18"/>
  <c r="BP16" i="18"/>
  <c r="BP12" i="18"/>
  <c r="BP8" i="18"/>
  <c r="BP53" i="18"/>
  <c r="BP49" i="18"/>
  <c r="BP45" i="18"/>
  <c r="BP41" i="18"/>
  <c r="BP9" i="18"/>
  <c r="BP10" i="18"/>
  <c r="BS4" i="18"/>
  <c r="CC4" i="18" s="1"/>
  <c r="BI7" i="18"/>
  <c r="E9" i="17"/>
  <c r="E3" i="17"/>
  <c r="BG1010" i="18" l="1"/>
  <c r="BG1009" i="18"/>
  <c r="BF1010" i="18"/>
  <c r="BF1009" i="18"/>
  <c r="E12" i="17"/>
  <c r="BG6" i="18"/>
  <c r="E11" i="17"/>
  <c r="BP5" i="18"/>
  <c r="BP3" i="18" s="1"/>
  <c r="BV3" i="18" s="1"/>
  <c r="F24" i="2" l="1"/>
  <c r="G12" i="17"/>
  <c r="BJ1006" i="18"/>
  <c r="BJ8" i="18"/>
  <c r="BJ10" i="18"/>
  <c r="BJ12" i="18"/>
  <c r="BJ14" i="18"/>
  <c r="BJ16" i="18"/>
  <c r="BJ18" i="18"/>
  <c r="BJ20" i="18"/>
  <c r="BJ22" i="18"/>
  <c r="BJ24" i="18"/>
  <c r="BJ28" i="18"/>
  <c r="BJ30" i="18"/>
  <c r="BJ32" i="18"/>
  <c r="BJ34" i="18"/>
  <c r="BJ36" i="18"/>
  <c r="BJ38" i="18"/>
  <c r="BJ40" i="18"/>
  <c r="BJ44" i="18"/>
  <c r="BJ46" i="18"/>
  <c r="BJ48" i="18"/>
  <c r="BJ50" i="18"/>
  <c r="BJ51" i="18"/>
  <c r="BJ52" i="18"/>
  <c r="BJ54" i="18"/>
  <c r="BJ56" i="18"/>
  <c r="BJ58" i="18"/>
  <c r="BJ60" i="18"/>
  <c r="BJ62" i="18"/>
  <c r="BJ63" i="18"/>
  <c r="BJ64" i="18"/>
  <c r="BJ66" i="18"/>
  <c r="BJ67" i="18"/>
  <c r="BJ68" i="18"/>
  <c r="BJ70" i="18"/>
  <c r="BJ72" i="18"/>
  <c r="BJ74" i="18"/>
  <c r="BJ76" i="18"/>
  <c r="BJ78" i="18"/>
  <c r="BJ80" i="18"/>
  <c r="BJ82" i="18"/>
  <c r="BJ83" i="18"/>
  <c r="BJ84" i="18"/>
  <c r="BJ86" i="18"/>
  <c r="BJ88" i="18"/>
  <c r="BJ90" i="18"/>
  <c r="BJ92" i="18"/>
  <c r="BJ94" i="18"/>
  <c r="BJ96" i="18"/>
  <c r="BJ98" i="18"/>
  <c r="BJ99" i="18"/>
  <c r="BJ102" i="18"/>
  <c r="BJ103" i="18"/>
  <c r="BJ104" i="18"/>
  <c r="BJ106" i="18"/>
  <c r="BJ107" i="18"/>
  <c r="BJ110" i="18"/>
  <c r="BJ111" i="18"/>
  <c r="BJ114" i="18"/>
  <c r="BJ115" i="18"/>
  <c r="BJ118" i="18"/>
  <c r="BJ119" i="18"/>
  <c r="BJ122" i="18"/>
  <c r="BJ123" i="18"/>
  <c r="BJ124" i="18"/>
  <c r="BJ126" i="18"/>
  <c r="BJ127" i="18"/>
  <c r="BJ130" i="18"/>
  <c r="BJ131" i="18"/>
  <c r="BJ135" i="18"/>
  <c r="BJ138" i="18"/>
  <c r="BJ139" i="18"/>
  <c r="BJ142" i="18"/>
  <c r="BJ143" i="18"/>
  <c r="BJ146" i="18"/>
  <c r="BJ147" i="18"/>
  <c r="BJ150" i="18"/>
  <c r="BJ151" i="18"/>
  <c r="BJ154" i="18"/>
  <c r="BJ158" i="18"/>
  <c r="BJ159" i="18"/>
  <c r="BJ162" i="18"/>
  <c r="BJ163" i="18"/>
  <c r="BJ166" i="18"/>
  <c r="BJ167" i="18"/>
  <c r="BJ170" i="18"/>
  <c r="BJ171" i="18"/>
  <c r="BJ174" i="18"/>
  <c r="BJ175" i="18"/>
  <c r="BJ178" i="18"/>
  <c r="BJ179" i="18"/>
  <c r="BJ182" i="18"/>
  <c r="BJ183" i="18"/>
  <c r="BJ186" i="18"/>
  <c r="BJ187" i="18"/>
  <c r="BJ188" i="18"/>
  <c r="BJ190" i="18"/>
  <c r="BJ191" i="18"/>
  <c r="BJ192" i="18"/>
  <c r="BJ194" i="18"/>
  <c r="BJ195" i="18"/>
  <c r="BJ196" i="18"/>
  <c r="BJ198" i="18"/>
  <c r="BJ199" i="18"/>
  <c r="BJ202" i="18"/>
  <c r="BJ203" i="18"/>
  <c r="BJ204" i="18"/>
  <c r="BJ206" i="18"/>
  <c r="BJ207" i="18"/>
  <c r="BJ208" i="18"/>
  <c r="BJ210" i="18"/>
  <c r="BJ211" i="18"/>
  <c r="BJ212" i="18"/>
  <c r="BJ214" i="18"/>
  <c r="BJ215" i="18"/>
  <c r="BJ216" i="18"/>
  <c r="BJ218" i="18"/>
  <c r="BJ219" i="18"/>
  <c r="BJ220" i="18"/>
  <c r="BJ222" i="18"/>
  <c r="BJ223" i="18"/>
  <c r="BJ224" i="18"/>
  <c r="BJ226" i="18"/>
  <c r="BJ227" i="18"/>
  <c r="BJ228" i="18"/>
  <c r="BJ231" i="18"/>
  <c r="BJ232" i="18"/>
  <c r="BJ234" i="18"/>
  <c r="BJ235" i="18"/>
  <c r="BJ236" i="18"/>
  <c r="BJ239" i="18"/>
  <c r="BJ240" i="18"/>
  <c r="BJ242" i="18"/>
  <c r="BJ243" i="18"/>
  <c r="BJ244" i="18"/>
  <c r="BJ246" i="18"/>
  <c r="BJ247" i="18"/>
  <c r="BJ248" i="18"/>
  <c r="BJ250" i="18"/>
  <c r="BJ251" i="18"/>
  <c r="BJ252" i="18"/>
  <c r="BJ254" i="18"/>
  <c r="BJ255" i="18"/>
  <c r="BJ256" i="18"/>
  <c r="BJ259" i="18"/>
  <c r="BJ260" i="18"/>
  <c r="BJ262" i="18"/>
  <c r="BJ263" i="18"/>
  <c r="BJ264" i="18"/>
  <c r="BJ266" i="18"/>
  <c r="BJ267" i="18"/>
  <c r="BJ270" i="18"/>
  <c r="BJ271" i="18"/>
  <c r="BJ275" i="18"/>
  <c r="BJ276" i="18"/>
  <c r="BJ278" i="18"/>
  <c r="BJ279" i="18"/>
  <c r="BJ280" i="18"/>
  <c r="BJ282" i="18"/>
  <c r="BJ283" i="18"/>
  <c r="BJ284" i="18"/>
  <c r="BJ286" i="18"/>
  <c r="BJ287" i="18"/>
  <c r="BJ288" i="18"/>
  <c r="BJ290" i="18"/>
  <c r="BJ291" i="18"/>
  <c r="BJ292" i="18"/>
  <c r="BJ294" i="18"/>
  <c r="BJ295" i="18"/>
  <c r="BJ296" i="18"/>
  <c r="BJ298" i="18"/>
  <c r="BJ299" i="18"/>
  <c r="BJ300" i="18"/>
  <c r="BJ302" i="18"/>
  <c r="BJ303" i="18"/>
  <c r="BJ304" i="18"/>
  <c r="BJ306" i="18"/>
  <c r="BJ307" i="18"/>
  <c r="BJ308" i="18"/>
  <c r="BJ310" i="18"/>
  <c r="BJ311" i="18"/>
  <c r="BJ312" i="18"/>
  <c r="BJ315" i="18"/>
  <c r="BJ316" i="18"/>
  <c r="BJ318" i="18"/>
  <c r="BJ319" i="18"/>
  <c r="BJ320" i="18"/>
  <c r="BJ322" i="18"/>
  <c r="BJ323" i="18"/>
  <c r="BJ324" i="18"/>
  <c r="BJ326" i="18"/>
  <c r="BJ327" i="18"/>
  <c r="BJ328" i="18"/>
  <c r="BJ330" i="18"/>
  <c r="BJ331" i="18"/>
  <c r="BJ332" i="18"/>
  <c r="BJ334" i="18"/>
  <c r="BJ335" i="18"/>
  <c r="BJ336" i="18"/>
  <c r="BJ338" i="18"/>
  <c r="BJ339" i="18"/>
  <c r="BJ340" i="18"/>
  <c r="BJ342" i="18"/>
  <c r="BJ343" i="18"/>
  <c r="BJ344" i="18"/>
  <c r="BJ346" i="18"/>
  <c r="BJ347" i="18"/>
  <c r="BJ348" i="18"/>
  <c r="BJ350" i="18"/>
  <c r="BJ351" i="18"/>
  <c r="BJ352" i="18"/>
  <c r="BJ354" i="18"/>
  <c r="BJ355" i="18"/>
  <c r="BJ356" i="18"/>
  <c r="BJ358" i="18"/>
  <c r="BJ359" i="18"/>
  <c r="BJ360" i="18"/>
  <c r="BJ362" i="18"/>
  <c r="BJ363" i="18"/>
  <c r="BJ364" i="18"/>
  <c r="BJ366" i="18"/>
  <c r="BJ367" i="18"/>
  <c r="BJ368" i="18"/>
  <c r="BJ371" i="18"/>
  <c r="BJ372" i="18"/>
  <c r="BJ374" i="18"/>
  <c r="BJ375" i="18"/>
  <c r="BJ378" i="18"/>
  <c r="BJ379" i="18"/>
  <c r="BJ380" i="18"/>
  <c r="BJ383" i="18"/>
  <c r="BJ384" i="18"/>
  <c r="BJ386" i="18"/>
  <c r="BJ387" i="18"/>
  <c r="BJ388" i="18"/>
  <c r="BJ390" i="18"/>
  <c r="BJ391" i="18"/>
  <c r="BJ392" i="18"/>
  <c r="BJ394" i="18"/>
  <c r="BJ395" i="18"/>
  <c r="BJ396" i="18"/>
  <c r="BJ398" i="18"/>
  <c r="BJ399" i="18"/>
  <c r="BJ402" i="18"/>
  <c r="BJ403" i="18"/>
  <c r="BJ404" i="18"/>
  <c r="BJ407" i="18"/>
  <c r="BJ408" i="18"/>
  <c r="BJ410" i="18"/>
  <c r="BJ411" i="18"/>
  <c r="BJ412" i="18"/>
  <c r="BJ414" i="18"/>
  <c r="BJ415" i="18"/>
  <c r="BJ416" i="18"/>
  <c r="BJ418" i="18"/>
  <c r="BJ419" i="18"/>
  <c r="BJ420" i="18"/>
  <c r="BJ422" i="18"/>
  <c r="BJ423" i="18"/>
  <c r="BJ424" i="18"/>
  <c r="BJ426" i="18"/>
  <c r="BJ427" i="18"/>
  <c r="BJ428" i="18"/>
  <c r="BJ430" i="18"/>
  <c r="BJ431" i="18"/>
  <c r="BJ432" i="18"/>
  <c r="BJ434" i="18"/>
  <c r="BJ435" i="18"/>
  <c r="BJ438" i="18"/>
  <c r="BJ439" i="18"/>
  <c r="BJ440" i="18"/>
  <c r="BJ442" i="18"/>
  <c r="BJ443" i="18"/>
  <c r="BJ444" i="18"/>
  <c r="BJ446" i="18"/>
  <c r="BJ447" i="18"/>
  <c r="BJ448" i="18"/>
  <c r="BJ450" i="18"/>
  <c r="BJ451" i="18"/>
  <c r="BJ452" i="18"/>
  <c r="BJ454" i="18"/>
  <c r="BJ455" i="18"/>
  <c r="BJ456" i="18"/>
  <c r="BJ458" i="18"/>
  <c r="BJ459" i="18"/>
  <c r="BJ460" i="18"/>
  <c r="BJ462" i="18"/>
  <c r="BJ463" i="18"/>
  <c r="BJ464" i="18"/>
  <c r="BJ466" i="18"/>
  <c r="BJ467" i="18"/>
  <c r="BJ468" i="18"/>
  <c r="BJ471" i="18"/>
  <c r="BJ472" i="18"/>
  <c r="BJ474" i="18"/>
  <c r="BJ475" i="18"/>
  <c r="BJ476" i="18"/>
  <c r="BJ478" i="18"/>
  <c r="BJ480" i="18"/>
  <c r="BJ482" i="18"/>
  <c r="BJ483" i="18"/>
  <c r="BJ484" i="18"/>
  <c r="BJ486" i="18"/>
  <c r="BJ487" i="18"/>
  <c r="BJ488" i="18"/>
  <c r="BJ490" i="18"/>
  <c r="BJ491" i="18"/>
  <c r="BJ492" i="18"/>
  <c r="BJ494" i="18"/>
  <c r="BJ495" i="18"/>
  <c r="BJ496" i="18"/>
  <c r="BJ498" i="18"/>
  <c r="BJ499" i="18"/>
  <c r="BJ500" i="18"/>
  <c r="BJ503" i="18"/>
  <c r="BJ504" i="18"/>
  <c r="BJ506" i="18"/>
  <c r="BJ507" i="18"/>
  <c r="BJ508" i="18"/>
  <c r="BJ510" i="18"/>
  <c r="BJ511" i="18"/>
  <c r="BJ512" i="18"/>
  <c r="BJ514" i="18"/>
  <c r="BJ515" i="18"/>
  <c r="BJ516" i="18"/>
  <c r="BJ518" i="18"/>
  <c r="BJ519" i="18"/>
  <c r="BJ520" i="18"/>
  <c r="BJ523" i="18"/>
  <c r="BJ524" i="18"/>
  <c r="BJ526" i="18"/>
  <c r="BJ527" i="18"/>
  <c r="BJ528" i="18"/>
  <c r="BJ530" i="18"/>
  <c r="BJ531" i="18"/>
  <c r="BJ532" i="18"/>
  <c r="BJ534" i="18"/>
  <c r="BJ535" i="18"/>
  <c r="BJ536" i="18"/>
  <c r="BJ538" i="18"/>
  <c r="BJ539" i="18"/>
  <c r="BJ540" i="18"/>
  <c r="BJ542" i="18"/>
  <c r="BJ543" i="18"/>
  <c r="BJ544" i="18"/>
  <c r="BJ546" i="18"/>
  <c r="BJ547" i="18"/>
  <c r="BJ548" i="18"/>
  <c r="BJ550" i="18"/>
  <c r="BJ551" i="18"/>
  <c r="BJ552" i="18"/>
  <c r="BJ554" i="18"/>
  <c r="BJ555" i="18"/>
  <c r="BJ556" i="18"/>
  <c r="BJ558" i="18"/>
  <c r="BJ559" i="18"/>
  <c r="BJ560" i="18"/>
  <c r="BJ562" i="18"/>
  <c r="BJ563" i="18"/>
  <c r="BJ564" i="18"/>
  <c r="BJ566" i="18"/>
  <c r="BJ567" i="18"/>
  <c r="BJ568" i="18"/>
  <c r="BJ570" i="18"/>
  <c r="BJ571" i="18"/>
  <c r="BJ572" i="18"/>
  <c r="BJ575" i="18"/>
  <c r="BJ576" i="18"/>
  <c r="BJ578" i="18"/>
  <c r="BJ580" i="18"/>
  <c r="BJ582" i="18"/>
  <c r="BJ583" i="18"/>
  <c r="BJ584" i="18"/>
  <c r="BJ586" i="18"/>
  <c r="BJ587" i="18"/>
  <c r="BJ588" i="18"/>
  <c r="BJ590" i="18"/>
  <c r="BJ591" i="18"/>
  <c r="BJ592" i="18"/>
  <c r="BJ594" i="18"/>
  <c r="BJ595" i="18"/>
  <c r="BJ596" i="18"/>
  <c r="BJ598" i="18"/>
  <c r="BJ599" i="18"/>
  <c r="BJ602" i="18"/>
  <c r="BJ603" i="18"/>
  <c r="BJ604" i="18"/>
  <c r="BJ606" i="18"/>
  <c r="BJ607" i="18"/>
  <c r="BJ608" i="18"/>
  <c r="BJ610" i="18"/>
  <c r="BJ611" i="18"/>
  <c r="BJ612" i="18"/>
  <c r="BJ614" i="18"/>
  <c r="BJ615" i="18"/>
  <c r="BJ616" i="18"/>
  <c r="BJ618" i="18"/>
  <c r="BJ619" i="18"/>
  <c r="BJ620" i="18"/>
  <c r="BJ622" i="18"/>
  <c r="BJ623" i="18"/>
  <c r="BJ624" i="18"/>
  <c r="BJ626" i="18"/>
  <c r="BJ627" i="18"/>
  <c r="BJ628" i="18"/>
  <c r="BJ630" i="18"/>
  <c r="BJ631" i="18"/>
  <c r="BJ632" i="18"/>
  <c r="BJ634" i="18"/>
  <c r="BJ635" i="18"/>
  <c r="BJ636" i="18"/>
  <c r="BJ639" i="18"/>
  <c r="BJ640" i="18"/>
  <c r="BJ642" i="18"/>
  <c r="BJ643" i="18"/>
  <c r="BJ644" i="18"/>
  <c r="BJ646" i="18"/>
  <c r="BJ647" i="18"/>
  <c r="BJ648" i="18"/>
  <c r="BJ650" i="18"/>
  <c r="BJ651" i="18"/>
  <c r="BJ652" i="18"/>
  <c r="BJ654" i="18"/>
  <c r="BJ655" i="18"/>
  <c r="BJ656" i="18"/>
  <c r="BJ658" i="18"/>
  <c r="BJ659" i="18"/>
  <c r="BJ660" i="18"/>
  <c r="BJ662" i="18"/>
  <c r="BJ663" i="18"/>
  <c r="BJ664" i="18"/>
  <c r="BJ666" i="18"/>
  <c r="BJ667" i="18"/>
  <c r="BJ668" i="18"/>
  <c r="BJ670" i="18"/>
  <c r="BJ671" i="18"/>
  <c r="BJ672" i="18"/>
  <c r="BJ674" i="18"/>
  <c r="BJ675" i="18"/>
  <c r="BJ678" i="18"/>
  <c r="BJ679" i="18"/>
  <c r="BJ680" i="18"/>
  <c r="BJ682" i="18"/>
  <c r="BJ683" i="18"/>
  <c r="BJ684" i="18"/>
  <c r="BJ686" i="18"/>
  <c r="BJ687" i="18"/>
  <c r="BJ688" i="18"/>
  <c r="BJ690" i="18"/>
  <c r="BJ691" i="18"/>
  <c r="BJ692" i="18"/>
  <c r="BJ695" i="18"/>
  <c r="BJ696" i="18"/>
  <c r="BJ698" i="18"/>
  <c r="BJ699" i="18"/>
  <c r="BJ700" i="18"/>
  <c r="BJ702" i="18"/>
  <c r="BJ703" i="18"/>
  <c r="BJ704" i="18"/>
  <c r="BJ706" i="18"/>
  <c r="BJ707" i="18"/>
  <c r="BJ708" i="18"/>
  <c r="BJ710" i="18"/>
  <c r="BJ711" i="18"/>
  <c r="BJ712" i="18"/>
  <c r="BJ714" i="18"/>
  <c r="BJ715" i="18"/>
  <c r="BJ716" i="18"/>
  <c r="BJ718" i="18"/>
  <c r="BJ719" i="18"/>
  <c r="BJ720" i="18"/>
  <c r="BJ722" i="18"/>
  <c r="BJ723" i="18"/>
  <c r="BJ724" i="18"/>
  <c r="BJ726" i="18"/>
  <c r="BJ727" i="18"/>
  <c r="BJ728" i="18"/>
  <c r="BJ730" i="18"/>
  <c r="BJ731" i="18"/>
  <c r="BJ732" i="18"/>
  <c r="BJ734" i="18"/>
  <c r="BJ735" i="18"/>
  <c r="BJ736" i="18"/>
  <c r="BJ739" i="18"/>
  <c r="BJ740" i="18"/>
  <c r="BJ742" i="18"/>
  <c r="BJ744" i="18"/>
  <c r="BJ746" i="18"/>
  <c r="BJ747" i="18"/>
  <c r="BJ748" i="18"/>
  <c r="BJ750" i="18"/>
  <c r="BJ751" i="18"/>
  <c r="BJ752" i="18"/>
  <c r="BJ754" i="18"/>
  <c r="BJ755" i="18"/>
  <c r="BJ756" i="18"/>
  <c r="BJ758" i="18"/>
  <c r="BJ759" i="18"/>
  <c r="BJ760" i="18"/>
  <c r="BJ762" i="18"/>
  <c r="BJ763" i="18"/>
  <c r="BJ764" i="18"/>
  <c r="BJ766" i="18"/>
  <c r="BJ767" i="18"/>
  <c r="BJ768" i="18"/>
  <c r="BJ770" i="18"/>
  <c r="BJ771" i="18"/>
  <c r="BJ772" i="18"/>
  <c r="BJ774" i="18"/>
  <c r="BJ775" i="18"/>
  <c r="BJ776" i="18"/>
  <c r="BJ778" i="18"/>
  <c r="BJ779" i="18"/>
  <c r="BJ780" i="18"/>
  <c r="BJ783" i="18"/>
  <c r="BJ784" i="18"/>
  <c r="BJ786" i="18"/>
  <c r="BJ787" i="18"/>
  <c r="BJ788" i="18"/>
  <c r="BJ790" i="18"/>
  <c r="BJ791" i="18"/>
  <c r="BJ792" i="18"/>
  <c r="BJ794" i="18"/>
  <c r="BJ795" i="18"/>
  <c r="BJ796" i="18"/>
  <c r="BJ798" i="18"/>
  <c r="BJ799" i="18"/>
  <c r="BJ800" i="18"/>
  <c r="BJ802" i="18"/>
  <c r="BJ803" i="18"/>
  <c r="BJ804" i="18"/>
  <c r="BJ807" i="18"/>
  <c r="BJ808" i="18"/>
  <c r="BJ810" i="18"/>
  <c r="BJ811" i="18"/>
  <c r="BJ812" i="18"/>
  <c r="BJ814" i="18"/>
  <c r="BJ815" i="18"/>
  <c r="BJ816" i="18"/>
  <c r="BJ818" i="18"/>
  <c r="BJ819" i="18"/>
  <c r="BJ820" i="18"/>
  <c r="BJ822" i="18"/>
  <c r="BJ823" i="18"/>
  <c r="BJ824" i="18"/>
  <c r="BJ826" i="18"/>
  <c r="BJ828" i="18"/>
  <c r="BJ830" i="18"/>
  <c r="BJ831" i="18"/>
  <c r="BJ832" i="18"/>
  <c r="BJ834" i="18"/>
  <c r="BJ835" i="18"/>
  <c r="BJ836" i="18"/>
  <c r="BJ838" i="18"/>
  <c r="BJ839" i="18"/>
  <c r="BJ840" i="18"/>
  <c r="BJ842" i="18"/>
  <c r="BJ843" i="18"/>
  <c r="BJ844" i="18"/>
  <c r="BJ846" i="18"/>
  <c r="BJ848" i="18"/>
  <c r="BJ850" i="18"/>
  <c r="BJ851" i="18"/>
  <c r="BJ852" i="18"/>
  <c r="BJ854" i="18"/>
  <c r="BJ855" i="18"/>
  <c r="BJ856" i="18"/>
  <c r="BJ858" i="18"/>
  <c r="BJ859" i="18"/>
  <c r="BJ860" i="18"/>
  <c r="BJ863" i="18"/>
  <c r="BJ864" i="18"/>
  <c r="BJ866" i="18"/>
  <c r="BJ867" i="18"/>
  <c r="BJ868" i="18"/>
  <c r="BJ870" i="18"/>
  <c r="BJ871" i="18"/>
  <c r="BJ872" i="18"/>
  <c r="BJ874" i="18"/>
  <c r="BJ875" i="18"/>
  <c r="BJ876" i="18"/>
  <c r="BJ878" i="18"/>
  <c r="BJ879" i="18"/>
  <c r="BJ880" i="18"/>
  <c r="BJ882" i="18"/>
  <c r="BJ883" i="18"/>
  <c r="BJ884" i="18"/>
  <c r="BJ886" i="18"/>
  <c r="BJ887" i="18"/>
  <c r="BJ888" i="18"/>
  <c r="BJ890" i="18"/>
  <c r="BJ892" i="18"/>
  <c r="BJ894" i="18"/>
  <c r="BJ895" i="18"/>
  <c r="BJ896" i="18"/>
  <c r="BJ898" i="18"/>
  <c r="BJ899" i="18"/>
  <c r="BJ900" i="18"/>
  <c r="BJ902" i="18"/>
  <c r="BJ903" i="18"/>
  <c r="BJ904" i="18"/>
  <c r="BJ906" i="18"/>
  <c r="BJ907" i="18"/>
  <c r="BJ908" i="18"/>
  <c r="BJ910" i="18"/>
  <c r="BJ911" i="18"/>
  <c r="BJ912" i="18"/>
  <c r="BJ914" i="18"/>
  <c r="BJ915" i="18"/>
  <c r="BJ916" i="18"/>
  <c r="BJ918" i="18"/>
  <c r="BJ919" i="18"/>
  <c r="BJ920" i="18"/>
  <c r="BJ922" i="18"/>
  <c r="BJ923" i="18"/>
  <c r="BJ924" i="18"/>
  <c r="BJ926" i="18"/>
  <c r="BJ927" i="18"/>
  <c r="BJ928" i="18"/>
  <c r="BJ930" i="18"/>
  <c r="BJ931" i="18"/>
  <c r="BJ932" i="18"/>
  <c r="BJ934" i="18"/>
  <c r="BJ935" i="18"/>
  <c r="BJ936" i="18"/>
  <c r="BJ938" i="18"/>
  <c r="BJ939" i="18"/>
  <c r="BJ940" i="18"/>
  <c r="BJ942" i="18"/>
  <c r="BJ943" i="18"/>
  <c r="BJ944" i="18"/>
  <c r="BJ946" i="18"/>
  <c r="BJ947" i="18"/>
  <c r="BJ948" i="18"/>
  <c r="BJ951" i="18"/>
  <c r="BJ952" i="18"/>
  <c r="BJ954" i="18"/>
  <c r="BJ955" i="18"/>
  <c r="BJ956" i="18"/>
  <c r="BJ958" i="18"/>
  <c r="BJ959" i="18"/>
  <c r="BJ960" i="18"/>
  <c r="BJ962" i="18"/>
  <c r="BJ963" i="18"/>
  <c r="BJ964" i="18"/>
  <c r="BJ967" i="18"/>
  <c r="BJ968" i="18"/>
  <c r="BJ970" i="18"/>
  <c r="BJ971" i="18"/>
  <c r="BJ972" i="18"/>
  <c r="BJ974" i="18"/>
  <c r="BJ975" i="18"/>
  <c r="BJ976" i="18"/>
  <c r="BJ978" i="18"/>
  <c r="BJ979" i="18"/>
  <c r="BJ980" i="18"/>
  <c r="BJ983" i="18"/>
  <c r="BJ984" i="18"/>
  <c r="BJ986" i="18"/>
  <c r="BJ987" i="18"/>
  <c r="BJ988" i="18"/>
  <c r="BJ990" i="18"/>
  <c r="BJ991" i="18"/>
  <c r="BJ992" i="18"/>
  <c r="BJ995" i="18"/>
  <c r="BJ996" i="18"/>
  <c r="BI998" i="18"/>
  <c r="BJ999" i="18"/>
  <c r="BJ1000" i="18"/>
  <c r="BJ1002" i="18"/>
  <c r="BJ1003" i="18"/>
  <c r="BJ1004" i="18"/>
  <c r="AI4" i="14"/>
  <c r="V5" i="18"/>
  <c r="T5" i="18"/>
  <c r="W4" i="18"/>
  <c r="V4" i="18"/>
  <c r="U4" i="18"/>
  <c r="T4" i="18"/>
  <c r="N4" i="18"/>
  <c r="M4" i="18"/>
  <c r="L4" i="18"/>
  <c r="K4" i="18"/>
  <c r="J4" i="18"/>
  <c r="I4" i="18"/>
  <c r="G4" i="18"/>
  <c r="H4" i="18"/>
  <c r="F4" i="18"/>
  <c r="E4" i="18"/>
  <c r="D4" i="18"/>
  <c r="C4" i="18"/>
  <c r="B24" i="2" l="1"/>
  <c r="BJ862" i="18"/>
  <c r="BJ806" i="18"/>
  <c r="BJ782" i="18"/>
  <c r="BJ713" i="18"/>
  <c r="BJ694" i="18"/>
  <c r="BJ574" i="18"/>
  <c r="BJ522" i="18"/>
  <c r="BJ479" i="18"/>
  <c r="BJ470" i="18"/>
  <c r="BJ370" i="18"/>
  <c r="BJ314" i="18"/>
  <c r="BJ274" i="18"/>
  <c r="BJ258" i="18"/>
  <c r="BJ238" i="18"/>
  <c r="BJ134" i="18"/>
  <c r="BJ993" i="18"/>
  <c r="BI982" i="18"/>
  <c r="BJ957" i="18"/>
  <c r="BJ827" i="18"/>
  <c r="BJ825" i="18"/>
  <c r="BJ817" i="18"/>
  <c r="BJ738" i="18"/>
  <c r="BJ502" i="18"/>
  <c r="BJ406" i="18"/>
  <c r="BJ382" i="18"/>
  <c r="BJ365" i="18"/>
  <c r="BJ230" i="18"/>
  <c r="BJ181" i="18"/>
  <c r="BJ157" i="18"/>
  <c r="BJ77" i="18"/>
  <c r="BJ997" i="18"/>
  <c r="BJ994" i="18"/>
  <c r="BJ985" i="18"/>
  <c r="BJ921" i="18"/>
  <c r="BJ909" i="18"/>
  <c r="BJ889" i="18"/>
  <c r="BJ847" i="18"/>
  <c r="BJ753" i="18"/>
  <c r="BJ725" i="18"/>
  <c r="BJ701" i="18"/>
  <c r="BJ638" i="18"/>
  <c r="BJ609" i="18"/>
  <c r="BJ593" i="18"/>
  <c r="BJ573" i="18"/>
  <c r="BJ549" i="18"/>
  <c r="BJ529" i="18"/>
  <c r="BJ465" i="18"/>
  <c r="BJ417" i="18"/>
  <c r="BJ413" i="18"/>
  <c r="BJ345" i="18"/>
  <c r="BJ249" i="18"/>
  <c r="BJ185" i="18"/>
  <c r="BJ177" i="18"/>
  <c r="BJ173" i="18"/>
  <c r="BJ169" i="18"/>
  <c r="BJ165" i="18"/>
  <c r="BJ161" i="18"/>
  <c r="BJ153" i="18"/>
  <c r="BJ149" i="18"/>
  <c r="BJ145" i="18"/>
  <c r="BJ141" i="18"/>
  <c r="BJ137" i="18"/>
  <c r="BJ133" i="18"/>
  <c r="BJ129" i="18"/>
  <c r="BJ125" i="18"/>
  <c r="BJ121" i="18"/>
  <c r="BJ113" i="18"/>
  <c r="BJ109" i="18"/>
  <c r="BJ105" i="18"/>
  <c r="BJ101" i="18"/>
  <c r="BJ97" i="18"/>
  <c r="BJ93" i="18"/>
  <c r="BJ89" i="18"/>
  <c r="BJ85" i="18"/>
  <c r="BJ81" i="18"/>
  <c r="BJ73" i="18"/>
  <c r="BJ69" i="18"/>
  <c r="BJ65" i="18"/>
  <c r="BJ61" i="18"/>
  <c r="BJ57" i="18"/>
  <c r="BJ53" i="18"/>
  <c r="BJ49" i="18"/>
  <c r="BJ45" i="18"/>
  <c r="BJ41" i="18"/>
  <c r="BJ37" i="18"/>
  <c r="BJ33" i="18"/>
  <c r="BJ29" i="18"/>
  <c r="BJ25" i="18"/>
  <c r="BJ21" i="18"/>
  <c r="BJ17" i="18"/>
  <c r="BJ13" i="18"/>
  <c r="BJ9" i="18"/>
  <c r="BJ1005" i="18"/>
  <c r="BJ1001" i="18"/>
  <c r="BJ989" i="18"/>
  <c r="BJ981" i="18"/>
  <c r="BJ977" i="18"/>
  <c r="BJ973" i="18"/>
  <c r="BJ969" i="18"/>
  <c r="BI966" i="18"/>
  <c r="BJ965" i="18"/>
  <c r="BJ961" i="18"/>
  <c r="BJ953" i="18"/>
  <c r="BI950" i="18"/>
  <c r="BJ949" i="18"/>
  <c r="BJ945" i="18"/>
  <c r="BJ941" i="18"/>
  <c r="BJ937" i="18"/>
  <c r="BJ933" i="18"/>
  <c r="BJ929" i="18"/>
  <c r="BJ925" i="18"/>
  <c r="BJ917" i="18"/>
  <c r="BJ913" i="18"/>
  <c r="BJ905" i="18"/>
  <c r="BJ901" i="18"/>
  <c r="BJ897" i="18"/>
  <c r="BJ893" i="18"/>
  <c r="BJ891" i="18"/>
  <c r="BJ885" i="18"/>
  <c r="BJ881" i="18"/>
  <c r="BJ877" i="18"/>
  <c r="BJ873" i="18"/>
  <c r="BJ869" i="18"/>
  <c r="BJ865" i="18"/>
  <c r="BJ861" i="18"/>
  <c r="BJ857" i="18"/>
  <c r="BJ853" i="18"/>
  <c r="BJ849" i="18"/>
  <c r="BJ845" i="18"/>
  <c r="BJ841" i="18"/>
  <c r="BJ837" i="18"/>
  <c r="BJ833" i="18"/>
  <c r="BJ829" i="18"/>
  <c r="BJ821" i="18"/>
  <c r="BJ813" i="18"/>
  <c r="BJ809" i="18"/>
  <c r="BJ805" i="18"/>
  <c r="BJ801" i="18"/>
  <c r="BJ797" i="18"/>
  <c r="BJ793" i="18"/>
  <c r="BJ789" i="18"/>
  <c r="BJ785" i="18"/>
  <c r="BJ781" i="18"/>
  <c r="BJ777" i="18"/>
  <c r="BJ773" i="18"/>
  <c r="BJ769" i="18"/>
  <c r="BJ765" i="18"/>
  <c r="BJ761" i="18"/>
  <c r="BJ757" i="18"/>
  <c r="BJ749" i="18"/>
  <c r="BJ745" i="18"/>
  <c r="BJ743" i="18"/>
  <c r="BJ741" i="18"/>
  <c r="BJ737" i="18"/>
  <c r="BJ733" i="18"/>
  <c r="BJ729" i="18"/>
  <c r="BJ721" i="18"/>
  <c r="BJ717" i="18"/>
  <c r="BJ709" i="18"/>
  <c r="BJ705" i="18"/>
  <c r="BJ697" i="18"/>
  <c r="BJ693" i="18"/>
  <c r="BJ689" i="18"/>
  <c r="BJ685" i="18"/>
  <c r="BJ681" i="18"/>
  <c r="BJ677" i="18"/>
  <c r="BJ676" i="18"/>
  <c r="BJ673" i="18"/>
  <c r="BJ669" i="18"/>
  <c r="BJ665" i="18"/>
  <c r="BJ661" i="18"/>
  <c r="BJ657" i="18"/>
  <c r="BJ653" i="18"/>
  <c r="BJ649" i="18"/>
  <c r="BJ645" i="18"/>
  <c r="BJ641" i="18"/>
  <c r="BJ637" i="18"/>
  <c r="BJ633" i="18"/>
  <c r="BJ629" i="18"/>
  <c r="BJ625" i="18"/>
  <c r="BJ621" i="18"/>
  <c r="BJ617" i="18"/>
  <c r="BJ613" i="18"/>
  <c r="BJ605" i="18"/>
  <c r="BJ601" i="18"/>
  <c r="BJ600" i="18"/>
  <c r="BJ597" i="18"/>
  <c r="BJ589" i="18"/>
  <c r="BJ585" i="18"/>
  <c r="BJ581" i="18"/>
  <c r="BJ579" i="18"/>
  <c r="BJ577" i="18"/>
  <c r="BJ569" i="18"/>
  <c r="BJ565" i="18"/>
  <c r="BJ561" i="18"/>
  <c r="BJ557" i="18"/>
  <c r="BJ553" i="18"/>
  <c r="BJ545" i="18"/>
  <c r="BJ541" i="18"/>
  <c r="BJ537" i="18"/>
  <c r="BJ533" i="18"/>
  <c r="BJ525" i="18"/>
  <c r="BJ521" i="18"/>
  <c r="BJ517" i="18"/>
  <c r="BJ513" i="18"/>
  <c r="BJ509" i="18"/>
  <c r="BJ505" i="18"/>
  <c r="BJ501" i="18"/>
  <c r="BJ497" i="18"/>
  <c r="BJ493" i="18"/>
  <c r="BJ489" i="18"/>
  <c r="BJ485" i="18"/>
  <c r="BJ481" i="18"/>
  <c r="BJ477" i="18"/>
  <c r="BJ473" i="18"/>
  <c r="BJ469" i="18"/>
  <c r="BJ461" i="18"/>
  <c r="BJ457" i="18"/>
  <c r="BJ453" i="18"/>
  <c r="BJ449" i="18"/>
  <c r="BJ445" i="18"/>
  <c r="BJ441" i="18"/>
  <c r="BJ437" i="18"/>
  <c r="BJ436" i="18"/>
  <c r="BJ433" i="18"/>
  <c r="BJ429" i="18"/>
  <c r="BJ425" i="18"/>
  <c r="BJ421" i="18"/>
  <c r="BJ409" i="18"/>
  <c r="BJ405" i="18"/>
  <c r="BJ401" i="18"/>
  <c r="BJ400" i="18"/>
  <c r="BJ397" i="18"/>
  <c r="BJ393" i="18"/>
  <c r="BJ389" i="18"/>
  <c r="BJ385" i="18"/>
  <c r="BJ381" i="18"/>
  <c r="BJ377" i="18"/>
  <c r="BJ376" i="18"/>
  <c r="BJ373" i="18"/>
  <c r="BJ369" i="18"/>
  <c r="BJ361" i="18"/>
  <c r="BJ357" i="18"/>
  <c r="BJ353" i="18"/>
  <c r="BJ349" i="18"/>
  <c r="BJ341" i="18"/>
  <c r="BJ337" i="18"/>
  <c r="BJ333" i="18"/>
  <c r="BJ329" i="18"/>
  <c r="BJ325" i="18"/>
  <c r="BJ321" i="18"/>
  <c r="BJ317" i="18"/>
  <c r="BJ313" i="18"/>
  <c r="BJ309" i="18"/>
  <c r="BJ305" i="18"/>
  <c r="BJ301" i="18"/>
  <c r="BJ297" i="18"/>
  <c r="BJ293" i="18"/>
  <c r="BJ289" i="18"/>
  <c r="BJ285" i="18"/>
  <c r="BJ281" i="18"/>
  <c r="BJ277" i="18"/>
  <c r="BJ273" i="18"/>
  <c r="BJ272" i="18"/>
  <c r="BJ269" i="18"/>
  <c r="BJ268" i="18"/>
  <c r="BJ265" i="18"/>
  <c r="BJ261" i="18"/>
  <c r="BJ257" i="18"/>
  <c r="BJ253" i="18"/>
  <c r="BJ245" i="18"/>
  <c r="BJ241" i="18"/>
  <c r="BJ237" i="18"/>
  <c r="BJ233" i="18"/>
  <c r="BJ229" i="18"/>
  <c r="BJ225" i="18"/>
  <c r="BJ221" i="18"/>
  <c r="BJ217" i="18"/>
  <c r="BJ213" i="18"/>
  <c r="BJ209" i="18"/>
  <c r="BJ205" i="18"/>
  <c r="BJ201" i="18"/>
  <c r="BJ200" i="18"/>
  <c r="BJ197" i="18"/>
  <c r="BJ193" i="18"/>
  <c r="BJ189" i="18"/>
  <c r="BJ184" i="18"/>
  <c r="BJ180" i="18"/>
  <c r="BJ176" i="18"/>
  <c r="BJ172" i="18"/>
  <c r="BJ168" i="18"/>
  <c r="BJ164" i="18"/>
  <c r="BJ160" i="18"/>
  <c r="BJ156" i="18"/>
  <c r="BJ155" i="18"/>
  <c r="BJ152" i="18"/>
  <c r="BJ148" i="18"/>
  <c r="BJ144" i="18"/>
  <c r="BJ140" i="18"/>
  <c r="BJ136" i="18"/>
  <c r="BJ132" i="18"/>
  <c r="BJ128" i="18"/>
  <c r="BJ120" i="18"/>
  <c r="BJ117" i="18"/>
  <c r="BJ116" i="18"/>
  <c r="BJ112" i="18"/>
  <c r="BJ108" i="18"/>
  <c r="BJ100" i="18"/>
  <c r="BJ95" i="18"/>
  <c r="BJ91" i="18"/>
  <c r="BJ87" i="18"/>
  <c r="BJ79" i="18"/>
  <c r="BJ75" i="18"/>
  <c r="BJ71" i="18"/>
  <c r="BJ59" i="18"/>
  <c r="BJ55" i="18"/>
  <c r="BJ47" i="18"/>
  <c r="BJ43" i="18"/>
  <c r="BJ42" i="18"/>
  <c r="BJ39" i="18"/>
  <c r="BJ35" i="18"/>
  <c r="BJ31" i="18"/>
  <c r="BJ27" i="18"/>
  <c r="BJ26" i="18"/>
  <c r="BJ23" i="18"/>
  <c r="BJ19" i="18"/>
  <c r="BJ15" i="18"/>
  <c r="BJ11" i="18"/>
  <c r="BJ998" i="18"/>
  <c r="BJ982" i="18"/>
  <c r="BJ966" i="18"/>
  <c r="BJ950" i="18"/>
  <c r="BI302" i="18"/>
  <c r="BI1004" i="18"/>
  <c r="BI940" i="18"/>
  <c r="BI578" i="18"/>
  <c r="BI546" i="18"/>
  <c r="BI514" i="18"/>
  <c r="BI386" i="18"/>
  <c r="BI978" i="18"/>
  <c r="BI914" i="18"/>
  <c r="BI802" i="18"/>
  <c r="BI738" i="18"/>
  <c r="BI674" i="18"/>
  <c r="BI338" i="18"/>
  <c r="BI1000" i="18"/>
  <c r="BI968" i="18"/>
  <c r="BI626" i="18"/>
  <c r="BI269" i="18"/>
  <c r="BI962" i="18"/>
  <c r="BI898" i="18"/>
  <c r="BI786" i="18"/>
  <c r="BI722" i="18"/>
  <c r="BI658" i="18"/>
  <c r="BI322" i="18"/>
  <c r="BI988" i="18"/>
  <c r="BI956" i="18"/>
  <c r="BI924" i="18"/>
  <c r="BI261" i="18"/>
  <c r="BI594" i="18"/>
  <c r="BI562" i="18"/>
  <c r="BI530" i="18"/>
  <c r="BI498" i="18"/>
  <c r="BI466" i="18"/>
  <c r="BI434" i="18"/>
  <c r="BI402" i="18"/>
  <c r="BI370" i="18"/>
  <c r="BI946" i="18"/>
  <c r="BI882" i="18"/>
  <c r="BI770" i="18"/>
  <c r="BI706" i="18"/>
  <c r="BI642" i="18"/>
  <c r="BI306" i="18"/>
  <c r="BI984" i="18"/>
  <c r="BI952" i="18"/>
  <c r="BI934" i="18"/>
  <c r="BI610" i="18"/>
  <c r="BI994" i="18"/>
  <c r="BI926" i="18"/>
  <c r="BI866" i="18"/>
  <c r="BI754" i="18"/>
  <c r="BI690" i="18"/>
  <c r="BI354" i="18"/>
  <c r="BI290" i="18"/>
  <c r="BI178" i="18"/>
  <c r="BI146" i="18"/>
  <c r="BI50" i="18"/>
  <c r="BI34" i="18"/>
  <c r="BI18" i="18"/>
  <c r="BI821" i="18"/>
  <c r="BI170" i="18"/>
  <c r="BI138" i="18"/>
  <c r="BI124" i="18"/>
  <c r="BI114" i="18"/>
  <c r="BI98" i="18"/>
  <c r="BI88" i="18"/>
  <c r="BI78" i="18"/>
  <c r="BI62" i="18"/>
  <c r="BI46" i="18"/>
  <c r="BI30" i="18"/>
  <c r="BI14" i="18"/>
  <c r="BI92" i="18"/>
  <c r="BI66" i="18"/>
  <c r="BI186" i="18"/>
  <c r="BI162" i="18"/>
  <c r="BI130" i="18"/>
  <c r="BI120" i="18"/>
  <c r="BI104" i="18"/>
  <c r="BI74" i="18"/>
  <c r="BI58" i="18"/>
  <c r="BI42" i="18"/>
  <c r="BI26" i="18"/>
  <c r="BI10" i="18"/>
  <c r="BI845" i="18"/>
  <c r="BI468" i="18"/>
  <c r="BI82" i="18"/>
  <c r="BI829" i="18"/>
  <c r="BI253" i="18"/>
  <c r="BI837" i="18"/>
  <c r="BI436" i="18"/>
  <c r="BI182" i="18"/>
  <c r="BI154" i="18"/>
  <c r="BI70" i="18"/>
  <c r="BI54" i="18"/>
  <c r="BI38" i="18"/>
  <c r="BI22" i="18"/>
  <c r="BI929" i="18"/>
  <c r="BI913" i="18"/>
  <c r="BI901" i="18"/>
  <c r="BI885" i="18"/>
  <c r="BI869" i="18"/>
  <c r="BI847" i="18"/>
  <c r="BI831" i="18"/>
  <c r="BI808" i="18"/>
  <c r="BI792" i="18"/>
  <c r="BI776" i="18"/>
  <c r="BI764" i="18"/>
  <c r="BI748" i="18"/>
  <c r="BI740" i="18"/>
  <c r="BI724" i="18"/>
  <c r="BI712" i="18"/>
  <c r="BI696" i="18"/>
  <c r="BI684" i="18"/>
  <c r="BI668" i="18"/>
  <c r="BI656" i="18"/>
  <c r="BI640" i="18"/>
  <c r="BI628" i="18"/>
  <c r="BI612" i="18"/>
  <c r="BI596" i="18"/>
  <c r="BI584" i="18"/>
  <c r="BI568" i="18"/>
  <c r="BI556" i="18"/>
  <c r="BI544" i="18"/>
  <c r="BI528" i="18"/>
  <c r="BI516" i="18"/>
  <c r="BI500" i="18"/>
  <c r="BI471" i="18"/>
  <c r="BI428" i="18"/>
  <c r="BI421" i="18"/>
  <c r="BI411" i="18"/>
  <c r="BI395" i="18"/>
  <c r="BI383" i="18"/>
  <c r="BI371" i="18"/>
  <c r="BI355" i="18"/>
  <c r="BI343" i="18"/>
  <c r="BI324" i="18"/>
  <c r="BI312" i="18"/>
  <c r="BI296" i="18"/>
  <c r="BI284" i="18"/>
  <c r="BI272" i="18"/>
  <c r="BI260" i="18"/>
  <c r="BI244" i="18"/>
  <c r="BI228" i="18"/>
  <c r="BI220" i="18"/>
  <c r="BI204" i="18"/>
  <c r="BI192" i="18"/>
  <c r="BI188" i="18"/>
  <c r="BI165" i="18"/>
  <c r="BI149" i="18"/>
  <c r="BI133" i="18"/>
  <c r="BI115" i="18"/>
  <c r="BI106" i="18"/>
  <c r="BI95" i="18"/>
  <c r="BI83" i="18"/>
  <c r="BI80" i="18"/>
  <c r="BI67" i="18"/>
  <c r="BI40" i="18"/>
  <c r="BI27" i="18"/>
  <c r="BI11" i="18"/>
  <c r="BI1005" i="18"/>
  <c r="BI989" i="18"/>
  <c r="BI973" i="18"/>
  <c r="BI957" i="18"/>
  <c r="BI834" i="18"/>
  <c r="BI482" i="18"/>
  <c r="BI450" i="18"/>
  <c r="BI418" i="18"/>
  <c r="BI912" i="18"/>
  <c r="BI900" i="18"/>
  <c r="BI888" i="18"/>
  <c r="BI872" i="18"/>
  <c r="BI860" i="18"/>
  <c r="BI844" i="18"/>
  <c r="BI841" i="18"/>
  <c r="BI828" i="18"/>
  <c r="BI799" i="18"/>
  <c r="BI787" i="18"/>
  <c r="BI771" i="18"/>
  <c r="BI759" i="18"/>
  <c r="BI747" i="18"/>
  <c r="BI735" i="18"/>
  <c r="BI731" i="18"/>
  <c r="BI723" i="18"/>
  <c r="BI719" i="18"/>
  <c r="BI715" i="18"/>
  <c r="BI707" i="18"/>
  <c r="BI703" i="18"/>
  <c r="BI699" i="18"/>
  <c r="BI695" i="18"/>
  <c r="BI691" i="18"/>
  <c r="BI687" i="18"/>
  <c r="BI683" i="18"/>
  <c r="BI679" i="18"/>
  <c r="BI675" i="18"/>
  <c r="BI671" i="18"/>
  <c r="BI667" i="18"/>
  <c r="BI663" i="18"/>
  <c r="BI659" i="18"/>
  <c r="BI655" i="18"/>
  <c r="BI651" i="18"/>
  <c r="BI647" i="18"/>
  <c r="BI643" i="18"/>
  <c r="BI639" i="18"/>
  <c r="BI635" i="18"/>
  <c r="BI631" i="18"/>
  <c r="BI627" i="18"/>
  <c r="BI623" i="18"/>
  <c r="BI619" i="18"/>
  <c r="BI615" i="18"/>
  <c r="BI611" i="18"/>
  <c r="BI607" i="18"/>
  <c r="BI603" i="18"/>
  <c r="BI599" i="18"/>
  <c r="BI595" i="18"/>
  <c r="BI591" i="18"/>
  <c r="BI587" i="18"/>
  <c r="BI583" i="18"/>
  <c r="BI579" i="18"/>
  <c r="BI575" i="18"/>
  <c r="BI571" i="18"/>
  <c r="BI567" i="18"/>
  <c r="BI563" i="18"/>
  <c r="BI559" i="18"/>
  <c r="BI555" i="18"/>
  <c r="BI551" i="18"/>
  <c r="BI547" i="18"/>
  <c r="BI543" i="18"/>
  <c r="BI539" i="18"/>
  <c r="BI535" i="18"/>
  <c r="BI531" i="18"/>
  <c r="BI527" i="18"/>
  <c r="BI523" i="18"/>
  <c r="BI519" i="18"/>
  <c r="BI515" i="18"/>
  <c r="BI511" i="18"/>
  <c r="BI507" i="18"/>
  <c r="BI503" i="18"/>
  <c r="BI499" i="18"/>
  <c r="BI495" i="18"/>
  <c r="BI488" i="18"/>
  <c r="BI484" i="18"/>
  <c r="BI481" i="18"/>
  <c r="BI477" i="18"/>
  <c r="BI467" i="18"/>
  <c r="BI463" i="18"/>
  <c r="BI456" i="18"/>
  <c r="BI452" i="18"/>
  <c r="BI449" i="18"/>
  <c r="BI445" i="18"/>
  <c r="BI435" i="18"/>
  <c r="BI431" i="18"/>
  <c r="BI424" i="18"/>
  <c r="BI420" i="18"/>
  <c r="BI417" i="18"/>
  <c r="BI413" i="18"/>
  <c r="BI323" i="18"/>
  <c r="BI319" i="18"/>
  <c r="BI315" i="18"/>
  <c r="BI311" i="18"/>
  <c r="BI307" i="18"/>
  <c r="BI303" i="18"/>
  <c r="BI299" i="18"/>
  <c r="BI295" i="18"/>
  <c r="BI291" i="18"/>
  <c r="BI287" i="18"/>
  <c r="BI283" i="18"/>
  <c r="BI279" i="18"/>
  <c r="BI275" i="18"/>
  <c r="BI271" i="18"/>
  <c r="BI267" i="18"/>
  <c r="BI263" i="18"/>
  <c r="BI259" i="18"/>
  <c r="BI255" i="18"/>
  <c r="BI251" i="18"/>
  <c r="BI247" i="18"/>
  <c r="BI243" i="18"/>
  <c r="BI239" i="18"/>
  <c r="BI235" i="18"/>
  <c r="BI231" i="18"/>
  <c r="BI227" i="18"/>
  <c r="BI223" i="18"/>
  <c r="BI219" i="18"/>
  <c r="BI215" i="18"/>
  <c r="BI211" i="18"/>
  <c r="BI207" i="18"/>
  <c r="BI203" i="18"/>
  <c r="BI199" i="18"/>
  <c r="BI195" i="18"/>
  <c r="BI191" i="18"/>
  <c r="BI185" i="18"/>
  <c r="BI177" i="18"/>
  <c r="BI174" i="18"/>
  <c r="BI164" i="18"/>
  <c r="BI161" i="18"/>
  <c r="BI158" i="18"/>
  <c r="BI148" i="18"/>
  <c r="BI145" i="18"/>
  <c r="BI142" i="18"/>
  <c r="BI132" i="18"/>
  <c r="BI129" i="18"/>
  <c r="BI126" i="18"/>
  <c r="BI123" i="18"/>
  <c r="BI117" i="18"/>
  <c r="BI108" i="18"/>
  <c r="BI103" i="18"/>
  <c r="BI97" i="18"/>
  <c r="BI94" i="18"/>
  <c r="BI91" i="18"/>
  <c r="BI85" i="18"/>
  <c r="BI77" i="18"/>
  <c r="BI69" i="18"/>
  <c r="BI61" i="18"/>
  <c r="BI53" i="18"/>
  <c r="BI45" i="18"/>
  <c r="BI37" i="18"/>
  <c r="BI29" i="18"/>
  <c r="BI21" i="18"/>
  <c r="BI13" i="18"/>
  <c r="BI993" i="18"/>
  <c r="BI977" i="18"/>
  <c r="BI972" i="18"/>
  <c r="BI961" i="18"/>
  <c r="BI945" i="18"/>
  <c r="BI932" i="18"/>
  <c r="BI910" i="18"/>
  <c r="BI894" i="18"/>
  <c r="BI878" i="18"/>
  <c r="BI862" i="18"/>
  <c r="BI846" i="18"/>
  <c r="BI830" i="18"/>
  <c r="BI814" i="18"/>
  <c r="BI798" i="18"/>
  <c r="BI782" i="18"/>
  <c r="BI766" i="18"/>
  <c r="BI750" i="18"/>
  <c r="BI734" i="18"/>
  <c r="BI718" i="18"/>
  <c r="BI702" i="18"/>
  <c r="BI686" i="18"/>
  <c r="BI670" i="18"/>
  <c r="BI654" i="18"/>
  <c r="BI638" i="18"/>
  <c r="BI622" i="18"/>
  <c r="BI606" i="18"/>
  <c r="BI590" i="18"/>
  <c r="BI574" i="18"/>
  <c r="BI558" i="18"/>
  <c r="BI542" i="18"/>
  <c r="BI526" i="18"/>
  <c r="BI510" i="18"/>
  <c r="BI494" i="18"/>
  <c r="BI478" i="18"/>
  <c r="BI462" i="18"/>
  <c r="BI446" i="18"/>
  <c r="BI430" i="18"/>
  <c r="BI414" i="18"/>
  <c r="BI398" i="18"/>
  <c r="BI382" i="18"/>
  <c r="BI366" i="18"/>
  <c r="BI350" i="18"/>
  <c r="BI334" i="18"/>
  <c r="BI318" i="18"/>
  <c r="BI286" i="18"/>
  <c r="BI925" i="18"/>
  <c r="BI909" i="18"/>
  <c r="BI897" i="18"/>
  <c r="BI881" i="18"/>
  <c r="BI865" i="18"/>
  <c r="BI857" i="18"/>
  <c r="BI839" i="18"/>
  <c r="BI823" i="18"/>
  <c r="BI812" i="18"/>
  <c r="BI796" i="18"/>
  <c r="BI784" i="18"/>
  <c r="BI768" i="18"/>
  <c r="BI752" i="18"/>
  <c r="BI736" i="18"/>
  <c r="BI720" i="18"/>
  <c r="BI704" i="18"/>
  <c r="BI692" i="18"/>
  <c r="BI676" i="18"/>
  <c r="BI664" i="18"/>
  <c r="BI648" i="18"/>
  <c r="BI632" i="18"/>
  <c r="BI620" i="18"/>
  <c r="BI604" i="18"/>
  <c r="BI588" i="18"/>
  <c r="BI576" i="18"/>
  <c r="BI560" i="18"/>
  <c r="BI548" i="18"/>
  <c r="BI532" i="18"/>
  <c r="BI520" i="18"/>
  <c r="BI504" i="18"/>
  <c r="BI492" i="18"/>
  <c r="BI464" i="18"/>
  <c r="BI460" i="18"/>
  <c r="BI453" i="18"/>
  <c r="BI439" i="18"/>
  <c r="BI403" i="18"/>
  <c r="BI387" i="18"/>
  <c r="BI367" i="18"/>
  <c r="BI351" i="18"/>
  <c r="BI335" i="18"/>
  <c r="BI320" i="18"/>
  <c r="BI304" i="18"/>
  <c r="BI292" i="18"/>
  <c r="BI280" i="18"/>
  <c r="BI264" i="18"/>
  <c r="BI252" i="18"/>
  <c r="BI236" i="18"/>
  <c r="BI216" i="18"/>
  <c r="BI200" i="18"/>
  <c r="BI183" i="18"/>
  <c r="BI171" i="18"/>
  <c r="BI168" i="18"/>
  <c r="BI159" i="18"/>
  <c r="BI152" i="18"/>
  <c r="BI143" i="18"/>
  <c r="BI127" i="18"/>
  <c r="BI118" i="18"/>
  <c r="BI112" i="18"/>
  <c r="BI86" i="18"/>
  <c r="BI75" i="18"/>
  <c r="BI72" i="18"/>
  <c r="BI56" i="18"/>
  <c r="BI43" i="18"/>
  <c r="BI24" i="18"/>
  <c r="BI941" i="18"/>
  <c r="BI850" i="18"/>
  <c r="BI818" i="18"/>
  <c r="BI916" i="18"/>
  <c r="BI904" i="18"/>
  <c r="BI884" i="18"/>
  <c r="BI868" i="18"/>
  <c r="BI856" i="18"/>
  <c r="BI849" i="18"/>
  <c r="BI807" i="18"/>
  <c r="BI795" i="18"/>
  <c r="BI779" i="18"/>
  <c r="BI767" i="18"/>
  <c r="BI727" i="18"/>
  <c r="BI1003" i="18"/>
  <c r="BI991" i="18"/>
  <c r="BI979" i="18"/>
  <c r="BI971" i="18"/>
  <c r="BI959" i="18"/>
  <c r="BI943" i="18"/>
  <c r="BI931" i="18"/>
  <c r="BI919" i="18"/>
  <c r="BI907" i="18"/>
  <c r="BI895" i="18"/>
  <c r="BI883" i="18"/>
  <c r="BI875" i="18"/>
  <c r="BI863" i="18"/>
  <c r="BI455" i="18"/>
  <c r="BI441" i="18"/>
  <c r="BI401" i="18"/>
  <c r="BI389" i="18"/>
  <c r="BI381" i="18"/>
  <c r="BI373" i="18"/>
  <c r="BI369" i="18"/>
  <c r="BI365" i="18"/>
  <c r="BI361" i="18"/>
  <c r="BI357" i="18"/>
  <c r="BI353" i="18"/>
  <c r="BI345" i="18"/>
  <c r="BI341" i="18"/>
  <c r="BI337" i="18"/>
  <c r="BI333" i="18"/>
  <c r="BI329" i="18"/>
  <c r="BI282" i="18"/>
  <c r="BI278" i="18"/>
  <c r="BI274" i="18"/>
  <c r="BI270" i="18"/>
  <c r="BI266" i="18"/>
  <c r="BI262" i="18"/>
  <c r="BI258" i="18"/>
  <c r="BI254" i="18"/>
  <c r="BI250" i="18"/>
  <c r="BI246" i="18"/>
  <c r="BI238" i="18"/>
  <c r="BI234" i="18"/>
  <c r="BI230" i="18"/>
  <c r="BI226" i="18"/>
  <c r="BI222" i="18"/>
  <c r="BI218" i="18"/>
  <c r="BI214" i="18"/>
  <c r="BI210" i="18"/>
  <c r="BI206" i="18"/>
  <c r="BI202" i="18"/>
  <c r="BI198" i="18"/>
  <c r="BI194" i="18"/>
  <c r="BI190" i="18"/>
  <c r="BI187" i="18"/>
  <c r="BI184" i="18"/>
  <c r="BI179" i="18"/>
  <c r="BI176" i="18"/>
  <c r="BI173" i="18"/>
  <c r="BI167" i="18"/>
  <c r="BI163" i="18"/>
  <c r="BI160" i="18"/>
  <c r="BI157" i="18"/>
  <c r="BI151" i="18"/>
  <c r="BI147" i="18"/>
  <c r="BI144" i="18"/>
  <c r="BI141" i="18"/>
  <c r="BI135" i="18"/>
  <c r="BI131" i="18"/>
  <c r="BI128" i="18"/>
  <c r="BI125" i="18"/>
  <c r="BI122" i="18"/>
  <c r="BI116" i="18"/>
  <c r="BI111" i="18"/>
  <c r="BI105" i="18"/>
  <c r="BI102" i="18"/>
  <c r="BI99" i="18"/>
  <c r="BI96" i="18"/>
  <c r="BI93" i="18"/>
  <c r="BI90" i="18"/>
  <c r="BI84" i="18"/>
  <c r="BI79" i="18"/>
  <c r="BI76" i="18"/>
  <c r="BI71" i="18"/>
  <c r="BI68" i="18"/>
  <c r="BI63" i="18"/>
  <c r="BI60" i="18"/>
  <c r="BI55" i="18"/>
  <c r="BI52" i="18"/>
  <c r="BI47" i="18"/>
  <c r="BI44" i="18"/>
  <c r="BI39" i="18"/>
  <c r="BI36" i="18"/>
  <c r="BI31" i="18"/>
  <c r="BI28" i="18"/>
  <c r="BI23" i="18"/>
  <c r="BI20" i="18"/>
  <c r="BI15" i="18"/>
  <c r="BI12" i="18"/>
  <c r="BI1002" i="18"/>
  <c r="BI997" i="18"/>
  <c r="BI992" i="18"/>
  <c r="BI986" i="18"/>
  <c r="BI981" i="18"/>
  <c r="BI976" i="18"/>
  <c r="BI970" i="18"/>
  <c r="BI965" i="18"/>
  <c r="BI960" i="18"/>
  <c r="BI954" i="18"/>
  <c r="BI949" i="18"/>
  <c r="BI944" i="18"/>
  <c r="BI938" i="18"/>
  <c r="BI930" i="18"/>
  <c r="BI922" i="18"/>
  <c r="BI906" i="18"/>
  <c r="BI890" i="18"/>
  <c r="BI874" i="18"/>
  <c r="BI858" i="18"/>
  <c r="BI842" i="18"/>
  <c r="BI826" i="18"/>
  <c r="BI810" i="18"/>
  <c r="BI794" i="18"/>
  <c r="BI778" i="18"/>
  <c r="BI762" i="18"/>
  <c r="BI746" i="18"/>
  <c r="BI730" i="18"/>
  <c r="BI714" i="18"/>
  <c r="BI698" i="18"/>
  <c r="BI682" i="18"/>
  <c r="BI666" i="18"/>
  <c r="BI650" i="18"/>
  <c r="BI634" i="18"/>
  <c r="BI618" i="18"/>
  <c r="BI602" i="18"/>
  <c r="BI586" i="18"/>
  <c r="BI570" i="18"/>
  <c r="BI554" i="18"/>
  <c r="BI538" i="18"/>
  <c r="BI522" i="18"/>
  <c r="BI506" i="18"/>
  <c r="BI490" i="18"/>
  <c r="BI474" i="18"/>
  <c r="BI458" i="18"/>
  <c r="BI442" i="18"/>
  <c r="BI426" i="18"/>
  <c r="BI410" i="18"/>
  <c r="BI394" i="18"/>
  <c r="BI378" i="18"/>
  <c r="BI362" i="18"/>
  <c r="BI346" i="18"/>
  <c r="BI330" i="18"/>
  <c r="BI314" i="18"/>
  <c r="BI298" i="18"/>
  <c r="BI281" i="18"/>
  <c r="BI937" i="18"/>
  <c r="BI933" i="18"/>
  <c r="BI921" i="18"/>
  <c r="BI917" i="18"/>
  <c r="BI905" i="18"/>
  <c r="BI893" i="18"/>
  <c r="BI889" i="18"/>
  <c r="BI877" i="18"/>
  <c r="BI873" i="18"/>
  <c r="BI861" i="18"/>
  <c r="BI853" i="18"/>
  <c r="BI815" i="18"/>
  <c r="BI804" i="18"/>
  <c r="BI800" i="18"/>
  <c r="BI788" i="18"/>
  <c r="BI780" i="18"/>
  <c r="BI772" i="18"/>
  <c r="BI760" i="18"/>
  <c r="BI756" i="18"/>
  <c r="BI744" i="18"/>
  <c r="BI732" i="18"/>
  <c r="BI728" i="18"/>
  <c r="BI716" i="18"/>
  <c r="BI708" i="18"/>
  <c r="BI700" i="18"/>
  <c r="BI688" i="18"/>
  <c r="BI680" i="18"/>
  <c r="BI672" i="18"/>
  <c r="BI660" i="18"/>
  <c r="BI652" i="18"/>
  <c r="BI644" i="18"/>
  <c r="BI636" i="18"/>
  <c r="BI624" i="18"/>
  <c r="BI616" i="18"/>
  <c r="BI608" i="18"/>
  <c r="BI600" i="18"/>
  <c r="BI592" i="18"/>
  <c r="BI580" i="18"/>
  <c r="BI572" i="18"/>
  <c r="BI564" i="18"/>
  <c r="BI552" i="18"/>
  <c r="BI540" i="18"/>
  <c r="BI536" i="18"/>
  <c r="BI524" i="18"/>
  <c r="BI512" i="18"/>
  <c r="BI508" i="18"/>
  <c r="BI496" i="18"/>
  <c r="BI489" i="18"/>
  <c r="BI485" i="18"/>
  <c r="BI475" i="18"/>
  <c r="BI457" i="18"/>
  <c r="BI443" i="18"/>
  <c r="BI432" i="18"/>
  <c r="BI425" i="18"/>
  <c r="BI407" i="18"/>
  <c r="BI399" i="18"/>
  <c r="BI391" i="18"/>
  <c r="BI379" i="18"/>
  <c r="BI375" i="18"/>
  <c r="BI363" i="18"/>
  <c r="BI359" i="18"/>
  <c r="BI347" i="18"/>
  <c r="BI339" i="18"/>
  <c r="BI331" i="18"/>
  <c r="BI327" i="18"/>
  <c r="BI316" i="18"/>
  <c r="BI308" i="18"/>
  <c r="BI300" i="18"/>
  <c r="BI288" i="18"/>
  <c r="BI268" i="18"/>
  <c r="BI256" i="18"/>
  <c r="BI248" i="18"/>
  <c r="BI240" i="18"/>
  <c r="BI232" i="18"/>
  <c r="BI224" i="18"/>
  <c r="BI212" i="18"/>
  <c r="BI208" i="18"/>
  <c r="BI196" i="18"/>
  <c r="BI180" i="18"/>
  <c r="BI175" i="18"/>
  <c r="BI155" i="18"/>
  <c r="BI139" i="18"/>
  <c r="BI136" i="18"/>
  <c r="BI121" i="18"/>
  <c r="BI109" i="18"/>
  <c r="BI100" i="18"/>
  <c r="BI89" i="18"/>
  <c r="BI64" i="18"/>
  <c r="BI59" i="18"/>
  <c r="BI51" i="18"/>
  <c r="BI48" i="18"/>
  <c r="BI35" i="18"/>
  <c r="BI32" i="18"/>
  <c r="BI19" i="18"/>
  <c r="BI16" i="18"/>
  <c r="BI8" i="18"/>
  <c r="BI920" i="18"/>
  <c r="BI908" i="18"/>
  <c r="BI896" i="18"/>
  <c r="BI892" i="18"/>
  <c r="BI880" i="18"/>
  <c r="BI876" i="18"/>
  <c r="BI864" i="18"/>
  <c r="BI852" i="18"/>
  <c r="BI836" i="18"/>
  <c r="BI833" i="18"/>
  <c r="BI825" i="18"/>
  <c r="BI820" i="18"/>
  <c r="BI817" i="18"/>
  <c r="BI811" i="18"/>
  <c r="BI803" i="18"/>
  <c r="BI791" i="18"/>
  <c r="BI783" i="18"/>
  <c r="BI775" i="18"/>
  <c r="BI763" i="18"/>
  <c r="BI755" i="18"/>
  <c r="BI751" i="18"/>
  <c r="BI743" i="18"/>
  <c r="BI739" i="18"/>
  <c r="BI711" i="18"/>
  <c r="BI999" i="18"/>
  <c r="BI995" i="18"/>
  <c r="BI987" i="18"/>
  <c r="BI983" i="18"/>
  <c r="BI975" i="18"/>
  <c r="BI967" i="18"/>
  <c r="BI963" i="18"/>
  <c r="BI955" i="18"/>
  <c r="BI951" i="18"/>
  <c r="BI947" i="18"/>
  <c r="BI939" i="18"/>
  <c r="BI935" i="18"/>
  <c r="BI927" i="18"/>
  <c r="BI923" i="18"/>
  <c r="BI915" i="18"/>
  <c r="BI911" i="18"/>
  <c r="BI903" i="18"/>
  <c r="BI899" i="18"/>
  <c r="BI891" i="18"/>
  <c r="BI887" i="18"/>
  <c r="BI879" i="18"/>
  <c r="BI871" i="18"/>
  <c r="BI867" i="18"/>
  <c r="BI859" i="18"/>
  <c r="BI855" i="18"/>
  <c r="BI851" i="18"/>
  <c r="BI843" i="18"/>
  <c r="BI835" i="18"/>
  <c r="BI827" i="18"/>
  <c r="BI819" i="18"/>
  <c r="BI491" i="18"/>
  <c r="BI487" i="18"/>
  <c r="BI480" i="18"/>
  <c r="BI476" i="18"/>
  <c r="BI473" i="18"/>
  <c r="BI469" i="18"/>
  <c r="BI459" i="18"/>
  <c r="BI448" i="18"/>
  <c r="BI444" i="18"/>
  <c r="BI437" i="18"/>
  <c r="BI427" i="18"/>
  <c r="BI423" i="18"/>
  <c r="BI416" i="18"/>
  <c r="BI412" i="18"/>
  <c r="BI409" i="18"/>
  <c r="BI405" i="18"/>
  <c r="BI397" i="18"/>
  <c r="BI393" i="18"/>
  <c r="BI385" i="18"/>
  <c r="BI377" i="18"/>
  <c r="BI349" i="18"/>
  <c r="BI848" i="18"/>
  <c r="BI840" i="18"/>
  <c r="BI832" i="18"/>
  <c r="BI824" i="18"/>
  <c r="BI816" i="18"/>
  <c r="BI813" i="18"/>
  <c r="BI809" i="18"/>
  <c r="BI805" i="18"/>
  <c r="BI801" i="18"/>
  <c r="BI797" i="18"/>
  <c r="BI793" i="18"/>
  <c r="BI789" i="18"/>
  <c r="BI785" i="18"/>
  <c r="BI781" i="18"/>
  <c r="BI777" i="18"/>
  <c r="BI773" i="18"/>
  <c r="BI769" i="18"/>
  <c r="BI765" i="18"/>
  <c r="BI761" i="18"/>
  <c r="BI757" i="18"/>
  <c r="BI753" i="18"/>
  <c r="BI749" i="18"/>
  <c r="BI745" i="18"/>
  <c r="BI741" i="18"/>
  <c r="BI737" i="18"/>
  <c r="BI733" i="18"/>
  <c r="BI729" i="18"/>
  <c r="BI725" i="18"/>
  <c r="BI721" i="18"/>
  <c r="BI717" i="18"/>
  <c r="BI713" i="18"/>
  <c r="BI709" i="18"/>
  <c r="BI705" i="18"/>
  <c r="BI701" i="18"/>
  <c r="BI697" i="18"/>
  <c r="BI693" i="18"/>
  <c r="BI689" i="18"/>
  <c r="BI685" i="18"/>
  <c r="BI681" i="18"/>
  <c r="BI677" i="18"/>
  <c r="BI673" i="18"/>
  <c r="BI669" i="18"/>
  <c r="BI665" i="18"/>
  <c r="BI661" i="18"/>
  <c r="BI657" i="18"/>
  <c r="BI653" i="18"/>
  <c r="BI649" i="18"/>
  <c r="BI645" i="18"/>
  <c r="BI641" i="18"/>
  <c r="BI637" i="18"/>
  <c r="BI633" i="18"/>
  <c r="BI629" i="18"/>
  <c r="BI625" i="18"/>
  <c r="BI621" i="18"/>
  <c r="BI617" i="18"/>
  <c r="BI613" i="18"/>
  <c r="BI609" i="18"/>
  <c r="BI605" i="18"/>
  <c r="BI601" i="18"/>
  <c r="BI597" i="18"/>
  <c r="BI593" i="18"/>
  <c r="BI589" i="18"/>
  <c r="BI585" i="18"/>
  <c r="BI581" i="18"/>
  <c r="BI577" i="18"/>
  <c r="BI573" i="18"/>
  <c r="BI569" i="18"/>
  <c r="BI565" i="18"/>
  <c r="BI561" i="18"/>
  <c r="BI557" i="18"/>
  <c r="BI553" i="18"/>
  <c r="BI549" i="18"/>
  <c r="BI545" i="18"/>
  <c r="BI541" i="18"/>
  <c r="BI537" i="18"/>
  <c r="BI533" i="18"/>
  <c r="BI529" i="18"/>
  <c r="BI525" i="18"/>
  <c r="BI521" i="18"/>
  <c r="BI517" i="18"/>
  <c r="BI513" i="18"/>
  <c r="BI509" i="18"/>
  <c r="BI505" i="18"/>
  <c r="BI501" i="18"/>
  <c r="BI497" i="18"/>
  <c r="BI493" i="18"/>
  <c r="BI483" i="18"/>
  <c r="BI479" i="18"/>
  <c r="BI472" i="18"/>
  <c r="BI465" i="18"/>
  <c r="BI461" i="18"/>
  <c r="BI451" i="18"/>
  <c r="BI447" i="18"/>
  <c r="BI440" i="18"/>
  <c r="BI433" i="18"/>
  <c r="BI429" i="18"/>
  <c r="BI419" i="18"/>
  <c r="BI415" i="18"/>
  <c r="BI408" i="18"/>
  <c r="BI404" i="18"/>
  <c r="BI400" i="18"/>
  <c r="BI396" i="18"/>
  <c r="BI392" i="18"/>
  <c r="BI388" i="18"/>
  <c r="BI384" i="18"/>
  <c r="BI380" i="18"/>
  <c r="BI376" i="18"/>
  <c r="BI372" i="18"/>
  <c r="BI368" i="18"/>
  <c r="BI364" i="18"/>
  <c r="BI360" i="18"/>
  <c r="BI356" i="18"/>
  <c r="BI352" i="18"/>
  <c r="BI348" i="18"/>
  <c r="BI344" i="18"/>
  <c r="BI340" i="18"/>
  <c r="BI336" i="18"/>
  <c r="BI332" i="18"/>
  <c r="BI328" i="18"/>
  <c r="BI325" i="18"/>
  <c r="BI321" i="18"/>
  <c r="BI317" i="18"/>
  <c r="BI313" i="18"/>
  <c r="BI309" i="18"/>
  <c r="BI305" i="18"/>
  <c r="BI301" i="18"/>
  <c r="BI297" i="18"/>
  <c r="BI293" i="18"/>
  <c r="BI289" i="18"/>
  <c r="BI285" i="18"/>
  <c r="BI277" i="18"/>
  <c r="BI273" i="18"/>
  <c r="BI265" i="18"/>
  <c r="BI257" i="18"/>
  <c r="BI249" i="18"/>
  <c r="BI245" i="18"/>
  <c r="BI241" i="18"/>
  <c r="BI237" i="18"/>
  <c r="BI233" i="18"/>
  <c r="BI229" i="18"/>
  <c r="BI225" i="18"/>
  <c r="BI221" i="18"/>
  <c r="BI217" i="18"/>
  <c r="BI213" i="18"/>
  <c r="BI209" i="18"/>
  <c r="BI205" i="18"/>
  <c r="BI201" i="18"/>
  <c r="BI197" i="18"/>
  <c r="BI193" i="18"/>
  <c r="BI189" i="18"/>
  <c r="BI181" i="18"/>
  <c r="BI172" i="18"/>
  <c r="BI169" i="18"/>
  <c r="BI166" i="18"/>
  <c r="BI156" i="18"/>
  <c r="BI153" i="18"/>
  <c r="BI150" i="18"/>
  <c r="BI140" i="18"/>
  <c r="BI137" i="18"/>
  <c r="BI134" i="18"/>
  <c r="BI119" i="18"/>
  <c r="BI113" i="18"/>
  <c r="BI110" i="18"/>
  <c r="BI107" i="18"/>
  <c r="BI101" i="18"/>
  <c r="BI87" i="18"/>
  <c r="BI81" i="18"/>
  <c r="BI73" i="18"/>
  <c r="BI65" i="18"/>
  <c r="BI57" i="18"/>
  <c r="BI49" i="18"/>
  <c r="BI41" i="18"/>
  <c r="BI33" i="18"/>
  <c r="BI25" i="18"/>
  <c r="BI17" i="18"/>
  <c r="BI9" i="18"/>
  <c r="BI1006" i="18"/>
  <c r="BI1001" i="18"/>
  <c r="BI996" i="18"/>
  <c r="BI990" i="18"/>
  <c r="BI985" i="18"/>
  <c r="BI980" i="18"/>
  <c r="BI974" i="18"/>
  <c r="BI969" i="18"/>
  <c r="BI964" i="18"/>
  <c r="BI958" i="18"/>
  <c r="BI953" i="18"/>
  <c r="BI948" i="18"/>
  <c r="BI942" i="18"/>
  <c r="BI936" i="18"/>
  <c r="BI928" i="18"/>
  <c r="BI918" i="18"/>
  <c r="BI902" i="18"/>
  <c r="BI886" i="18"/>
  <c r="BI870" i="18"/>
  <c r="BI854" i="18"/>
  <c r="BI838" i="18"/>
  <c r="BI822" i="18"/>
  <c r="BI806" i="18"/>
  <c r="BI790" i="18"/>
  <c r="BI774" i="18"/>
  <c r="BI758" i="18"/>
  <c r="BI742" i="18"/>
  <c r="BI726" i="18"/>
  <c r="BI710" i="18"/>
  <c r="BI694" i="18"/>
  <c r="BI678" i="18"/>
  <c r="BI662" i="18"/>
  <c r="BI646" i="18"/>
  <c r="BI630" i="18"/>
  <c r="BI614" i="18"/>
  <c r="BI598" i="18"/>
  <c r="BI582" i="18"/>
  <c r="BI566" i="18"/>
  <c r="BI550" i="18"/>
  <c r="BI534" i="18"/>
  <c r="BI518" i="18"/>
  <c r="BI502" i="18"/>
  <c r="BI486" i="18"/>
  <c r="BI470" i="18"/>
  <c r="BI454" i="18"/>
  <c r="BI438" i="18"/>
  <c r="BI422" i="18"/>
  <c r="BI406" i="18"/>
  <c r="BI390" i="18"/>
  <c r="BI374" i="18"/>
  <c r="BI358" i="18"/>
  <c r="BI342" i="18"/>
  <c r="BI326" i="18"/>
  <c r="BI310" i="18"/>
  <c r="BI294" i="18"/>
  <c r="BI276" i="18"/>
  <c r="BI242" i="18"/>
  <c r="F15" i="2" l="1"/>
  <c r="U5" i="18"/>
  <c r="C103" i="16"/>
  <c r="D103" i="16" s="1" a="1"/>
  <c r="D103" i="16" s="1"/>
  <c r="E103" i="16" s="1"/>
  <c r="C102" i="16"/>
  <c r="D102" i="16" s="1" a="1"/>
  <c r="D102" i="16" s="1"/>
  <c r="E102" i="16" s="1"/>
  <c r="C101" i="16"/>
  <c r="D101" i="16" s="1" a="1"/>
  <c r="D101" i="16" s="1"/>
  <c r="E101" i="16" s="1"/>
  <c r="C100" i="16"/>
  <c r="D100" i="16" s="1" a="1"/>
  <c r="D100" i="16" s="1"/>
  <c r="E100" i="16" s="1"/>
  <c r="C99" i="16"/>
  <c r="D99" i="16" s="1" a="1"/>
  <c r="D99" i="16" s="1"/>
  <c r="E99" i="16" s="1"/>
  <c r="C98" i="16"/>
  <c r="D98" i="16" s="1" a="1"/>
  <c r="D98" i="16" s="1"/>
  <c r="E98" i="16" s="1"/>
  <c r="C97" i="16"/>
  <c r="D97" i="16" s="1" a="1"/>
  <c r="D97" i="16" s="1"/>
  <c r="E97" i="16" s="1"/>
  <c r="C96" i="16"/>
  <c r="D96" i="16" s="1" a="1"/>
  <c r="D96" i="16" s="1"/>
  <c r="E96" i="16" s="1"/>
  <c r="C95" i="16"/>
  <c r="D95" i="16" s="1" a="1"/>
  <c r="D95" i="16" s="1"/>
  <c r="E95" i="16" s="1"/>
  <c r="C94" i="16"/>
  <c r="D94" i="16" s="1" a="1"/>
  <c r="D94" i="16" s="1"/>
  <c r="E94" i="16" s="1"/>
  <c r="C93" i="16"/>
  <c r="D93" i="16" s="1" a="1"/>
  <c r="D93" i="16" s="1"/>
  <c r="E93" i="16" s="1"/>
  <c r="C92" i="16"/>
  <c r="D92" i="16" s="1" a="1"/>
  <c r="D92" i="16" s="1"/>
  <c r="E92" i="16" s="1"/>
  <c r="C91" i="16"/>
  <c r="D91" i="16" s="1" a="1"/>
  <c r="D91" i="16" s="1"/>
  <c r="E91" i="16" s="1"/>
  <c r="C90" i="16"/>
  <c r="D90" i="16" s="1" a="1"/>
  <c r="D90" i="16" s="1"/>
  <c r="E90" i="16" s="1"/>
  <c r="C89" i="16"/>
  <c r="D89" i="16" s="1" a="1"/>
  <c r="D89" i="16" s="1"/>
  <c r="E89" i="16" s="1"/>
  <c r="C88" i="16"/>
  <c r="D88" i="16" s="1" a="1"/>
  <c r="D88" i="16" s="1"/>
  <c r="E88" i="16" s="1"/>
  <c r="C87" i="16"/>
  <c r="D87" i="16" s="1" a="1"/>
  <c r="D87" i="16" s="1"/>
  <c r="E87" i="16" s="1"/>
  <c r="C86" i="16"/>
  <c r="D86" i="16" s="1" a="1"/>
  <c r="D86" i="16" s="1"/>
  <c r="E86" i="16" s="1"/>
  <c r="C85" i="16"/>
  <c r="D85" i="16" s="1" a="1"/>
  <c r="D85" i="16" s="1"/>
  <c r="E85" i="16" s="1"/>
  <c r="C84" i="16"/>
  <c r="D84" i="16" s="1" a="1"/>
  <c r="D84" i="16" s="1"/>
  <c r="E84" i="16" s="1"/>
  <c r="C83" i="16"/>
  <c r="D83" i="16" s="1" a="1"/>
  <c r="D83" i="16" s="1"/>
  <c r="E83" i="16" s="1"/>
  <c r="C82" i="16"/>
  <c r="D82" i="16" s="1" a="1"/>
  <c r="D82" i="16" s="1"/>
  <c r="E82" i="16" s="1"/>
  <c r="C81" i="16"/>
  <c r="D81" i="16" s="1" a="1"/>
  <c r="D81" i="16" s="1"/>
  <c r="E81" i="16" s="1"/>
  <c r="C80" i="16"/>
  <c r="D80" i="16" s="1" a="1"/>
  <c r="D80" i="16" s="1"/>
  <c r="E80" i="16" s="1"/>
  <c r="C79" i="16"/>
  <c r="D79" i="16" s="1" a="1"/>
  <c r="D79" i="16" s="1"/>
  <c r="E79" i="16" s="1"/>
  <c r="C78" i="16"/>
  <c r="D78" i="16" s="1" a="1"/>
  <c r="D78" i="16" s="1"/>
  <c r="E78" i="16" s="1"/>
  <c r="C77" i="16"/>
  <c r="D77" i="16" s="1" a="1"/>
  <c r="D77" i="16" s="1"/>
  <c r="E77" i="16" s="1"/>
  <c r="C76" i="16"/>
  <c r="D76" i="16" s="1" a="1"/>
  <c r="D76" i="16" s="1"/>
  <c r="E76" i="16" s="1"/>
  <c r="C75" i="16"/>
  <c r="D75" i="16" s="1" a="1"/>
  <c r="D75" i="16" s="1"/>
  <c r="E75" i="16" s="1"/>
  <c r="C74" i="16"/>
  <c r="D74" i="16" s="1" a="1"/>
  <c r="D74" i="16" s="1"/>
  <c r="E74" i="16" s="1"/>
  <c r="C73" i="16"/>
  <c r="D73" i="16" s="1" a="1"/>
  <c r="D73" i="16" s="1"/>
  <c r="E73" i="16" s="1"/>
  <c r="C72" i="16"/>
  <c r="D72" i="16" s="1" a="1"/>
  <c r="D72" i="16" s="1"/>
  <c r="E72" i="16" s="1"/>
  <c r="C71" i="16"/>
  <c r="D71" i="16" s="1" a="1"/>
  <c r="D71" i="16" s="1"/>
  <c r="E71" i="16" s="1"/>
  <c r="C70" i="16"/>
  <c r="D70" i="16" s="1" a="1"/>
  <c r="D70" i="16" s="1"/>
  <c r="E70" i="16" s="1"/>
  <c r="C69" i="16"/>
  <c r="D69" i="16" s="1" a="1"/>
  <c r="D69" i="16" s="1"/>
  <c r="E69" i="16" s="1"/>
  <c r="C68" i="16"/>
  <c r="D68" i="16" s="1" a="1"/>
  <c r="D68" i="16" s="1"/>
  <c r="E68" i="16" s="1"/>
  <c r="C67" i="16"/>
  <c r="D67" i="16" s="1" a="1"/>
  <c r="D67" i="16" s="1"/>
  <c r="E67" i="16" s="1"/>
  <c r="C66" i="16"/>
  <c r="D66" i="16" s="1" a="1"/>
  <c r="D66" i="16" s="1"/>
  <c r="E66" i="16" s="1"/>
  <c r="C65" i="16"/>
  <c r="D65" i="16" s="1" a="1"/>
  <c r="D65" i="16" s="1"/>
  <c r="E65" i="16" s="1"/>
  <c r="C64" i="16"/>
  <c r="D64" i="16" s="1" a="1"/>
  <c r="D64" i="16" s="1"/>
  <c r="E64" i="16" s="1"/>
  <c r="C63" i="16"/>
  <c r="D63" i="16" s="1" a="1"/>
  <c r="D63" i="16" s="1"/>
  <c r="E63" i="16" s="1"/>
  <c r="C62" i="16"/>
  <c r="D62" i="16" s="1" a="1"/>
  <c r="D62" i="16" s="1"/>
  <c r="E62" i="16" s="1"/>
  <c r="C61" i="16"/>
  <c r="D61" i="16" s="1" a="1"/>
  <c r="D61" i="16" s="1"/>
  <c r="E61" i="16" s="1"/>
  <c r="C60" i="16"/>
  <c r="D60" i="16" s="1" a="1"/>
  <c r="D60" i="16" s="1"/>
  <c r="E60" i="16" s="1"/>
  <c r="C59" i="16"/>
  <c r="D59" i="16" s="1" a="1"/>
  <c r="D59" i="16" s="1"/>
  <c r="E59" i="16" s="1"/>
  <c r="C58" i="16"/>
  <c r="D58" i="16" s="1" a="1"/>
  <c r="D58" i="16" s="1"/>
  <c r="E58" i="16" s="1"/>
  <c r="C57" i="16"/>
  <c r="D57" i="16" s="1" a="1"/>
  <c r="D57" i="16" s="1"/>
  <c r="E57" i="16" s="1"/>
  <c r="C56" i="16"/>
  <c r="D56" i="16" s="1" a="1"/>
  <c r="D56" i="16" s="1"/>
  <c r="E56" i="16" s="1"/>
  <c r="C55" i="16"/>
  <c r="D55" i="16" s="1" a="1"/>
  <c r="D55" i="16" s="1"/>
  <c r="E55" i="16" s="1"/>
  <c r="C54" i="16"/>
  <c r="D54" i="16" s="1" a="1"/>
  <c r="D54" i="16" s="1"/>
  <c r="E54" i="16" s="1"/>
  <c r="C53" i="16"/>
  <c r="D53" i="16" s="1" a="1"/>
  <c r="D53" i="16" s="1"/>
  <c r="E53" i="16" s="1"/>
  <c r="C52" i="16"/>
  <c r="D52" i="16" s="1" a="1"/>
  <c r="D52" i="16" s="1"/>
  <c r="E52" i="16" s="1"/>
  <c r="C51" i="16"/>
  <c r="D51" i="16" s="1" a="1"/>
  <c r="D51" i="16" s="1"/>
  <c r="E51" i="16" s="1"/>
  <c r="C50" i="16"/>
  <c r="D50" i="16" s="1" a="1"/>
  <c r="D50" i="16" s="1"/>
  <c r="E50" i="16" s="1"/>
  <c r="C49" i="16"/>
  <c r="D49" i="16" s="1" a="1"/>
  <c r="D49" i="16" s="1"/>
  <c r="E49" i="16" s="1"/>
  <c r="C48" i="16"/>
  <c r="D48" i="16" s="1" a="1"/>
  <c r="D48" i="16" s="1"/>
  <c r="E48" i="16" s="1"/>
  <c r="C47" i="16"/>
  <c r="D47" i="16" s="1" a="1"/>
  <c r="D47" i="16" s="1"/>
  <c r="E47" i="16" s="1"/>
  <c r="C46" i="16"/>
  <c r="D46" i="16" s="1" a="1"/>
  <c r="D46" i="16" s="1"/>
  <c r="C45" i="16"/>
  <c r="D45" i="16" s="1" a="1"/>
  <c r="D45" i="16" s="1"/>
  <c r="C44" i="16"/>
  <c r="D44" i="16" s="1" a="1"/>
  <c r="D44" i="16" s="1"/>
  <c r="C43" i="16"/>
  <c r="D43" i="16" s="1" a="1"/>
  <c r="D43" i="16" s="1"/>
  <c r="C42" i="16"/>
  <c r="D42" i="16" s="1" a="1"/>
  <c r="D42" i="16" s="1"/>
  <c r="C41" i="16"/>
  <c r="D41" i="16" s="1" a="1"/>
  <c r="D41" i="16" s="1"/>
  <c r="C40" i="16"/>
  <c r="D40" i="16" s="1" a="1"/>
  <c r="D40" i="16" s="1"/>
  <c r="C39" i="16"/>
  <c r="D39" i="16" s="1" a="1"/>
  <c r="D39" i="16" s="1"/>
  <c r="C38" i="16"/>
  <c r="D38" i="16" s="1" a="1"/>
  <c r="D38" i="16" s="1"/>
  <c r="C37" i="16"/>
  <c r="D37" i="16" s="1" a="1"/>
  <c r="D37" i="16" s="1"/>
  <c r="C36" i="16"/>
  <c r="D36" i="16" s="1" a="1"/>
  <c r="D36" i="16" s="1"/>
  <c r="C35" i="16"/>
  <c r="D35" i="16" s="1" a="1"/>
  <c r="D35" i="16" s="1"/>
  <c r="C34" i="16"/>
  <c r="D34" i="16" s="1" a="1"/>
  <c r="D34" i="16" s="1"/>
  <c r="C33" i="16"/>
  <c r="D33" i="16" s="1" a="1"/>
  <c r="D33" i="16" s="1"/>
  <c r="C32" i="16"/>
  <c r="D32" i="16" s="1" a="1"/>
  <c r="D32" i="16" s="1"/>
  <c r="C31" i="16"/>
  <c r="D31" i="16" s="1" a="1"/>
  <c r="D31" i="16" s="1"/>
  <c r="C30" i="16"/>
  <c r="D30" i="16" s="1" a="1"/>
  <c r="D30" i="16" s="1"/>
  <c r="C29" i="16"/>
  <c r="D29" i="16" s="1" a="1"/>
  <c r="D29" i="16" s="1"/>
  <c r="C28" i="16"/>
  <c r="D28" i="16" s="1" a="1"/>
  <c r="D28" i="16" s="1"/>
  <c r="C27" i="16"/>
  <c r="D27" i="16" s="1" a="1"/>
  <c r="D27" i="16" s="1"/>
  <c r="C26" i="16"/>
  <c r="D26" i="16" s="1" a="1"/>
  <c r="D26" i="16" s="1"/>
  <c r="C25" i="16"/>
  <c r="D25" i="16" s="1" a="1"/>
  <c r="D25" i="16" s="1"/>
  <c r="C24" i="16"/>
  <c r="D24" i="16" s="1" a="1"/>
  <c r="D24" i="16" s="1"/>
  <c r="C23" i="16"/>
  <c r="D23" i="16" s="1" a="1"/>
  <c r="D23" i="16" s="1"/>
  <c r="C22" i="16"/>
  <c r="D22" i="16" s="1" a="1"/>
  <c r="D22" i="16" s="1"/>
  <c r="C21" i="16"/>
  <c r="D21" i="16" s="1" a="1"/>
  <c r="D21" i="16" s="1"/>
  <c r="C20" i="16"/>
  <c r="D20" i="16" s="1" a="1"/>
  <c r="D20" i="16" s="1"/>
  <c r="C19" i="16"/>
  <c r="D19" i="16" s="1" a="1"/>
  <c r="D19" i="16" s="1"/>
  <c r="C18" i="16"/>
  <c r="D18" i="16" s="1" a="1"/>
  <c r="D18" i="16" s="1"/>
  <c r="C17" i="16"/>
  <c r="D17" i="16" s="1" a="1"/>
  <c r="D17" i="16" s="1"/>
  <c r="C16" i="16"/>
  <c r="D16" i="16" s="1" a="1"/>
  <c r="D16" i="16" s="1"/>
  <c r="C15" i="16"/>
  <c r="D15" i="16" s="1" a="1"/>
  <c r="D15" i="16" s="1"/>
  <c r="C14" i="16"/>
  <c r="D14" i="16" s="1" a="1"/>
  <c r="D14" i="16" s="1"/>
  <c r="C13" i="16"/>
  <c r="D13" i="16" s="1" a="1"/>
  <c r="D13" i="16" s="1"/>
  <c r="C12" i="16"/>
  <c r="D12" i="16" s="1" a="1"/>
  <c r="D12" i="16" s="1"/>
  <c r="C11" i="16"/>
  <c r="D11" i="16" s="1" a="1"/>
  <c r="D11" i="16" s="1"/>
  <c r="C10" i="16"/>
  <c r="D10" i="16" s="1" a="1"/>
  <c r="D10" i="16" s="1"/>
  <c r="C9" i="16"/>
  <c r="D9" i="16" s="1" a="1"/>
  <c r="D9" i="16" s="1"/>
  <c r="C8" i="16"/>
  <c r="D8" i="16" s="1" a="1"/>
  <c r="D8" i="16" s="1"/>
  <c r="C7" i="16"/>
  <c r="D7" i="16" s="1" a="1"/>
  <c r="D7" i="16" s="1"/>
  <c r="C6" i="16"/>
  <c r="D6" i="16" s="1" a="1"/>
  <c r="D6" i="16" s="1"/>
  <c r="C5" i="16"/>
  <c r="D5" i="16" s="1" a="1"/>
  <c r="D5" i="16" s="1"/>
  <c r="D4" i="16" a="1"/>
  <c r="D4" i="16" s="1"/>
  <c r="C103" i="14"/>
  <c r="D103" i="14" s="1" a="1"/>
  <c r="D103" i="14" s="1"/>
  <c r="E103" i="14" s="1"/>
  <c r="C102" i="14"/>
  <c r="D102" i="14" s="1" a="1"/>
  <c r="D102" i="14" s="1"/>
  <c r="E102" i="14" s="1"/>
  <c r="C101" i="14"/>
  <c r="D101" i="14" s="1" a="1"/>
  <c r="D101" i="14" s="1"/>
  <c r="E101" i="14" s="1"/>
  <c r="C100" i="14"/>
  <c r="D100" i="14" s="1" a="1"/>
  <c r="D100" i="14" s="1"/>
  <c r="E100" i="14" s="1"/>
  <c r="C99" i="14"/>
  <c r="D99" i="14" s="1" a="1"/>
  <c r="D99" i="14" s="1"/>
  <c r="E99" i="14" s="1"/>
  <c r="C98" i="14"/>
  <c r="D98" i="14" s="1" a="1"/>
  <c r="D98" i="14" s="1"/>
  <c r="E98" i="14" s="1"/>
  <c r="C97" i="14"/>
  <c r="D97" i="14" s="1" a="1"/>
  <c r="D97" i="14" s="1"/>
  <c r="E97" i="14" s="1"/>
  <c r="C96" i="14"/>
  <c r="D96" i="14" s="1" a="1"/>
  <c r="D96" i="14" s="1"/>
  <c r="E96" i="14" s="1"/>
  <c r="C95" i="14"/>
  <c r="D95" i="14" s="1" a="1"/>
  <c r="D95" i="14" s="1"/>
  <c r="E95" i="14" s="1"/>
  <c r="C94" i="14"/>
  <c r="D94" i="14" s="1" a="1"/>
  <c r="D94" i="14" s="1"/>
  <c r="E94" i="14" s="1"/>
  <c r="C93" i="14"/>
  <c r="D93" i="14" s="1" a="1"/>
  <c r="D93" i="14" s="1"/>
  <c r="E93" i="14" s="1"/>
  <c r="C92" i="14"/>
  <c r="D92" i="14" s="1" a="1"/>
  <c r="D92" i="14" s="1"/>
  <c r="E92" i="14" s="1"/>
  <c r="C91" i="14"/>
  <c r="D91" i="14" s="1" a="1"/>
  <c r="D91" i="14" s="1"/>
  <c r="E91" i="14" s="1"/>
  <c r="C90" i="14"/>
  <c r="D90" i="14" s="1" a="1"/>
  <c r="D90" i="14" s="1"/>
  <c r="E90" i="14" s="1"/>
  <c r="C89" i="14"/>
  <c r="D89" i="14" s="1" a="1"/>
  <c r="D89" i="14" s="1"/>
  <c r="E89" i="14" s="1"/>
  <c r="C88" i="14"/>
  <c r="D88" i="14" s="1" a="1"/>
  <c r="D88" i="14" s="1"/>
  <c r="E88" i="14" s="1"/>
  <c r="C87" i="14"/>
  <c r="D87" i="14" s="1" a="1"/>
  <c r="D87" i="14" s="1"/>
  <c r="E87" i="14" s="1"/>
  <c r="C86" i="14"/>
  <c r="D86" i="14" s="1" a="1"/>
  <c r="D86" i="14" s="1"/>
  <c r="E86" i="14" s="1"/>
  <c r="C85" i="14"/>
  <c r="D85" i="14" s="1" a="1"/>
  <c r="D85" i="14" s="1"/>
  <c r="E85" i="14" s="1"/>
  <c r="C84" i="14"/>
  <c r="D84" i="14" s="1" a="1"/>
  <c r="D84" i="14" s="1"/>
  <c r="E84" i="14" s="1"/>
  <c r="C83" i="14"/>
  <c r="D83" i="14" s="1" a="1"/>
  <c r="D83" i="14" s="1"/>
  <c r="E83" i="14" s="1"/>
  <c r="C82" i="14"/>
  <c r="D82" i="14" s="1" a="1"/>
  <c r="D82" i="14" s="1"/>
  <c r="E82" i="14" s="1"/>
  <c r="C81" i="14"/>
  <c r="D81" i="14" s="1" a="1"/>
  <c r="D81" i="14" s="1"/>
  <c r="E81" i="14" s="1"/>
  <c r="C80" i="14"/>
  <c r="D80" i="14" s="1" a="1"/>
  <c r="D80" i="14" s="1"/>
  <c r="E80" i="14" s="1"/>
  <c r="C79" i="14"/>
  <c r="D79" i="14" s="1" a="1"/>
  <c r="D79" i="14" s="1"/>
  <c r="E79" i="14" s="1"/>
  <c r="C78" i="14"/>
  <c r="D78" i="14" s="1" a="1"/>
  <c r="D78" i="14" s="1"/>
  <c r="E78" i="14" s="1"/>
  <c r="C77" i="14"/>
  <c r="D77" i="14" s="1" a="1"/>
  <c r="D77" i="14" s="1"/>
  <c r="E77" i="14" s="1"/>
  <c r="C76" i="14"/>
  <c r="D76" i="14" s="1" a="1"/>
  <c r="D76" i="14" s="1"/>
  <c r="E76" i="14" s="1"/>
  <c r="C75" i="14"/>
  <c r="D75" i="14" s="1" a="1"/>
  <c r="D75" i="14" s="1"/>
  <c r="E75" i="14" s="1"/>
  <c r="C74" i="14"/>
  <c r="D74" i="14" s="1" a="1"/>
  <c r="D74" i="14" s="1"/>
  <c r="E74" i="14" s="1"/>
  <c r="C73" i="14"/>
  <c r="D73" i="14" s="1" a="1"/>
  <c r="D73" i="14" s="1"/>
  <c r="E73" i="14" s="1"/>
  <c r="C72" i="14"/>
  <c r="D72" i="14" s="1" a="1"/>
  <c r="D72" i="14" s="1"/>
  <c r="E72" i="14" s="1"/>
  <c r="C71" i="14"/>
  <c r="D71" i="14" s="1" a="1"/>
  <c r="D71" i="14" s="1"/>
  <c r="E71" i="14" s="1"/>
  <c r="C70" i="14"/>
  <c r="D70" i="14" s="1" a="1"/>
  <c r="D70" i="14" s="1"/>
  <c r="E70" i="14" s="1"/>
  <c r="C69" i="14"/>
  <c r="D69" i="14" s="1" a="1"/>
  <c r="D69" i="14" s="1"/>
  <c r="E69" i="14" s="1"/>
  <c r="C68" i="14"/>
  <c r="D68" i="14" s="1" a="1"/>
  <c r="D68" i="14" s="1"/>
  <c r="E68" i="14" s="1"/>
  <c r="C67" i="14"/>
  <c r="D67" i="14" s="1" a="1"/>
  <c r="D67" i="14" s="1"/>
  <c r="E67" i="14" s="1"/>
  <c r="C66" i="14"/>
  <c r="D66" i="14" s="1" a="1"/>
  <c r="D66" i="14" s="1"/>
  <c r="E66" i="14" s="1"/>
  <c r="C65" i="14"/>
  <c r="D65" i="14" s="1" a="1"/>
  <c r="D65" i="14" s="1"/>
  <c r="E65" i="14" s="1"/>
  <c r="C64" i="14"/>
  <c r="D64" i="14" s="1" a="1"/>
  <c r="D64" i="14" s="1"/>
  <c r="E64" i="14" s="1"/>
  <c r="C63" i="14"/>
  <c r="D63" i="14" s="1" a="1"/>
  <c r="D63" i="14" s="1"/>
  <c r="E63" i="14" s="1"/>
  <c r="C62" i="14"/>
  <c r="D62" i="14" s="1" a="1"/>
  <c r="D62" i="14" s="1"/>
  <c r="E62" i="14" s="1"/>
  <c r="C61" i="14"/>
  <c r="D61" i="14" s="1" a="1"/>
  <c r="D61" i="14" s="1"/>
  <c r="E61" i="14" s="1"/>
  <c r="C60" i="14"/>
  <c r="D60" i="14" s="1" a="1"/>
  <c r="D60" i="14" s="1"/>
  <c r="E60" i="14" s="1"/>
  <c r="C59" i="14"/>
  <c r="D59" i="14" s="1" a="1"/>
  <c r="D59" i="14" s="1"/>
  <c r="E59" i="14" s="1"/>
  <c r="C58" i="14"/>
  <c r="D58" i="14" s="1" a="1"/>
  <c r="D58" i="14" s="1"/>
  <c r="E58" i="14" s="1"/>
  <c r="C57" i="14"/>
  <c r="D57" i="14" s="1" a="1"/>
  <c r="D57" i="14" s="1"/>
  <c r="E57" i="14" s="1"/>
  <c r="C56" i="14"/>
  <c r="D56" i="14" s="1" a="1"/>
  <c r="D56" i="14" s="1"/>
  <c r="E56" i="14" s="1"/>
  <c r="C55" i="14"/>
  <c r="D55" i="14" s="1" a="1"/>
  <c r="D55" i="14" s="1"/>
  <c r="E55" i="14" s="1"/>
  <c r="C54" i="14"/>
  <c r="D54" i="14" s="1" a="1"/>
  <c r="D54" i="14" s="1"/>
  <c r="E54" i="14" s="1"/>
  <c r="C53" i="14"/>
  <c r="D53" i="14" s="1" a="1"/>
  <c r="D53" i="14" s="1"/>
  <c r="E53" i="14" s="1"/>
  <c r="C52" i="14"/>
  <c r="D52" i="14" s="1" a="1"/>
  <c r="D52" i="14" s="1"/>
  <c r="E52" i="14" s="1"/>
  <c r="C51" i="14"/>
  <c r="D51" i="14" s="1" a="1"/>
  <c r="D51" i="14" s="1"/>
  <c r="E51" i="14" s="1"/>
  <c r="C50" i="14"/>
  <c r="D50" i="14" s="1" a="1"/>
  <c r="D50" i="14" s="1"/>
  <c r="E50" i="14" s="1"/>
  <c r="C49" i="14"/>
  <c r="D49" i="14" s="1" a="1"/>
  <c r="D49" i="14" s="1"/>
  <c r="E49" i="14" s="1"/>
  <c r="C48" i="14"/>
  <c r="D48" i="14" s="1" a="1"/>
  <c r="D48" i="14" s="1"/>
  <c r="E48" i="14" s="1"/>
  <c r="C47" i="14"/>
  <c r="D47" i="14" s="1" a="1"/>
  <c r="D47" i="14" s="1"/>
  <c r="E47" i="14" s="1"/>
  <c r="C46" i="14"/>
  <c r="D46" i="14" s="1" a="1"/>
  <c r="D46" i="14" s="1"/>
  <c r="C45" i="14"/>
  <c r="D45" i="14" s="1" a="1"/>
  <c r="D45" i="14" s="1"/>
  <c r="C44" i="14"/>
  <c r="D44" i="14" s="1" a="1"/>
  <c r="D44" i="14" s="1"/>
  <c r="C43" i="14"/>
  <c r="D43" i="14" s="1" a="1"/>
  <c r="D43" i="14" s="1"/>
  <c r="C42" i="14"/>
  <c r="D42" i="14" s="1" a="1"/>
  <c r="D42" i="14" s="1"/>
  <c r="C41" i="14"/>
  <c r="D41" i="14" s="1" a="1"/>
  <c r="D41" i="14" s="1"/>
  <c r="C40" i="14"/>
  <c r="D40" i="14" s="1" a="1"/>
  <c r="D40" i="14" s="1"/>
  <c r="C39" i="14"/>
  <c r="D39" i="14" s="1" a="1"/>
  <c r="D39" i="14" s="1"/>
  <c r="C38" i="14"/>
  <c r="D38" i="14" s="1" a="1"/>
  <c r="D38" i="14" s="1"/>
  <c r="C37" i="14"/>
  <c r="D37" i="14" s="1" a="1"/>
  <c r="D37" i="14" s="1"/>
  <c r="C36" i="14"/>
  <c r="D36" i="14" s="1" a="1"/>
  <c r="D36" i="14" s="1"/>
  <c r="C35" i="14"/>
  <c r="D35" i="14" s="1" a="1"/>
  <c r="D35" i="14" s="1"/>
  <c r="C34" i="14"/>
  <c r="D34" i="14" s="1" a="1"/>
  <c r="D34" i="14" s="1"/>
  <c r="C33" i="14"/>
  <c r="D33" i="14" s="1" a="1"/>
  <c r="D33" i="14" s="1"/>
  <c r="C32" i="14"/>
  <c r="D32" i="14" s="1" a="1"/>
  <c r="D32" i="14" s="1"/>
  <c r="C31" i="14"/>
  <c r="D31" i="14" s="1" a="1"/>
  <c r="D31" i="14" s="1"/>
  <c r="C30" i="14"/>
  <c r="D30" i="14" s="1" a="1"/>
  <c r="D30" i="14" s="1"/>
  <c r="C29" i="14"/>
  <c r="D29" i="14" s="1" a="1"/>
  <c r="D29" i="14" s="1"/>
  <c r="C28" i="14"/>
  <c r="D28" i="14" s="1" a="1"/>
  <c r="D28" i="14" s="1"/>
  <c r="C27" i="14"/>
  <c r="D27" i="14" s="1" a="1"/>
  <c r="D27" i="14" s="1"/>
  <c r="C26" i="14"/>
  <c r="D26" i="14" s="1" a="1"/>
  <c r="D26" i="14" s="1"/>
  <c r="C25" i="14"/>
  <c r="D25" i="14" s="1" a="1"/>
  <c r="D25" i="14" s="1"/>
  <c r="C24" i="14"/>
  <c r="D24" i="14" s="1" a="1"/>
  <c r="D24" i="14" s="1"/>
  <c r="C23" i="14"/>
  <c r="D23" i="14" s="1" a="1"/>
  <c r="D23" i="14" s="1"/>
  <c r="C22" i="14"/>
  <c r="D22" i="14" s="1" a="1"/>
  <c r="D22" i="14" s="1"/>
  <c r="C21" i="14"/>
  <c r="D21" i="14" s="1" a="1"/>
  <c r="D21" i="14" s="1"/>
  <c r="C20" i="14"/>
  <c r="D20" i="14" s="1" a="1"/>
  <c r="D20" i="14" s="1"/>
  <c r="C19" i="14"/>
  <c r="D19" i="14" s="1" a="1"/>
  <c r="D19" i="14" s="1"/>
  <c r="C18" i="14"/>
  <c r="D18" i="14" s="1" a="1"/>
  <c r="D18" i="14" s="1"/>
  <c r="C17" i="14"/>
  <c r="D17" i="14" s="1" a="1"/>
  <c r="D17" i="14" s="1"/>
  <c r="C16" i="14"/>
  <c r="D16" i="14" s="1" a="1"/>
  <c r="D16" i="14" s="1"/>
  <c r="C15" i="14"/>
  <c r="D15" i="14" s="1" a="1"/>
  <c r="D15" i="14" s="1"/>
  <c r="C14" i="14"/>
  <c r="D14" i="14" s="1" a="1"/>
  <c r="D14" i="14" s="1"/>
  <c r="C13" i="14"/>
  <c r="D13" i="14" s="1" a="1"/>
  <c r="D13" i="14" s="1"/>
  <c r="C12" i="14"/>
  <c r="D12" i="14" s="1" a="1"/>
  <c r="D12" i="14" s="1"/>
  <c r="C11" i="14"/>
  <c r="D11" i="14" s="1" a="1"/>
  <c r="D11" i="14" s="1"/>
  <c r="C10" i="14"/>
  <c r="D10" i="14" s="1" a="1"/>
  <c r="D10" i="14" s="1"/>
  <c r="C9" i="14"/>
  <c r="D9" i="14" s="1" a="1"/>
  <c r="D9" i="14" s="1"/>
  <c r="C8" i="14"/>
  <c r="D8" i="14" s="1" a="1"/>
  <c r="D8" i="14" s="1"/>
  <c r="C7" i="14"/>
  <c r="D7" i="14" s="1" a="1"/>
  <c r="D7" i="14" s="1"/>
  <c r="C6" i="14"/>
  <c r="D6" i="14" s="1" a="1"/>
  <c r="D6" i="14" s="1"/>
  <c r="C5" i="14"/>
  <c r="D5" i="14" s="1" a="1"/>
  <c r="D5" i="14" s="1"/>
  <c r="Z4" i="14"/>
  <c r="D4" i="14" a="1"/>
  <c r="D4" i="14" s="1"/>
  <c r="F11" i="2" l="1"/>
  <c r="T23" i="11"/>
  <c r="S23" i="11"/>
  <c r="E23" i="11"/>
  <c r="D23" i="11"/>
  <c r="AM22" i="11"/>
  <c r="AI22" i="11"/>
  <c r="AH22" i="11"/>
  <c r="X22" i="11"/>
  <c r="U22" i="11"/>
  <c r="I22" i="11"/>
  <c r="F22" i="11"/>
  <c r="AI21" i="11"/>
  <c r="AH21" i="11"/>
  <c r="U21" i="11"/>
  <c r="W21" i="11" s="1"/>
  <c r="X21" i="11" s="1"/>
  <c r="F21" i="11"/>
  <c r="H21" i="11" s="1"/>
  <c r="I21" i="11" s="1"/>
  <c r="AI20" i="11"/>
  <c r="AH20" i="11"/>
  <c r="U20" i="11"/>
  <c r="W20" i="11" s="1"/>
  <c r="X20" i="11" s="1"/>
  <c r="F20" i="11"/>
  <c r="H20" i="11" s="1"/>
  <c r="I20" i="11" s="1"/>
  <c r="AI19" i="11"/>
  <c r="AH19" i="11"/>
  <c r="U19" i="11"/>
  <c r="W19" i="11" s="1"/>
  <c r="X19" i="11" s="1"/>
  <c r="F19" i="11"/>
  <c r="H19" i="11" s="1"/>
  <c r="I19" i="11" s="1"/>
  <c r="AI18" i="11"/>
  <c r="AH18" i="11"/>
  <c r="U18" i="11"/>
  <c r="W18" i="11" s="1"/>
  <c r="X18" i="11" s="1"/>
  <c r="F18" i="11"/>
  <c r="H18" i="11" s="1"/>
  <c r="I18" i="11" s="1"/>
  <c r="AI17" i="11"/>
  <c r="AH17" i="11"/>
  <c r="U17" i="11"/>
  <c r="W17" i="11" s="1"/>
  <c r="X17" i="11" s="1"/>
  <c r="F17" i="11"/>
  <c r="H17" i="11" s="1"/>
  <c r="I17" i="11" s="1"/>
  <c r="AI16" i="11"/>
  <c r="AH16" i="11"/>
  <c r="U16" i="11"/>
  <c r="W16" i="11" s="1"/>
  <c r="X16" i="11" s="1"/>
  <c r="F16" i="11"/>
  <c r="H16" i="11" s="1"/>
  <c r="I16" i="11" s="1"/>
  <c r="AI15" i="11"/>
  <c r="AH15" i="11"/>
  <c r="U15" i="11"/>
  <c r="W15" i="11" s="1"/>
  <c r="X15" i="11" s="1"/>
  <c r="F15" i="11"/>
  <c r="H15" i="11" s="1"/>
  <c r="I15" i="11" s="1"/>
  <c r="AI14" i="11"/>
  <c r="AH14" i="11"/>
  <c r="U14" i="11"/>
  <c r="W14" i="11" s="1"/>
  <c r="X14" i="11" s="1"/>
  <c r="F14" i="11"/>
  <c r="H14" i="11" s="1"/>
  <c r="I14" i="11" s="1"/>
  <c r="AI13" i="11"/>
  <c r="AH13" i="11"/>
  <c r="U13" i="11"/>
  <c r="W13" i="11" s="1"/>
  <c r="X13" i="11" s="1"/>
  <c r="F13" i="11"/>
  <c r="H13" i="11" s="1"/>
  <c r="I13" i="11" s="1"/>
  <c r="AI12" i="11"/>
  <c r="AH12" i="11"/>
  <c r="U12" i="11"/>
  <c r="W12" i="11" s="1"/>
  <c r="X12" i="11" s="1"/>
  <c r="F12" i="11"/>
  <c r="H12" i="11" s="1"/>
  <c r="I12" i="11" s="1"/>
  <c r="AI11" i="11"/>
  <c r="AH11" i="11"/>
  <c r="U11" i="11"/>
  <c r="W11" i="11" s="1"/>
  <c r="X11" i="11" s="1"/>
  <c r="F11" i="11"/>
  <c r="H11" i="11" s="1"/>
  <c r="I11" i="11" s="1"/>
  <c r="AI10" i="11"/>
  <c r="AH10" i="11"/>
  <c r="U10" i="11"/>
  <c r="W10" i="11" s="1"/>
  <c r="X10" i="11" s="1"/>
  <c r="F10" i="11"/>
  <c r="H10" i="11" s="1"/>
  <c r="I10" i="11" s="1"/>
  <c r="AI9" i="11"/>
  <c r="AH9" i="11"/>
  <c r="U9" i="11"/>
  <c r="W9" i="11" s="1"/>
  <c r="X9" i="11" s="1"/>
  <c r="F9" i="11"/>
  <c r="H9" i="11" s="1"/>
  <c r="I9" i="11" s="1"/>
  <c r="AI8" i="11"/>
  <c r="AH8" i="11"/>
  <c r="U8" i="11"/>
  <c r="W8" i="11" s="1"/>
  <c r="X8" i="11" s="1"/>
  <c r="F8" i="11"/>
  <c r="H8" i="11" s="1"/>
  <c r="I8" i="11" s="1"/>
  <c r="AI7" i="11"/>
  <c r="AH7" i="11"/>
  <c r="U7" i="11"/>
  <c r="W7" i="11" s="1"/>
  <c r="X7" i="11" s="1"/>
  <c r="F7" i="11"/>
  <c r="H7" i="11" s="1"/>
  <c r="I7" i="11" s="1"/>
  <c r="AI6" i="11"/>
  <c r="AH6" i="11"/>
  <c r="U6" i="11"/>
  <c r="W6" i="11" s="1"/>
  <c r="X6" i="11" s="1"/>
  <c r="F6" i="11"/>
  <c r="H6" i="11" s="1"/>
  <c r="I6" i="11" s="1"/>
  <c r="AI5" i="11"/>
  <c r="AH5" i="11"/>
  <c r="U5" i="11"/>
  <c r="W5" i="11" s="1"/>
  <c r="X5" i="11" s="1"/>
  <c r="F5" i="11"/>
  <c r="H5" i="11" s="1"/>
  <c r="I5" i="11" s="1"/>
  <c r="AI4" i="11"/>
  <c r="AH4" i="11"/>
  <c r="U4" i="11"/>
  <c r="W4" i="11" s="1"/>
  <c r="X4" i="11" s="1"/>
  <c r="Y5" i="11" s="1"/>
  <c r="F4" i="11"/>
  <c r="H4" i="11" s="1"/>
  <c r="I4" i="11" s="1"/>
  <c r="J5" i="11" s="1"/>
  <c r="AJ12" i="11" l="1"/>
  <c r="AM12" i="11" s="1"/>
  <c r="AJ16" i="11"/>
  <c r="E19" i="16" s="1"/>
  <c r="AJ17" i="11"/>
  <c r="E24" i="14" s="1"/>
  <c r="AJ20" i="11"/>
  <c r="AJ4" i="11"/>
  <c r="AM4" i="11" s="1"/>
  <c r="AN5" i="11" s="1"/>
  <c r="AO4" i="11" s="1"/>
  <c r="AP4" i="11" s="1"/>
  <c r="AJ6" i="11"/>
  <c r="AM6" i="11" s="1"/>
  <c r="E24" i="11"/>
  <c r="AJ7" i="11"/>
  <c r="AM7" i="11" s="1"/>
  <c r="AJ8" i="11"/>
  <c r="AM8" i="11" s="1"/>
  <c r="AJ9" i="11"/>
  <c r="AM9" i="11" s="1"/>
  <c r="AJ13" i="11"/>
  <c r="E6" i="16" s="1"/>
  <c r="AJ21" i="11"/>
  <c r="E45" i="14" s="1"/>
  <c r="AJ5" i="11"/>
  <c r="AM5" i="11" s="1"/>
  <c r="AI23" i="11"/>
  <c r="AJ10" i="11"/>
  <c r="AM10" i="11" s="1"/>
  <c r="AJ11" i="11"/>
  <c r="AM11" i="11" s="1"/>
  <c r="AJ14" i="11"/>
  <c r="AJ15" i="11"/>
  <c r="AJ18" i="11"/>
  <c r="AJ19" i="11"/>
  <c r="AJ22" i="11"/>
  <c r="AH24" i="11"/>
  <c r="AI24" i="11"/>
  <c r="Z4" i="11"/>
  <c r="AA4" i="11" s="1"/>
  <c r="Y6" i="11"/>
  <c r="Z5" i="11" s="1"/>
  <c r="J6" i="11"/>
  <c r="K5" i="11" s="1"/>
  <c r="K4" i="11"/>
  <c r="L4" i="11" s="1"/>
  <c r="AH23" i="11"/>
  <c r="AN6" i="11" l="1"/>
  <c r="AO5" i="11" s="1"/>
  <c r="E26" i="16"/>
  <c r="E24" i="16"/>
  <c r="E22" i="16"/>
  <c r="AM17" i="11"/>
  <c r="E25" i="16"/>
  <c r="E22" i="14"/>
  <c r="E25" i="14"/>
  <c r="E23" i="16"/>
  <c r="E42" i="16"/>
  <c r="E43" i="16"/>
  <c r="E26" i="14"/>
  <c r="E18" i="16"/>
  <c r="E21" i="16"/>
  <c r="AM13" i="11"/>
  <c r="E6" i="14"/>
  <c r="E5" i="14"/>
  <c r="E5" i="16"/>
  <c r="E23" i="14"/>
  <c r="E37" i="16"/>
  <c r="E43" i="14"/>
  <c r="E46" i="16"/>
  <c r="E39" i="14"/>
  <c r="E44" i="14"/>
  <c r="AM21" i="11"/>
  <c r="E45" i="16"/>
  <c r="E44" i="16"/>
  <c r="E42" i="14"/>
  <c r="E17" i="16"/>
  <c r="E20" i="14"/>
  <c r="E19" i="14"/>
  <c r="E21" i="14"/>
  <c r="AM16" i="11"/>
  <c r="E20" i="16"/>
  <c r="E17" i="14"/>
  <c r="E18" i="14"/>
  <c r="E4" i="14"/>
  <c r="E41" i="14"/>
  <c r="E41" i="16"/>
  <c r="E40" i="14"/>
  <c r="E37" i="14"/>
  <c r="E38" i="14"/>
  <c r="E39" i="16"/>
  <c r="E40" i="16"/>
  <c r="E38" i="16"/>
  <c r="AM20" i="11"/>
  <c r="E46" i="14"/>
  <c r="E4" i="16"/>
  <c r="AM19" i="11"/>
  <c r="E32" i="16"/>
  <c r="E35" i="14"/>
  <c r="E34" i="14"/>
  <c r="E36" i="14"/>
  <c r="E33" i="14"/>
  <c r="E34" i="16"/>
  <c r="E35" i="16"/>
  <c r="E36" i="16"/>
  <c r="E33" i="16"/>
  <c r="E32" i="14"/>
  <c r="AM15" i="11"/>
  <c r="E13" i="16"/>
  <c r="E12" i="14"/>
  <c r="E15" i="16"/>
  <c r="E16" i="16"/>
  <c r="E16" i="14"/>
  <c r="E13" i="14"/>
  <c r="E14" i="16"/>
  <c r="E14" i="14"/>
  <c r="E15" i="14"/>
  <c r="E12" i="16"/>
  <c r="AM14" i="11"/>
  <c r="E10" i="14"/>
  <c r="E9" i="14"/>
  <c r="E7" i="14"/>
  <c r="E10" i="16"/>
  <c r="E11" i="14"/>
  <c r="E7" i="16"/>
  <c r="E8" i="16"/>
  <c r="E9" i="16"/>
  <c r="E8" i="14"/>
  <c r="E11" i="16"/>
  <c r="AM18" i="11"/>
  <c r="E28" i="14"/>
  <c r="E31" i="16"/>
  <c r="E30" i="14"/>
  <c r="E29" i="16"/>
  <c r="E27" i="14"/>
  <c r="E29" i="14"/>
  <c r="E27" i="16"/>
  <c r="E28" i="16"/>
  <c r="E31" i="14"/>
  <c r="E30" i="16"/>
  <c r="Y7" i="11"/>
  <c r="Z6" i="11" s="1"/>
  <c r="AA5" i="11"/>
  <c r="J7" i="11"/>
  <c r="K6" i="11" s="1"/>
  <c r="L5" i="11"/>
  <c r="AP5" i="11"/>
  <c r="AN7" i="11"/>
  <c r="AO6" i="11" s="1"/>
  <c r="L5" i="16" l="1"/>
  <c r="W5" i="16"/>
  <c r="X5" i="16"/>
  <c r="O5" i="16"/>
  <c r="R5" i="16"/>
  <c r="O5" i="14"/>
  <c r="R5" i="14"/>
  <c r="L5" i="14"/>
  <c r="F13" i="2"/>
  <c r="X5" i="14"/>
  <c r="W5" i="14"/>
  <c r="AP6" i="11"/>
  <c r="AN8" i="11"/>
  <c r="L6" i="11"/>
  <c r="J8" i="11"/>
  <c r="K7" i="11" s="1"/>
  <c r="Y8" i="11"/>
  <c r="Z7" i="11" s="1"/>
  <c r="AA6" i="11"/>
  <c r="Y9" i="11" l="1"/>
  <c r="AA7" i="11"/>
  <c r="AN9" i="11"/>
  <c r="AO8" i="11" s="1"/>
  <c r="J9" i="11"/>
  <c r="L7" i="11"/>
  <c r="AO7" i="11"/>
  <c r="AP7" i="11" s="1"/>
  <c r="J10" i="11" l="1"/>
  <c r="K9" i="11" s="1"/>
  <c r="AP8" i="11"/>
  <c r="AN10" i="11"/>
  <c r="AO9" i="11" s="1"/>
  <c r="K8" i="11"/>
  <c r="L8" i="11" s="1"/>
  <c r="Y10" i="11"/>
  <c r="Z8" i="11"/>
  <c r="AA8" i="11" s="1"/>
  <c r="Y11" i="11" l="1"/>
  <c r="Z10" i="11" s="1"/>
  <c r="Z9" i="11"/>
  <c r="AA9" i="11" s="1"/>
  <c r="AN11" i="11"/>
  <c r="AO10" i="11" s="1"/>
  <c r="AP9" i="11"/>
  <c r="L9" i="11"/>
  <c r="J11" i="11"/>
  <c r="K10" i="11" s="1"/>
  <c r="J12" i="11" l="1"/>
  <c r="K11" i="11" s="1"/>
  <c r="L10" i="11"/>
  <c r="Y12" i="11"/>
  <c r="Z11" i="11" s="1"/>
  <c r="AA10" i="11"/>
  <c r="AP10" i="11"/>
  <c r="AN12" i="11"/>
  <c r="AO11" i="11" s="1"/>
  <c r="L11" i="11" l="1"/>
  <c r="J13" i="11"/>
  <c r="K12" i="11" s="1"/>
  <c r="AN13" i="11"/>
  <c r="AO12" i="11" s="1"/>
  <c r="AP11" i="11"/>
  <c r="AA11" i="11"/>
  <c r="Y13" i="11"/>
  <c r="Z12" i="11" s="1"/>
  <c r="Y14" i="11" l="1"/>
  <c r="Z13" i="11" s="1"/>
  <c r="AA12" i="11"/>
  <c r="AP12" i="11"/>
  <c r="AN14" i="11"/>
  <c r="AO13" i="11" s="1"/>
  <c r="J14" i="11"/>
  <c r="K13" i="11" s="1"/>
  <c r="L12" i="11"/>
  <c r="L13" i="11" l="1"/>
  <c r="J15" i="11"/>
  <c r="K14" i="11" s="1"/>
  <c r="AN15" i="11"/>
  <c r="AP13" i="11"/>
  <c r="AA13" i="11"/>
  <c r="Y15" i="11"/>
  <c r="AN16" i="11" l="1"/>
  <c r="AO15" i="11" s="1"/>
  <c r="J16" i="11"/>
  <c r="L14" i="11"/>
  <c r="Y16" i="11"/>
  <c r="Z15" i="11" s="1"/>
  <c r="Z14" i="11"/>
  <c r="AA14" i="11" s="1"/>
  <c r="AO14" i="11"/>
  <c r="AP14" i="11" s="1"/>
  <c r="J17" i="11" l="1"/>
  <c r="K16" i="11" s="1"/>
  <c r="K15" i="11"/>
  <c r="L15" i="11" s="1"/>
  <c r="AA15" i="11"/>
  <c r="Y17" i="11"/>
  <c r="Z16" i="11" s="1"/>
  <c r="AN17" i="11"/>
  <c r="AP15" i="11"/>
  <c r="AN18" i="11" l="1"/>
  <c r="AO17" i="11" s="1"/>
  <c r="Y18" i="11"/>
  <c r="Z17" i="11" s="1"/>
  <c r="AA16" i="11"/>
  <c r="J18" i="11"/>
  <c r="K17" i="11" s="1"/>
  <c r="L16" i="11"/>
  <c r="AO16" i="11"/>
  <c r="AP16" i="11" s="1"/>
  <c r="AA17" i="11" l="1"/>
  <c r="Y19" i="11"/>
  <c r="L17" i="11"/>
  <c r="J19" i="11"/>
  <c r="K18" i="11" s="1"/>
  <c r="AN19" i="11"/>
  <c r="AO18" i="11" s="1"/>
  <c r="AP17" i="11"/>
  <c r="Y20" i="11" l="1"/>
  <c r="Z19" i="11" s="1"/>
  <c r="AP18" i="11"/>
  <c r="AN20" i="11"/>
  <c r="AO19" i="11" s="1"/>
  <c r="Z18" i="11"/>
  <c r="AA18" i="11" s="1"/>
  <c r="J20" i="11"/>
  <c r="L18" i="11"/>
  <c r="J21" i="11" l="1"/>
  <c r="K20" i="11" s="1"/>
  <c r="K19" i="11"/>
  <c r="L19" i="11" s="1"/>
  <c r="AN21" i="11"/>
  <c r="AO20" i="11" s="1"/>
  <c r="AP19" i="11"/>
  <c r="AA19" i="11"/>
  <c r="Y21" i="11"/>
  <c r="Z20" i="11" s="1"/>
  <c r="J22" i="11" l="1"/>
  <c r="K21" i="11" s="1"/>
  <c r="L20" i="11"/>
  <c r="Y22" i="11"/>
  <c r="Z21" i="11" s="1"/>
  <c r="AA20" i="11"/>
  <c r="AP20" i="11"/>
  <c r="AN22" i="11"/>
  <c r="AO22" i="11" l="1"/>
  <c r="AP22" i="11"/>
  <c r="AQ22" i="11" s="1"/>
  <c r="AO21" i="11"/>
  <c r="AP21" i="11" s="1"/>
  <c r="AA22" i="11"/>
  <c r="AB22" i="11" s="1"/>
  <c r="AA21" i="11"/>
  <c r="Z22" i="11"/>
  <c r="K22" i="11"/>
  <c r="L21" i="11"/>
  <c r="L22" i="11"/>
  <c r="M22" i="11" s="1"/>
  <c r="AR22" i="11" l="1"/>
  <c r="AQ21" i="11"/>
  <c r="N22" i="11"/>
  <c r="M21" i="11"/>
  <c r="AC22" i="11"/>
  <c r="AB21" i="11"/>
  <c r="AR21" i="11" l="1"/>
  <c r="AQ20" i="11"/>
  <c r="M20" i="11"/>
  <c r="N21" i="11"/>
  <c r="AB20" i="11"/>
  <c r="AC21" i="11"/>
  <c r="N20" i="11" l="1"/>
  <c r="M19" i="11"/>
  <c r="AQ19" i="11"/>
  <c r="AR20" i="11"/>
  <c r="AC20" i="11"/>
  <c r="AB19" i="11"/>
  <c r="AR19" i="11" l="1"/>
  <c r="AQ18" i="11"/>
  <c r="AB18" i="11"/>
  <c r="AC19" i="11"/>
  <c r="M18" i="11"/>
  <c r="N19" i="11"/>
  <c r="AC18" i="11" l="1"/>
  <c r="AB17" i="11"/>
  <c r="AQ17" i="11"/>
  <c r="AR18" i="11"/>
  <c r="N18" i="11"/>
  <c r="M17" i="11"/>
  <c r="AR17" i="11" l="1"/>
  <c r="AQ16" i="11"/>
  <c r="M16" i="11"/>
  <c r="N17" i="11"/>
  <c r="AB16" i="11"/>
  <c r="AC17" i="11"/>
  <c r="AC16" i="11" l="1"/>
  <c r="AB15" i="11"/>
  <c r="N16" i="11"/>
  <c r="M15" i="11"/>
  <c r="AQ15" i="11"/>
  <c r="AR16" i="11"/>
  <c r="M14" i="11" l="1"/>
  <c r="N15" i="11"/>
  <c r="AB14" i="11"/>
  <c r="AC15" i="11"/>
  <c r="AR15" i="11"/>
  <c r="AQ14" i="11"/>
  <c r="AC14" i="11" l="1"/>
  <c r="AB13" i="11"/>
  <c r="AQ13" i="11"/>
  <c r="AR14" i="11"/>
  <c r="N14" i="11"/>
  <c r="M13" i="11"/>
  <c r="AR13" i="11" l="1"/>
  <c r="AQ12" i="11"/>
  <c r="M12" i="11"/>
  <c r="N13" i="11"/>
  <c r="AB12" i="11"/>
  <c r="AC13" i="11"/>
  <c r="N12" i="11" l="1"/>
  <c r="M11" i="11"/>
  <c r="AQ11" i="11"/>
  <c r="AR12" i="11"/>
  <c r="AC12" i="11"/>
  <c r="AB11" i="11"/>
  <c r="AR11" i="11" l="1"/>
  <c r="AQ10" i="11"/>
  <c r="M10" i="11"/>
  <c r="N11" i="11"/>
  <c r="AB10" i="11"/>
  <c r="AC11" i="11"/>
  <c r="N10" i="11" l="1"/>
  <c r="M9" i="11"/>
  <c r="AQ9" i="11"/>
  <c r="AR10" i="11"/>
  <c r="AC10" i="11"/>
  <c r="AB9" i="11"/>
  <c r="AR9" i="11" l="1"/>
  <c r="AQ8" i="11"/>
  <c r="AB8" i="11"/>
  <c r="AC9" i="11"/>
  <c r="M8" i="11"/>
  <c r="N9" i="11"/>
  <c r="AB7" i="11" l="1"/>
  <c r="AC8" i="11"/>
  <c r="AR8" i="11"/>
  <c r="AQ7" i="11"/>
  <c r="M7" i="11"/>
  <c r="N8" i="11"/>
  <c r="AQ6" i="11" l="1"/>
  <c r="AR7" i="11"/>
  <c r="N7" i="11"/>
  <c r="M6" i="11"/>
  <c r="AC7" i="11"/>
  <c r="AB6" i="11"/>
  <c r="AB5" i="11" l="1"/>
  <c r="AC6" i="11"/>
  <c r="M5" i="11"/>
  <c r="N6" i="11"/>
  <c r="AR6" i="11"/>
  <c r="AQ5" i="11"/>
  <c r="N5" i="11" l="1"/>
  <c r="M4" i="11"/>
  <c r="N4" i="11" s="1"/>
  <c r="AQ4" i="11"/>
  <c r="AR4" i="11" s="1"/>
  <c r="AR5" i="11"/>
  <c r="AC5" i="11"/>
  <c r="AB4" i="11"/>
  <c r="AC4" i="11" s="1"/>
  <c r="F38" i="2" l="1"/>
  <c r="F39" i="2" l="1"/>
  <c r="F19" i="2"/>
  <c r="B19" i="2" l="1"/>
  <c r="F20" i="2"/>
  <c r="B20" i="2" s="1"/>
  <c r="F30" i="2" l="1"/>
  <c r="F10" i="2" s="1"/>
  <c r="F34" i="2"/>
  <c r="F14" i="2" l="1"/>
  <c r="F32" i="2"/>
  <c r="F33" i="2"/>
  <c r="F29" i="2"/>
  <c r="B38" i="2"/>
  <c r="F12" i="2" l="1"/>
  <c r="B11" i="2"/>
  <c r="B15" i="2"/>
  <c r="F31" i="2"/>
  <c r="AS4" i="16"/>
  <c r="AS4" i="14"/>
  <c r="B39" i="2"/>
  <c r="S5" i="14" l="1"/>
  <c r="Q5" i="16"/>
  <c r="S5" i="16"/>
  <c r="Q5" i="14"/>
  <c r="K5" i="16"/>
  <c r="M5" i="16"/>
  <c r="M5" i="14"/>
  <c r="K5" i="14"/>
  <c r="B34" i="2"/>
  <c r="J5" i="18" s="1"/>
  <c r="B14" i="2"/>
  <c r="B30" i="2"/>
  <c r="B10" i="2"/>
  <c r="B13" i="2"/>
  <c r="H5" i="18"/>
  <c r="K5" i="18"/>
  <c r="M6" i="14" l="1"/>
  <c r="K6" i="14"/>
  <c r="L6" i="14"/>
  <c r="M6" i="16"/>
  <c r="K6" i="16"/>
  <c r="L6" i="16"/>
  <c r="P5" i="16"/>
  <c r="N5" i="16"/>
  <c r="O6" i="16" s="1"/>
  <c r="P5" i="14"/>
  <c r="N5" i="14"/>
  <c r="P6" i="14" s="1"/>
  <c r="B29" i="2"/>
  <c r="F43" i="2" s="1"/>
  <c r="B12" i="2"/>
  <c r="B32" i="2"/>
  <c r="B33" i="2"/>
  <c r="I5" i="18" s="1"/>
  <c r="Q6" i="14" l="1"/>
  <c r="R7" i="14" s="1"/>
  <c r="R6" i="14"/>
  <c r="S6" i="14"/>
  <c r="O6" i="14"/>
  <c r="S6" i="16"/>
  <c r="R6" i="16"/>
  <c r="Q6" i="16"/>
  <c r="L7" i="14"/>
  <c r="M7" i="14"/>
  <c r="K7" i="14"/>
  <c r="N6" i="14"/>
  <c r="O7" i="14" s="1"/>
  <c r="P6" i="16"/>
  <c r="K7" i="16"/>
  <c r="L7" i="16"/>
  <c r="M7" i="16"/>
  <c r="N6" i="16"/>
  <c r="B31" i="2"/>
  <c r="F5" i="18" s="1"/>
  <c r="G5" i="18"/>
  <c r="AM5" i="14"/>
  <c r="BI5" i="18"/>
  <c r="BJ7" i="18"/>
  <c r="BJ5" i="18" s="1"/>
  <c r="N7" i="14" l="1"/>
  <c r="O8" i="14" s="1"/>
  <c r="P7" i="14"/>
  <c r="R7" i="16"/>
  <c r="Q7" i="16"/>
  <c r="S7" i="16"/>
  <c r="N7" i="16"/>
  <c r="P8" i="16" s="1"/>
  <c r="P7" i="16"/>
  <c r="L8" i="14"/>
  <c r="M8" i="14"/>
  <c r="K8" i="14"/>
  <c r="O7" i="16"/>
  <c r="Q7" i="14"/>
  <c r="S7" i="14"/>
  <c r="K8" i="16"/>
  <c r="L8" i="16"/>
  <c r="M8" i="16"/>
  <c r="AM5" i="16"/>
  <c r="N8" i="14" l="1"/>
  <c r="P9" i="14" s="1"/>
  <c r="P8" i="14"/>
  <c r="N8" i="16"/>
  <c r="N9" i="16" s="1"/>
  <c r="O8" i="16"/>
  <c r="R8" i="16"/>
  <c r="S8" i="16"/>
  <c r="Q8" i="16"/>
  <c r="R9" i="16" s="1"/>
  <c r="M9" i="16"/>
  <c r="K9" i="16"/>
  <c r="L9" i="16"/>
  <c r="M9" i="14"/>
  <c r="K9" i="14"/>
  <c r="L9" i="14"/>
  <c r="R8" i="14"/>
  <c r="Q8" i="14"/>
  <c r="S8" i="14"/>
  <c r="C5" i="18"/>
  <c r="AK5" i="14"/>
  <c r="O9" i="14" l="1"/>
  <c r="Q9" i="14"/>
  <c r="R10" i="14" s="1"/>
  <c r="N9" i="14"/>
  <c r="N10" i="14" s="1"/>
  <c r="O9" i="16"/>
  <c r="P9" i="16"/>
  <c r="O10" i="16"/>
  <c r="P10" i="16"/>
  <c r="N10" i="16"/>
  <c r="S9" i="14"/>
  <c r="K10" i="16"/>
  <c r="L10" i="16"/>
  <c r="M10" i="16"/>
  <c r="R9" i="14"/>
  <c r="Q9" i="16"/>
  <c r="S9" i="16"/>
  <c r="K10" i="14"/>
  <c r="L10" i="14"/>
  <c r="M10" i="14"/>
  <c r="AI5" i="16"/>
  <c r="D5" i="18"/>
  <c r="E5" i="18"/>
  <c r="AM6" i="14"/>
  <c r="Q10" i="14" l="1"/>
  <c r="S10" i="14"/>
  <c r="P10" i="14"/>
  <c r="O10" i="14"/>
  <c r="S10" i="16"/>
  <c r="Q10" i="16"/>
  <c r="R11" i="16" s="1"/>
  <c r="R10" i="16"/>
  <c r="O11" i="14"/>
  <c r="N11" i="14"/>
  <c r="P11" i="14"/>
  <c r="O11" i="16"/>
  <c r="P11" i="16"/>
  <c r="N11" i="16"/>
  <c r="K11" i="14"/>
  <c r="L11" i="14"/>
  <c r="M11" i="14"/>
  <c r="K11" i="16"/>
  <c r="M11" i="16"/>
  <c r="L11" i="16"/>
  <c r="AI6" i="16"/>
  <c r="AK5" i="16"/>
  <c r="AI5" i="14"/>
  <c r="AI6" i="14"/>
  <c r="Q11" i="14" l="1"/>
  <c r="R12" i="14" s="1"/>
  <c r="S11" i="14"/>
  <c r="R11" i="14"/>
  <c r="O12" i="16"/>
  <c r="N12" i="16"/>
  <c r="P12" i="16"/>
  <c r="O12" i="14"/>
  <c r="N12" i="14"/>
  <c r="P12" i="14"/>
  <c r="K12" i="16"/>
  <c r="M12" i="16"/>
  <c r="L12" i="16"/>
  <c r="Q11" i="16"/>
  <c r="R12" i="16" s="1"/>
  <c r="M12" i="14"/>
  <c r="L12" i="14"/>
  <c r="K12" i="14"/>
  <c r="S11" i="16"/>
  <c r="AM6" i="16"/>
  <c r="AI7" i="16"/>
  <c r="AK6" i="16"/>
  <c r="AK6" i="14"/>
  <c r="AI7" i="14"/>
  <c r="S12" i="14" l="1"/>
  <c r="Q12" i="14"/>
  <c r="Q13" i="14" s="1"/>
  <c r="K13" i="14"/>
  <c r="M13" i="14"/>
  <c r="L13" i="14"/>
  <c r="O13" i="14"/>
  <c r="N13" i="14"/>
  <c r="P13" i="14"/>
  <c r="S12" i="16"/>
  <c r="Q12" i="16"/>
  <c r="R13" i="16" s="1"/>
  <c r="O13" i="16"/>
  <c r="N13" i="16"/>
  <c r="P13" i="16"/>
  <c r="L13" i="16"/>
  <c r="M13" i="16"/>
  <c r="K13" i="16"/>
  <c r="AI8" i="16"/>
  <c r="AM7" i="16"/>
  <c r="AK7" i="16"/>
  <c r="AM7" i="14"/>
  <c r="AI8" i="14"/>
  <c r="AK7" i="14"/>
  <c r="R13" i="14" l="1"/>
  <c r="S13" i="14"/>
  <c r="S13" i="16"/>
  <c r="R14" i="14"/>
  <c r="S14" i="14"/>
  <c r="Q14" i="14"/>
  <c r="Q13" i="16"/>
  <c r="S14" i="16" s="1"/>
  <c r="M14" i="16"/>
  <c r="K14" i="16"/>
  <c r="L14" i="16"/>
  <c r="O14" i="14"/>
  <c r="P14" i="14"/>
  <c r="N14" i="14"/>
  <c r="O14" i="16"/>
  <c r="P14" i="16"/>
  <c r="N14" i="16"/>
  <c r="L14" i="14"/>
  <c r="M14" i="14"/>
  <c r="K14" i="14"/>
  <c r="AI9" i="16"/>
  <c r="AK8" i="16"/>
  <c r="AM8" i="16"/>
  <c r="AK8" i="14"/>
  <c r="AI9" i="14"/>
  <c r="AM8" i="14"/>
  <c r="Q14" i="16" l="1"/>
  <c r="R15" i="16" s="1"/>
  <c r="R14" i="16"/>
  <c r="R15" i="14"/>
  <c r="Q15" i="14"/>
  <c r="S15" i="14"/>
  <c r="K15" i="14"/>
  <c r="L15" i="14"/>
  <c r="M15" i="14"/>
  <c r="O15" i="14"/>
  <c r="N15" i="14"/>
  <c r="P15" i="14"/>
  <c r="L15" i="16"/>
  <c r="K15" i="16"/>
  <c r="M15" i="16"/>
  <c r="O15" i="16"/>
  <c r="N15" i="16"/>
  <c r="P15" i="16"/>
  <c r="AI10" i="16"/>
  <c r="AK9" i="16"/>
  <c r="AM9" i="16"/>
  <c r="AI10" i="14"/>
  <c r="AK9" i="14"/>
  <c r="AM9" i="14"/>
  <c r="Q15" i="16" l="1"/>
  <c r="Q16" i="16" s="1"/>
  <c r="S15" i="16"/>
  <c r="O16" i="16"/>
  <c r="P16" i="16"/>
  <c r="N16" i="16"/>
  <c r="L16" i="14"/>
  <c r="M16" i="14"/>
  <c r="K16" i="14"/>
  <c r="M16" i="16"/>
  <c r="L16" i="16"/>
  <c r="K16" i="16"/>
  <c r="R16" i="14"/>
  <c r="S16" i="14"/>
  <c r="Q16" i="14"/>
  <c r="O16" i="14"/>
  <c r="P16" i="14"/>
  <c r="N16" i="14"/>
  <c r="AI11" i="16"/>
  <c r="AK10" i="16"/>
  <c r="AM10" i="16"/>
  <c r="AI11" i="14"/>
  <c r="AK10" i="14"/>
  <c r="AM10" i="14"/>
  <c r="S16" i="16" l="1"/>
  <c r="R16" i="16"/>
  <c r="O17" i="16"/>
  <c r="N17" i="16"/>
  <c r="P17" i="16"/>
  <c r="L17" i="14"/>
  <c r="M17" i="14"/>
  <c r="K17" i="14"/>
  <c r="O17" i="14"/>
  <c r="N17" i="14"/>
  <c r="P17" i="14"/>
  <c r="R17" i="16"/>
  <c r="Q17" i="16"/>
  <c r="S17" i="16"/>
  <c r="R17" i="14"/>
  <c r="S17" i="14"/>
  <c r="Q17" i="14"/>
  <c r="M17" i="16"/>
  <c r="L17" i="16"/>
  <c r="K17" i="16"/>
  <c r="AI12" i="16"/>
  <c r="AM11" i="16"/>
  <c r="AK11" i="16"/>
  <c r="AI12" i="14"/>
  <c r="AM11" i="14"/>
  <c r="AK11" i="14"/>
  <c r="O18" i="16" l="1"/>
  <c r="P18" i="16"/>
  <c r="N18" i="16"/>
  <c r="K18" i="14"/>
  <c r="L18" i="14"/>
  <c r="M18" i="14"/>
  <c r="O18" i="14"/>
  <c r="P18" i="14"/>
  <c r="N18" i="14"/>
  <c r="R18" i="16"/>
  <c r="S18" i="16"/>
  <c r="Q18" i="16"/>
  <c r="M18" i="16"/>
  <c r="L18" i="16"/>
  <c r="K18" i="16"/>
  <c r="R18" i="14"/>
  <c r="S18" i="14"/>
  <c r="Q18" i="14"/>
  <c r="AI13" i="16"/>
  <c r="AK12" i="16"/>
  <c r="AM12" i="16"/>
  <c r="AI13" i="14"/>
  <c r="AM12" i="14"/>
  <c r="AK12" i="14"/>
  <c r="O19" i="14" l="1"/>
  <c r="P19" i="14"/>
  <c r="N19" i="14"/>
  <c r="R19" i="14"/>
  <c r="Q19" i="14"/>
  <c r="S19" i="14"/>
  <c r="M19" i="16"/>
  <c r="L19" i="16"/>
  <c r="K19" i="16"/>
  <c r="O19" i="16"/>
  <c r="P19" i="16"/>
  <c r="N19" i="16"/>
  <c r="K19" i="14"/>
  <c r="M19" i="14"/>
  <c r="L19" i="14"/>
  <c r="R19" i="16"/>
  <c r="Q19" i="16"/>
  <c r="S19" i="16"/>
  <c r="AI14" i="16"/>
  <c r="AK13" i="16"/>
  <c r="AM13" i="16"/>
  <c r="AK13" i="14"/>
  <c r="AI14" i="14"/>
  <c r="AM13" i="14"/>
  <c r="O20" i="16" l="1"/>
  <c r="P20" i="16"/>
  <c r="N20" i="16"/>
  <c r="O20" i="14"/>
  <c r="N20" i="14"/>
  <c r="P20" i="14"/>
  <c r="L20" i="14"/>
  <c r="M20" i="14"/>
  <c r="K20" i="14"/>
  <c r="R20" i="16"/>
  <c r="Q20" i="16"/>
  <c r="S20" i="16"/>
  <c r="R20" i="14"/>
  <c r="Q20" i="14"/>
  <c r="S20" i="14"/>
  <c r="L20" i="16"/>
  <c r="M20" i="16"/>
  <c r="K20" i="16"/>
  <c r="AI15" i="16"/>
  <c r="AK14" i="16"/>
  <c r="AM14" i="16"/>
  <c r="AI15" i="14"/>
  <c r="AK14" i="14"/>
  <c r="AM14" i="14"/>
  <c r="O21" i="14" l="1"/>
  <c r="P21" i="14"/>
  <c r="N21" i="14"/>
  <c r="R21" i="14"/>
  <c r="Q21" i="14"/>
  <c r="S21" i="14"/>
  <c r="K21" i="16"/>
  <c r="M21" i="16"/>
  <c r="L21" i="16"/>
  <c r="R21" i="16"/>
  <c r="Q21" i="16"/>
  <c r="S21" i="16"/>
  <c r="O21" i="16"/>
  <c r="N21" i="16"/>
  <c r="P21" i="16"/>
  <c r="L21" i="14"/>
  <c r="M21" i="14"/>
  <c r="K21" i="14"/>
  <c r="AI16" i="16"/>
  <c r="AM15" i="16"/>
  <c r="AK15" i="16"/>
  <c r="AI16" i="14"/>
  <c r="AK15" i="14"/>
  <c r="AM15" i="14"/>
  <c r="O22" i="16" l="1"/>
  <c r="N22" i="16"/>
  <c r="P22" i="16"/>
  <c r="R22" i="16"/>
  <c r="S22" i="16"/>
  <c r="Q22" i="16"/>
  <c r="K22" i="16"/>
  <c r="L22" i="16"/>
  <c r="M22" i="16"/>
  <c r="L22" i="14"/>
  <c r="M22" i="14"/>
  <c r="K22" i="14"/>
  <c r="R22" i="14"/>
  <c r="S22" i="14"/>
  <c r="Q22" i="14"/>
  <c r="O22" i="14"/>
  <c r="N22" i="14"/>
  <c r="P22" i="14"/>
  <c r="AI17" i="16"/>
  <c r="AM16" i="16"/>
  <c r="AK16" i="16"/>
  <c r="AI17" i="14"/>
  <c r="AK16" i="14"/>
  <c r="AM16" i="14"/>
  <c r="L23" i="16" l="1"/>
  <c r="K23" i="16"/>
  <c r="M23" i="16"/>
  <c r="K23" i="14"/>
  <c r="L23" i="14"/>
  <c r="M23" i="14"/>
  <c r="O23" i="14"/>
  <c r="P23" i="14"/>
  <c r="N23" i="14"/>
  <c r="R23" i="16"/>
  <c r="Q23" i="16"/>
  <c r="S23" i="16"/>
  <c r="R23" i="14"/>
  <c r="Q23" i="14"/>
  <c r="S23" i="14"/>
  <c r="O23" i="16"/>
  <c r="N23" i="16"/>
  <c r="P23" i="16"/>
  <c r="AI18" i="16"/>
  <c r="AK17" i="16"/>
  <c r="AM17" i="16"/>
  <c r="AI18" i="14"/>
  <c r="AK17" i="14"/>
  <c r="AM17" i="14"/>
  <c r="R24" i="14" l="1"/>
  <c r="Q24" i="14"/>
  <c r="S24" i="14"/>
  <c r="O24" i="14"/>
  <c r="N24" i="14"/>
  <c r="P24" i="14"/>
  <c r="K24" i="14"/>
  <c r="L24" i="14"/>
  <c r="M24" i="14"/>
  <c r="O24" i="16"/>
  <c r="N24" i="16"/>
  <c r="P24" i="16"/>
  <c r="R24" i="16"/>
  <c r="S24" i="16"/>
  <c r="Q24" i="16"/>
  <c r="K24" i="16"/>
  <c r="M24" i="16"/>
  <c r="L24" i="16"/>
  <c r="AI19" i="16"/>
  <c r="AK18" i="16"/>
  <c r="AM18" i="16"/>
  <c r="AI19" i="14"/>
  <c r="AK18" i="14"/>
  <c r="AM18" i="14"/>
  <c r="K25" i="16" l="1"/>
  <c r="M25" i="16"/>
  <c r="L25" i="16"/>
  <c r="L25" i="14"/>
  <c r="M25" i="14"/>
  <c r="K25" i="14"/>
  <c r="R25" i="14"/>
  <c r="Q25" i="14"/>
  <c r="S25" i="14"/>
  <c r="R25" i="16"/>
  <c r="Q25" i="16"/>
  <c r="S25" i="16"/>
  <c r="O25" i="16"/>
  <c r="P25" i="16"/>
  <c r="N25" i="16"/>
  <c r="O25" i="14"/>
  <c r="N25" i="14"/>
  <c r="P25" i="14"/>
  <c r="AI20" i="16"/>
  <c r="AK19" i="16"/>
  <c r="AM19" i="16"/>
  <c r="AI20" i="14"/>
  <c r="AM19" i="14"/>
  <c r="AK19" i="14"/>
  <c r="R26" i="16" l="1"/>
  <c r="S26" i="16"/>
  <c r="Q26" i="16"/>
  <c r="L26" i="14"/>
  <c r="K26" i="14"/>
  <c r="M26" i="14"/>
  <c r="O26" i="14"/>
  <c r="N26" i="14"/>
  <c r="P26" i="14"/>
  <c r="R26" i="14"/>
  <c r="Q26" i="14"/>
  <c r="S26" i="14"/>
  <c r="O26" i="16"/>
  <c r="N26" i="16"/>
  <c r="P26" i="16"/>
  <c r="L26" i="16"/>
  <c r="K26" i="16"/>
  <c r="M26" i="16"/>
  <c r="AI21" i="16"/>
  <c r="AK20" i="16"/>
  <c r="AM20" i="16"/>
  <c r="AI21" i="14"/>
  <c r="AM20" i="14"/>
  <c r="AK20" i="14"/>
  <c r="R27" i="16" l="1"/>
  <c r="S27" i="16"/>
  <c r="Q27" i="16"/>
  <c r="O27" i="14"/>
  <c r="N27" i="14"/>
  <c r="P27" i="14"/>
  <c r="M27" i="14"/>
  <c r="L27" i="14"/>
  <c r="K27" i="14"/>
  <c r="O27" i="16"/>
  <c r="P27" i="16"/>
  <c r="N27" i="16"/>
  <c r="M27" i="16"/>
  <c r="L27" i="16"/>
  <c r="K27" i="16"/>
  <c r="R27" i="14"/>
  <c r="Q27" i="14"/>
  <c r="S27" i="14"/>
  <c r="AI22" i="16"/>
  <c r="AM21" i="16"/>
  <c r="AK21" i="16"/>
  <c r="AI22" i="14"/>
  <c r="AM21" i="14"/>
  <c r="AK21" i="14"/>
  <c r="K28" i="16" l="1"/>
  <c r="L28" i="16"/>
  <c r="M28" i="16"/>
  <c r="O28" i="14"/>
  <c r="N28" i="14"/>
  <c r="P28" i="14"/>
  <c r="R28" i="14"/>
  <c r="Q28" i="14"/>
  <c r="S28" i="14"/>
  <c r="O28" i="16"/>
  <c r="P28" i="16"/>
  <c r="N28" i="16"/>
  <c r="R28" i="16"/>
  <c r="Q28" i="16"/>
  <c r="S28" i="16"/>
  <c r="K28" i="14"/>
  <c r="L28" i="14"/>
  <c r="M28" i="14"/>
  <c r="AI23" i="16"/>
  <c r="AM22" i="16"/>
  <c r="AK22" i="16"/>
  <c r="AI23" i="14"/>
  <c r="AM22" i="14"/>
  <c r="AK22" i="14"/>
  <c r="K29" i="14" l="1"/>
  <c r="L29" i="14"/>
  <c r="M29" i="14"/>
  <c r="R29" i="14"/>
  <c r="S29" i="14"/>
  <c r="Q29" i="14"/>
  <c r="R29" i="16"/>
  <c r="Q29" i="16"/>
  <c r="S29" i="16"/>
  <c r="O29" i="16"/>
  <c r="P29" i="16"/>
  <c r="N29" i="16"/>
  <c r="O29" i="14"/>
  <c r="N29" i="14"/>
  <c r="P29" i="14"/>
  <c r="L29" i="16"/>
  <c r="K29" i="16"/>
  <c r="M29" i="16"/>
  <c r="AI24" i="16"/>
  <c r="AM23" i="16"/>
  <c r="AK23" i="16"/>
  <c r="AI24" i="14"/>
  <c r="AM23" i="14"/>
  <c r="AK23" i="14"/>
  <c r="R30" i="14" l="1"/>
  <c r="S30" i="14"/>
  <c r="Q30" i="14"/>
  <c r="R30" i="16"/>
  <c r="Q30" i="16"/>
  <c r="S30" i="16"/>
  <c r="O30" i="14"/>
  <c r="P30" i="14"/>
  <c r="N30" i="14"/>
  <c r="O30" i="16"/>
  <c r="P30" i="16"/>
  <c r="N30" i="16"/>
  <c r="M30" i="16"/>
  <c r="L30" i="16"/>
  <c r="K30" i="16"/>
  <c r="L30" i="14"/>
  <c r="M30" i="14"/>
  <c r="K30" i="14"/>
  <c r="AI25" i="16"/>
  <c r="AM24" i="16"/>
  <c r="AK24" i="16"/>
  <c r="AI25" i="14"/>
  <c r="AM24" i="14"/>
  <c r="AK24" i="14"/>
  <c r="R31" i="14" l="1"/>
  <c r="S31" i="14"/>
  <c r="Q31" i="14"/>
  <c r="L31" i="16"/>
  <c r="M31" i="16"/>
  <c r="K31" i="16"/>
  <c r="O31" i="16"/>
  <c r="N31" i="16"/>
  <c r="P31" i="16"/>
  <c r="R31" i="16"/>
  <c r="S31" i="16"/>
  <c r="Q31" i="16"/>
  <c r="L31" i="14"/>
  <c r="K31" i="14"/>
  <c r="M31" i="14"/>
  <c r="O31" i="14"/>
  <c r="P31" i="14"/>
  <c r="N31" i="14"/>
  <c r="AI26" i="16"/>
  <c r="AM25" i="16"/>
  <c r="AK25" i="16"/>
  <c r="AI26" i="14"/>
  <c r="AK25" i="14"/>
  <c r="AM25" i="14"/>
  <c r="O32" i="14" l="1"/>
  <c r="N32" i="14"/>
  <c r="P32" i="14"/>
  <c r="L32" i="14"/>
  <c r="M32" i="14"/>
  <c r="K32" i="14"/>
  <c r="K32" i="16"/>
  <c r="M32" i="16"/>
  <c r="L32" i="16"/>
  <c r="O32" i="16"/>
  <c r="P32" i="16"/>
  <c r="N32" i="16"/>
  <c r="R32" i="14"/>
  <c r="S32" i="14"/>
  <c r="Q32" i="14"/>
  <c r="R32" i="16"/>
  <c r="Q32" i="16"/>
  <c r="S32" i="16"/>
  <c r="AI27" i="16"/>
  <c r="AK26" i="16"/>
  <c r="AM26" i="16"/>
  <c r="AI27" i="14"/>
  <c r="AM26" i="14"/>
  <c r="AK26" i="14"/>
  <c r="O33" i="16" l="1"/>
  <c r="P33" i="16"/>
  <c r="N33" i="16"/>
  <c r="K33" i="16"/>
  <c r="L33" i="16"/>
  <c r="M33" i="16"/>
  <c r="M33" i="14"/>
  <c r="L33" i="14"/>
  <c r="K33" i="14"/>
  <c r="O33" i="14"/>
  <c r="N33" i="14"/>
  <c r="P33" i="14"/>
  <c r="R33" i="16"/>
  <c r="Q33" i="16"/>
  <c r="S33" i="16"/>
  <c r="R33" i="14"/>
  <c r="Q33" i="14"/>
  <c r="S33" i="14"/>
  <c r="AI28" i="16"/>
  <c r="AM27" i="16"/>
  <c r="AK27" i="16"/>
  <c r="AI28" i="14"/>
  <c r="AK27" i="14"/>
  <c r="AM27" i="14"/>
  <c r="O34" i="14" l="1"/>
  <c r="N34" i="14"/>
  <c r="P34" i="14"/>
  <c r="O34" i="16"/>
  <c r="P34" i="16"/>
  <c r="N34" i="16"/>
  <c r="R34" i="14"/>
  <c r="Q34" i="14"/>
  <c r="S34" i="14"/>
  <c r="K34" i="16"/>
  <c r="L34" i="16"/>
  <c r="M34" i="16"/>
  <c r="R34" i="16"/>
  <c r="S34" i="16"/>
  <c r="Q34" i="16"/>
  <c r="L34" i="14"/>
  <c r="M34" i="14"/>
  <c r="K34" i="14"/>
  <c r="AI29" i="16"/>
  <c r="AK28" i="16"/>
  <c r="AM28" i="16"/>
  <c r="AK28" i="14"/>
  <c r="AI29" i="14"/>
  <c r="AM28" i="14"/>
  <c r="R35" i="16" l="1"/>
  <c r="Q35" i="16"/>
  <c r="S35" i="16"/>
  <c r="O35" i="16"/>
  <c r="P35" i="16"/>
  <c r="N35" i="16"/>
  <c r="R35" i="14"/>
  <c r="S35" i="14"/>
  <c r="Q35" i="14"/>
  <c r="M35" i="14"/>
  <c r="L35" i="14"/>
  <c r="K35" i="14"/>
  <c r="K35" i="16"/>
  <c r="M35" i="16"/>
  <c r="L35" i="16"/>
  <c r="O35" i="14"/>
  <c r="N35" i="14"/>
  <c r="P35" i="14"/>
  <c r="AI30" i="16"/>
  <c r="AK29" i="16"/>
  <c r="AM29" i="16"/>
  <c r="AI30" i="14"/>
  <c r="AK29" i="14"/>
  <c r="AM29" i="14"/>
  <c r="O36" i="16" l="1"/>
  <c r="P36" i="16"/>
  <c r="N36" i="16"/>
  <c r="K36" i="16"/>
  <c r="M36" i="16"/>
  <c r="L36" i="16"/>
  <c r="R36" i="16"/>
  <c r="Q36" i="16"/>
  <c r="S36" i="16"/>
  <c r="M36" i="14"/>
  <c r="L36" i="14"/>
  <c r="K36" i="14"/>
  <c r="R36" i="14"/>
  <c r="Q36" i="14"/>
  <c r="S36" i="14"/>
  <c r="O36" i="14"/>
  <c r="N36" i="14"/>
  <c r="P36" i="14"/>
  <c r="AI31" i="16"/>
  <c r="AK30" i="16"/>
  <c r="AM30" i="16"/>
  <c r="AI31" i="14"/>
  <c r="AK30" i="14"/>
  <c r="AM30" i="14"/>
  <c r="O37" i="16" l="1"/>
  <c r="N37" i="16"/>
  <c r="P37" i="16"/>
  <c r="M37" i="14"/>
  <c r="L37" i="14"/>
  <c r="K37" i="14"/>
  <c r="M37" i="16"/>
  <c r="L37" i="16"/>
  <c r="K37" i="16"/>
  <c r="R37" i="14"/>
  <c r="S37" i="14"/>
  <c r="Q37" i="14"/>
  <c r="O37" i="14"/>
  <c r="P37" i="14"/>
  <c r="N37" i="14"/>
  <c r="R37" i="16"/>
  <c r="Q37" i="16"/>
  <c r="S37" i="16"/>
  <c r="AI32" i="16"/>
  <c r="AK31" i="16"/>
  <c r="AM31" i="16"/>
  <c r="AI32" i="14"/>
  <c r="AK31" i="14"/>
  <c r="AM31" i="14"/>
  <c r="O38" i="16" l="1"/>
  <c r="N38" i="16"/>
  <c r="P38" i="16"/>
  <c r="R38" i="14"/>
  <c r="S38" i="14"/>
  <c r="Q38" i="14"/>
  <c r="O38" i="14"/>
  <c r="N38" i="14"/>
  <c r="P38" i="14"/>
  <c r="K38" i="14"/>
  <c r="M38" i="14"/>
  <c r="L38" i="14"/>
  <c r="R38" i="16"/>
  <c r="S38" i="16"/>
  <c r="Q38" i="16"/>
  <c r="M38" i="16"/>
  <c r="K38" i="16"/>
  <c r="L38" i="16"/>
  <c r="AI33" i="16"/>
  <c r="AM32" i="16"/>
  <c r="AK32" i="16"/>
  <c r="AI33" i="14"/>
  <c r="AK32" i="14"/>
  <c r="AM32" i="14"/>
  <c r="O39" i="16" l="1"/>
  <c r="P39" i="16"/>
  <c r="N39" i="16"/>
  <c r="O39" i="14"/>
  <c r="P39" i="14"/>
  <c r="N39" i="14"/>
  <c r="R39" i="16"/>
  <c r="S39" i="16"/>
  <c r="Q39" i="16"/>
  <c r="K39" i="14"/>
  <c r="L39" i="14"/>
  <c r="M39" i="14"/>
  <c r="K39" i="16"/>
  <c r="L39" i="16"/>
  <c r="M39" i="16"/>
  <c r="R39" i="14"/>
  <c r="S39" i="14"/>
  <c r="Q39" i="14"/>
  <c r="AI34" i="16"/>
  <c r="AK33" i="16"/>
  <c r="AM33" i="16"/>
  <c r="AI34" i="14"/>
  <c r="AK33" i="14"/>
  <c r="AM33" i="14"/>
  <c r="O40" i="16" l="1"/>
  <c r="N40" i="16"/>
  <c r="P40" i="16"/>
  <c r="K40" i="16"/>
  <c r="L40" i="16"/>
  <c r="M40" i="16"/>
  <c r="R40" i="14"/>
  <c r="Q40" i="14"/>
  <c r="S40" i="14"/>
  <c r="O40" i="14"/>
  <c r="N40" i="14"/>
  <c r="P40" i="14"/>
  <c r="L40" i="14"/>
  <c r="M40" i="14"/>
  <c r="K40" i="14"/>
  <c r="R40" i="16"/>
  <c r="Q40" i="16"/>
  <c r="S40" i="16"/>
  <c r="AI35" i="16"/>
  <c r="AK34" i="16"/>
  <c r="AM34" i="16"/>
  <c r="AI35" i="14"/>
  <c r="AK34" i="14"/>
  <c r="AM34" i="14"/>
  <c r="K41" i="14" l="1"/>
  <c r="L41" i="14"/>
  <c r="M41" i="14"/>
  <c r="O41" i="14"/>
  <c r="P41" i="14"/>
  <c r="N41" i="14"/>
  <c r="O41" i="16"/>
  <c r="N41" i="16"/>
  <c r="P41" i="16"/>
  <c r="R41" i="14"/>
  <c r="S41" i="14"/>
  <c r="Q41" i="14"/>
  <c r="M41" i="16"/>
  <c r="L41" i="16"/>
  <c r="K41" i="16"/>
  <c r="R41" i="16"/>
  <c r="S41" i="16"/>
  <c r="Q41" i="16"/>
  <c r="AI36" i="16"/>
  <c r="AM35" i="16"/>
  <c r="AK35" i="16"/>
  <c r="AI36" i="14"/>
  <c r="AK35" i="14"/>
  <c r="AM35" i="14"/>
  <c r="L42" i="16" l="1"/>
  <c r="K42" i="16"/>
  <c r="M42" i="16"/>
  <c r="O42" i="16"/>
  <c r="N42" i="16"/>
  <c r="P42" i="16"/>
  <c r="R42" i="14"/>
  <c r="Q42" i="14"/>
  <c r="S42" i="14"/>
  <c r="O42" i="14"/>
  <c r="P42" i="14"/>
  <c r="N42" i="14"/>
  <c r="R42" i="16"/>
  <c r="S42" i="16"/>
  <c r="Q42" i="16"/>
  <c r="M42" i="14"/>
  <c r="L42" i="14"/>
  <c r="K42" i="14"/>
  <c r="AI37" i="16"/>
  <c r="AM36" i="16"/>
  <c r="AK36" i="16"/>
  <c r="AI37" i="14"/>
  <c r="AM36" i="14"/>
  <c r="AK36" i="14"/>
  <c r="R43" i="16" l="1"/>
  <c r="S43" i="16"/>
  <c r="Q43" i="16"/>
  <c r="R43" i="14"/>
  <c r="S43" i="14"/>
  <c r="Q43" i="14"/>
  <c r="O43" i="16"/>
  <c r="P43" i="16"/>
  <c r="N43" i="16"/>
  <c r="M43" i="14"/>
  <c r="K43" i="14"/>
  <c r="L43" i="14"/>
  <c r="K43" i="16"/>
  <c r="M43" i="16"/>
  <c r="L43" i="16"/>
  <c r="O43" i="14"/>
  <c r="P43" i="14"/>
  <c r="N43" i="14"/>
  <c r="AI38" i="16"/>
  <c r="AK37" i="16"/>
  <c r="AM37" i="16"/>
  <c r="AI38" i="14"/>
  <c r="AK37" i="14"/>
  <c r="AM37" i="14"/>
  <c r="R44" i="16" l="1"/>
  <c r="Q44" i="16"/>
  <c r="S44" i="16"/>
  <c r="M44" i="16"/>
  <c r="L44" i="16"/>
  <c r="K44" i="16"/>
  <c r="O44" i="16"/>
  <c r="P44" i="16"/>
  <c r="N44" i="16"/>
  <c r="K44" i="14"/>
  <c r="L44" i="14"/>
  <c r="M44" i="14"/>
  <c r="O44" i="14"/>
  <c r="P44" i="14"/>
  <c r="N44" i="14"/>
  <c r="R44" i="14"/>
  <c r="Q44" i="14"/>
  <c r="S44" i="14"/>
  <c r="AI39" i="16"/>
  <c r="AK38" i="16"/>
  <c r="AM38" i="16"/>
  <c r="AI39" i="14"/>
  <c r="AM38" i="14"/>
  <c r="AK38" i="14"/>
  <c r="R45" i="14" l="1"/>
  <c r="S45" i="14"/>
  <c r="Q45" i="14"/>
  <c r="K45" i="16"/>
  <c r="L45" i="16"/>
  <c r="M45" i="16"/>
  <c r="R45" i="16"/>
  <c r="Q45" i="16"/>
  <c r="S45" i="16"/>
  <c r="O45" i="14"/>
  <c r="N45" i="14"/>
  <c r="P45" i="14"/>
  <c r="O45" i="16"/>
  <c r="N45" i="16"/>
  <c r="P45" i="16"/>
  <c r="M45" i="14"/>
  <c r="L45" i="14"/>
  <c r="K45" i="14"/>
  <c r="AI40" i="16"/>
  <c r="AK39" i="16"/>
  <c r="AM39" i="16"/>
  <c r="AK39" i="14"/>
  <c r="AI40" i="14"/>
  <c r="AM39" i="14"/>
  <c r="O46" i="14" l="1"/>
  <c r="P46" i="14"/>
  <c r="N46" i="14"/>
  <c r="R46" i="16"/>
  <c r="Q46" i="16"/>
  <c r="S46" i="16"/>
  <c r="O46" i="16"/>
  <c r="P46" i="16"/>
  <c r="N46" i="16"/>
  <c r="R46" i="14"/>
  <c r="S46" i="14"/>
  <c r="Q46" i="14"/>
  <c r="K46" i="16"/>
  <c r="M46" i="16"/>
  <c r="L46" i="16"/>
  <c r="L46" i="14"/>
  <c r="M46" i="14"/>
  <c r="K46" i="14"/>
  <c r="AI41" i="16"/>
  <c r="AM40" i="16"/>
  <c r="AK40" i="16"/>
  <c r="AI41" i="14"/>
  <c r="AK40" i="14"/>
  <c r="AM40" i="14"/>
  <c r="O47" i="16" l="1"/>
  <c r="P47" i="16"/>
  <c r="N47" i="16"/>
  <c r="L47" i="16"/>
  <c r="K47" i="16"/>
  <c r="M47" i="16"/>
  <c r="R47" i="16"/>
  <c r="S47" i="16"/>
  <c r="Q47" i="16"/>
  <c r="M47" i="14"/>
  <c r="K47" i="14"/>
  <c r="L47" i="14"/>
  <c r="R47" i="14"/>
  <c r="Q47" i="14"/>
  <c r="S47" i="14"/>
  <c r="O47" i="14"/>
  <c r="N47" i="14"/>
  <c r="P47" i="14"/>
  <c r="AI42" i="16"/>
  <c r="AM41" i="16"/>
  <c r="AK41" i="16"/>
  <c r="AI42" i="14"/>
  <c r="AK41" i="14"/>
  <c r="AM41" i="14"/>
  <c r="O48" i="16" l="1"/>
  <c r="P48" i="16"/>
  <c r="N48" i="16"/>
  <c r="L48" i="16"/>
  <c r="K48" i="16"/>
  <c r="M48" i="16"/>
  <c r="L48" i="14"/>
  <c r="K48" i="14"/>
  <c r="M48" i="14"/>
  <c r="R48" i="14"/>
  <c r="S48" i="14"/>
  <c r="Q48" i="14"/>
  <c r="O48" i="14"/>
  <c r="P48" i="14"/>
  <c r="N48" i="14"/>
  <c r="R48" i="16"/>
  <c r="S48" i="16"/>
  <c r="Q48" i="16"/>
  <c r="AI43" i="16"/>
  <c r="AM42" i="16"/>
  <c r="AK42" i="16"/>
  <c r="AI43" i="14"/>
  <c r="AK42" i="14"/>
  <c r="AM42" i="14"/>
  <c r="M49" i="16" l="1"/>
  <c r="K49" i="16"/>
  <c r="L49" i="16"/>
  <c r="L49" i="14"/>
  <c r="K49" i="14"/>
  <c r="M49" i="14"/>
  <c r="R49" i="14"/>
  <c r="S49" i="14"/>
  <c r="Q49" i="14"/>
  <c r="R49" i="16"/>
  <c r="Q49" i="16"/>
  <c r="S49" i="16"/>
  <c r="O49" i="16"/>
  <c r="N49" i="16"/>
  <c r="P49" i="16"/>
  <c r="O49" i="14"/>
  <c r="N49" i="14"/>
  <c r="P49" i="14"/>
  <c r="AI44" i="16"/>
  <c r="AM43" i="16"/>
  <c r="AK43" i="16"/>
  <c r="AI44" i="14"/>
  <c r="AM43" i="14"/>
  <c r="AK43" i="14"/>
  <c r="O50" i="14" l="1"/>
  <c r="P50" i="14"/>
  <c r="N50" i="14"/>
  <c r="R50" i="16"/>
  <c r="S50" i="16"/>
  <c r="Q50" i="16"/>
  <c r="R50" i="14"/>
  <c r="Q50" i="14"/>
  <c r="S50" i="14"/>
  <c r="K50" i="16"/>
  <c r="L50" i="16"/>
  <c r="M50" i="16"/>
  <c r="M50" i="14"/>
  <c r="K50" i="14"/>
  <c r="L50" i="14"/>
  <c r="O50" i="16"/>
  <c r="N50" i="16"/>
  <c r="P50" i="16"/>
  <c r="AI45" i="16"/>
  <c r="AM44" i="16"/>
  <c r="AK44" i="16"/>
  <c r="AI45" i="14"/>
  <c r="AK44" i="14"/>
  <c r="AM44" i="14"/>
  <c r="L51" i="14" l="1"/>
  <c r="M51" i="14"/>
  <c r="K51" i="14"/>
  <c r="O51" i="14"/>
  <c r="P51" i="14"/>
  <c r="N51" i="14"/>
  <c r="O51" i="16"/>
  <c r="N51" i="16"/>
  <c r="P51" i="16"/>
  <c r="R51" i="16"/>
  <c r="S51" i="16"/>
  <c r="Q51" i="16"/>
  <c r="M51" i="16"/>
  <c r="K51" i="16"/>
  <c r="L51" i="16"/>
  <c r="R51" i="14"/>
  <c r="Q51" i="14"/>
  <c r="S51" i="14"/>
  <c r="AI46" i="16"/>
  <c r="AM45" i="16"/>
  <c r="AK45" i="16"/>
  <c r="AI46" i="14"/>
  <c r="AM45" i="14"/>
  <c r="AK45" i="14"/>
  <c r="K52" i="16" l="1"/>
  <c r="L52" i="16"/>
  <c r="M52" i="16"/>
  <c r="O52" i="16"/>
  <c r="P52" i="16"/>
  <c r="N52" i="16"/>
  <c r="R52" i="14"/>
  <c r="S52" i="14"/>
  <c r="Q52" i="14"/>
  <c r="M52" i="14"/>
  <c r="L52" i="14"/>
  <c r="K52" i="14"/>
  <c r="R52" i="16"/>
  <c r="Q52" i="16"/>
  <c r="S52" i="16"/>
  <c r="O52" i="14"/>
  <c r="N52" i="14"/>
  <c r="P52" i="14"/>
  <c r="AI47" i="16"/>
  <c r="AM46" i="16"/>
  <c r="AK46" i="16"/>
  <c r="AI47" i="14"/>
  <c r="AM46" i="14"/>
  <c r="AK46" i="14"/>
  <c r="R53" i="16" l="1"/>
  <c r="Q53" i="16"/>
  <c r="S53" i="16"/>
  <c r="M53" i="14"/>
  <c r="L53" i="14"/>
  <c r="K53" i="14"/>
  <c r="O53" i="16"/>
  <c r="N53" i="16"/>
  <c r="P53" i="16"/>
  <c r="R53" i="14"/>
  <c r="Q53" i="14"/>
  <c r="S53" i="14"/>
  <c r="O53" i="14"/>
  <c r="P53" i="14"/>
  <c r="N53" i="14"/>
  <c r="M53" i="16"/>
  <c r="K53" i="16"/>
  <c r="L53" i="16"/>
  <c r="AI48" i="16"/>
  <c r="AM47" i="16"/>
  <c r="AK47" i="16"/>
  <c r="AI48" i="14"/>
  <c r="AK47" i="14"/>
  <c r="AM47" i="14"/>
  <c r="S54" i="14" l="1"/>
  <c r="Q54" i="14"/>
  <c r="R54" i="14"/>
  <c r="L54" i="14"/>
  <c r="M54" i="14"/>
  <c r="K54" i="14"/>
  <c r="N54" i="16"/>
  <c r="O54" i="16"/>
  <c r="P54" i="16"/>
  <c r="P54" i="14"/>
  <c r="O54" i="14"/>
  <c r="N54" i="14"/>
  <c r="L54" i="16"/>
  <c r="M54" i="16"/>
  <c r="K54" i="16"/>
  <c r="S54" i="16"/>
  <c r="Q54" i="16"/>
  <c r="R54" i="16"/>
  <c r="AI49" i="16"/>
  <c r="AM48" i="16"/>
  <c r="AK48" i="16"/>
  <c r="AI49" i="14"/>
  <c r="AK48" i="14"/>
  <c r="AM48" i="14"/>
  <c r="M55" i="16" l="1"/>
  <c r="K55" i="16"/>
  <c r="L55" i="16"/>
  <c r="N55" i="16"/>
  <c r="O55" i="16"/>
  <c r="P55" i="16"/>
  <c r="L55" i="14"/>
  <c r="K55" i="14"/>
  <c r="M55" i="14"/>
  <c r="O55" i="14"/>
  <c r="N55" i="14"/>
  <c r="P55" i="14"/>
  <c r="R55" i="14"/>
  <c r="Q55" i="14"/>
  <c r="S55" i="14"/>
  <c r="Q55" i="16"/>
  <c r="S55" i="16"/>
  <c r="R55" i="16"/>
  <c r="AI50" i="16"/>
  <c r="AM49" i="16"/>
  <c r="AK49" i="16"/>
  <c r="AI50" i="14"/>
  <c r="AK49" i="14"/>
  <c r="AM49" i="14"/>
  <c r="R56" i="16" l="1"/>
  <c r="Q56" i="16"/>
  <c r="S56" i="16"/>
  <c r="Q56" i="14"/>
  <c r="R56" i="14"/>
  <c r="S56" i="14"/>
  <c r="K56" i="14"/>
  <c r="L56" i="14"/>
  <c r="M56" i="14"/>
  <c r="M56" i="16"/>
  <c r="K56" i="16"/>
  <c r="L56" i="16"/>
  <c r="P56" i="14"/>
  <c r="O56" i="14"/>
  <c r="N56" i="14"/>
  <c r="O56" i="16"/>
  <c r="P56" i="16"/>
  <c r="N56" i="16"/>
  <c r="AI51" i="16"/>
  <c r="AM50" i="16"/>
  <c r="AK50" i="16"/>
  <c r="AK50" i="14"/>
  <c r="AI51" i="14"/>
  <c r="AM50" i="14"/>
  <c r="L57" i="14" l="1"/>
  <c r="M57" i="14"/>
  <c r="K57" i="14"/>
  <c r="R57" i="14"/>
  <c r="S57" i="14"/>
  <c r="Q57" i="14"/>
  <c r="L57" i="16"/>
  <c r="M57" i="16"/>
  <c r="K57" i="16"/>
  <c r="P57" i="16"/>
  <c r="N57" i="16"/>
  <c r="O57" i="16"/>
  <c r="S57" i="16"/>
  <c r="R57" i="16"/>
  <c r="Q57" i="16"/>
  <c r="N57" i="14"/>
  <c r="P57" i="14"/>
  <c r="O57" i="14"/>
  <c r="AI52" i="16"/>
  <c r="AK51" i="16"/>
  <c r="AM51" i="16"/>
  <c r="AI52" i="14"/>
  <c r="AK51" i="14"/>
  <c r="AM51" i="14"/>
  <c r="O58" i="16" l="1"/>
  <c r="N58" i="16"/>
  <c r="P58" i="16"/>
  <c r="L58" i="14"/>
  <c r="K58" i="14"/>
  <c r="M58" i="14"/>
  <c r="Q58" i="16"/>
  <c r="S58" i="16"/>
  <c r="R58" i="16"/>
  <c r="O58" i="14"/>
  <c r="N58" i="14"/>
  <c r="P58" i="14"/>
  <c r="Q58" i="14"/>
  <c r="S58" i="14"/>
  <c r="R58" i="14"/>
  <c r="K58" i="16"/>
  <c r="L58" i="16"/>
  <c r="M58" i="16"/>
  <c r="AI53" i="16"/>
  <c r="AM52" i="16"/>
  <c r="AK52" i="16"/>
  <c r="AI53" i="14"/>
  <c r="AM52" i="14"/>
  <c r="AK52" i="14"/>
  <c r="L59" i="14" l="1"/>
  <c r="M59" i="14"/>
  <c r="K59" i="14"/>
  <c r="L59" i="16"/>
  <c r="K59" i="16"/>
  <c r="M59" i="16"/>
  <c r="O59" i="14"/>
  <c r="P59" i="14"/>
  <c r="N59" i="14"/>
  <c r="S59" i="14"/>
  <c r="R59" i="14"/>
  <c r="Q59" i="14"/>
  <c r="R59" i="16"/>
  <c r="Q59" i="16"/>
  <c r="S59" i="16"/>
  <c r="N59" i="16"/>
  <c r="O59" i="16"/>
  <c r="P59" i="16"/>
  <c r="AI54" i="16"/>
  <c r="AM53" i="16"/>
  <c r="AK53" i="16"/>
  <c r="AI54" i="14"/>
  <c r="AK53" i="14"/>
  <c r="AM53" i="14"/>
  <c r="Q60" i="14" l="1"/>
  <c r="R60" i="14"/>
  <c r="S60" i="14"/>
  <c r="O60" i="16"/>
  <c r="P60" i="16"/>
  <c r="N60" i="16"/>
  <c r="L60" i="16"/>
  <c r="M60" i="16"/>
  <c r="K60" i="16"/>
  <c r="L60" i="14"/>
  <c r="K60" i="14"/>
  <c r="M60" i="14"/>
  <c r="R60" i="16"/>
  <c r="Q60" i="16"/>
  <c r="S60" i="16"/>
  <c r="N60" i="14"/>
  <c r="O60" i="14"/>
  <c r="P60" i="14"/>
  <c r="AI55" i="16"/>
  <c r="AM54" i="16"/>
  <c r="AK54" i="16"/>
  <c r="AI55" i="14"/>
  <c r="AK54" i="14"/>
  <c r="AM54" i="14"/>
  <c r="O61" i="16" l="1"/>
  <c r="P61" i="16"/>
  <c r="N61" i="16"/>
  <c r="S61" i="16"/>
  <c r="Q61" i="16"/>
  <c r="R61" i="16"/>
  <c r="N61" i="14"/>
  <c r="O61" i="14"/>
  <c r="P61" i="14"/>
  <c r="L61" i="14"/>
  <c r="M61" i="14"/>
  <c r="K61" i="14"/>
  <c r="R61" i="14"/>
  <c r="S61" i="14"/>
  <c r="Q61" i="14"/>
  <c r="K61" i="16"/>
  <c r="M61" i="16"/>
  <c r="L61" i="16"/>
  <c r="AI56" i="16"/>
  <c r="AM55" i="16"/>
  <c r="AK55" i="16"/>
  <c r="AI56" i="14"/>
  <c r="AK55" i="14"/>
  <c r="AM55" i="14"/>
  <c r="L62" i="16" l="1"/>
  <c r="K62" i="16"/>
  <c r="M62" i="16"/>
  <c r="L62" i="14"/>
  <c r="M62" i="14"/>
  <c r="K62" i="14"/>
  <c r="P62" i="14"/>
  <c r="N62" i="14"/>
  <c r="O62" i="14"/>
  <c r="R62" i="16"/>
  <c r="S62" i="16"/>
  <c r="Q62" i="16"/>
  <c r="N62" i="16"/>
  <c r="O62" i="16"/>
  <c r="P62" i="16"/>
  <c r="R62" i="14"/>
  <c r="S62" i="14"/>
  <c r="Q62" i="14"/>
  <c r="AI57" i="16"/>
  <c r="AK56" i="16"/>
  <c r="AM56" i="16"/>
  <c r="AI57" i="14"/>
  <c r="AK56" i="14"/>
  <c r="AM56" i="14"/>
  <c r="Q63" i="16" l="1"/>
  <c r="R63" i="16"/>
  <c r="S63" i="16"/>
  <c r="Q63" i="14"/>
  <c r="R63" i="14"/>
  <c r="S63" i="14"/>
  <c r="L63" i="14"/>
  <c r="K63" i="14"/>
  <c r="M63" i="14"/>
  <c r="P63" i="14"/>
  <c r="O63" i="14"/>
  <c r="N63" i="14"/>
  <c r="P63" i="16"/>
  <c r="O63" i="16"/>
  <c r="N63" i="16"/>
  <c r="L63" i="16"/>
  <c r="K63" i="16"/>
  <c r="M63" i="16"/>
  <c r="AI58" i="16"/>
  <c r="AK57" i="16"/>
  <c r="AM57" i="16"/>
  <c r="AI58" i="14"/>
  <c r="AK57" i="14"/>
  <c r="AM57" i="14"/>
  <c r="K64" i="14" l="1"/>
  <c r="M64" i="14"/>
  <c r="L64" i="14"/>
  <c r="Q64" i="16"/>
  <c r="S64" i="16"/>
  <c r="R64" i="16"/>
  <c r="O64" i="16"/>
  <c r="P64" i="16"/>
  <c r="N64" i="16"/>
  <c r="K64" i="16"/>
  <c r="M64" i="16"/>
  <c r="L64" i="16"/>
  <c r="Q64" i="14"/>
  <c r="S64" i="14"/>
  <c r="R64" i="14"/>
  <c r="N64" i="14"/>
  <c r="P64" i="14"/>
  <c r="O64" i="14"/>
  <c r="AI59" i="16"/>
  <c r="AM58" i="16"/>
  <c r="AK58" i="16"/>
  <c r="AI59" i="14"/>
  <c r="AM58" i="14"/>
  <c r="AK58" i="14"/>
  <c r="R65" i="16" l="1"/>
  <c r="S65" i="16"/>
  <c r="Q65" i="16"/>
  <c r="N65" i="16"/>
  <c r="O65" i="16"/>
  <c r="P65" i="16"/>
  <c r="K65" i="16"/>
  <c r="M65" i="16"/>
  <c r="L65" i="16"/>
  <c r="N65" i="14"/>
  <c r="P65" i="14"/>
  <c r="O65" i="14"/>
  <c r="S65" i="14"/>
  <c r="Q65" i="14"/>
  <c r="R65" i="14"/>
  <c r="M65" i="14"/>
  <c r="K65" i="14"/>
  <c r="L65" i="14"/>
  <c r="AI60" i="16"/>
  <c r="AM59" i="16"/>
  <c r="AK59" i="16"/>
  <c r="AM59" i="14"/>
  <c r="AI60" i="14"/>
  <c r="AK59" i="14"/>
  <c r="O66" i="16" l="1"/>
  <c r="N66" i="16"/>
  <c r="P66" i="16"/>
  <c r="K66" i="16"/>
  <c r="M66" i="16"/>
  <c r="L66" i="16"/>
  <c r="O66" i="14"/>
  <c r="P66" i="14"/>
  <c r="N66" i="14"/>
  <c r="R66" i="14"/>
  <c r="Q66" i="14"/>
  <c r="S66" i="14"/>
  <c r="R66" i="16"/>
  <c r="S66" i="16"/>
  <c r="Q66" i="16"/>
  <c r="M66" i="14"/>
  <c r="L66" i="14"/>
  <c r="K66" i="14"/>
  <c r="AI61" i="16"/>
  <c r="AM60" i="16"/>
  <c r="AK60" i="16"/>
  <c r="AI61" i="14"/>
  <c r="AK60" i="14"/>
  <c r="AM60" i="14"/>
  <c r="Q67" i="14" l="1"/>
  <c r="R67" i="14"/>
  <c r="S67" i="14"/>
  <c r="P67" i="16"/>
  <c r="O67" i="16"/>
  <c r="N67" i="16"/>
  <c r="L67" i="16"/>
  <c r="K67" i="16"/>
  <c r="M67" i="16"/>
  <c r="R67" i="16"/>
  <c r="Q67" i="16"/>
  <c r="S67" i="16"/>
  <c r="L67" i="14"/>
  <c r="K67" i="14"/>
  <c r="M67" i="14"/>
  <c r="N67" i="14"/>
  <c r="P67" i="14"/>
  <c r="O67" i="14"/>
  <c r="AI62" i="16"/>
  <c r="AK61" i="16"/>
  <c r="AM61" i="16"/>
  <c r="AK61" i="14"/>
  <c r="AI62" i="14"/>
  <c r="AM61" i="14"/>
  <c r="K68" i="14" l="1"/>
  <c r="L68" i="14"/>
  <c r="M68" i="14"/>
  <c r="Q68" i="16"/>
  <c r="S68" i="16"/>
  <c r="R68" i="16"/>
  <c r="K68" i="16"/>
  <c r="M68" i="16"/>
  <c r="L68" i="16"/>
  <c r="P68" i="14"/>
  <c r="N68" i="14"/>
  <c r="O68" i="14"/>
  <c r="S68" i="14"/>
  <c r="Q68" i="14"/>
  <c r="R68" i="14"/>
  <c r="P68" i="16"/>
  <c r="O68" i="16"/>
  <c r="N68" i="16"/>
  <c r="AI63" i="16"/>
  <c r="AM62" i="16"/>
  <c r="AK62" i="16"/>
  <c r="AI63" i="14"/>
  <c r="AM62" i="14"/>
  <c r="AK62" i="14"/>
  <c r="K69" i="16" l="1"/>
  <c r="L69" i="16"/>
  <c r="M69" i="16"/>
  <c r="O69" i="16"/>
  <c r="P69" i="16"/>
  <c r="N69" i="16"/>
  <c r="Q69" i="14"/>
  <c r="R69" i="14"/>
  <c r="S69" i="14"/>
  <c r="P69" i="14"/>
  <c r="O69" i="14"/>
  <c r="N69" i="14"/>
  <c r="R69" i="16"/>
  <c r="Q69" i="16"/>
  <c r="S69" i="16"/>
  <c r="K69" i="14"/>
  <c r="L69" i="14"/>
  <c r="M69" i="14"/>
  <c r="AI64" i="16"/>
  <c r="AM63" i="16"/>
  <c r="AK63" i="16"/>
  <c r="AI64" i="14"/>
  <c r="AK63" i="14"/>
  <c r="AM63" i="14"/>
  <c r="K70" i="14" l="1"/>
  <c r="L70" i="14"/>
  <c r="M70" i="14"/>
  <c r="R70" i="16"/>
  <c r="Q70" i="16"/>
  <c r="S70" i="16"/>
  <c r="N70" i="16"/>
  <c r="P70" i="16"/>
  <c r="O70" i="16"/>
  <c r="P70" i="14"/>
  <c r="O70" i="14"/>
  <c r="N70" i="14"/>
  <c r="S70" i="14"/>
  <c r="R70" i="14"/>
  <c r="Q70" i="14"/>
  <c r="L70" i="16"/>
  <c r="M70" i="16"/>
  <c r="K70" i="16"/>
  <c r="AI65" i="16"/>
  <c r="AM64" i="16"/>
  <c r="AK64" i="16"/>
  <c r="AI65" i="14"/>
  <c r="AK64" i="14"/>
  <c r="AM64" i="14"/>
  <c r="M71" i="16" l="1"/>
  <c r="K71" i="16"/>
  <c r="L71" i="16"/>
  <c r="R71" i="14"/>
  <c r="Q71" i="14"/>
  <c r="S71" i="14"/>
  <c r="P71" i="14"/>
  <c r="O71" i="14"/>
  <c r="N71" i="14"/>
  <c r="O71" i="16"/>
  <c r="P71" i="16"/>
  <c r="N71" i="16"/>
  <c r="Q71" i="16"/>
  <c r="S71" i="16"/>
  <c r="R71" i="16"/>
  <c r="K71" i="14"/>
  <c r="L71" i="14"/>
  <c r="M71" i="14"/>
  <c r="AI66" i="16"/>
  <c r="AK65" i="16"/>
  <c r="AM65" i="16"/>
  <c r="AI66" i="14"/>
  <c r="AK65" i="14"/>
  <c r="AM65" i="14"/>
  <c r="L72" i="14" l="1"/>
  <c r="M72" i="14"/>
  <c r="K72" i="14"/>
  <c r="S72" i="14"/>
  <c r="Q72" i="14"/>
  <c r="R72" i="14"/>
  <c r="Q72" i="16"/>
  <c r="R72" i="16"/>
  <c r="S72" i="16"/>
  <c r="O72" i="14"/>
  <c r="N72" i="14"/>
  <c r="P72" i="14"/>
  <c r="K72" i="16"/>
  <c r="L72" i="16"/>
  <c r="M72" i="16"/>
  <c r="O72" i="16"/>
  <c r="P72" i="16"/>
  <c r="N72" i="16"/>
  <c r="AI67" i="16"/>
  <c r="AM66" i="16"/>
  <c r="AK66" i="16"/>
  <c r="AI67" i="14"/>
  <c r="AK66" i="14"/>
  <c r="AM66" i="14"/>
  <c r="P73" i="16" l="1"/>
  <c r="O73" i="16"/>
  <c r="N73" i="16"/>
  <c r="K73" i="16"/>
  <c r="L73" i="16"/>
  <c r="M73" i="16"/>
  <c r="Q73" i="14"/>
  <c r="S73" i="14"/>
  <c r="R73" i="14"/>
  <c r="L73" i="14"/>
  <c r="M73" i="14"/>
  <c r="K73" i="14"/>
  <c r="O73" i="14"/>
  <c r="N73" i="14"/>
  <c r="P73" i="14"/>
  <c r="R73" i="16"/>
  <c r="Q73" i="16"/>
  <c r="S73" i="16"/>
  <c r="AI68" i="16"/>
  <c r="AK67" i="16"/>
  <c r="AM67" i="16"/>
  <c r="AK67" i="14"/>
  <c r="AI68" i="14"/>
  <c r="AM67" i="14"/>
  <c r="R74" i="14" l="1"/>
  <c r="Q74" i="14"/>
  <c r="S74" i="14"/>
  <c r="N74" i="16"/>
  <c r="P74" i="16"/>
  <c r="O74" i="16"/>
  <c r="K74" i="14"/>
  <c r="L74" i="14"/>
  <c r="M74" i="14"/>
  <c r="M74" i="16"/>
  <c r="K74" i="16"/>
  <c r="L74" i="16"/>
  <c r="N74" i="14"/>
  <c r="O74" i="14"/>
  <c r="P74" i="14"/>
  <c r="R74" i="16"/>
  <c r="S74" i="16"/>
  <c r="Q74" i="16"/>
  <c r="AI69" i="16"/>
  <c r="AM68" i="16"/>
  <c r="AK68" i="16"/>
  <c r="AK68" i="14"/>
  <c r="AI69" i="14"/>
  <c r="AM68" i="14"/>
  <c r="R75" i="14" l="1"/>
  <c r="Q75" i="14"/>
  <c r="S75" i="14"/>
  <c r="S75" i="16"/>
  <c r="Q75" i="16"/>
  <c r="R75" i="16"/>
  <c r="L75" i="14"/>
  <c r="K75" i="14"/>
  <c r="M75" i="14"/>
  <c r="M75" i="16"/>
  <c r="K75" i="16"/>
  <c r="L75" i="16"/>
  <c r="O75" i="16"/>
  <c r="N75" i="16"/>
  <c r="P75" i="16"/>
  <c r="P75" i="14"/>
  <c r="N75" i="14"/>
  <c r="O75" i="14"/>
  <c r="AI70" i="16"/>
  <c r="AK69" i="16"/>
  <c r="AM69" i="16"/>
  <c r="AK69" i="14"/>
  <c r="AI70" i="14"/>
  <c r="AM69" i="14"/>
  <c r="R76" i="16" l="1"/>
  <c r="Q76" i="16"/>
  <c r="S76" i="16"/>
  <c r="K76" i="16"/>
  <c r="L76" i="16"/>
  <c r="M76" i="16"/>
  <c r="N76" i="16"/>
  <c r="P76" i="16"/>
  <c r="O76" i="16"/>
  <c r="L76" i="14"/>
  <c r="M76" i="14"/>
  <c r="K76" i="14"/>
  <c r="S76" i="14"/>
  <c r="R76" i="14"/>
  <c r="Q76" i="14"/>
  <c r="N76" i="14"/>
  <c r="O76" i="14"/>
  <c r="P76" i="14"/>
  <c r="AI71" i="16"/>
  <c r="AM70" i="16"/>
  <c r="AK70" i="16"/>
  <c r="AI71" i="14"/>
  <c r="AK70" i="14"/>
  <c r="AM70" i="14"/>
  <c r="S77" i="16" l="1"/>
  <c r="Q77" i="16"/>
  <c r="R77" i="16"/>
  <c r="O77" i="16"/>
  <c r="P77" i="16"/>
  <c r="N77" i="16"/>
  <c r="K77" i="14"/>
  <c r="L77" i="14"/>
  <c r="M77" i="14"/>
  <c r="K77" i="16"/>
  <c r="L77" i="16"/>
  <c r="M77" i="16"/>
  <c r="N77" i="14"/>
  <c r="P77" i="14"/>
  <c r="O77" i="14"/>
  <c r="Q77" i="14"/>
  <c r="R77" i="14"/>
  <c r="S77" i="14"/>
  <c r="AI72" i="16"/>
  <c r="AK71" i="16"/>
  <c r="AM71" i="16"/>
  <c r="AM71" i="14"/>
  <c r="AI72" i="14"/>
  <c r="AK71" i="14"/>
  <c r="S78" i="14" l="1"/>
  <c r="R78" i="14"/>
  <c r="Q78" i="14"/>
  <c r="R78" i="16"/>
  <c r="Q78" i="16"/>
  <c r="S78" i="16"/>
  <c r="L78" i="14"/>
  <c r="M78" i="14"/>
  <c r="K78" i="14"/>
  <c r="N78" i="16"/>
  <c r="O78" i="16"/>
  <c r="P78" i="16"/>
  <c r="L78" i="16"/>
  <c r="M78" i="16"/>
  <c r="K78" i="16"/>
  <c r="N78" i="14"/>
  <c r="O78" i="14"/>
  <c r="P78" i="14"/>
  <c r="AI73" i="16"/>
  <c r="AK72" i="16"/>
  <c r="AM72" i="16"/>
  <c r="AM72" i="14"/>
  <c r="AI73" i="14"/>
  <c r="AK72" i="14"/>
  <c r="L79" i="16" l="1"/>
  <c r="M79" i="16"/>
  <c r="K79" i="16"/>
  <c r="O79" i="16"/>
  <c r="P79" i="16"/>
  <c r="N79" i="16"/>
  <c r="Q79" i="16"/>
  <c r="S79" i="16"/>
  <c r="R79" i="16"/>
  <c r="R79" i="14"/>
  <c r="Q79" i="14"/>
  <c r="S79" i="14"/>
  <c r="O79" i="14"/>
  <c r="P79" i="14"/>
  <c r="N79" i="14"/>
  <c r="L79" i="14"/>
  <c r="M79" i="14"/>
  <c r="K79" i="14"/>
  <c r="AI74" i="16"/>
  <c r="AK73" i="16"/>
  <c r="AM73" i="16"/>
  <c r="AI74" i="14"/>
  <c r="AK73" i="14"/>
  <c r="AM73" i="14"/>
  <c r="Q80" i="14" l="1"/>
  <c r="S80" i="14"/>
  <c r="R80" i="14"/>
  <c r="S80" i="16"/>
  <c r="Q80" i="16"/>
  <c r="R80" i="16"/>
  <c r="M80" i="16"/>
  <c r="K80" i="16"/>
  <c r="L80" i="16"/>
  <c r="M80" i="14"/>
  <c r="K80" i="14"/>
  <c r="L80" i="14"/>
  <c r="N80" i="16"/>
  <c r="P80" i="16"/>
  <c r="O80" i="16"/>
  <c r="N80" i="14"/>
  <c r="P80" i="14"/>
  <c r="O80" i="14"/>
  <c r="AI75" i="16"/>
  <c r="AK74" i="16"/>
  <c r="AM74" i="16"/>
  <c r="AI75" i="14"/>
  <c r="AK74" i="14"/>
  <c r="AM74" i="14"/>
  <c r="M81" i="16" l="1"/>
  <c r="K81" i="16"/>
  <c r="L81" i="16"/>
  <c r="P81" i="16"/>
  <c r="N81" i="16"/>
  <c r="O81" i="16"/>
  <c r="R81" i="16"/>
  <c r="Q81" i="16"/>
  <c r="S81" i="16"/>
  <c r="L81" i="14"/>
  <c r="M81" i="14"/>
  <c r="K81" i="14"/>
  <c r="O81" i="14"/>
  <c r="N81" i="14"/>
  <c r="P81" i="14"/>
  <c r="Q81" i="14"/>
  <c r="R81" i="14"/>
  <c r="S81" i="14"/>
  <c r="AI76" i="16"/>
  <c r="AM75" i="16"/>
  <c r="AK75" i="16"/>
  <c r="AI76" i="14"/>
  <c r="AK75" i="14"/>
  <c r="AM75" i="14"/>
  <c r="R82" i="14" l="1"/>
  <c r="S82" i="14"/>
  <c r="Q82" i="14"/>
  <c r="M82" i="14"/>
  <c r="K82" i="14"/>
  <c r="L82" i="14"/>
  <c r="R82" i="16"/>
  <c r="S82" i="16"/>
  <c r="Q82" i="16"/>
  <c r="N82" i="14"/>
  <c r="O82" i="14"/>
  <c r="P82" i="14"/>
  <c r="M82" i="16"/>
  <c r="L82" i="16"/>
  <c r="K82" i="16"/>
  <c r="P82" i="16"/>
  <c r="O82" i="16"/>
  <c r="N82" i="16"/>
  <c r="AI77" i="16"/>
  <c r="AM76" i="16"/>
  <c r="AK76" i="16"/>
  <c r="AI77" i="14"/>
  <c r="AK76" i="14"/>
  <c r="AM76" i="14"/>
  <c r="L83" i="16" l="1"/>
  <c r="K83" i="16"/>
  <c r="M83" i="16"/>
  <c r="S83" i="16"/>
  <c r="Q83" i="16"/>
  <c r="R83" i="16"/>
  <c r="P83" i="16"/>
  <c r="O83" i="16"/>
  <c r="N83" i="16"/>
  <c r="M83" i="14"/>
  <c r="L83" i="14"/>
  <c r="K83" i="14"/>
  <c r="Q83" i="14"/>
  <c r="R83" i="14"/>
  <c r="S83" i="14"/>
  <c r="O83" i="14"/>
  <c r="N83" i="14"/>
  <c r="P83" i="14"/>
  <c r="AI78" i="16"/>
  <c r="AM77" i="16"/>
  <c r="AK77" i="16"/>
  <c r="AI78" i="14"/>
  <c r="AK77" i="14"/>
  <c r="AM77" i="14"/>
  <c r="Q84" i="16" l="1"/>
  <c r="S84" i="16"/>
  <c r="R84" i="16"/>
  <c r="M84" i="14"/>
  <c r="K84" i="14"/>
  <c r="L84" i="14"/>
  <c r="P84" i="16"/>
  <c r="O84" i="16"/>
  <c r="N84" i="16"/>
  <c r="Q84" i="14"/>
  <c r="R84" i="14"/>
  <c r="S84" i="14"/>
  <c r="O84" i="14"/>
  <c r="P84" i="14"/>
  <c r="N84" i="14"/>
  <c r="L84" i="16"/>
  <c r="K84" i="16"/>
  <c r="M84" i="16"/>
  <c r="AI79" i="16"/>
  <c r="AM78" i="16"/>
  <c r="AK78" i="16"/>
  <c r="AI79" i="14"/>
  <c r="AK78" i="14"/>
  <c r="AM78" i="14"/>
  <c r="O85" i="16" l="1"/>
  <c r="N85" i="16"/>
  <c r="P85" i="16"/>
  <c r="R85" i="16"/>
  <c r="Q85" i="16"/>
  <c r="S85" i="16"/>
  <c r="M85" i="16"/>
  <c r="L85" i="16"/>
  <c r="K85" i="16"/>
  <c r="Q85" i="14"/>
  <c r="R85" i="14"/>
  <c r="S85" i="14"/>
  <c r="M85" i="14"/>
  <c r="L85" i="14"/>
  <c r="K85" i="14"/>
  <c r="P85" i="14"/>
  <c r="N85" i="14"/>
  <c r="O85" i="14"/>
  <c r="AI80" i="16"/>
  <c r="AM79" i="16"/>
  <c r="AK79" i="16"/>
  <c r="AI80" i="14"/>
  <c r="AK79" i="14"/>
  <c r="AM79" i="14"/>
  <c r="Q86" i="14" l="1"/>
  <c r="R86" i="14"/>
  <c r="S86" i="14"/>
  <c r="L86" i="16"/>
  <c r="M86" i="16"/>
  <c r="K86" i="16"/>
  <c r="M86" i="14"/>
  <c r="K86" i="14"/>
  <c r="L86" i="14"/>
  <c r="O86" i="16"/>
  <c r="N86" i="16"/>
  <c r="P86" i="16"/>
  <c r="P86" i="14"/>
  <c r="N86" i="14"/>
  <c r="O86" i="14"/>
  <c r="S86" i="16"/>
  <c r="Q86" i="16"/>
  <c r="R86" i="16"/>
  <c r="AI81" i="16"/>
  <c r="AM80" i="16"/>
  <c r="AK80" i="16"/>
  <c r="AM80" i="14"/>
  <c r="AK80" i="14"/>
  <c r="AI81" i="14"/>
  <c r="K87" i="14" l="1"/>
  <c r="L87" i="14"/>
  <c r="M87" i="14"/>
  <c r="O87" i="14"/>
  <c r="P87" i="14"/>
  <c r="N87" i="14"/>
  <c r="L87" i="16"/>
  <c r="M87" i="16"/>
  <c r="K87" i="16"/>
  <c r="Q87" i="14"/>
  <c r="R87" i="14"/>
  <c r="S87" i="14"/>
  <c r="O87" i="16"/>
  <c r="P87" i="16"/>
  <c r="N87" i="16"/>
  <c r="S87" i="16"/>
  <c r="R87" i="16"/>
  <c r="Q87" i="16"/>
  <c r="AI82" i="16"/>
  <c r="AM81" i="16"/>
  <c r="AK81" i="16"/>
  <c r="AI82" i="14"/>
  <c r="AK81" i="14"/>
  <c r="AM81" i="14"/>
  <c r="P88" i="16" l="1"/>
  <c r="O88" i="16"/>
  <c r="N88" i="16"/>
  <c r="R88" i="16"/>
  <c r="S88" i="16"/>
  <c r="Q88" i="16"/>
  <c r="Q88" i="14"/>
  <c r="R88" i="14"/>
  <c r="S88" i="14"/>
  <c r="N88" i="14"/>
  <c r="O88" i="14"/>
  <c r="P88" i="14"/>
  <c r="M88" i="16"/>
  <c r="K88" i="16"/>
  <c r="L88" i="16"/>
  <c r="M88" i="14"/>
  <c r="K88" i="14"/>
  <c r="L88" i="14"/>
  <c r="AI83" i="16"/>
  <c r="AK82" i="16"/>
  <c r="AM82" i="16"/>
  <c r="AK82" i="14"/>
  <c r="AI83" i="14"/>
  <c r="AM82" i="14"/>
  <c r="M89" i="16" l="1"/>
  <c r="L89" i="16"/>
  <c r="K89" i="16"/>
  <c r="N89" i="16"/>
  <c r="P89" i="16"/>
  <c r="O89" i="16"/>
  <c r="S89" i="14"/>
  <c r="Q89" i="14"/>
  <c r="R89" i="14"/>
  <c r="P89" i="14"/>
  <c r="N89" i="14"/>
  <c r="O89" i="14"/>
  <c r="L89" i="14"/>
  <c r="M89" i="14"/>
  <c r="K89" i="14"/>
  <c r="R89" i="16"/>
  <c r="Q89" i="16"/>
  <c r="S89" i="16"/>
  <c r="AI84" i="16"/>
  <c r="AK83" i="16"/>
  <c r="AM83" i="16"/>
  <c r="AK83" i="14"/>
  <c r="AI84" i="14"/>
  <c r="AM83" i="14"/>
  <c r="M90" i="14" l="1"/>
  <c r="L90" i="14"/>
  <c r="K90" i="14"/>
  <c r="O90" i="14"/>
  <c r="P90" i="14"/>
  <c r="N90" i="14"/>
  <c r="Q90" i="16"/>
  <c r="R90" i="16"/>
  <c r="S90" i="16"/>
  <c r="L90" i="16"/>
  <c r="K90" i="16"/>
  <c r="M90" i="16"/>
  <c r="Q90" i="14"/>
  <c r="S90" i="14"/>
  <c r="R90" i="14"/>
  <c r="O90" i="16"/>
  <c r="P90" i="16"/>
  <c r="N90" i="16"/>
  <c r="AI85" i="16"/>
  <c r="AK84" i="16"/>
  <c r="AM84" i="16"/>
  <c r="AM84" i="14"/>
  <c r="AI85" i="14"/>
  <c r="AK84" i="14"/>
  <c r="Q91" i="14" l="1"/>
  <c r="R91" i="14"/>
  <c r="S91" i="14"/>
  <c r="P91" i="16"/>
  <c r="O91" i="16"/>
  <c r="N91" i="16"/>
  <c r="K91" i="16"/>
  <c r="M91" i="16"/>
  <c r="L91" i="16"/>
  <c r="M91" i="14"/>
  <c r="K91" i="14"/>
  <c r="L91" i="14"/>
  <c r="R91" i="16"/>
  <c r="Q91" i="16"/>
  <c r="S91" i="16"/>
  <c r="O91" i="14"/>
  <c r="N91" i="14"/>
  <c r="P91" i="14"/>
  <c r="AI86" i="16"/>
  <c r="AK85" i="16"/>
  <c r="AM85" i="16"/>
  <c r="AK85" i="14"/>
  <c r="AI86" i="14"/>
  <c r="AM85" i="14"/>
  <c r="O92" i="16" l="1"/>
  <c r="N92" i="16"/>
  <c r="P92" i="16"/>
  <c r="K92" i="16"/>
  <c r="L92" i="16"/>
  <c r="M92" i="16"/>
  <c r="S92" i="16"/>
  <c r="Q92" i="16"/>
  <c r="R92" i="16"/>
  <c r="M92" i="14"/>
  <c r="K92" i="14"/>
  <c r="L92" i="14"/>
  <c r="S92" i="14"/>
  <c r="R92" i="14"/>
  <c r="Q92" i="14"/>
  <c r="P92" i="14"/>
  <c r="N92" i="14"/>
  <c r="O92" i="14"/>
  <c r="AI87" i="16"/>
  <c r="AM86" i="16"/>
  <c r="AK86" i="16"/>
  <c r="AI87" i="14"/>
  <c r="AK86" i="14"/>
  <c r="AM86" i="14"/>
  <c r="P93" i="16" l="1"/>
  <c r="O93" i="16"/>
  <c r="N93" i="16"/>
  <c r="R93" i="14"/>
  <c r="S93" i="14"/>
  <c r="Q93" i="14"/>
  <c r="L93" i="16"/>
  <c r="M93" i="16"/>
  <c r="K93" i="16"/>
  <c r="M93" i="14"/>
  <c r="K93" i="14"/>
  <c r="L93" i="14"/>
  <c r="Q93" i="16"/>
  <c r="S93" i="16"/>
  <c r="R93" i="16"/>
  <c r="N93" i="14"/>
  <c r="O93" i="14"/>
  <c r="P93" i="14"/>
  <c r="AI88" i="16"/>
  <c r="AM87" i="16"/>
  <c r="AK87" i="16"/>
  <c r="AI88" i="14"/>
  <c r="AK87" i="14"/>
  <c r="AM87" i="14"/>
  <c r="M94" i="14" l="1"/>
  <c r="K94" i="14"/>
  <c r="L94" i="14"/>
  <c r="O94" i="16"/>
  <c r="P94" i="16"/>
  <c r="N94" i="16"/>
  <c r="S94" i="14"/>
  <c r="Q94" i="14"/>
  <c r="R94" i="14"/>
  <c r="P94" i="14"/>
  <c r="O94" i="14"/>
  <c r="N94" i="14"/>
  <c r="M94" i="16"/>
  <c r="L94" i="16"/>
  <c r="K94" i="16"/>
  <c r="S94" i="16"/>
  <c r="Q94" i="16"/>
  <c r="R94" i="16"/>
  <c r="AI89" i="16"/>
  <c r="AM88" i="16"/>
  <c r="AK88" i="16"/>
  <c r="AI89" i="14"/>
  <c r="AK88" i="14"/>
  <c r="AM88" i="14"/>
  <c r="M95" i="16" l="1"/>
  <c r="K95" i="16"/>
  <c r="L95" i="16"/>
  <c r="N95" i="16"/>
  <c r="O95" i="16"/>
  <c r="P95" i="16"/>
  <c r="R95" i="16"/>
  <c r="Q95" i="16"/>
  <c r="S95" i="16"/>
  <c r="S95" i="14"/>
  <c r="R95" i="14"/>
  <c r="Q95" i="14"/>
  <c r="M95" i="14"/>
  <c r="K95" i="14"/>
  <c r="L95" i="14"/>
  <c r="O95" i="14"/>
  <c r="P95" i="14"/>
  <c r="N95" i="14"/>
  <c r="AI90" i="16"/>
  <c r="AK89" i="16"/>
  <c r="AM89" i="16"/>
  <c r="AK89" i="14"/>
  <c r="AI90" i="14"/>
  <c r="AM89" i="14"/>
  <c r="M96" i="14" l="1"/>
  <c r="K96" i="14"/>
  <c r="L96" i="14"/>
  <c r="S96" i="16"/>
  <c r="Q96" i="16"/>
  <c r="R96" i="16"/>
  <c r="P96" i="14"/>
  <c r="N96" i="14"/>
  <c r="O96" i="14"/>
  <c r="M96" i="16"/>
  <c r="K96" i="16"/>
  <c r="L96" i="16"/>
  <c r="R96" i="14"/>
  <c r="Q96" i="14"/>
  <c r="S96" i="14"/>
  <c r="P96" i="16"/>
  <c r="N96" i="16"/>
  <c r="O96" i="16"/>
  <c r="AI91" i="16"/>
  <c r="AK90" i="16"/>
  <c r="AM90" i="16"/>
  <c r="AI91" i="14"/>
  <c r="AK90" i="14"/>
  <c r="AM90" i="14"/>
  <c r="R97" i="14" l="1"/>
  <c r="Q97" i="14"/>
  <c r="S97" i="14"/>
  <c r="Q97" i="16"/>
  <c r="S97" i="16"/>
  <c r="R97" i="16"/>
  <c r="M97" i="16"/>
  <c r="L97" i="16"/>
  <c r="K97" i="16"/>
  <c r="N97" i="16"/>
  <c r="P97" i="16"/>
  <c r="O97" i="16"/>
  <c r="M97" i="14"/>
  <c r="K97" i="14"/>
  <c r="L97" i="14"/>
  <c r="O97" i="14"/>
  <c r="N97" i="14"/>
  <c r="P97" i="14"/>
  <c r="AI92" i="16"/>
  <c r="AK91" i="16"/>
  <c r="AM91" i="16"/>
  <c r="AM91" i="14"/>
  <c r="AI92" i="14"/>
  <c r="AK91" i="14"/>
  <c r="O98" i="16" l="1"/>
  <c r="N98" i="16"/>
  <c r="P98" i="16"/>
  <c r="K98" i="14"/>
  <c r="L98" i="14"/>
  <c r="M98" i="14"/>
  <c r="O98" i="14"/>
  <c r="P98" i="14"/>
  <c r="N98" i="14"/>
  <c r="R98" i="16"/>
  <c r="S98" i="16"/>
  <c r="Q98" i="16"/>
  <c r="R98" i="14"/>
  <c r="S98" i="14"/>
  <c r="Q98" i="14"/>
  <c r="L98" i="16"/>
  <c r="M98" i="16"/>
  <c r="K98" i="16"/>
  <c r="AI93" i="16"/>
  <c r="AK92" i="16"/>
  <c r="AM92" i="16"/>
  <c r="AK92" i="14"/>
  <c r="AI93" i="14"/>
  <c r="AM92" i="14"/>
  <c r="O99" i="14" l="1"/>
  <c r="P99" i="14"/>
  <c r="N99" i="14"/>
  <c r="M99" i="14"/>
  <c r="L99" i="14"/>
  <c r="K99" i="14"/>
  <c r="S99" i="14"/>
  <c r="Q99" i="14"/>
  <c r="R99" i="14"/>
  <c r="Q99" i="16"/>
  <c r="R99" i="16"/>
  <c r="S99" i="16"/>
  <c r="L99" i="16"/>
  <c r="M99" i="16"/>
  <c r="K99" i="16"/>
  <c r="O99" i="16"/>
  <c r="P99" i="16"/>
  <c r="N99" i="16"/>
  <c r="AI94" i="16"/>
  <c r="AM93" i="16"/>
  <c r="AK93" i="16"/>
  <c r="AK93" i="14"/>
  <c r="AI94" i="14"/>
  <c r="AM93" i="14"/>
  <c r="K100" i="16" l="1"/>
  <c r="M100" i="16"/>
  <c r="L100" i="16"/>
  <c r="O100" i="16"/>
  <c r="N100" i="16"/>
  <c r="P100" i="16"/>
  <c r="L100" i="14"/>
  <c r="M100" i="14"/>
  <c r="K100" i="14"/>
  <c r="N100" i="14"/>
  <c r="O100" i="14"/>
  <c r="P100" i="14"/>
  <c r="S100" i="14"/>
  <c r="Q100" i="14"/>
  <c r="R100" i="14"/>
  <c r="R100" i="16"/>
  <c r="S100" i="16"/>
  <c r="Q100" i="16"/>
  <c r="AI95" i="16"/>
  <c r="AM94" i="16"/>
  <c r="AK94" i="16"/>
  <c r="AK94" i="14"/>
  <c r="AI95" i="14"/>
  <c r="AM94" i="14"/>
  <c r="O101" i="14" l="1"/>
  <c r="N101" i="14"/>
  <c r="P101" i="14"/>
  <c r="R101" i="16"/>
  <c r="Q101" i="16"/>
  <c r="S101" i="16"/>
  <c r="Q101" i="14"/>
  <c r="R101" i="14"/>
  <c r="S101" i="14"/>
  <c r="P101" i="16"/>
  <c r="N101" i="16"/>
  <c r="O101" i="16"/>
  <c r="K101" i="14"/>
  <c r="L101" i="14"/>
  <c r="M101" i="14"/>
  <c r="L101" i="16"/>
  <c r="K101" i="16"/>
  <c r="M101" i="16"/>
  <c r="AI96" i="16"/>
  <c r="AK95" i="16"/>
  <c r="AM95" i="16"/>
  <c r="AI96" i="14"/>
  <c r="AK95" i="14"/>
  <c r="AM95" i="14"/>
  <c r="P102" i="16" l="1"/>
  <c r="O102" i="16"/>
  <c r="N102" i="16"/>
  <c r="S102" i="16"/>
  <c r="Q102" i="16"/>
  <c r="R102" i="16"/>
  <c r="K102" i="16"/>
  <c r="M102" i="16"/>
  <c r="L102" i="16"/>
  <c r="N102" i="14"/>
  <c r="O102" i="14"/>
  <c r="P102" i="14"/>
  <c r="M102" i="14"/>
  <c r="K102" i="14"/>
  <c r="L102" i="14"/>
  <c r="Q102" i="14"/>
  <c r="R102" i="14"/>
  <c r="S102" i="14"/>
  <c r="AI97" i="16"/>
  <c r="AK96" i="16"/>
  <c r="AM96" i="16"/>
  <c r="AI97" i="14"/>
  <c r="AK96" i="14"/>
  <c r="AM96" i="14"/>
  <c r="M103" i="14" l="1"/>
  <c r="K103" i="14"/>
  <c r="L103" i="14"/>
  <c r="N103" i="14"/>
  <c r="O103" i="14"/>
  <c r="P103" i="14"/>
  <c r="Q103" i="14"/>
  <c r="R103" i="14"/>
  <c r="S103" i="14"/>
  <c r="Q103" i="16"/>
  <c r="R103" i="16"/>
  <c r="S103" i="16"/>
  <c r="N103" i="16"/>
  <c r="O103" i="16"/>
  <c r="P103" i="16"/>
  <c r="L103" i="16"/>
  <c r="M103" i="16"/>
  <c r="K103" i="16"/>
  <c r="AI98" i="16"/>
  <c r="AK97" i="16"/>
  <c r="AM97" i="16"/>
  <c r="AI98" i="14"/>
  <c r="AK97" i="14"/>
  <c r="AM97" i="14"/>
  <c r="AI99" i="16" l="1"/>
  <c r="AK98" i="16"/>
  <c r="AM98" i="16"/>
  <c r="AK98" i="14"/>
  <c r="AI99" i="14"/>
  <c r="AM98" i="14"/>
  <c r="AI100" i="16" l="1"/>
  <c r="AM99" i="16"/>
  <c r="AK99" i="16"/>
  <c r="AI100" i="14"/>
  <c r="AK99" i="14"/>
  <c r="AM99" i="14"/>
  <c r="AI101" i="16" l="1"/>
  <c r="AK100" i="16"/>
  <c r="AM100" i="16"/>
  <c r="AI101" i="14"/>
  <c r="AM100" i="14"/>
  <c r="AK100" i="14"/>
  <c r="AI102" i="16" l="1"/>
  <c r="L105" i="16"/>
  <c r="AK101" i="16"/>
  <c r="AM101" i="16"/>
  <c r="AI102" i="14"/>
  <c r="AK101" i="14"/>
  <c r="AM101" i="14"/>
  <c r="M105" i="16" l="1"/>
  <c r="K105" i="16"/>
  <c r="K107" i="16"/>
  <c r="AI103" i="16"/>
  <c r="O105" i="16"/>
  <c r="AK102" i="16"/>
  <c r="R105" i="16"/>
  <c r="Q105" i="16"/>
  <c r="AM102" i="16"/>
  <c r="L105" i="14"/>
  <c r="AK102" i="14"/>
  <c r="N105" i="14"/>
  <c r="O105" i="14"/>
  <c r="R105" i="14"/>
  <c r="AM102" i="14"/>
  <c r="Q105" i="14"/>
  <c r="K107" i="14" l="1"/>
  <c r="S105" i="16"/>
  <c r="P105" i="16"/>
  <c r="Q107" i="16" s="1"/>
  <c r="AK103" i="16"/>
  <c r="N105" i="16"/>
  <c r="N107" i="16" s="1"/>
  <c r="AM103" i="16"/>
  <c r="P105" i="14"/>
  <c r="Q107" i="14" s="1"/>
  <c r="S105" i="14"/>
  <c r="M105" i="14"/>
  <c r="N107" i="14" s="1"/>
  <c r="K105" i="14"/>
  <c r="AI103" i="14"/>
  <c r="AK103" i="14"/>
  <c r="AM103" i="14"/>
  <c r="B26" i="2" l="1"/>
  <c r="W5" i="18" s="1"/>
  <c r="F26" i="2"/>
  <c r="F17" i="2" l="1"/>
  <c r="F18" i="2" l="1"/>
  <c r="B17" i="2" l="1"/>
  <c r="B18" i="2"/>
  <c r="F16" i="2"/>
  <c r="M5" i="18"/>
  <c r="V5" i="16" l="1"/>
  <c r="U5" i="16"/>
  <c r="Y5" i="16" s="1"/>
  <c r="T5" i="16"/>
  <c r="T5" i="14"/>
  <c r="U5" i="14"/>
  <c r="Y5" i="14" s="1"/>
  <c r="V5" i="14"/>
  <c r="B16" i="2"/>
  <c r="N5" i="18"/>
  <c r="L5" i="18"/>
  <c r="T6" i="16" l="1"/>
  <c r="U6" i="16"/>
  <c r="V6" i="16"/>
  <c r="U6" i="14"/>
  <c r="T6" i="14"/>
  <c r="V6" i="14"/>
  <c r="AQ5" i="16"/>
  <c r="Z5" i="16"/>
  <c r="Z5" i="14"/>
  <c r="AQ5" i="14"/>
  <c r="AO5" i="14"/>
  <c r="AO5" i="16"/>
  <c r="T7" i="16" l="1"/>
  <c r="V7" i="16"/>
  <c r="U7" i="16"/>
  <c r="V7" i="14"/>
  <c r="T7" i="14"/>
  <c r="U7" i="14"/>
  <c r="AS5" i="14"/>
  <c r="AO6" i="14"/>
  <c r="AO6" i="16"/>
  <c r="AS5" i="16"/>
  <c r="V8" i="16" l="1"/>
  <c r="T8" i="16"/>
  <c r="U8" i="16"/>
  <c r="T8" i="14"/>
  <c r="U8" i="14"/>
  <c r="V8" i="14"/>
  <c r="AO7" i="14"/>
  <c r="AO7" i="16"/>
  <c r="T9" i="16" l="1"/>
  <c r="U9" i="16"/>
  <c r="V9" i="16"/>
  <c r="U9" i="14"/>
  <c r="V9" i="14"/>
  <c r="T9" i="14"/>
  <c r="AO8" i="14"/>
  <c r="AO8" i="16"/>
  <c r="U10" i="16" l="1"/>
  <c r="V10" i="16"/>
  <c r="T10" i="16"/>
  <c r="U10" i="14"/>
  <c r="V10" i="14"/>
  <c r="T10" i="14"/>
  <c r="AO9" i="14"/>
  <c r="AO9" i="16"/>
  <c r="U11" i="16" l="1"/>
  <c r="V11" i="16"/>
  <c r="T11" i="16"/>
  <c r="U11" i="14"/>
  <c r="V11" i="14"/>
  <c r="T11" i="14"/>
  <c r="AO10" i="14"/>
  <c r="AO10" i="16"/>
  <c r="U12" i="16" l="1"/>
  <c r="V12" i="16"/>
  <c r="T12" i="16"/>
  <c r="V12" i="14"/>
  <c r="U12" i="14"/>
  <c r="T12" i="14"/>
  <c r="AO11" i="14"/>
  <c r="AO11" i="16"/>
  <c r="T13" i="16" l="1"/>
  <c r="V13" i="16"/>
  <c r="U13" i="16"/>
  <c r="T13" i="14"/>
  <c r="U13" i="14"/>
  <c r="V13" i="14"/>
  <c r="AO12" i="14"/>
  <c r="AO12" i="16"/>
  <c r="T14" i="16" l="1"/>
  <c r="U14" i="16"/>
  <c r="V14" i="16"/>
  <c r="T14" i="14"/>
  <c r="U14" i="14"/>
  <c r="V14" i="14"/>
  <c r="AO13" i="14"/>
  <c r="AO13" i="16"/>
  <c r="U15" i="16" l="1"/>
  <c r="V15" i="16"/>
  <c r="T15" i="16"/>
  <c r="V15" i="14"/>
  <c r="U15" i="14"/>
  <c r="T15" i="14"/>
  <c r="AO14" i="14"/>
  <c r="AO14" i="16"/>
  <c r="T16" i="16" l="1"/>
  <c r="U16" i="16"/>
  <c r="V16" i="16"/>
  <c r="T16" i="14"/>
  <c r="U16" i="14"/>
  <c r="V16" i="14"/>
  <c r="AO15" i="14"/>
  <c r="AO15" i="16"/>
  <c r="U17" i="16" l="1"/>
  <c r="V17" i="16"/>
  <c r="T17" i="16"/>
  <c r="T17" i="14"/>
  <c r="U17" i="14"/>
  <c r="V17" i="14"/>
  <c r="AO16" i="14"/>
  <c r="AO16" i="16"/>
  <c r="T18" i="16" l="1"/>
  <c r="U18" i="16"/>
  <c r="V18" i="16"/>
  <c r="U18" i="14"/>
  <c r="V18" i="14"/>
  <c r="T18" i="14"/>
  <c r="AO17" i="14"/>
  <c r="AO17" i="16"/>
  <c r="U19" i="16" l="1"/>
  <c r="V19" i="16"/>
  <c r="T19" i="16"/>
  <c r="T19" i="14"/>
  <c r="U19" i="14"/>
  <c r="V19" i="14"/>
  <c r="AO18" i="14"/>
  <c r="AO18" i="16"/>
  <c r="T20" i="16" l="1"/>
  <c r="U20" i="16"/>
  <c r="V20" i="16"/>
  <c r="T20" i="14"/>
  <c r="U20" i="14"/>
  <c r="V20" i="14"/>
  <c r="AO19" i="14"/>
  <c r="AO19" i="16"/>
  <c r="T21" i="16" l="1"/>
  <c r="U21" i="16"/>
  <c r="V21" i="16"/>
  <c r="T21" i="14"/>
  <c r="U21" i="14"/>
  <c r="V21" i="14"/>
  <c r="AO20" i="14"/>
  <c r="AO20" i="16"/>
  <c r="T22" i="16" l="1"/>
  <c r="U22" i="16"/>
  <c r="V22" i="16"/>
  <c r="T22" i="14"/>
  <c r="U22" i="14"/>
  <c r="V22" i="14"/>
  <c r="AO21" i="14"/>
  <c r="AO21" i="16"/>
  <c r="T23" i="16" l="1"/>
  <c r="U23" i="16"/>
  <c r="V23" i="16"/>
  <c r="V23" i="14"/>
  <c r="U23" i="14"/>
  <c r="T23" i="14"/>
  <c r="AO22" i="14"/>
  <c r="AO22" i="16"/>
  <c r="V24" i="16" l="1"/>
  <c r="T24" i="16"/>
  <c r="U24" i="16"/>
  <c r="T24" i="14"/>
  <c r="U24" i="14"/>
  <c r="V24" i="14"/>
  <c r="AO23" i="14"/>
  <c r="AO23" i="16"/>
  <c r="T25" i="16" l="1"/>
  <c r="U25" i="16"/>
  <c r="V25" i="16"/>
  <c r="T25" i="14"/>
  <c r="U25" i="14"/>
  <c r="V25" i="14"/>
  <c r="AO24" i="14"/>
  <c r="AO24" i="16"/>
  <c r="T26" i="16" l="1"/>
  <c r="U26" i="16"/>
  <c r="V26" i="16"/>
  <c r="U26" i="14"/>
  <c r="V26" i="14"/>
  <c r="T26" i="14"/>
  <c r="AO25" i="14"/>
  <c r="AO25" i="16"/>
  <c r="U27" i="16" l="1"/>
  <c r="V27" i="16"/>
  <c r="T27" i="16"/>
  <c r="T27" i="14"/>
  <c r="U27" i="14"/>
  <c r="V27" i="14"/>
  <c r="AO26" i="14"/>
  <c r="AO26" i="16"/>
  <c r="U28" i="16" l="1"/>
  <c r="V28" i="16"/>
  <c r="T28" i="16"/>
  <c r="T28" i="14"/>
  <c r="V28" i="14"/>
  <c r="U28" i="14"/>
  <c r="AO27" i="14"/>
  <c r="AO27" i="16"/>
  <c r="V29" i="16" l="1"/>
  <c r="T29" i="16"/>
  <c r="U29" i="16"/>
  <c r="T29" i="14"/>
  <c r="U29" i="14"/>
  <c r="V29" i="14"/>
  <c r="AO28" i="14"/>
  <c r="AO28" i="16"/>
  <c r="U30" i="16" l="1"/>
  <c r="V30" i="16"/>
  <c r="T30" i="16"/>
  <c r="T30" i="14"/>
  <c r="U30" i="14"/>
  <c r="V30" i="14"/>
  <c r="AO29" i="14"/>
  <c r="AO29" i="16"/>
  <c r="T31" i="16" l="1"/>
  <c r="U31" i="16"/>
  <c r="V31" i="16"/>
  <c r="V31" i="14"/>
  <c r="T31" i="14"/>
  <c r="U31" i="14"/>
  <c r="AO30" i="14"/>
  <c r="AO30" i="16"/>
  <c r="V32" i="16" l="1"/>
  <c r="T32" i="16"/>
  <c r="U32" i="16"/>
  <c r="T32" i="14"/>
  <c r="U32" i="14"/>
  <c r="V32" i="14"/>
  <c r="AO31" i="14"/>
  <c r="AO31" i="16"/>
  <c r="T33" i="16" l="1"/>
  <c r="U33" i="16"/>
  <c r="V33" i="16"/>
  <c r="T33" i="14"/>
  <c r="U33" i="14"/>
  <c r="V33" i="14"/>
  <c r="AO32" i="14"/>
  <c r="AO32" i="16"/>
  <c r="T34" i="16" l="1"/>
  <c r="U34" i="16"/>
  <c r="V34" i="16"/>
  <c r="U34" i="14"/>
  <c r="V34" i="14"/>
  <c r="T34" i="14"/>
  <c r="AO33" i="14"/>
  <c r="AO33" i="16"/>
  <c r="U35" i="16" l="1"/>
  <c r="V35" i="16"/>
  <c r="T35" i="16"/>
  <c r="T35" i="14"/>
  <c r="U35" i="14"/>
  <c r="V35" i="14"/>
  <c r="AO34" i="14"/>
  <c r="AO34" i="16"/>
  <c r="T36" i="16" l="1"/>
  <c r="U36" i="16"/>
  <c r="V36" i="16"/>
  <c r="T36" i="14"/>
  <c r="U36" i="14"/>
  <c r="V36" i="14"/>
  <c r="AO35" i="14"/>
  <c r="AO35" i="16"/>
  <c r="T37" i="16" l="1"/>
  <c r="U37" i="16"/>
  <c r="V37" i="16"/>
  <c r="T37" i="14"/>
  <c r="U37" i="14"/>
  <c r="V37" i="14"/>
  <c r="AO36" i="14"/>
  <c r="AO36" i="16"/>
  <c r="U38" i="16" l="1"/>
  <c r="V38" i="16"/>
  <c r="T38" i="16"/>
  <c r="T38" i="14"/>
  <c r="U38" i="14"/>
  <c r="V38" i="14"/>
  <c r="AO37" i="14"/>
  <c r="AO37" i="16"/>
  <c r="T39" i="16" l="1"/>
  <c r="U39" i="16"/>
  <c r="V39" i="16"/>
  <c r="V39" i="14"/>
  <c r="U39" i="14"/>
  <c r="T39" i="14"/>
  <c r="AO38" i="14"/>
  <c r="AO38" i="16"/>
  <c r="T40" i="16" l="1"/>
  <c r="U40" i="16"/>
  <c r="V40" i="16"/>
  <c r="T40" i="14"/>
  <c r="U40" i="14"/>
  <c r="V40" i="14"/>
  <c r="AO39" i="14"/>
  <c r="AO39" i="16"/>
  <c r="T41" i="16" l="1"/>
  <c r="U41" i="16"/>
  <c r="V41" i="16"/>
  <c r="T41" i="14"/>
  <c r="U41" i="14"/>
  <c r="V41" i="14"/>
  <c r="AO40" i="14"/>
  <c r="AO40" i="16"/>
  <c r="T42" i="16" l="1"/>
  <c r="U42" i="16"/>
  <c r="V42" i="16"/>
  <c r="U42" i="14"/>
  <c r="V42" i="14"/>
  <c r="T42" i="14"/>
  <c r="AO41" i="14"/>
  <c r="AO41" i="16"/>
  <c r="U43" i="16" l="1"/>
  <c r="V43" i="16"/>
  <c r="T43" i="16"/>
  <c r="T43" i="14"/>
  <c r="U43" i="14"/>
  <c r="V43" i="14"/>
  <c r="AO42" i="14"/>
  <c r="AO42" i="16"/>
  <c r="T44" i="16" l="1"/>
  <c r="U44" i="16"/>
  <c r="V44" i="16"/>
  <c r="T44" i="14"/>
  <c r="V44" i="14"/>
  <c r="U44" i="14"/>
  <c r="AO43" i="14"/>
  <c r="AO43" i="16"/>
  <c r="T45" i="16" l="1"/>
  <c r="V45" i="16"/>
  <c r="U45" i="16"/>
  <c r="T45" i="14"/>
  <c r="U45" i="14"/>
  <c r="V45" i="14"/>
  <c r="AO44" i="14"/>
  <c r="AO44" i="16"/>
  <c r="T46" i="16" l="1"/>
  <c r="V46" i="16"/>
  <c r="U46" i="16"/>
  <c r="T46" i="14"/>
  <c r="U46" i="14"/>
  <c r="V46" i="14"/>
  <c r="AO45" i="14"/>
  <c r="AO45" i="16"/>
  <c r="T47" i="16" l="1"/>
  <c r="U47" i="16"/>
  <c r="V47" i="16"/>
  <c r="V47" i="14"/>
  <c r="U47" i="14"/>
  <c r="T47" i="14"/>
  <c r="AO46" i="14"/>
  <c r="AO46" i="16"/>
  <c r="U48" i="16" l="1"/>
  <c r="V48" i="16"/>
  <c r="T48" i="16"/>
  <c r="T48" i="14"/>
  <c r="U48" i="14"/>
  <c r="V48" i="14"/>
  <c r="AO47" i="14"/>
  <c r="AO47" i="16"/>
  <c r="T49" i="16" l="1"/>
  <c r="U49" i="16"/>
  <c r="V49" i="16"/>
  <c r="T49" i="14"/>
  <c r="V49" i="14"/>
  <c r="U49" i="14"/>
  <c r="AO48" i="14"/>
  <c r="AO48" i="16"/>
  <c r="T50" i="16" l="1"/>
  <c r="U50" i="16"/>
  <c r="V50" i="16"/>
  <c r="V50" i="14"/>
  <c r="T50" i="14"/>
  <c r="U50" i="14"/>
  <c r="AO49" i="14"/>
  <c r="AO49" i="16"/>
  <c r="U51" i="16" l="1"/>
  <c r="V51" i="16"/>
  <c r="T51" i="16"/>
  <c r="T51" i="14"/>
  <c r="U51" i="14"/>
  <c r="V51" i="14"/>
  <c r="AO50" i="14"/>
  <c r="AO50" i="16"/>
  <c r="T52" i="16" l="1"/>
  <c r="U52" i="16"/>
  <c r="V52" i="16"/>
  <c r="U52" i="14"/>
  <c r="T52" i="14"/>
  <c r="V52" i="14"/>
  <c r="AO51" i="14"/>
  <c r="AO51" i="16"/>
  <c r="T53" i="16" l="1"/>
  <c r="U53" i="16"/>
  <c r="V53" i="16"/>
  <c r="U53" i="14"/>
  <c r="V53" i="14"/>
  <c r="T53" i="14"/>
  <c r="AO52" i="14"/>
  <c r="AO52" i="16"/>
  <c r="T54" i="16" l="1"/>
  <c r="U54" i="16"/>
  <c r="V54" i="16"/>
  <c r="T54" i="14"/>
  <c r="U54" i="14"/>
  <c r="V54" i="14"/>
  <c r="AO53" i="14"/>
  <c r="AO53" i="16"/>
  <c r="T55" i="16" l="1"/>
  <c r="U55" i="16"/>
  <c r="V55" i="16"/>
  <c r="T55" i="14"/>
  <c r="U55" i="14"/>
  <c r="V55" i="14"/>
  <c r="AO54" i="14"/>
  <c r="AO54" i="16"/>
  <c r="V56" i="16" l="1"/>
  <c r="U56" i="16"/>
  <c r="T56" i="16"/>
  <c r="U56" i="14"/>
  <c r="V56" i="14"/>
  <c r="T56" i="14"/>
  <c r="AO55" i="14"/>
  <c r="AO55" i="16"/>
  <c r="T57" i="16" l="1"/>
  <c r="V57" i="16"/>
  <c r="U57" i="16"/>
  <c r="T57" i="14"/>
  <c r="U57" i="14"/>
  <c r="V57" i="14"/>
  <c r="AO56" i="14"/>
  <c r="AO56" i="16"/>
  <c r="T58" i="16" l="1"/>
  <c r="V58" i="16"/>
  <c r="U58" i="16"/>
  <c r="V58" i="14"/>
  <c r="T58" i="14"/>
  <c r="U58" i="14"/>
  <c r="AO57" i="14"/>
  <c r="AO57" i="16"/>
  <c r="U59" i="16" l="1"/>
  <c r="V59" i="16"/>
  <c r="T59" i="16"/>
  <c r="T59" i="14"/>
  <c r="U59" i="14"/>
  <c r="V59" i="14"/>
  <c r="AO58" i="14"/>
  <c r="AO58" i="16"/>
  <c r="T60" i="16" l="1"/>
  <c r="U60" i="16"/>
  <c r="V60" i="16"/>
  <c r="U60" i="14"/>
  <c r="T60" i="14"/>
  <c r="V60" i="14"/>
  <c r="AO59" i="14"/>
  <c r="AO59" i="16"/>
  <c r="T61" i="16" l="1"/>
  <c r="V61" i="16"/>
  <c r="U61" i="16"/>
  <c r="U61" i="14"/>
  <c r="V61" i="14"/>
  <c r="T61" i="14"/>
  <c r="AO60" i="14"/>
  <c r="AO60" i="16"/>
  <c r="T62" i="16" l="1"/>
  <c r="U62" i="16"/>
  <c r="V62" i="16"/>
  <c r="T62" i="14"/>
  <c r="U62" i="14"/>
  <c r="V62" i="14"/>
  <c r="AO61" i="14"/>
  <c r="AO61" i="16"/>
  <c r="T63" i="16" l="1"/>
  <c r="U63" i="16"/>
  <c r="V63" i="16"/>
  <c r="T63" i="14"/>
  <c r="U63" i="14"/>
  <c r="V63" i="14"/>
  <c r="AO62" i="14"/>
  <c r="AO62" i="16"/>
  <c r="V64" i="16" l="1"/>
  <c r="T64" i="16"/>
  <c r="U64" i="16"/>
  <c r="T64" i="14"/>
  <c r="U64" i="14"/>
  <c r="V64" i="14"/>
  <c r="AO63" i="14"/>
  <c r="AO63" i="16"/>
  <c r="T65" i="16" l="1"/>
  <c r="U65" i="16"/>
  <c r="V65" i="16"/>
  <c r="T65" i="14"/>
  <c r="U65" i="14"/>
  <c r="V65" i="14"/>
  <c r="AO64" i="14"/>
  <c r="AO64" i="16"/>
  <c r="T66" i="16" l="1"/>
  <c r="U66" i="16"/>
  <c r="V66" i="16"/>
  <c r="V66" i="14"/>
  <c r="U66" i="14"/>
  <c r="T66" i="14"/>
  <c r="AO65" i="14"/>
  <c r="AO65" i="16"/>
  <c r="U67" i="16" l="1"/>
  <c r="V67" i="16"/>
  <c r="T67" i="16"/>
  <c r="T67" i="14"/>
  <c r="V67" i="14"/>
  <c r="U67" i="14"/>
  <c r="AO66" i="14"/>
  <c r="AO66" i="16"/>
  <c r="T68" i="16" l="1"/>
  <c r="U68" i="16"/>
  <c r="V68" i="16"/>
  <c r="U68" i="14"/>
  <c r="T68" i="14"/>
  <c r="V68" i="14"/>
  <c r="AO67" i="14"/>
  <c r="AO67" i="16"/>
  <c r="T69" i="16" l="1"/>
  <c r="V69" i="16"/>
  <c r="U69" i="16"/>
  <c r="V69" i="14"/>
  <c r="U69" i="14"/>
  <c r="T69" i="14"/>
  <c r="AO68" i="14"/>
  <c r="AO68" i="16"/>
  <c r="T70" i="16" l="1"/>
  <c r="V70" i="16"/>
  <c r="U70" i="16"/>
  <c r="T70" i="14"/>
  <c r="V70" i="14"/>
  <c r="U70" i="14"/>
  <c r="AO69" i="14"/>
  <c r="AO69" i="16"/>
  <c r="T71" i="16" l="1"/>
  <c r="U71" i="16"/>
  <c r="V71" i="16"/>
  <c r="T71" i="14"/>
  <c r="U71" i="14"/>
  <c r="V71" i="14"/>
  <c r="AO70" i="14"/>
  <c r="AO70" i="16"/>
  <c r="V72" i="16" l="1"/>
  <c r="U72" i="16"/>
  <c r="T72" i="16"/>
  <c r="T72" i="14"/>
  <c r="U72" i="14"/>
  <c r="V72" i="14"/>
  <c r="AO71" i="14"/>
  <c r="AO71" i="16"/>
  <c r="T73" i="16" l="1"/>
  <c r="U73" i="16"/>
  <c r="V73" i="16"/>
  <c r="T73" i="14"/>
  <c r="V73" i="14"/>
  <c r="U73" i="14"/>
  <c r="AO72" i="14"/>
  <c r="AO72" i="16"/>
  <c r="T74" i="16" l="1"/>
  <c r="U74" i="16"/>
  <c r="V74" i="16"/>
  <c r="V74" i="14"/>
  <c r="T74" i="14"/>
  <c r="U74" i="14"/>
  <c r="AO73" i="14"/>
  <c r="AO73" i="16"/>
  <c r="U75" i="16" l="1"/>
  <c r="T75" i="16"/>
  <c r="V75" i="16"/>
  <c r="T75" i="14"/>
  <c r="U75" i="14"/>
  <c r="V75" i="14"/>
  <c r="AO74" i="14"/>
  <c r="AO74" i="16"/>
  <c r="T76" i="16" l="1"/>
  <c r="V76" i="16"/>
  <c r="U76" i="16"/>
  <c r="U76" i="14"/>
  <c r="T76" i="14"/>
  <c r="V76" i="14"/>
  <c r="AO75" i="14"/>
  <c r="AO75" i="16"/>
  <c r="T77" i="16" l="1"/>
  <c r="V77" i="16"/>
  <c r="U77" i="16"/>
  <c r="U77" i="14"/>
  <c r="V77" i="14"/>
  <c r="T77" i="14"/>
  <c r="AO76" i="14"/>
  <c r="AO76" i="16"/>
  <c r="T78" i="16" l="1"/>
  <c r="V78" i="16"/>
  <c r="U78" i="16"/>
  <c r="T78" i="14"/>
  <c r="U78" i="14"/>
  <c r="V78" i="14"/>
  <c r="AO77" i="14"/>
  <c r="AO77" i="16"/>
  <c r="T79" i="16" l="1"/>
  <c r="V79" i="16"/>
  <c r="U79" i="16"/>
  <c r="T79" i="14"/>
  <c r="U79" i="14"/>
  <c r="V79" i="14"/>
  <c r="AO78" i="14"/>
  <c r="AO78" i="16"/>
  <c r="V80" i="16" l="1"/>
  <c r="T80" i="16"/>
  <c r="U80" i="16"/>
  <c r="T80" i="14"/>
  <c r="U80" i="14"/>
  <c r="V80" i="14"/>
  <c r="AO79" i="14"/>
  <c r="AO79" i="16"/>
  <c r="T81" i="16" l="1"/>
  <c r="U81" i="16"/>
  <c r="V81" i="16"/>
  <c r="T81" i="14"/>
  <c r="V81" i="14"/>
  <c r="U81" i="14"/>
  <c r="AO80" i="14"/>
  <c r="AO80" i="16"/>
  <c r="T82" i="16" l="1"/>
  <c r="V82" i="16"/>
  <c r="U82" i="16"/>
  <c r="V82" i="14"/>
  <c r="T82" i="14"/>
  <c r="U82" i="14"/>
  <c r="AO81" i="14"/>
  <c r="AO81" i="16"/>
  <c r="U83" i="16" l="1"/>
  <c r="V83" i="16"/>
  <c r="T83" i="16"/>
  <c r="T83" i="14"/>
  <c r="U83" i="14"/>
  <c r="V83" i="14"/>
  <c r="AO82" i="14"/>
  <c r="AO82" i="16"/>
  <c r="T84" i="16" l="1"/>
  <c r="V84" i="16"/>
  <c r="U84" i="16"/>
  <c r="U84" i="14"/>
  <c r="T84" i="14"/>
  <c r="V84" i="14"/>
  <c r="AO83" i="14"/>
  <c r="AO83" i="16"/>
  <c r="T85" i="16" l="1"/>
  <c r="U85" i="16"/>
  <c r="V85" i="16"/>
  <c r="U85" i="14"/>
  <c r="V85" i="14"/>
  <c r="T85" i="14"/>
  <c r="AO84" i="14"/>
  <c r="AO84" i="16"/>
  <c r="T86" i="16" l="1"/>
  <c r="U86" i="16"/>
  <c r="V86" i="16"/>
  <c r="U86" i="14"/>
  <c r="V86" i="14"/>
  <c r="T86" i="14"/>
  <c r="AO85" i="14"/>
  <c r="AO85" i="16"/>
  <c r="T87" i="16" l="1"/>
  <c r="U87" i="16"/>
  <c r="V87" i="16"/>
  <c r="T87" i="14"/>
  <c r="U87" i="14"/>
  <c r="V87" i="14"/>
  <c r="AO86" i="14"/>
  <c r="AO86" i="16"/>
  <c r="V88" i="16" l="1"/>
  <c r="U88" i="16"/>
  <c r="T88" i="16"/>
  <c r="T88" i="14"/>
  <c r="U88" i="14"/>
  <c r="V88" i="14"/>
  <c r="AO87" i="14"/>
  <c r="AO87" i="16"/>
  <c r="T89" i="16" l="1"/>
  <c r="U89" i="16"/>
  <c r="V89" i="16"/>
  <c r="V89" i="14"/>
  <c r="T89" i="14"/>
  <c r="U89" i="14"/>
  <c r="AO88" i="14"/>
  <c r="AO88" i="16"/>
  <c r="T90" i="16" l="1"/>
  <c r="U90" i="16"/>
  <c r="V90" i="16"/>
  <c r="V90" i="14"/>
  <c r="T90" i="14"/>
  <c r="U90" i="14"/>
  <c r="AO89" i="14"/>
  <c r="AO89" i="16"/>
  <c r="U91" i="16" l="1"/>
  <c r="V91" i="16"/>
  <c r="T91" i="16"/>
  <c r="T91" i="14"/>
  <c r="U91" i="14"/>
  <c r="V91" i="14"/>
  <c r="AO90" i="14"/>
  <c r="AO90" i="16"/>
  <c r="T92" i="16" l="1"/>
  <c r="U92" i="16"/>
  <c r="V92" i="16"/>
  <c r="T92" i="14"/>
  <c r="U92" i="14"/>
  <c r="V92" i="14"/>
  <c r="AO91" i="14"/>
  <c r="AO91" i="16"/>
  <c r="T93" i="16" l="1"/>
  <c r="V93" i="16"/>
  <c r="U93" i="16"/>
  <c r="U93" i="14"/>
  <c r="T93" i="14"/>
  <c r="V93" i="14"/>
  <c r="AO92" i="14"/>
  <c r="AO92" i="16"/>
  <c r="T94" i="16" l="1"/>
  <c r="U94" i="16"/>
  <c r="V94" i="16"/>
  <c r="T94" i="14"/>
  <c r="U94" i="14"/>
  <c r="V94" i="14"/>
  <c r="AO93" i="14"/>
  <c r="AO93" i="16"/>
  <c r="T95" i="16" l="1"/>
  <c r="U95" i="16"/>
  <c r="V95" i="16"/>
  <c r="T95" i="14"/>
  <c r="U95" i="14"/>
  <c r="V95" i="14"/>
  <c r="AO94" i="14"/>
  <c r="AO94" i="16"/>
  <c r="V96" i="16" l="1"/>
  <c r="U96" i="16"/>
  <c r="T96" i="16"/>
  <c r="T96" i="14"/>
  <c r="U96" i="14"/>
  <c r="V96" i="14"/>
  <c r="AO95" i="14"/>
  <c r="AO95" i="16"/>
  <c r="T97" i="16" l="1"/>
  <c r="U97" i="16"/>
  <c r="V97" i="16"/>
  <c r="V97" i="14"/>
  <c r="T97" i="14"/>
  <c r="U97" i="14"/>
  <c r="AO96" i="14"/>
  <c r="AO96" i="16"/>
  <c r="T98" i="16" l="1"/>
  <c r="U98" i="16"/>
  <c r="V98" i="16"/>
  <c r="V98" i="14"/>
  <c r="T98" i="14"/>
  <c r="U98" i="14"/>
  <c r="AO97" i="14"/>
  <c r="AO97" i="16"/>
  <c r="U99" i="16" l="1"/>
  <c r="V99" i="16"/>
  <c r="T99" i="16"/>
  <c r="T99" i="14"/>
  <c r="V99" i="14"/>
  <c r="U99" i="14"/>
  <c r="AO98" i="14"/>
  <c r="AO98" i="16"/>
  <c r="T100" i="16" l="1"/>
  <c r="U100" i="16"/>
  <c r="V100" i="16"/>
  <c r="U100" i="14"/>
  <c r="T100" i="14"/>
  <c r="V100" i="14"/>
  <c r="AO99" i="14"/>
  <c r="AO99" i="16"/>
  <c r="V101" i="16" l="1"/>
  <c r="T101" i="16"/>
  <c r="U101" i="16"/>
  <c r="U101" i="14"/>
  <c r="V101" i="14"/>
  <c r="T101" i="14"/>
  <c r="AO100" i="14"/>
  <c r="AO100" i="16"/>
  <c r="T102" i="16" l="1"/>
  <c r="U102" i="16"/>
  <c r="V102" i="16"/>
  <c r="T102" i="14"/>
  <c r="U102" i="14"/>
  <c r="V102" i="14"/>
  <c r="AO101" i="14"/>
  <c r="AO101" i="16"/>
  <c r="T103" i="16" l="1"/>
  <c r="U103" i="16"/>
  <c r="U105" i="16" s="1"/>
  <c r="V103" i="16"/>
  <c r="U103" i="14"/>
  <c r="U105" i="14" s="1"/>
  <c r="T103" i="14"/>
  <c r="V103" i="14"/>
  <c r="AO102" i="14"/>
  <c r="AO102" i="16"/>
  <c r="V105" i="14" l="1"/>
  <c r="AO103" i="14"/>
  <c r="T105" i="14"/>
  <c r="AO103" i="16"/>
  <c r="T105" i="16"/>
  <c r="V105" i="16"/>
  <c r="T107" i="14" l="1"/>
  <c r="T107" i="16"/>
  <c r="AJ48" i="16" l="1"/>
  <c r="AJ13" i="16"/>
  <c r="AJ80" i="14"/>
  <c r="AJ40" i="14"/>
  <c r="AJ18" i="14"/>
  <c r="AJ14" i="14"/>
  <c r="AJ56" i="16"/>
  <c r="AJ8" i="16"/>
  <c r="AJ98" i="14"/>
  <c r="AJ20" i="16"/>
  <c r="AJ61" i="16"/>
  <c r="AJ9" i="14"/>
  <c r="AJ26" i="16"/>
  <c r="AJ46" i="16"/>
  <c r="AJ59" i="14"/>
  <c r="AJ7" i="14"/>
  <c r="AJ23" i="14"/>
  <c r="AJ36" i="14"/>
  <c r="AJ29" i="16"/>
  <c r="AJ68" i="16"/>
  <c r="AJ62" i="16"/>
  <c r="AJ5" i="16"/>
  <c r="AJ24" i="14"/>
  <c r="AJ10" i="16"/>
  <c r="AJ11" i="14"/>
  <c r="AJ77" i="16"/>
  <c r="AJ39" i="14"/>
  <c r="AJ96" i="16"/>
  <c r="AJ35" i="14"/>
  <c r="AJ22" i="16"/>
  <c r="AJ32" i="16"/>
  <c r="AJ42" i="16"/>
  <c r="AJ12" i="14"/>
  <c r="AJ37" i="16"/>
  <c r="AJ60" i="14"/>
  <c r="AJ57" i="16"/>
  <c r="AJ16" i="14"/>
  <c r="AJ6" i="14"/>
  <c r="AJ76" i="14"/>
  <c r="AJ15" i="14"/>
  <c r="AJ28" i="14"/>
  <c r="AJ71" i="16"/>
  <c r="AJ8" i="14"/>
  <c r="H26" i="14"/>
  <c r="AJ72" i="14"/>
  <c r="AJ25" i="16"/>
  <c r="AJ33" i="16"/>
  <c r="AJ66" i="16"/>
  <c r="AJ54" i="16"/>
  <c r="AJ38" i="16"/>
  <c r="AC4" i="18"/>
  <c r="AJ27" i="14"/>
  <c r="R5" i="18"/>
  <c r="AJ93" i="16"/>
  <c r="AJ84" i="14"/>
  <c r="AJ87" i="16"/>
  <c r="AJ34" i="16"/>
  <c r="AJ92" i="16"/>
  <c r="AB65" i="16"/>
  <c r="AJ21" i="14"/>
  <c r="AJ17" i="16"/>
  <c r="AJ74" i="16"/>
  <c r="P5" i="18"/>
  <c r="AJ52" i="14"/>
  <c r="AJ88" i="14"/>
  <c r="AO5" i="18"/>
  <c r="AT5" i="18" s="1"/>
  <c r="Z5" i="18"/>
  <c r="AJ73" i="16"/>
  <c r="AJ70" i="16"/>
  <c r="AJ41" i="16"/>
  <c r="AJ99" i="16"/>
  <c r="AB28" i="16"/>
  <c r="AJ58" i="16"/>
  <c r="AJ90" i="14"/>
  <c r="AJ6" i="16"/>
  <c r="AJ44" i="16"/>
  <c r="AJ45" i="14"/>
  <c r="AB5" i="18"/>
  <c r="AJ82" i="14"/>
  <c r="AJ43" i="16"/>
  <c r="AD4" i="18"/>
  <c r="AJ64" i="14"/>
  <c r="AJ28" i="16"/>
  <c r="AJ11" i="16"/>
  <c r="AJ84" i="16"/>
  <c r="AJ78" i="16"/>
  <c r="AP80" i="16"/>
  <c r="AP21" i="14"/>
  <c r="AP79" i="14"/>
  <c r="AP45" i="14"/>
  <c r="AP93" i="14"/>
  <c r="AP44" i="14"/>
  <c r="AP53" i="14"/>
  <c r="AP51" i="14"/>
  <c r="AP9" i="16"/>
  <c r="AP62" i="14"/>
  <c r="AP102" i="16"/>
  <c r="AP17" i="16"/>
  <c r="AP41" i="16"/>
  <c r="AP80" i="14"/>
  <c r="AP76" i="16"/>
  <c r="AP85" i="14"/>
  <c r="AP83" i="14"/>
  <c r="AP39" i="16"/>
  <c r="AP94" i="14"/>
  <c r="AP26" i="16"/>
  <c r="AP95" i="14"/>
  <c r="AP34" i="16"/>
  <c r="AP17" i="14"/>
  <c r="AP7" i="16"/>
  <c r="AP36" i="14"/>
  <c r="AP59" i="14"/>
  <c r="AP22" i="16"/>
  <c r="AP10" i="16"/>
  <c r="AP83" i="16"/>
  <c r="AP10" i="14"/>
  <c r="AP49" i="16"/>
  <c r="AP13" i="14"/>
  <c r="AP43" i="16"/>
  <c r="AP91" i="14"/>
  <c r="AP54" i="16"/>
  <c r="AP82" i="14"/>
  <c r="AP5" i="16"/>
  <c r="AP52" i="16"/>
  <c r="AP87" i="14"/>
  <c r="AP19" i="14"/>
  <c r="AP60" i="14"/>
  <c r="AP38" i="16"/>
  <c r="AP47" i="16"/>
  <c r="AP66" i="14"/>
  <c r="AP96" i="16"/>
  <c r="AP84" i="14"/>
  <c r="AP28" i="14"/>
  <c r="AP51" i="16"/>
  <c r="AP49" i="14"/>
  <c r="AP43" i="14"/>
  <c r="AP85" i="16"/>
  <c r="AP6" i="14"/>
  <c r="AP81" i="14"/>
  <c r="AP92" i="14"/>
  <c r="AP42" i="14"/>
  <c r="AP5" i="14"/>
  <c r="AP102" i="14"/>
  <c r="AP14" i="16"/>
  <c r="AP40" i="14"/>
  <c r="AP24" i="16"/>
  <c r="AP29" i="16"/>
  <c r="AP60" i="16"/>
  <c r="AP33" i="14"/>
  <c r="AP57" i="16"/>
  <c r="AP32" i="14"/>
  <c r="AP35" i="16"/>
  <c r="AP63" i="14"/>
  <c r="AP23" i="14"/>
  <c r="AP86" i="16"/>
  <c r="AP56" i="16"/>
  <c r="AP95" i="16"/>
  <c r="AP58" i="16"/>
  <c r="AP82" i="16"/>
  <c r="AP69" i="14"/>
  <c r="AP62" i="16"/>
  <c r="AP76" i="14"/>
  <c r="AP38" i="14"/>
  <c r="AP103" i="14"/>
  <c r="AP81" i="16"/>
  <c r="AP74" i="14"/>
  <c r="AP34" i="14"/>
  <c r="AP99" i="16"/>
  <c r="AP46" i="14"/>
  <c r="AP15" i="14"/>
  <c r="AP56" i="14"/>
  <c r="AP19" i="16"/>
  <c r="AP92" i="16"/>
  <c r="AP65" i="14"/>
  <c r="AP44" i="16"/>
  <c r="AP64" i="16"/>
  <c r="AP52" i="14"/>
  <c r="AP4" i="14"/>
  <c r="AP55" i="14"/>
  <c r="AP61" i="16"/>
  <c r="AP67" i="16"/>
  <c r="AP27" i="16"/>
  <c r="AP90" i="14"/>
  <c r="AP57" i="14"/>
  <c r="AP42" i="16"/>
  <c r="AP25" i="14"/>
  <c r="AP65" i="16"/>
  <c r="AP70" i="14"/>
  <c r="AP30" i="16"/>
  <c r="AP88" i="14"/>
  <c r="AP98" i="16"/>
  <c r="AP66" i="16"/>
  <c r="AP98" i="14"/>
  <c r="AP78" i="14"/>
  <c r="AP16" i="14"/>
  <c r="AP88" i="16"/>
  <c r="AP20" i="14"/>
  <c r="AP22" i="14"/>
  <c r="AP97" i="16"/>
  <c r="AP33" i="16"/>
  <c r="AP101" i="16"/>
  <c r="AP73" i="16"/>
  <c r="AP36" i="16"/>
  <c r="AP87" i="16"/>
  <c r="AP68" i="16"/>
  <c r="AP8" i="14"/>
  <c r="AP59" i="16"/>
  <c r="AP29" i="14"/>
  <c r="AP18" i="14"/>
  <c r="AP100" i="16"/>
  <c r="AP99" i="14"/>
  <c r="AP72" i="14"/>
  <c r="AP97" i="14"/>
  <c r="AP93" i="16"/>
  <c r="AP75" i="14"/>
  <c r="AP35" i="14"/>
  <c r="AP96" i="14"/>
  <c r="AP47" i="14"/>
  <c r="AP7" i="14"/>
  <c r="AP8" i="16"/>
  <c r="AP18" i="16"/>
  <c r="AP24" i="14"/>
  <c r="AP54" i="14"/>
  <c r="AP14" i="14"/>
  <c r="AP23" i="16"/>
  <c r="AP26" i="14"/>
  <c r="AP48" i="16"/>
  <c r="AP68" i="14"/>
  <c r="AP41" i="14"/>
  <c r="AP89" i="16"/>
  <c r="AP40" i="16"/>
  <c r="AP91" i="16"/>
  <c r="AP6" i="16"/>
  <c r="AP94" i="16"/>
  <c r="AP75" i="16"/>
  <c r="AP70" i="16"/>
  <c r="AP77" i="16"/>
  <c r="AP71" i="14"/>
  <c r="AP31" i="16"/>
  <c r="AP9" i="14"/>
  <c r="AP16" i="16"/>
  <c r="AP67" i="14"/>
  <c r="AP12" i="14"/>
  <c r="AP79" i="16"/>
  <c r="AP39" i="14"/>
  <c r="AP13" i="16"/>
  <c r="AP50" i="14"/>
  <c r="AP28" i="16"/>
  <c r="AP86" i="14"/>
  <c r="AP46" i="16"/>
  <c r="AP27" i="14"/>
  <c r="AP58" i="14"/>
  <c r="AP53" i="16"/>
  <c r="AP103" i="16"/>
  <c r="AP73" i="14"/>
  <c r="AP64" i="14"/>
  <c r="AP72" i="16"/>
  <c r="AP45" i="16"/>
  <c r="AP74" i="16"/>
  <c r="AP11" i="16"/>
  <c r="AP89" i="14"/>
  <c r="AP84" i="16"/>
  <c r="AP12" i="16"/>
  <c r="AP63" i="16"/>
  <c r="AP101" i="14"/>
  <c r="AP48" i="14"/>
  <c r="AP21" i="16"/>
  <c r="AP25" i="16"/>
  <c r="AP20" i="16"/>
  <c r="AP71" i="16"/>
  <c r="AP11" i="14"/>
  <c r="AP32" i="16"/>
  <c r="AP55" i="16"/>
  <c r="AP15" i="16"/>
  <c r="AP78" i="16"/>
  <c r="AP31" i="14"/>
  <c r="AP90" i="16"/>
  <c r="AP37" i="16"/>
  <c r="AP30" i="14"/>
  <c r="AP100" i="14"/>
  <c r="AP69" i="16"/>
  <c r="AP4" i="16"/>
  <c r="AP77" i="14"/>
  <c r="AP37" i="14"/>
  <c r="AP61" i="14"/>
  <c r="AP50" i="16"/>
  <c r="AJ89" i="16"/>
  <c r="AJ26" i="14"/>
  <c r="AJ50" i="16"/>
  <c r="AJ33" i="14"/>
  <c r="AJ96" i="14"/>
  <c r="AJ79" i="16"/>
  <c r="AJ66" i="14"/>
  <c r="AJ64" i="16"/>
  <c r="AJ30" i="14"/>
  <c r="AJ43" i="14"/>
  <c r="AJ53" i="14"/>
  <c r="AJ103" i="14"/>
  <c r="AJ91" i="14"/>
  <c r="AJ15" i="16"/>
  <c r="AJ89" i="14"/>
  <c r="AJ76" i="16"/>
  <c r="AB40" i="14"/>
  <c r="H41" i="16"/>
  <c r="AJ5" i="18"/>
  <c r="AJ95" i="14"/>
  <c r="AJ40" i="16"/>
  <c r="AJ70" i="14"/>
  <c r="H23" i="16"/>
  <c r="AJ19" i="16"/>
  <c r="AJ101" i="16"/>
  <c r="AN5" i="18"/>
  <c r="AS5" i="18" s="1"/>
  <c r="AB95" i="16"/>
  <c r="AJ30" i="16"/>
  <c r="AJ35" i="16"/>
  <c r="AJ49" i="16"/>
  <c r="AJ102" i="16"/>
  <c r="AJ81" i="16"/>
  <c r="AJ82" i="16"/>
  <c r="AJ47" i="14"/>
  <c r="AJ88" i="16"/>
  <c r="AJ50" i="14"/>
  <c r="AJ59" i="16"/>
  <c r="AJ69" i="14"/>
  <c r="AJ12" i="16"/>
  <c r="AJ31" i="16"/>
  <c r="AJ99" i="14"/>
  <c r="AF5" i="18"/>
  <c r="AB15" i="16"/>
  <c r="AB100" i="16"/>
  <c r="H47" i="14"/>
  <c r="AJ103" i="16"/>
  <c r="AJ62" i="14"/>
  <c r="AJ55" i="14"/>
  <c r="Y4" i="18"/>
  <c r="AJ34" i="14"/>
  <c r="AJ85" i="16"/>
  <c r="AD4" i="16"/>
  <c r="AM4" i="18"/>
  <c r="AR4" i="18" s="1"/>
  <c r="AJ51" i="14"/>
  <c r="AJ68" i="14"/>
  <c r="AJ86" i="14"/>
  <c r="Y5" i="18"/>
  <c r="AJ44" i="14"/>
  <c r="AJ25" i="14"/>
  <c r="AG4" i="18"/>
  <c r="AJ63" i="14"/>
  <c r="AJ38" i="14"/>
  <c r="AJ29" i="14"/>
  <c r="AP4" i="18"/>
  <c r="AU4" i="18" s="1"/>
  <c r="AB21" i="14"/>
  <c r="AJ20" i="14"/>
  <c r="AJ86" i="16"/>
  <c r="AJ69" i="16"/>
  <c r="AJ75" i="14"/>
  <c r="AA5" i="18"/>
  <c r="AJ65" i="14"/>
  <c r="AJ32" i="14"/>
  <c r="AJ95" i="16"/>
  <c r="AJ83" i="14"/>
  <c r="AJ75" i="16"/>
  <c r="AJ21" i="16"/>
  <c r="AJ85" i="14"/>
  <c r="AJ7" i="16"/>
  <c r="AJ18" i="16"/>
  <c r="AJ47" i="16"/>
  <c r="AB10" i="16"/>
  <c r="AJ58" i="14"/>
  <c r="AJ61" i="14"/>
  <c r="H74" i="16"/>
  <c r="AJ92" i="14"/>
  <c r="AJ87" i="14"/>
  <c r="AJ14" i="16"/>
  <c r="AJ97" i="14"/>
  <c r="AJ72" i="16"/>
  <c r="AJ41" i="14"/>
  <c r="AJ90" i="16"/>
  <c r="AB89" i="16"/>
  <c r="AJ67" i="16"/>
  <c r="AB16" i="16"/>
  <c r="AJ17" i="14"/>
  <c r="AJ81" i="14"/>
  <c r="AJ39" i="16"/>
  <c r="AJ60" i="16"/>
  <c r="AJ46" i="14"/>
  <c r="O5" i="18"/>
  <c r="AJ36" i="16"/>
  <c r="AJ10" i="14"/>
  <c r="AJ27" i="16"/>
  <c r="AJ91" i="16"/>
  <c r="AJ37" i="14"/>
  <c r="AJ97" i="16"/>
  <c r="AB13" i="16"/>
  <c r="AJ55" i="16"/>
  <c r="AJ54" i="14"/>
  <c r="AJ79" i="14"/>
  <c r="AJ49" i="14"/>
  <c r="AJ100" i="16"/>
  <c r="AJ100" i="14"/>
  <c r="AJ80" i="16"/>
  <c r="AB78" i="16"/>
  <c r="AJ74" i="14"/>
  <c r="AJ53" i="16"/>
  <c r="AJ93" i="14"/>
  <c r="AJ98" i="16"/>
  <c r="AB22" i="16"/>
  <c r="H73" i="14"/>
  <c r="H99" i="14"/>
  <c r="AJ57" i="14"/>
  <c r="AJ101" i="14"/>
  <c r="AJ16" i="16"/>
  <c r="AJ51" i="16"/>
  <c r="AH4" i="18"/>
  <c r="AJ56" i="14"/>
  <c r="AB47" i="16"/>
  <c r="H61" i="16"/>
  <c r="H42" i="16"/>
  <c r="AB42" i="14"/>
  <c r="AJ63" i="16"/>
  <c r="AJ9" i="16"/>
  <c r="AJ73" i="14"/>
  <c r="AJ48" i="14"/>
  <c r="AF4" i="18"/>
  <c r="AJ83" i="16"/>
  <c r="AD5" i="18"/>
  <c r="AB99" i="16"/>
  <c r="AB51" i="16"/>
  <c r="H100" i="16"/>
  <c r="H9" i="16"/>
  <c r="H102" i="14"/>
  <c r="AM5" i="18"/>
  <c r="AR5" i="18" s="1"/>
  <c r="AJ23" i="16"/>
  <c r="AJ52" i="16"/>
  <c r="AJ45" i="16"/>
  <c r="AB25" i="16"/>
  <c r="AJ42" i="14"/>
  <c r="AB53" i="16"/>
  <c r="AB82" i="16"/>
  <c r="H42" i="14"/>
  <c r="H44" i="14"/>
  <c r="H79" i="16"/>
  <c r="AJ19" i="14"/>
  <c r="AB73" i="16"/>
  <c r="AG5" i="18"/>
  <c r="AB26" i="16"/>
  <c r="AB98" i="16"/>
  <c r="AB72" i="16"/>
  <c r="AB30" i="14"/>
  <c r="AB68" i="14"/>
  <c r="H101" i="16"/>
  <c r="H43" i="16"/>
  <c r="AB83" i="16"/>
  <c r="H50" i="14"/>
  <c r="AJ71" i="14"/>
  <c r="H22" i="14"/>
  <c r="H77" i="14"/>
  <c r="H8" i="16"/>
  <c r="H54" i="16"/>
  <c r="AB51" i="14"/>
  <c r="H65" i="14"/>
  <c r="AH5" i="18"/>
  <c r="AB20" i="16"/>
  <c r="AB35" i="16"/>
  <c r="AJ31" i="14"/>
  <c r="AJ94" i="16"/>
  <c r="AB58" i="16"/>
  <c r="H31" i="16"/>
  <c r="H87" i="16"/>
  <c r="AB27" i="16"/>
  <c r="H9" i="14"/>
  <c r="AB20" i="14"/>
  <c r="AB76" i="16"/>
  <c r="AB101" i="16"/>
  <c r="AB91" i="16"/>
  <c r="H68" i="14"/>
  <c r="H13" i="14"/>
  <c r="AB84" i="16"/>
  <c r="AB73" i="14"/>
  <c r="H24" i="14"/>
  <c r="H84" i="14"/>
  <c r="H31" i="14"/>
  <c r="H57" i="14"/>
  <c r="H10" i="14"/>
  <c r="H46" i="16"/>
  <c r="H95" i="14"/>
  <c r="H36" i="14"/>
  <c r="AB8" i="16"/>
  <c r="AB29" i="14"/>
  <c r="AJ67" i="14"/>
  <c r="AJ78" i="14"/>
  <c r="AC5" i="18"/>
  <c r="AB18" i="16"/>
  <c r="AB37" i="16"/>
  <c r="AP5" i="18"/>
  <c r="AU5" i="18" s="1"/>
  <c r="AB85" i="16"/>
  <c r="AB42" i="16"/>
  <c r="H21" i="16"/>
  <c r="AD4" i="14"/>
  <c r="H13" i="16"/>
  <c r="H14" i="14"/>
  <c r="H64" i="14"/>
  <c r="AB77" i="16"/>
  <c r="H71" i="14"/>
  <c r="AB93" i="16"/>
  <c r="AB86" i="16"/>
  <c r="H29" i="14"/>
  <c r="AB23" i="14"/>
  <c r="H93" i="14"/>
  <c r="H91" i="16"/>
  <c r="AL13" i="16"/>
  <c r="AL66" i="16"/>
  <c r="AL52" i="14"/>
  <c r="AL99" i="16"/>
  <c r="AL79" i="16"/>
  <c r="AL93" i="16"/>
  <c r="AL51" i="14"/>
  <c r="AL33" i="14"/>
  <c r="AL94" i="16"/>
  <c r="AL55" i="14"/>
  <c r="AL71" i="16"/>
  <c r="AL25" i="16"/>
  <c r="AL65" i="16"/>
  <c r="AL87" i="14"/>
  <c r="AL98" i="16"/>
  <c r="AL9" i="14"/>
  <c r="AL84" i="14"/>
  <c r="AL24" i="16"/>
  <c r="AL39" i="14"/>
  <c r="AL5" i="14"/>
  <c r="AL18" i="14"/>
  <c r="AL11" i="16"/>
  <c r="AL51" i="16"/>
  <c r="AL61" i="14"/>
  <c r="AL80" i="16"/>
  <c r="AL94" i="14"/>
  <c r="AL38" i="16"/>
  <c r="AL81" i="16"/>
  <c r="AL56" i="14"/>
  <c r="AL64" i="16"/>
  <c r="AL83" i="14"/>
  <c r="AL19" i="14"/>
  <c r="AL4" i="14"/>
  <c r="AL47" i="14"/>
  <c r="AL58" i="16"/>
  <c r="AL76" i="14"/>
  <c r="AL35" i="16"/>
  <c r="AL70" i="16"/>
  <c r="AL10" i="16"/>
  <c r="AL53" i="16"/>
  <c r="AL96" i="16"/>
  <c r="AL69" i="16"/>
  <c r="AL36" i="16"/>
  <c r="AL79" i="14"/>
  <c r="AL90" i="16"/>
  <c r="AL9" i="16"/>
  <c r="AL27" i="14"/>
  <c r="AL66" i="14"/>
  <c r="AL42" i="16"/>
  <c r="AL81" i="14"/>
  <c r="AL92" i="14"/>
  <c r="AL54" i="16"/>
  <c r="AL68" i="16"/>
  <c r="AL8" i="14"/>
  <c r="AL22" i="14"/>
  <c r="AL41" i="16"/>
  <c r="AL59" i="16"/>
  <c r="AL67" i="16"/>
  <c r="AL38" i="14"/>
  <c r="AL14" i="14"/>
  <c r="AL21" i="14"/>
  <c r="AL62" i="16"/>
  <c r="AL64" i="14"/>
  <c r="AL4" i="16"/>
  <c r="AL43" i="14"/>
  <c r="AL37" i="14"/>
  <c r="AL52" i="16"/>
  <c r="AL31" i="14"/>
  <c r="AL27" i="16"/>
  <c r="AL10" i="14"/>
  <c r="AL53" i="14"/>
  <c r="AL33" i="16"/>
  <c r="AL61" i="16"/>
  <c r="AL100" i="14"/>
  <c r="AL23" i="16"/>
  <c r="AL34" i="16"/>
  <c r="AL80" i="14"/>
  <c r="AL24" i="14"/>
  <c r="AL99" i="14"/>
  <c r="AL39" i="16"/>
  <c r="AL50" i="16"/>
  <c r="AL86" i="16"/>
  <c r="AL19" i="16"/>
  <c r="AL100" i="16"/>
  <c r="AL57" i="14"/>
  <c r="AL40" i="16"/>
  <c r="AL97" i="16"/>
  <c r="AL54" i="14"/>
  <c r="AL16" i="16"/>
  <c r="AL73" i="16"/>
  <c r="AL30" i="14"/>
  <c r="AL91" i="14"/>
  <c r="AL45" i="16"/>
  <c r="AL102" i="16"/>
  <c r="AL63" i="14"/>
  <c r="AL17" i="16"/>
  <c r="AL74" i="16"/>
  <c r="AL35" i="14"/>
  <c r="AL88" i="14"/>
  <c r="AL46" i="16"/>
  <c r="AL59" i="14"/>
  <c r="AL28" i="16"/>
  <c r="AL85" i="14"/>
  <c r="AL22" i="16"/>
  <c r="AL82" i="14"/>
  <c r="AL83" i="16"/>
  <c r="AL97" i="14"/>
  <c r="AL91" i="16"/>
  <c r="AL32" i="14"/>
  <c r="AL103" i="16"/>
  <c r="AL72" i="16"/>
  <c r="AL29" i="14"/>
  <c r="AL86" i="14"/>
  <c r="AL48" i="16"/>
  <c r="AL5" i="16"/>
  <c r="AL62" i="14"/>
  <c r="AL20" i="16"/>
  <c r="AL77" i="16"/>
  <c r="AL34" i="14"/>
  <c r="AL95" i="14"/>
  <c r="AL49" i="14"/>
  <c r="AL6" i="14"/>
  <c r="AL67" i="14"/>
  <c r="AL21" i="16"/>
  <c r="AL78" i="16"/>
  <c r="AL7" i="16"/>
  <c r="AL60" i="14"/>
  <c r="AL18" i="16"/>
  <c r="AL50" i="14"/>
  <c r="AL44" i="14"/>
  <c r="AL65" i="14"/>
  <c r="AL26" i="14"/>
  <c r="AL43" i="16"/>
  <c r="AL96" i="14"/>
  <c r="AL31" i="16"/>
  <c r="AL36" i="14"/>
  <c r="AL93" i="14"/>
  <c r="AL23" i="14"/>
  <c r="AL12" i="14"/>
  <c r="AL69" i="14"/>
  <c r="AL75" i="16"/>
  <c r="AL84" i="16"/>
  <c r="AL41" i="14"/>
  <c r="AL98" i="14"/>
  <c r="AL56" i="16"/>
  <c r="AL13" i="14"/>
  <c r="AL70" i="14"/>
  <c r="AL28" i="14"/>
  <c r="AL85" i="16"/>
  <c r="AL42" i="14"/>
  <c r="AL71" i="14"/>
  <c r="AL25" i="14"/>
  <c r="AL82" i="16"/>
  <c r="AL30" i="16"/>
  <c r="AL90" i="14"/>
  <c r="AL63" i="16"/>
  <c r="AL75" i="14"/>
  <c r="AL29" i="16"/>
  <c r="AL15" i="14"/>
  <c r="AL68" i="14"/>
  <c r="AL26" i="16"/>
  <c r="AL95" i="16"/>
  <c r="AL44" i="16"/>
  <c r="AL101" i="16"/>
  <c r="AL55" i="16"/>
  <c r="AL16" i="14"/>
  <c r="AL73" i="14"/>
  <c r="AL15" i="16"/>
  <c r="AL88" i="16"/>
  <c r="AL45" i="14"/>
  <c r="AL7" i="14"/>
  <c r="AL60" i="16"/>
  <c r="AL17" i="14"/>
  <c r="AL74" i="14"/>
  <c r="AL103" i="14"/>
  <c r="AL57" i="16"/>
  <c r="AL46" i="14"/>
  <c r="AL58" i="14"/>
  <c r="AL11" i="14"/>
  <c r="AL40" i="14"/>
  <c r="AL48" i="14"/>
  <c r="AL6" i="16"/>
  <c r="AL87" i="16"/>
  <c r="AL20" i="14"/>
  <c r="AL77" i="14"/>
  <c r="AL47" i="16"/>
  <c r="AL92" i="16"/>
  <c r="AL49" i="16"/>
  <c r="AL102" i="14"/>
  <c r="AL32" i="16"/>
  <c r="AL89" i="16"/>
  <c r="AL78" i="14"/>
  <c r="AL12" i="16"/>
  <c r="AL76" i="16"/>
  <c r="AL89" i="14"/>
  <c r="AL14" i="16"/>
  <c r="AL37" i="16"/>
  <c r="AL101" i="14"/>
  <c r="AL8" i="16"/>
  <c r="AL72" i="14"/>
  <c r="AJ22" i="14"/>
  <c r="AJ13" i="14"/>
  <c r="AJ77" i="14"/>
  <c r="AB4" i="18"/>
  <c r="AJ65" i="16"/>
  <c r="H33" i="16"/>
  <c r="AJ94" i="14"/>
  <c r="AB57" i="16"/>
  <c r="AB90" i="16"/>
  <c r="H7" i="14"/>
  <c r="H20" i="14"/>
  <c r="AB64" i="16"/>
  <c r="AB23" i="16"/>
  <c r="AB40" i="16"/>
  <c r="AB43" i="16"/>
  <c r="AB55" i="16"/>
  <c r="AB56" i="16"/>
  <c r="AB94" i="16"/>
  <c r="H11" i="14"/>
  <c r="H16" i="14"/>
  <c r="AB63" i="16"/>
  <c r="AB11" i="16"/>
  <c r="H66" i="16"/>
  <c r="AB80" i="16"/>
  <c r="H32" i="14"/>
  <c r="AB17" i="16"/>
  <c r="H53" i="14"/>
  <c r="H6" i="14"/>
  <c r="AB12" i="16"/>
  <c r="H96" i="14"/>
  <c r="H15" i="16"/>
  <c r="H23" i="14"/>
  <c r="H12" i="14"/>
  <c r="H37" i="16"/>
  <c r="AB97" i="16"/>
  <c r="AO4" i="18"/>
  <c r="AT4" i="18" s="1"/>
  <c r="AA4" i="18"/>
  <c r="AB60" i="16"/>
  <c r="AB71" i="16"/>
  <c r="AB70" i="16"/>
  <c r="H73" i="16"/>
  <c r="AB69" i="16"/>
  <c r="H69" i="14"/>
  <c r="H28" i="16"/>
  <c r="H101" i="14"/>
  <c r="AB35" i="14"/>
  <c r="H52" i="14"/>
  <c r="AE5" i="18"/>
  <c r="H86" i="14"/>
  <c r="H100" i="14"/>
  <c r="AB52" i="16"/>
  <c r="AJ102" i="14"/>
  <c r="AB33" i="16"/>
  <c r="AB55" i="14"/>
  <c r="AB66" i="16"/>
  <c r="AB74" i="16"/>
  <c r="AB96" i="16"/>
  <c r="AB67" i="16"/>
  <c r="AB68" i="16"/>
  <c r="AB79" i="16"/>
  <c r="AB32" i="16"/>
  <c r="H26" i="16"/>
  <c r="AB41" i="14"/>
  <c r="H94" i="14"/>
  <c r="AB61" i="16"/>
  <c r="AB87" i="16"/>
  <c r="AB59" i="16"/>
  <c r="H93" i="16"/>
  <c r="AL4" i="18"/>
  <c r="AQ4" i="18" s="1"/>
  <c r="AB36" i="16"/>
  <c r="H5" i="16"/>
  <c r="H12" i="16"/>
  <c r="AB75" i="16"/>
  <c r="H44" i="16"/>
  <c r="H40" i="16"/>
  <c r="H81" i="16"/>
  <c r="H86" i="16"/>
  <c r="H90" i="16"/>
  <c r="AB46" i="16"/>
  <c r="AB39" i="16"/>
  <c r="H70" i="14"/>
  <c r="H88" i="16"/>
  <c r="H74" i="14"/>
  <c r="H36" i="16"/>
  <c r="AJ24" i="16"/>
  <c r="AB21" i="16"/>
  <c r="AR5" i="16"/>
  <c r="AR4" i="16"/>
  <c r="AR5" i="14"/>
  <c r="AR4" i="14"/>
  <c r="AE4" i="18"/>
  <c r="AB81" i="16"/>
  <c r="AN24" i="16"/>
  <c r="AN66" i="16"/>
  <c r="AN76" i="14"/>
  <c r="AN27" i="16"/>
  <c r="AN28" i="14"/>
  <c r="AN43" i="16"/>
  <c r="AN62" i="16"/>
  <c r="AN7" i="14"/>
  <c r="AN22" i="16"/>
  <c r="AN92" i="14"/>
  <c r="AN32" i="16"/>
  <c r="AN59" i="14"/>
  <c r="AN40" i="16"/>
  <c r="AN25" i="16"/>
  <c r="AN84" i="14"/>
  <c r="AN78" i="16"/>
  <c r="AN11" i="16"/>
  <c r="AN26" i="16"/>
  <c r="AN94" i="16"/>
  <c r="AN31" i="14"/>
  <c r="AN39" i="14"/>
  <c r="AN9" i="14"/>
  <c r="AN29" i="14"/>
  <c r="AN38" i="16"/>
  <c r="AN99" i="16"/>
  <c r="AN41" i="14"/>
  <c r="AN14" i="16"/>
  <c r="AN58" i="14"/>
  <c r="AN30" i="14"/>
  <c r="AN68" i="16"/>
  <c r="AN61" i="14"/>
  <c r="AN72" i="16"/>
  <c r="AN38" i="14"/>
  <c r="AN71" i="16"/>
  <c r="AN46" i="16"/>
  <c r="AN12" i="14"/>
  <c r="AN77" i="16"/>
  <c r="AN27" i="14"/>
  <c r="AN16" i="16"/>
  <c r="AN57" i="16"/>
  <c r="AN89" i="16"/>
  <c r="AN93" i="14"/>
  <c r="AN96" i="14"/>
  <c r="AN85" i="16"/>
  <c r="AN52" i="16"/>
  <c r="AN12" i="16"/>
  <c r="AN103" i="16"/>
  <c r="AN100" i="16"/>
  <c r="AN16" i="14"/>
  <c r="AN9" i="16"/>
  <c r="AN75" i="14"/>
  <c r="AN34" i="14"/>
  <c r="AN89" i="14"/>
  <c r="AN70" i="16"/>
  <c r="AN10" i="14"/>
  <c r="AN18" i="14"/>
  <c r="AN17" i="14"/>
  <c r="AN66" i="14"/>
  <c r="AN22" i="14"/>
  <c r="AN90" i="14"/>
  <c r="AN75" i="16"/>
  <c r="AN35" i="14"/>
  <c r="AN80" i="16"/>
  <c r="AN13" i="14"/>
  <c r="AN44" i="14"/>
  <c r="AN76" i="16"/>
  <c r="AN63" i="16"/>
  <c r="AN67" i="16"/>
  <c r="AN68" i="14"/>
  <c r="AN36" i="16"/>
  <c r="AN4" i="16"/>
  <c r="AN82" i="16"/>
  <c r="AN71" i="14"/>
  <c r="AN83" i="16"/>
  <c r="AN30" i="16"/>
  <c r="AN49" i="16"/>
  <c r="AN15" i="16"/>
  <c r="AN98" i="14"/>
  <c r="AN51" i="14"/>
  <c r="AN100" i="14"/>
  <c r="AN5" i="14"/>
  <c r="AN48" i="16"/>
  <c r="AN34" i="16"/>
  <c r="AN50" i="14"/>
  <c r="AN103" i="14"/>
  <c r="AN23" i="16"/>
  <c r="AN24" i="14"/>
  <c r="AN45" i="14"/>
  <c r="AN55" i="16"/>
  <c r="AN87" i="14"/>
  <c r="AN91" i="14"/>
  <c r="AN69" i="16"/>
  <c r="AN69" i="14"/>
  <c r="AN72" i="14"/>
  <c r="AN56" i="16"/>
  <c r="AN77" i="14"/>
  <c r="AN95" i="16"/>
  <c r="AN88" i="14"/>
  <c r="AN97" i="14"/>
  <c r="AN101" i="16"/>
  <c r="AN80" i="14"/>
  <c r="AN21" i="14"/>
  <c r="AN19" i="14"/>
  <c r="AN61" i="16"/>
  <c r="AN54" i="16"/>
  <c r="AN56" i="14"/>
  <c r="AN6" i="16"/>
  <c r="AN15" i="14"/>
  <c r="AN33" i="16"/>
  <c r="AN46" i="14"/>
  <c r="AN41" i="16"/>
  <c r="AN17" i="16"/>
  <c r="AN49" i="14"/>
  <c r="AN10" i="16"/>
  <c r="AN8" i="14"/>
  <c r="AN74" i="14"/>
  <c r="AN35" i="16"/>
  <c r="AN8" i="16"/>
  <c r="AN7" i="16"/>
  <c r="AN14" i="14"/>
  <c r="AN63" i="14"/>
  <c r="AN73" i="14"/>
  <c r="AN47" i="16"/>
  <c r="AN81" i="16"/>
  <c r="AN20" i="14"/>
  <c r="AN43" i="14"/>
  <c r="AN53" i="14"/>
  <c r="AN59" i="16"/>
  <c r="AN93" i="16"/>
  <c r="AN98" i="16"/>
  <c r="AN96" i="16"/>
  <c r="AN92" i="16"/>
  <c r="AN55" i="14"/>
  <c r="AN65" i="14"/>
  <c r="AN31" i="16"/>
  <c r="AN73" i="16"/>
  <c r="AN78" i="14"/>
  <c r="AN79" i="14"/>
  <c r="AN86" i="14"/>
  <c r="AN84" i="16"/>
  <c r="AN54" i="14"/>
  <c r="AN67" i="14"/>
  <c r="AN86" i="16"/>
  <c r="AN39" i="16"/>
  <c r="AN74" i="16"/>
  <c r="AN36" i="14"/>
  <c r="AN101" i="14"/>
  <c r="AN87" i="16"/>
  <c r="AN13" i="16"/>
  <c r="AN82" i="14"/>
  <c r="AN83" i="14"/>
  <c r="AN85" i="14"/>
  <c r="AN99" i="14"/>
  <c r="AN25" i="14"/>
  <c r="AN4" i="14"/>
  <c r="AN33" i="14"/>
  <c r="AN42" i="16"/>
  <c r="AN95" i="14"/>
  <c r="AN97" i="16"/>
  <c r="AN79" i="16"/>
  <c r="AN5" i="16"/>
  <c r="AN53" i="16"/>
  <c r="AN81" i="14"/>
  <c r="AN48" i="14"/>
  <c r="AN60" i="16"/>
  <c r="AN47" i="14"/>
  <c r="AN57" i="14"/>
  <c r="AN23" i="14"/>
  <c r="AN65" i="16"/>
  <c r="AN64" i="16"/>
  <c r="AN64" i="14"/>
  <c r="AN102" i="16"/>
  <c r="AN19" i="16"/>
  <c r="AN37" i="14"/>
  <c r="AN51" i="16"/>
  <c r="AN102" i="14"/>
  <c r="AN28" i="16"/>
  <c r="AN70" i="14"/>
  <c r="AN90" i="16"/>
  <c r="AN50" i="16"/>
  <c r="AN18" i="16"/>
  <c r="AN60" i="14"/>
  <c r="AN58" i="16"/>
  <c r="AN45" i="16"/>
  <c r="AN94" i="14"/>
  <c r="AN40" i="14"/>
  <c r="AN20" i="16"/>
  <c r="AN88" i="16"/>
  <c r="AN21" i="16"/>
  <c r="AN42" i="14"/>
  <c r="AN52" i="14"/>
  <c r="AN6" i="14"/>
  <c r="AN11" i="14"/>
  <c r="AN29" i="16"/>
  <c r="AN26" i="14"/>
  <c r="AN37" i="16"/>
  <c r="AN62" i="14"/>
  <c r="AN32" i="14"/>
  <c r="AN44" i="16"/>
  <c r="AN91" i="16"/>
  <c r="AB92" i="16"/>
  <c r="AB102" i="14"/>
  <c r="Z4" i="18"/>
  <c r="H84" i="16"/>
  <c r="AB102" i="16"/>
  <c r="AB50" i="16"/>
  <c r="AI4" i="18"/>
  <c r="AC4" i="14"/>
  <c r="H91" i="14"/>
  <c r="AB7" i="16"/>
  <c r="H98" i="16"/>
  <c r="AB25" i="14"/>
  <c r="AB31" i="14"/>
  <c r="AB70" i="14"/>
  <c r="H45" i="14"/>
  <c r="AB31" i="16"/>
  <c r="H88" i="14"/>
  <c r="AB49" i="14"/>
  <c r="H27" i="16"/>
  <c r="H58" i="16"/>
  <c r="H49" i="16"/>
  <c r="AB7" i="14"/>
  <c r="H24" i="16"/>
  <c r="AB38" i="16"/>
  <c r="H60" i="14"/>
  <c r="H19" i="16"/>
  <c r="AC4" i="16"/>
  <c r="AB47" i="14"/>
  <c r="H72" i="14"/>
  <c r="AB56" i="14"/>
  <c r="H81" i="14"/>
  <c r="H47" i="16"/>
  <c r="AB81" i="14"/>
  <c r="AB32" i="14"/>
  <c r="H56" i="14"/>
  <c r="AB41" i="16"/>
  <c r="AL5" i="18"/>
  <c r="AQ5" i="18" s="1"/>
  <c r="H82" i="16"/>
  <c r="AB54" i="16"/>
  <c r="H43" i="14"/>
  <c r="H39" i="16"/>
  <c r="H30" i="14"/>
  <c r="H16" i="16"/>
  <c r="H55" i="14"/>
  <c r="H66" i="14"/>
  <c r="AB53" i="14"/>
  <c r="H20" i="16"/>
  <c r="AB15" i="14"/>
  <c r="H62" i="14"/>
  <c r="AB24" i="16"/>
  <c r="H89" i="14"/>
  <c r="H67" i="14"/>
  <c r="AB88" i="16"/>
  <c r="AB48" i="16"/>
  <c r="H39" i="14"/>
  <c r="AB45" i="16"/>
  <c r="AJ4" i="18"/>
  <c r="H64" i="16"/>
  <c r="H10" i="16"/>
  <c r="H69" i="16"/>
  <c r="H22" i="16"/>
  <c r="AB33" i="14"/>
  <c r="H70" i="16"/>
  <c r="H61" i="14"/>
  <c r="AB34" i="16"/>
  <c r="H89" i="16"/>
  <c r="H76" i="14"/>
  <c r="H60" i="16"/>
  <c r="H97" i="16"/>
  <c r="H85" i="14"/>
  <c r="AB18" i="14"/>
  <c r="H46" i="14"/>
  <c r="H8" i="14"/>
  <c r="H56" i="16"/>
  <c r="AB39" i="14"/>
  <c r="H102" i="16"/>
  <c r="H51" i="14"/>
  <c r="AB28" i="14"/>
  <c r="H94" i="16"/>
  <c r="H33" i="14"/>
  <c r="AB44" i="16"/>
  <c r="H18" i="16"/>
  <c r="H50" i="16"/>
  <c r="H53" i="16"/>
  <c r="H48" i="14"/>
  <c r="AB30" i="16"/>
  <c r="AB17" i="14"/>
  <c r="H34" i="16"/>
  <c r="H77" i="16"/>
  <c r="H55" i="16"/>
  <c r="H78" i="16"/>
  <c r="H59" i="16"/>
  <c r="H37" i="14"/>
  <c r="H75" i="16"/>
  <c r="H72" i="16"/>
  <c r="AB9" i="16"/>
  <c r="AB57" i="14"/>
  <c r="AB34" i="14"/>
  <c r="H6" i="16"/>
  <c r="H65" i="16"/>
  <c r="H96" i="16"/>
  <c r="H76" i="16"/>
  <c r="H35" i="14"/>
  <c r="H38" i="14"/>
  <c r="AB65" i="14"/>
  <c r="H21" i="14"/>
  <c r="AB6" i="14"/>
  <c r="AB14" i="14"/>
  <c r="H83" i="16"/>
  <c r="AB61" i="14"/>
  <c r="H49" i="14"/>
  <c r="AB5" i="16"/>
  <c r="AB6" i="16"/>
  <c r="H51" i="16"/>
  <c r="H45" i="16"/>
  <c r="H54" i="14"/>
  <c r="AB13" i="14"/>
  <c r="AB37" i="14"/>
  <c r="H63" i="16"/>
  <c r="H41" i="14"/>
  <c r="H27" i="14"/>
  <c r="H85" i="16"/>
  <c r="H99" i="16"/>
  <c r="AB63" i="14"/>
  <c r="AB8" i="14"/>
  <c r="H80" i="14"/>
  <c r="H7" i="16"/>
  <c r="AB38" i="14"/>
  <c r="AB66" i="14"/>
  <c r="H95" i="16"/>
  <c r="H14" i="16"/>
  <c r="H17" i="16"/>
  <c r="H92" i="14"/>
  <c r="AB46" i="14"/>
  <c r="H58" i="14"/>
  <c r="H80" i="16"/>
  <c r="AB36" i="14"/>
  <c r="H25" i="14"/>
  <c r="H98" i="14"/>
  <c r="H90" i="14"/>
  <c r="AB43" i="14"/>
  <c r="H11" i="16"/>
  <c r="AB22" i="14"/>
  <c r="AB26" i="14"/>
  <c r="AB76" i="14"/>
  <c r="AN4" i="18"/>
  <c r="AS4" i="18" s="1"/>
  <c r="H68" i="16"/>
  <c r="AB10" i="14"/>
  <c r="AB19" i="16"/>
  <c r="H82" i="14"/>
  <c r="H63" i="14"/>
  <c r="AB62" i="16"/>
  <c r="H35" i="16"/>
  <c r="H17" i="14"/>
  <c r="H52" i="16"/>
  <c r="H83" i="14"/>
  <c r="H38" i="16"/>
  <c r="AB24" i="14"/>
  <c r="AB9" i="14"/>
  <c r="H40" i="14"/>
  <c r="H67" i="16"/>
  <c r="H71" i="16"/>
  <c r="H28" i="14"/>
  <c r="H59" i="14"/>
  <c r="H78" i="14"/>
  <c r="AB59" i="14"/>
  <c r="AB16" i="14"/>
  <c r="AB29" i="16"/>
  <c r="AB75" i="14"/>
  <c r="H34" i="14"/>
  <c r="H30" i="16"/>
  <c r="H29" i="16"/>
  <c r="H32" i="16"/>
  <c r="H18" i="14"/>
  <c r="AB27" i="14"/>
  <c r="AB64" i="14"/>
  <c r="AB71" i="14"/>
  <c r="AB69" i="14"/>
  <c r="AB88" i="14"/>
  <c r="AB94" i="14"/>
  <c r="AB80" i="14"/>
  <c r="H19" i="14"/>
  <c r="H15" i="14"/>
  <c r="H57" i="16"/>
  <c r="H75" i="14"/>
  <c r="AB12" i="14"/>
  <c r="AJ5" i="14"/>
  <c r="AB78" i="14"/>
  <c r="AB91" i="14"/>
  <c r="AB67" i="14"/>
  <c r="AB49" i="16"/>
  <c r="AB5" i="14"/>
  <c r="AB48" i="14"/>
  <c r="AB82" i="14"/>
  <c r="AB45" i="14"/>
  <c r="AB50" i="14"/>
  <c r="H97" i="14"/>
  <c r="H62" i="16"/>
  <c r="H92" i="16"/>
  <c r="H87" i="14"/>
  <c r="H5" i="14"/>
  <c r="AB62" i="14"/>
  <c r="AB86" i="14"/>
  <c r="H79" i="14"/>
  <c r="AB60" i="14"/>
  <c r="H25" i="16"/>
  <c r="H48" i="16"/>
  <c r="H103" i="16"/>
  <c r="Q5" i="18"/>
  <c r="H103" i="14"/>
  <c r="AB87" i="14"/>
  <c r="AB54" i="14"/>
  <c r="AB79" i="14"/>
  <c r="AB77" i="14"/>
  <c r="AB19" i="14"/>
  <c r="AB89" i="14"/>
  <c r="AB92" i="14"/>
  <c r="AB84" i="14"/>
  <c r="AB11" i="14"/>
  <c r="AB72" i="14"/>
  <c r="AB58" i="14"/>
  <c r="AE4" i="14"/>
  <c r="AB14" i="16"/>
  <c r="AB52" i="14"/>
  <c r="AB44" i="14"/>
  <c r="AB74" i="14"/>
  <c r="AB103" i="16"/>
  <c r="AB99" i="14"/>
  <c r="AI5" i="18"/>
  <c r="AF5" i="14"/>
  <c r="AF5" i="16"/>
  <c r="AB97" i="14"/>
  <c r="AE54" i="16"/>
  <c r="AD33" i="16"/>
  <c r="AC23" i="16"/>
  <c r="AE90" i="16"/>
  <c r="AC77" i="16"/>
  <c r="AE42" i="16"/>
  <c r="AC58" i="16"/>
  <c r="AD78" i="16"/>
  <c r="AE29" i="16"/>
  <c r="AD34" i="16"/>
  <c r="AC91" i="16"/>
  <c r="AC76" i="16"/>
  <c r="AD54" i="16"/>
  <c r="AC86" i="16"/>
  <c r="AE34" i="16"/>
  <c r="AC24" i="16"/>
  <c r="AE44" i="16"/>
  <c r="AD85" i="16"/>
  <c r="AD72" i="16"/>
  <c r="AC70" i="16"/>
  <c r="AE99" i="16"/>
  <c r="AC53" i="16"/>
  <c r="AE103" i="16"/>
  <c r="AD37" i="16"/>
  <c r="AE17" i="16"/>
  <c r="AD13" i="16"/>
  <c r="AC78" i="16"/>
  <c r="AE92" i="16"/>
  <c r="AC84" i="16"/>
  <c r="AE76" i="16"/>
  <c r="AC35" i="16"/>
  <c r="AE26" i="16"/>
  <c r="AD59" i="16"/>
  <c r="AE46" i="16"/>
  <c r="AD79" i="16"/>
  <c r="AC45" i="16"/>
  <c r="AE67" i="16"/>
  <c r="AD91" i="16"/>
  <c r="AD24" i="16"/>
  <c r="AC90" i="16"/>
  <c r="AC12" i="16"/>
  <c r="AD56" i="16"/>
  <c r="AE78" i="16"/>
  <c r="AD45" i="16"/>
  <c r="AD66" i="16"/>
  <c r="AC9" i="16"/>
  <c r="AC34" i="16"/>
  <c r="AC67" i="16"/>
  <c r="AE37" i="16"/>
  <c r="AE51" i="16"/>
  <c r="AC93" i="16"/>
  <c r="AE20" i="16"/>
  <c r="AD31" i="16"/>
  <c r="AD76" i="16"/>
  <c r="AE21" i="16"/>
  <c r="AD65" i="16"/>
  <c r="AD86" i="16"/>
  <c r="AC54" i="16"/>
  <c r="AD52" i="16"/>
  <c r="AC81" i="16"/>
  <c r="AC16" i="16"/>
  <c r="AE86" i="16"/>
  <c r="AE11" i="16"/>
  <c r="AE38" i="16"/>
  <c r="AD46" i="16"/>
  <c r="AE6" i="16"/>
  <c r="AC10" i="16"/>
  <c r="AD28" i="16"/>
  <c r="AC61" i="16"/>
  <c r="AD39" i="16"/>
  <c r="AE33" i="16"/>
  <c r="AC71" i="16"/>
  <c r="AE69" i="16"/>
  <c r="AC42" i="16"/>
  <c r="AD48" i="16"/>
  <c r="AC65" i="16"/>
  <c r="AE49" i="16"/>
  <c r="AD43" i="16"/>
  <c r="AD88" i="16"/>
  <c r="AE39" i="16"/>
  <c r="AD77" i="16"/>
  <c r="AC100" i="16"/>
  <c r="AC49" i="16"/>
  <c r="AC66" i="16"/>
  <c r="AD99" i="16"/>
  <c r="AD32" i="16"/>
  <c r="AE36" i="16"/>
  <c r="AD102" i="16"/>
  <c r="AD18" i="16"/>
  <c r="AD63" i="16"/>
  <c r="AE63" i="16"/>
  <c r="AE89" i="16"/>
  <c r="AC99" i="16"/>
  <c r="AC19" i="16"/>
  <c r="AC14" i="16"/>
  <c r="AE13" i="16"/>
  <c r="AC5" i="16"/>
  <c r="AC64" i="16"/>
  <c r="AE97" i="16"/>
  <c r="AD67" i="16"/>
  <c r="AE83" i="16"/>
  <c r="AC40" i="16"/>
  <c r="AE35" i="16"/>
  <c r="AD103" i="16"/>
  <c r="AD80" i="16"/>
  <c r="AD53" i="16"/>
  <c r="AC92" i="16"/>
  <c r="AE52" i="16"/>
  <c r="AC36" i="16"/>
  <c r="AE88" i="16"/>
  <c r="AD10" i="16"/>
  <c r="AC102" i="16"/>
  <c r="AD9" i="16"/>
  <c r="AD30" i="16"/>
  <c r="AD75" i="16"/>
  <c r="AD101" i="16"/>
  <c r="AE18" i="16"/>
  <c r="AE19" i="16"/>
  <c r="AC31" i="16"/>
  <c r="AC89" i="16"/>
  <c r="AD98" i="16"/>
  <c r="AC20" i="16"/>
  <c r="AD64" i="16"/>
  <c r="AE94" i="16"/>
  <c r="AD29" i="16"/>
  <c r="AD50" i="16"/>
  <c r="AC96" i="16"/>
  <c r="AE28" i="16"/>
  <c r="AE60" i="16"/>
  <c r="AC18" i="16"/>
  <c r="AC51" i="16"/>
  <c r="AC7" i="16"/>
  <c r="AE66" i="16"/>
  <c r="AD89" i="16"/>
  <c r="AD8" i="16"/>
  <c r="AC21" i="16"/>
  <c r="AD19" i="16"/>
  <c r="AE102" i="16"/>
  <c r="AC8" i="16"/>
  <c r="AE56" i="16"/>
  <c r="AD58" i="16"/>
  <c r="AE16" i="16"/>
  <c r="AC22" i="16"/>
  <c r="AD36" i="16"/>
  <c r="AC41" i="16"/>
  <c r="AC101" i="16"/>
  <c r="AE48" i="16"/>
  <c r="AD90" i="16"/>
  <c r="AE50" i="16"/>
  <c r="AD41" i="16"/>
  <c r="AD62" i="16"/>
  <c r="AE79" i="16"/>
  <c r="AE58" i="16"/>
  <c r="AE84" i="16"/>
  <c r="AC29" i="16"/>
  <c r="AC63" i="16"/>
  <c r="AD5" i="16"/>
  <c r="AC6" i="16"/>
  <c r="AD51" i="16"/>
  <c r="AC97" i="16"/>
  <c r="AE65" i="16"/>
  <c r="AD61" i="16"/>
  <c r="AD82" i="16"/>
  <c r="AC25" i="16"/>
  <c r="AE98" i="16"/>
  <c r="AC13" i="16"/>
  <c r="AD49" i="16"/>
  <c r="AC83" i="16"/>
  <c r="AC87" i="16"/>
  <c r="AE93" i="16"/>
  <c r="AD69" i="16"/>
  <c r="AD60" i="16"/>
  <c r="AD21" i="16"/>
  <c r="AC72" i="16"/>
  <c r="AE12" i="16"/>
  <c r="AD71" i="16"/>
  <c r="AE91" i="16"/>
  <c r="AC43" i="16"/>
  <c r="AE41" i="16"/>
  <c r="AE14" i="16"/>
  <c r="AC85" i="16"/>
  <c r="AC33" i="16"/>
  <c r="AC48" i="16"/>
  <c r="AE57" i="16"/>
  <c r="AC75" i="16"/>
  <c r="AE77" i="16"/>
  <c r="AD73" i="16"/>
  <c r="AC95" i="16"/>
  <c r="AD35" i="16"/>
  <c r="AE47" i="16"/>
  <c r="AC17" i="16"/>
  <c r="AC62" i="16"/>
  <c r="AD95" i="16"/>
  <c r="AD17" i="16"/>
  <c r="AD38" i="16"/>
  <c r="AD83" i="16"/>
  <c r="AE10" i="16"/>
  <c r="AE40" i="16"/>
  <c r="AD93" i="16"/>
  <c r="AD14" i="16"/>
  <c r="AC56" i="16"/>
  <c r="AE85" i="16"/>
  <c r="AD84" i="16"/>
  <c r="AC82" i="16"/>
  <c r="AE55" i="16"/>
  <c r="AD55" i="16"/>
  <c r="AE59" i="16"/>
  <c r="AD26" i="16"/>
  <c r="AC94" i="16"/>
  <c r="AC103" i="16"/>
  <c r="AD16" i="16"/>
  <c r="AE23" i="16"/>
  <c r="AC28" i="16"/>
  <c r="AE15" i="16"/>
  <c r="AD23" i="16"/>
  <c r="AE64" i="16"/>
  <c r="AD74" i="16"/>
  <c r="AE22" i="16"/>
  <c r="AD57" i="16"/>
  <c r="AD96" i="16"/>
  <c r="AE68" i="16"/>
  <c r="AC39" i="16"/>
  <c r="AE45" i="16"/>
  <c r="AE9" i="16"/>
  <c r="AC27" i="16"/>
  <c r="AC68" i="16"/>
  <c r="AE32" i="16"/>
  <c r="AC57" i="16"/>
  <c r="AD94" i="16"/>
  <c r="AD15" i="16"/>
  <c r="AC50" i="16"/>
  <c r="AD70" i="16"/>
  <c r="AD11" i="16"/>
  <c r="AE74" i="16"/>
  <c r="AE100" i="16"/>
  <c r="AC15" i="16"/>
  <c r="AC47" i="16"/>
  <c r="AC88" i="16"/>
  <c r="AE72" i="16"/>
  <c r="AE43" i="16"/>
  <c r="AE25" i="16"/>
  <c r="AD44" i="16"/>
  <c r="AD7" i="16"/>
  <c r="AE70" i="16"/>
  <c r="AC11" i="16"/>
  <c r="AE82" i="16"/>
  <c r="AC74" i="16"/>
  <c r="AD68" i="16"/>
  <c r="AD25" i="16"/>
  <c r="AC80" i="16"/>
  <c r="AE24" i="16"/>
  <c r="AD87" i="16"/>
  <c r="AE30" i="16"/>
  <c r="AC55" i="16"/>
  <c r="AE53" i="16"/>
  <c r="AC38" i="16"/>
  <c r="AD40" i="16"/>
  <c r="AC73" i="16"/>
  <c r="AE7" i="16"/>
  <c r="AE62" i="16"/>
  <c r="AC26" i="16"/>
  <c r="AC59" i="16"/>
  <c r="AD100" i="16"/>
  <c r="AE96" i="16"/>
  <c r="AD97" i="16"/>
  <c r="AE71" i="16"/>
  <c r="AD47" i="16"/>
  <c r="AD81" i="16"/>
  <c r="AE95" i="16"/>
  <c r="AC44" i="16"/>
  <c r="AE61" i="16"/>
  <c r="AE8" i="16"/>
  <c r="AC46" i="16"/>
  <c r="AC79" i="16"/>
  <c r="AD12" i="16"/>
  <c r="AE75" i="16"/>
  <c r="AE87" i="16"/>
  <c r="AD22" i="16"/>
  <c r="AC69" i="16"/>
  <c r="AC60" i="16"/>
  <c r="AE81" i="16"/>
  <c r="AE5" i="16"/>
  <c r="AE101" i="16"/>
  <c r="AD42" i="16"/>
  <c r="AC98" i="16"/>
  <c r="AD6" i="16"/>
  <c r="AD20" i="16"/>
  <c r="AC30" i="16"/>
  <c r="AC32" i="16"/>
  <c r="AE27" i="16"/>
  <c r="AD27" i="16"/>
  <c r="AE80" i="16"/>
  <c r="AE31" i="16"/>
  <c r="AD92" i="16"/>
  <c r="AC37" i="16"/>
  <c r="AC52" i="16"/>
  <c r="AE73" i="16"/>
  <c r="AJ4" i="16"/>
  <c r="AB96" i="14"/>
  <c r="AF4" i="14"/>
  <c r="AB103" i="14"/>
  <c r="AF4" i="16"/>
  <c r="AB85" i="14"/>
  <c r="AB83" i="14"/>
  <c r="AB93" i="14"/>
  <c r="AB4" i="14"/>
  <c r="AE4" i="16"/>
  <c r="AB95" i="14"/>
  <c r="AB98" i="14"/>
  <c r="AB100" i="14"/>
  <c r="AB101" i="14"/>
  <c r="H4" i="14"/>
  <c r="AC94" i="14"/>
  <c r="AC73" i="14"/>
  <c r="AD82" i="14"/>
  <c r="AC84" i="14"/>
  <c r="AE18" i="14"/>
  <c r="AD85" i="14"/>
  <c r="AD27" i="14"/>
  <c r="AD28" i="14"/>
  <c r="AC15" i="14"/>
  <c r="AD94" i="14"/>
  <c r="AC29" i="14"/>
  <c r="AD95" i="14"/>
  <c r="AD10" i="14"/>
  <c r="AC16" i="14"/>
  <c r="AC82" i="14"/>
  <c r="AC38" i="14"/>
  <c r="AE8" i="14"/>
  <c r="AC7" i="14"/>
  <c r="AD17" i="14"/>
  <c r="AD51" i="14"/>
  <c r="AE61" i="14"/>
  <c r="AE10" i="14"/>
  <c r="AD16" i="14"/>
  <c r="AD26" i="14"/>
  <c r="AD60" i="14"/>
  <c r="AE69" i="14"/>
  <c r="AE48" i="14"/>
  <c r="AC17" i="14"/>
  <c r="AE39" i="14"/>
  <c r="AC61" i="14"/>
  <c r="AE103" i="14"/>
  <c r="AD71" i="14"/>
  <c r="AE32" i="14"/>
  <c r="AD83" i="14"/>
  <c r="AE67" i="14"/>
  <c r="AC5" i="14"/>
  <c r="AC72" i="14"/>
  <c r="AD47" i="14"/>
  <c r="AD48" i="14"/>
  <c r="AD49" i="14"/>
  <c r="AD58" i="14"/>
  <c r="AE95" i="14"/>
  <c r="AE23" i="14"/>
  <c r="AE50" i="14"/>
  <c r="AE35" i="14"/>
  <c r="AE96" i="14"/>
  <c r="AE37" i="14"/>
  <c r="AC83" i="14"/>
  <c r="AC92" i="14"/>
  <c r="AD93" i="14"/>
  <c r="AE30" i="14"/>
  <c r="AC59" i="14"/>
  <c r="AC60" i="14"/>
  <c r="AD61" i="14"/>
  <c r="AD70" i="14"/>
  <c r="AC46" i="14"/>
  <c r="AC27" i="14"/>
  <c r="AC36" i="14"/>
  <c r="AD37" i="14"/>
  <c r="AE66" i="14"/>
  <c r="AC102" i="14"/>
  <c r="AE82" i="14"/>
  <c r="AD5" i="14"/>
  <c r="AC14" i="14"/>
  <c r="AE102" i="14"/>
  <c r="AD103" i="14"/>
  <c r="AE7" i="14"/>
  <c r="AC103" i="14"/>
  <c r="AE53" i="14"/>
  <c r="AE97" i="14"/>
  <c r="AC39" i="14"/>
  <c r="AC48" i="14"/>
  <c r="AC49" i="14"/>
  <c r="AE92" i="14"/>
  <c r="AD79" i="14"/>
  <c r="AD80" i="14"/>
  <c r="AC81" i="14"/>
  <c r="AC90" i="14"/>
  <c r="AC74" i="14"/>
  <c r="AD15" i="14"/>
  <c r="AD24" i="14"/>
  <c r="AC25" i="14"/>
  <c r="AE46" i="14"/>
  <c r="AC6" i="14"/>
  <c r="AE47" i="14"/>
  <c r="AE51" i="14"/>
  <c r="AE90" i="14"/>
  <c r="AE78" i="14"/>
  <c r="AC91" i="14"/>
  <c r="AD92" i="14"/>
  <c r="AC93" i="14"/>
  <c r="AD102" i="14"/>
  <c r="AC54" i="14"/>
  <c r="AD59" i="14"/>
  <c r="AD68" i="14"/>
  <c r="AC69" i="14"/>
  <c r="AE77" i="14"/>
  <c r="AC35" i="14"/>
  <c r="AD36" i="14"/>
  <c r="AC37" i="14"/>
  <c r="AD46" i="14"/>
  <c r="AE79" i="14"/>
  <c r="AE98" i="14"/>
  <c r="AC12" i="14"/>
  <c r="AC13" i="14"/>
  <c r="AE28" i="14"/>
  <c r="AC26" i="14"/>
  <c r="AC71" i="14"/>
  <c r="AC80" i="14"/>
  <c r="AD81" i="14"/>
  <c r="AE101" i="14"/>
  <c r="AC42" i="14"/>
  <c r="AE15" i="14"/>
  <c r="AE25" i="14"/>
  <c r="AE27" i="14"/>
  <c r="AE75" i="14"/>
  <c r="AC50" i="14"/>
  <c r="AC47" i="14"/>
  <c r="AD56" i="14"/>
  <c r="AC57" i="14"/>
  <c r="AE59" i="14"/>
  <c r="AC23" i="14"/>
  <c r="AC24" i="14"/>
  <c r="AD25" i="14"/>
  <c r="AD34" i="14"/>
  <c r="AE55" i="14"/>
  <c r="AE45" i="14"/>
  <c r="AE83" i="14"/>
  <c r="AE89" i="14"/>
  <c r="AE99" i="14"/>
  <c r="AC62" i="14"/>
  <c r="AD91" i="14"/>
  <c r="AC100" i="14"/>
  <c r="AD101" i="14"/>
  <c r="AE42" i="14"/>
  <c r="AD67" i="14"/>
  <c r="AC68" i="14"/>
  <c r="AD69" i="14"/>
  <c r="AD78" i="14"/>
  <c r="AE14" i="14"/>
  <c r="AD35" i="14"/>
  <c r="AC44" i="14"/>
  <c r="AC45" i="14"/>
  <c r="AE84" i="14"/>
  <c r="AC34" i="14"/>
  <c r="AE6" i="14"/>
  <c r="AE26" i="14"/>
  <c r="AE29" i="14"/>
  <c r="AE60" i="14"/>
  <c r="AD11" i="14"/>
  <c r="AC20" i="14"/>
  <c r="AD21" i="14"/>
  <c r="AE36" i="14"/>
  <c r="AD90" i="14"/>
  <c r="AC79" i="14"/>
  <c r="AD88" i="14"/>
  <c r="AD89" i="14"/>
  <c r="AE20" i="14"/>
  <c r="AC55" i="14"/>
  <c r="AC56" i="14"/>
  <c r="AD57" i="14"/>
  <c r="AD66" i="14"/>
  <c r="AD14" i="14"/>
  <c r="AD23" i="14"/>
  <c r="AC32" i="14"/>
  <c r="AC33" i="14"/>
  <c r="AE58" i="14"/>
  <c r="AC70" i="14"/>
  <c r="AE70" i="14"/>
  <c r="AE88" i="14"/>
  <c r="AC10" i="14"/>
  <c r="AE94" i="14"/>
  <c r="AC99" i="14"/>
  <c r="AD100" i="14"/>
  <c r="AC101" i="14"/>
  <c r="AE43" i="14"/>
  <c r="AE31" i="14"/>
  <c r="AC67" i="14"/>
  <c r="AD76" i="14"/>
  <c r="AC77" i="14"/>
  <c r="AE93" i="14"/>
  <c r="AC11" i="14"/>
  <c r="AD12" i="14"/>
  <c r="AD13" i="14"/>
  <c r="AD22" i="14"/>
  <c r="AE33" i="14"/>
  <c r="AD18" i="14"/>
  <c r="AC43" i="14"/>
  <c r="AD52" i="14"/>
  <c r="AC53" i="14"/>
  <c r="AE100" i="14"/>
  <c r="AD98" i="14"/>
  <c r="AE24" i="14"/>
  <c r="AE41" i="14"/>
  <c r="AE74" i="14"/>
  <c r="AE72" i="14"/>
  <c r="AD87" i="14"/>
  <c r="AC88" i="14"/>
  <c r="AC89" i="14"/>
  <c r="AC98" i="14"/>
  <c r="AC22" i="14"/>
  <c r="AD55" i="14"/>
  <c r="AC64" i="14"/>
  <c r="AD65" i="14"/>
  <c r="AE71" i="14"/>
  <c r="AD31" i="14"/>
  <c r="AD32" i="14"/>
  <c r="AD33" i="14"/>
  <c r="AD42" i="14"/>
  <c r="AE73" i="14"/>
  <c r="AE81" i="14"/>
  <c r="AD8" i="14"/>
  <c r="AC9" i="14"/>
  <c r="AE22" i="14"/>
  <c r="AE44" i="14"/>
  <c r="AD99" i="14"/>
  <c r="AE19" i="14"/>
  <c r="AE21" i="14"/>
  <c r="AE54" i="14"/>
  <c r="AD43" i="14"/>
  <c r="AD44" i="14"/>
  <c r="AD45" i="14"/>
  <c r="AD54" i="14"/>
  <c r="AC58" i="14"/>
  <c r="AC75" i="14"/>
  <c r="AD84" i="14"/>
  <c r="AC85" i="14"/>
  <c r="AE12" i="14"/>
  <c r="AD19" i="14"/>
  <c r="AD20" i="14"/>
  <c r="AC21" i="14"/>
  <c r="AC30" i="14"/>
  <c r="AE49" i="14"/>
  <c r="AE40" i="14"/>
  <c r="AE57" i="14"/>
  <c r="AE63" i="14"/>
  <c r="AE91" i="14"/>
  <c r="AD30" i="14"/>
  <c r="AC87" i="14"/>
  <c r="AD96" i="14"/>
  <c r="AD97" i="14"/>
  <c r="AE38" i="14"/>
  <c r="AC63" i="14"/>
  <c r="AD64" i="14"/>
  <c r="AC65" i="14"/>
  <c r="AD74" i="14"/>
  <c r="AC78" i="14"/>
  <c r="AC31" i="14"/>
  <c r="AD40" i="14"/>
  <c r="AD41" i="14"/>
  <c r="AE76" i="14"/>
  <c r="AD7" i="14"/>
  <c r="AC8" i="14"/>
  <c r="AD9" i="14"/>
  <c r="AC18" i="14"/>
  <c r="AE13" i="14"/>
  <c r="AD75" i="14"/>
  <c r="AC76" i="14"/>
  <c r="AD77" i="14"/>
  <c r="AD86" i="14"/>
  <c r="AC66" i="14"/>
  <c r="AE16" i="14"/>
  <c r="AE34" i="14"/>
  <c r="AE64" i="14"/>
  <c r="AE68" i="14"/>
  <c r="AC51" i="14"/>
  <c r="AC52" i="14"/>
  <c r="AD53" i="14"/>
  <c r="AD62" i="14"/>
  <c r="AE80" i="14"/>
  <c r="AC19" i="14"/>
  <c r="AC28" i="14"/>
  <c r="AD29" i="14"/>
  <c r="AE52" i="14"/>
  <c r="AD38" i="14"/>
  <c r="AE56" i="14"/>
  <c r="AE62" i="14"/>
  <c r="AD6" i="14"/>
  <c r="AE86" i="14"/>
  <c r="AC95" i="14"/>
  <c r="AC96" i="14"/>
  <c r="AC97" i="14"/>
  <c r="AE11" i="14"/>
  <c r="AC86" i="14"/>
  <c r="AD63" i="14"/>
  <c r="AD72" i="14"/>
  <c r="AD73" i="14"/>
  <c r="AE85" i="14"/>
  <c r="AD39" i="14"/>
  <c r="AC40" i="14"/>
  <c r="AC41" i="14"/>
  <c r="AD50" i="14"/>
  <c r="AE87" i="14"/>
  <c r="AE5" i="14"/>
  <c r="AE17" i="14"/>
  <c r="AE9" i="14"/>
  <c r="AE65" i="14"/>
  <c r="AB4" i="16"/>
  <c r="AB90" i="14"/>
  <c r="H4" i="16"/>
  <c r="AJ4" i="14"/>
  <c r="I62" i="16" l="1"/>
  <c r="I99" i="14"/>
  <c r="I61" i="16"/>
  <c r="I31" i="16"/>
  <c r="I23" i="16"/>
  <c r="I14" i="16"/>
  <c r="I79" i="16"/>
  <c r="I77" i="14"/>
  <c r="I45" i="14"/>
  <c r="I100" i="16"/>
  <c r="I29" i="14"/>
  <c r="I67" i="16"/>
  <c r="I36" i="16"/>
  <c r="I42" i="14"/>
  <c r="I43" i="14"/>
  <c r="I93" i="16"/>
  <c r="I86" i="16"/>
  <c r="I88" i="14"/>
  <c r="I68" i="14"/>
  <c r="I13" i="16"/>
  <c r="I36" i="14"/>
  <c r="I48" i="16"/>
  <c r="I64" i="16"/>
  <c r="I46" i="16"/>
  <c r="I81" i="16"/>
  <c r="I26" i="16"/>
  <c r="I93" i="14"/>
  <c r="I11" i="14"/>
  <c r="I66" i="16"/>
  <c r="I13" i="14"/>
  <c r="I72" i="16"/>
  <c r="I25" i="14"/>
  <c r="I65" i="14"/>
  <c r="I5" i="14"/>
  <c r="W6" i="14" s="1"/>
  <c r="AQ6" i="14" s="1"/>
  <c r="I9" i="14"/>
  <c r="I87" i="16"/>
  <c r="I102" i="14"/>
  <c r="I81" i="14"/>
  <c r="I43" i="16"/>
  <c r="I40" i="16"/>
  <c r="I50" i="14"/>
  <c r="I9" i="16"/>
  <c r="I5" i="16"/>
  <c r="X6" i="16" s="1"/>
  <c r="Y6" i="16" s="1"/>
  <c r="I83" i="14"/>
  <c r="AT4" i="16"/>
  <c r="I95" i="14"/>
  <c r="I53" i="14"/>
  <c r="I12" i="16"/>
  <c r="I80" i="14"/>
  <c r="I39" i="14"/>
  <c r="I78" i="16"/>
  <c r="I59" i="14"/>
  <c r="I73" i="16"/>
  <c r="I35" i="14"/>
  <c r="I77" i="16"/>
  <c r="I33" i="14"/>
  <c r="I47" i="14"/>
  <c r="I89" i="14"/>
  <c r="I24" i="14"/>
  <c r="I76" i="14"/>
  <c r="I84" i="16"/>
  <c r="I16" i="16"/>
  <c r="I96" i="16"/>
  <c r="I54" i="14"/>
  <c r="I65" i="16"/>
  <c r="I76" i="16"/>
  <c r="I41" i="16"/>
  <c r="I52" i="14"/>
  <c r="I79" i="14"/>
  <c r="I98" i="14"/>
  <c r="I20" i="14"/>
  <c r="I54" i="16"/>
  <c r="I67" i="14"/>
  <c r="I72" i="14"/>
  <c r="I71" i="14"/>
  <c r="I101" i="14"/>
  <c r="I7" i="14"/>
  <c r="I103" i="14"/>
  <c r="I90" i="16"/>
  <c r="I57" i="14"/>
  <c r="I28" i="16"/>
  <c r="I74" i="16"/>
  <c r="I6" i="14"/>
  <c r="I15" i="16"/>
  <c r="I64" i="14"/>
  <c r="I60" i="14"/>
  <c r="I31" i="14"/>
  <c r="I86" i="14"/>
  <c r="I84" i="14"/>
  <c r="I94" i="16"/>
  <c r="I19" i="16"/>
  <c r="I91" i="16"/>
  <c r="I16" i="14"/>
  <c r="I53" i="16"/>
  <c r="I69" i="16"/>
  <c r="I8" i="16"/>
  <c r="I38" i="14"/>
  <c r="I21" i="16"/>
  <c r="I61" i="14"/>
  <c r="I62" i="14"/>
  <c r="AB105" i="16"/>
  <c r="I17" i="14"/>
  <c r="I22" i="16"/>
  <c r="I10" i="14"/>
  <c r="I23" i="14"/>
  <c r="I56" i="14"/>
  <c r="I39" i="16"/>
  <c r="I97" i="16"/>
  <c r="I71" i="16"/>
  <c r="I89" i="16"/>
  <c r="I32" i="14"/>
  <c r="I34" i="14"/>
  <c r="I50" i="16"/>
  <c r="I85" i="14"/>
  <c r="I94" i="14"/>
  <c r="I96" i="14"/>
  <c r="I100" i="14"/>
  <c r="I55" i="14"/>
  <c r="I74" i="14"/>
  <c r="I42" i="16"/>
  <c r="I40" i="14"/>
  <c r="I60" i="16"/>
  <c r="I49" i="14"/>
  <c r="I95" i="16"/>
  <c r="I44" i="14"/>
  <c r="I14" i="14"/>
  <c r="I30" i="16"/>
  <c r="I18" i="16"/>
  <c r="I27" i="16"/>
  <c r="AT4" i="14"/>
  <c r="AT5" i="14"/>
  <c r="AE105" i="16"/>
  <c r="AE105" i="14"/>
  <c r="AC105" i="14"/>
  <c r="AG5" i="14"/>
  <c r="AG4" i="16"/>
  <c r="AG4" i="14"/>
  <c r="AG5" i="16"/>
  <c r="AB105" i="14"/>
  <c r="I49" i="16"/>
  <c r="I57" i="16"/>
  <c r="I58" i="16"/>
  <c r="I19" i="14"/>
  <c r="I63" i="16"/>
  <c r="I32" i="16"/>
  <c r="I33" i="16"/>
  <c r="I21" i="14"/>
  <c r="I22" i="14"/>
  <c r="I103" i="16"/>
  <c r="I26" i="14"/>
  <c r="I28" i="14"/>
  <c r="I99" i="16"/>
  <c r="I7" i="16"/>
  <c r="I55" i="16"/>
  <c r="I56" i="16"/>
  <c r="I11" i="16"/>
  <c r="I78" i="14"/>
  <c r="I68" i="16"/>
  <c r="I41" i="14"/>
  <c r="I30" i="14"/>
  <c r="AD105" i="14"/>
  <c r="I90" i="14"/>
  <c r="I91" i="14"/>
  <c r="I51" i="16"/>
  <c r="I52" i="16"/>
  <c r="I35" i="16"/>
  <c r="I18" i="14"/>
  <c r="I98" i="16"/>
  <c r="I70" i="16"/>
  <c r="I8" i="14"/>
  <c r="I80" i="16"/>
  <c r="I10" i="16"/>
  <c r="I24" i="16"/>
  <c r="AT5" i="16"/>
  <c r="I47" i="16"/>
  <c r="I82" i="14"/>
  <c r="AC105" i="16"/>
  <c r="I59" i="16"/>
  <c r="I46" i="14"/>
  <c r="I85" i="16"/>
  <c r="I75" i="14"/>
  <c r="I97" i="14"/>
  <c r="I88" i="16"/>
  <c r="I75" i="16"/>
  <c r="I48" i="14"/>
  <c r="I27" i="14"/>
  <c r="I17" i="16"/>
  <c r="I20" i="16"/>
  <c r="I92" i="14"/>
  <c r="I45" i="16"/>
  <c r="I38" i="16"/>
  <c r="I37" i="16"/>
  <c r="I12" i="14"/>
  <c r="I66" i="14"/>
  <c r="I51" i="14"/>
  <c r="AD105" i="16"/>
  <c r="I25" i="16"/>
  <c r="I92" i="16"/>
  <c r="I58" i="14"/>
  <c r="I63" i="14"/>
  <c r="I29" i="16"/>
  <c r="I44" i="16"/>
  <c r="I82" i="16"/>
  <c r="I83" i="16"/>
  <c r="I70" i="14"/>
  <c r="I69" i="14"/>
  <c r="I34" i="16"/>
  <c r="I15" i="14"/>
  <c r="I101" i="16"/>
  <c r="I102" i="16"/>
  <c r="I6" i="16"/>
  <c r="I87" i="14"/>
  <c r="I37" i="14"/>
  <c r="I73" i="14"/>
  <c r="X6" i="14" l="1"/>
  <c r="Y6" i="14" s="1"/>
  <c r="Z6" i="14" s="1"/>
  <c r="W6" i="16"/>
  <c r="AF6" i="16" s="1"/>
  <c r="AG6" i="16" s="1"/>
  <c r="AF6" i="14"/>
  <c r="AG6" i="14" s="1"/>
  <c r="X7" i="14"/>
  <c r="W7" i="14"/>
  <c r="AQ7" i="14" s="1"/>
  <c r="AR6" i="14"/>
  <c r="AT6" i="14" s="1"/>
  <c r="AS6" i="14"/>
  <c r="AQ6" i="16" l="1"/>
  <c r="AR6" i="16" s="1"/>
  <c r="AT6" i="16" s="1"/>
  <c r="Z6" i="16"/>
  <c r="Y7" i="14"/>
  <c r="Z7" i="14" s="1"/>
  <c r="W7" i="16"/>
  <c r="W8" i="16" s="1"/>
  <c r="AF8" i="16" s="1"/>
  <c r="AG8" i="16" s="1"/>
  <c r="X7" i="16"/>
  <c r="Y7" i="16" s="1"/>
  <c r="AF7" i="14"/>
  <c r="AG7" i="14" s="1"/>
  <c r="X8" i="14"/>
  <c r="W8" i="14"/>
  <c r="X9" i="14" s="1"/>
  <c r="AS7" i="14"/>
  <c r="AR7" i="14"/>
  <c r="AT7" i="14" s="1"/>
  <c r="Y8" i="14" l="1"/>
  <c r="Z8" i="14" s="1"/>
  <c r="AS6" i="16"/>
  <c r="W9" i="16"/>
  <c r="X10" i="16" s="1"/>
  <c r="AF7" i="16"/>
  <c r="AG7" i="16" s="1"/>
  <c r="Z7" i="16"/>
  <c r="AQ8" i="16"/>
  <c r="AR8" i="16" s="1"/>
  <c r="AT8" i="16" s="1"/>
  <c r="X9" i="16"/>
  <c r="X8" i="16"/>
  <c r="Y8" i="16" s="1"/>
  <c r="Z8" i="16" s="1"/>
  <c r="AQ7" i="16"/>
  <c r="AR7" i="16" s="1"/>
  <c r="AT7" i="16" s="1"/>
  <c r="W9" i="14"/>
  <c r="AF8" i="14"/>
  <c r="AG8" i="14" s="1"/>
  <c r="AQ8" i="14"/>
  <c r="AR8" i="14" s="1"/>
  <c r="AT8" i="14" s="1"/>
  <c r="Y9" i="14" l="1"/>
  <c r="AF9" i="16"/>
  <c r="AG9" i="16" s="1"/>
  <c r="W10" i="16"/>
  <c r="X11" i="16" s="1"/>
  <c r="AS8" i="16"/>
  <c r="AQ9" i="16"/>
  <c r="AS9" i="16" s="1"/>
  <c r="AS7" i="16"/>
  <c r="X10" i="14"/>
  <c r="AQ9" i="14"/>
  <c r="AR9" i="14" s="1"/>
  <c r="AT9" i="14" s="1"/>
  <c r="W10" i="14"/>
  <c r="AF10" i="14" s="1"/>
  <c r="AG10" i="14" s="1"/>
  <c r="AF9" i="14"/>
  <c r="AG9" i="14" s="1"/>
  <c r="Y9" i="16"/>
  <c r="AS8" i="14"/>
  <c r="Y10" i="14" l="1"/>
  <c r="Z10" i="14" s="1"/>
  <c r="Z9" i="14"/>
  <c r="AQ10" i="16"/>
  <c r="AS10" i="16" s="1"/>
  <c r="W11" i="16"/>
  <c r="X12" i="16" s="1"/>
  <c r="AF10" i="16"/>
  <c r="AG10" i="16" s="1"/>
  <c r="AR9" i="16"/>
  <c r="AT9" i="16" s="1"/>
  <c r="AS9" i="14"/>
  <c r="AQ10" i="14"/>
  <c r="AR10" i="14" s="1"/>
  <c r="AT10" i="14" s="1"/>
  <c r="Z9" i="16"/>
  <c r="Y10" i="16"/>
  <c r="Z10" i="16" s="1"/>
  <c r="X11" i="14"/>
  <c r="W11" i="14"/>
  <c r="AF11" i="14" s="1"/>
  <c r="AG11" i="14" s="1"/>
  <c r="Y11" i="14" l="1"/>
  <c r="Z11" i="14" s="1"/>
  <c r="AR10" i="16"/>
  <c r="AT10" i="16" s="1"/>
  <c r="W12" i="16"/>
  <c r="X13" i="16" s="1"/>
  <c r="AF11" i="16"/>
  <c r="AG11" i="16" s="1"/>
  <c r="AQ11" i="16"/>
  <c r="AR11" i="16" s="1"/>
  <c r="AT11" i="16" s="1"/>
  <c r="AS10" i="14"/>
  <c r="Y11" i="16"/>
  <c r="Z11" i="16" s="1"/>
  <c r="X12" i="14"/>
  <c r="AQ11" i="14"/>
  <c r="AS11" i="14" s="1"/>
  <c r="W12" i="14"/>
  <c r="W13" i="14" s="1"/>
  <c r="Y12" i="14" l="1"/>
  <c r="Z12" i="14" s="1"/>
  <c r="AF12" i="16"/>
  <c r="AG12" i="16" s="1"/>
  <c r="W13" i="16"/>
  <c r="AQ13" i="16" s="1"/>
  <c r="AQ12" i="16"/>
  <c r="AR12" i="16" s="1"/>
  <c r="AT12" i="16" s="1"/>
  <c r="AS11" i="16"/>
  <c r="Y12" i="16"/>
  <c r="Z12" i="16" s="1"/>
  <c r="AQ12" i="14"/>
  <c r="AS12" i="14" s="1"/>
  <c r="X13" i="14"/>
  <c r="AR11" i="14"/>
  <c r="AT11" i="14" s="1"/>
  <c r="AF12" i="14"/>
  <c r="AG12" i="14" s="1"/>
  <c r="X14" i="14"/>
  <c r="AQ13" i="14"/>
  <c r="AF13" i="14"/>
  <c r="AG13" i="14" s="1"/>
  <c r="W14" i="14"/>
  <c r="Y13" i="14" l="1"/>
  <c r="Z13" i="14" s="1"/>
  <c r="X14" i="16"/>
  <c r="W14" i="16"/>
  <c r="X15" i="16" s="1"/>
  <c r="AF13" i="16"/>
  <c r="AG13" i="16" s="1"/>
  <c r="AS12" i="16"/>
  <c r="Y13" i="16"/>
  <c r="Z13" i="16" s="1"/>
  <c r="AR12" i="14"/>
  <c r="AT12" i="14" s="1"/>
  <c r="X15" i="14"/>
  <c r="AQ14" i="14"/>
  <c r="AF14" i="14"/>
  <c r="AG14" i="14" s="1"/>
  <c r="W15" i="14"/>
  <c r="AR13" i="16"/>
  <c r="AT13" i="16" s="1"/>
  <c r="AS13" i="16"/>
  <c r="AR13" i="14"/>
  <c r="AT13" i="14" s="1"/>
  <c r="AS13" i="14"/>
  <c r="Y14" i="14" l="1"/>
  <c r="AF14" i="16"/>
  <c r="AG14" i="16" s="1"/>
  <c r="W15" i="16"/>
  <c r="AQ15" i="16" s="1"/>
  <c r="AQ14" i="16"/>
  <c r="AR14" i="16" s="1"/>
  <c r="AT14" i="16" s="1"/>
  <c r="Y14" i="16"/>
  <c r="X16" i="14"/>
  <c r="AQ15" i="14"/>
  <c r="AF15" i="14"/>
  <c r="AG15" i="14" s="1"/>
  <c r="W16" i="14"/>
  <c r="AR14" i="14"/>
  <c r="AT14" i="14" s="1"/>
  <c r="AS14" i="14"/>
  <c r="Y15" i="14" l="1"/>
  <c r="Z15" i="14" s="1"/>
  <c r="Z14" i="14"/>
  <c r="AF15" i="16"/>
  <c r="AG15" i="16" s="1"/>
  <c r="W16" i="16"/>
  <c r="W17" i="16" s="1"/>
  <c r="X16" i="16"/>
  <c r="AS14" i="16"/>
  <c r="Y15" i="16"/>
  <c r="Z15" i="16" s="1"/>
  <c r="Z14" i="16"/>
  <c r="AR15" i="14"/>
  <c r="AT15" i="14" s="1"/>
  <c r="AS15" i="14"/>
  <c r="AQ16" i="14"/>
  <c r="X17" i="14"/>
  <c r="AF16" i="14"/>
  <c r="AG16" i="14" s="1"/>
  <c r="W17" i="14"/>
  <c r="AR15" i="16"/>
  <c r="AT15" i="16" s="1"/>
  <c r="AS15" i="16"/>
  <c r="Y16" i="14" l="1"/>
  <c r="Z16" i="14" s="1"/>
  <c r="AQ16" i="16"/>
  <c r="AR16" i="16" s="1"/>
  <c r="AT16" i="16" s="1"/>
  <c r="X17" i="16"/>
  <c r="AF16" i="16"/>
  <c r="AG16" i="16" s="1"/>
  <c r="Y16" i="16"/>
  <c r="Z16" i="16" s="1"/>
  <c r="X18" i="14"/>
  <c r="AQ17" i="14"/>
  <c r="AF17" i="14"/>
  <c r="AG17" i="14" s="1"/>
  <c r="W18" i="14"/>
  <c r="X18" i="16"/>
  <c r="AQ17" i="16"/>
  <c r="AF17" i="16"/>
  <c r="AG17" i="16" s="1"/>
  <c r="W18" i="16"/>
  <c r="AS16" i="14"/>
  <c r="AR16" i="14"/>
  <c r="AT16" i="14" s="1"/>
  <c r="Y17" i="14" l="1"/>
  <c r="Z17" i="14" s="1"/>
  <c r="AS16" i="16"/>
  <c r="Y17" i="16"/>
  <c r="Z17" i="16" s="1"/>
  <c r="AR17" i="16"/>
  <c r="AT17" i="16" s="1"/>
  <c r="AS17" i="16"/>
  <c r="AQ18" i="14"/>
  <c r="X19" i="14"/>
  <c r="AF18" i="14"/>
  <c r="AG18" i="14" s="1"/>
  <c r="W19" i="14"/>
  <c r="X19" i="16"/>
  <c r="AQ18" i="16"/>
  <c r="AF18" i="16"/>
  <c r="AG18" i="16" s="1"/>
  <c r="W19" i="16"/>
  <c r="AR17" i="14"/>
  <c r="AT17" i="14" s="1"/>
  <c r="AS17" i="14"/>
  <c r="Y18" i="14" l="1"/>
  <c r="Z18" i="14" s="1"/>
  <c r="Y18" i="16"/>
  <c r="Z18" i="16" s="1"/>
  <c r="AQ19" i="14"/>
  <c r="X20" i="14"/>
  <c r="AF19" i="14"/>
  <c r="AG19" i="14" s="1"/>
  <c r="W20" i="14"/>
  <c r="AS18" i="14"/>
  <c r="AR18" i="14"/>
  <c r="AT18" i="14" s="1"/>
  <c r="X20" i="16"/>
  <c r="AQ19" i="16"/>
  <c r="AF19" i="16"/>
  <c r="AG19" i="16" s="1"/>
  <c r="W20" i="16"/>
  <c r="AS18" i="16"/>
  <c r="AR18" i="16"/>
  <c r="AT18" i="16" s="1"/>
  <c r="Y19" i="14" l="1"/>
  <c r="Y19" i="16"/>
  <c r="Y20" i="16" s="1"/>
  <c r="Z20" i="16" s="1"/>
  <c r="AQ20" i="14"/>
  <c r="X21" i="14"/>
  <c r="AF20" i="14"/>
  <c r="AG20" i="14" s="1"/>
  <c r="W21" i="14"/>
  <c r="AS19" i="16"/>
  <c r="AR19" i="16"/>
  <c r="AT19" i="16" s="1"/>
  <c r="X21" i="16"/>
  <c r="AQ20" i="16"/>
  <c r="AF20" i="16"/>
  <c r="AG20" i="16" s="1"/>
  <c r="W21" i="16"/>
  <c r="AS19" i="14"/>
  <c r="AR19" i="14"/>
  <c r="AT19" i="14" s="1"/>
  <c r="Z19" i="14" l="1"/>
  <c r="Y20" i="14"/>
  <c r="Z20" i="14" s="1"/>
  <c r="Y21" i="16"/>
  <c r="Z21" i="16" s="1"/>
  <c r="Z19" i="16"/>
  <c r="AQ21" i="14"/>
  <c r="X22" i="14"/>
  <c r="AF21" i="14"/>
  <c r="AG21" i="14" s="1"/>
  <c r="W22" i="14"/>
  <c r="X22" i="16"/>
  <c r="AQ21" i="16"/>
  <c r="AF21" i="16"/>
  <c r="AG21" i="16" s="1"/>
  <c r="W22" i="16"/>
  <c r="AS20" i="16"/>
  <c r="AR20" i="16"/>
  <c r="AT20" i="16" s="1"/>
  <c r="AS20" i="14"/>
  <c r="AR20" i="14"/>
  <c r="AT20" i="14" s="1"/>
  <c r="Y21" i="14" l="1"/>
  <c r="Z21" i="14" s="1"/>
  <c r="Y22" i="16"/>
  <c r="Z22" i="16" s="1"/>
  <c r="AQ22" i="14"/>
  <c r="X23" i="14"/>
  <c r="AF22" i="14"/>
  <c r="AG22" i="14" s="1"/>
  <c r="W23" i="14"/>
  <c r="AS21" i="16"/>
  <c r="AR21" i="16"/>
  <c r="AT21" i="16" s="1"/>
  <c r="AQ22" i="16"/>
  <c r="X23" i="16"/>
  <c r="AF22" i="16"/>
  <c r="AG22" i="16" s="1"/>
  <c r="W23" i="16"/>
  <c r="AS21" i="14"/>
  <c r="AR21" i="14"/>
  <c r="AT21" i="14" s="1"/>
  <c r="Y22" i="14" l="1"/>
  <c r="Z22" i="14" s="1"/>
  <c r="Y23" i="16"/>
  <c r="Z23" i="16" s="1"/>
  <c r="AQ23" i="14"/>
  <c r="X24" i="14"/>
  <c r="AF23" i="14"/>
  <c r="AG23" i="14" s="1"/>
  <c r="W24" i="14"/>
  <c r="AR22" i="16"/>
  <c r="AT22" i="16" s="1"/>
  <c r="AS22" i="16"/>
  <c r="X24" i="16"/>
  <c r="AQ23" i="16"/>
  <c r="AF23" i="16"/>
  <c r="AG23" i="16" s="1"/>
  <c r="W24" i="16"/>
  <c r="AS22" i="14"/>
  <c r="AR22" i="14"/>
  <c r="AT22" i="14" s="1"/>
  <c r="Y23" i="14" l="1"/>
  <c r="Z23" i="14" s="1"/>
  <c r="Y24" i="16"/>
  <c r="AQ24" i="14"/>
  <c r="X25" i="14"/>
  <c r="W25" i="14"/>
  <c r="AF24" i="14"/>
  <c r="AG24" i="14" s="1"/>
  <c r="AQ24" i="16"/>
  <c r="X25" i="16"/>
  <c r="AF24" i="16"/>
  <c r="AG24" i="16" s="1"/>
  <c r="W25" i="16"/>
  <c r="AS23" i="16"/>
  <c r="AR23" i="16"/>
  <c r="AT23" i="16" s="1"/>
  <c r="AR23" i="14"/>
  <c r="AT23" i="14" s="1"/>
  <c r="AS23" i="14"/>
  <c r="Y24" i="14" l="1"/>
  <c r="Y25" i="16"/>
  <c r="Z25" i="16" s="1"/>
  <c r="Z24" i="16"/>
  <c r="AS24" i="16"/>
  <c r="AR24" i="16"/>
  <c r="AT24" i="16" s="1"/>
  <c r="X26" i="14"/>
  <c r="AQ25" i="14"/>
  <c r="AF25" i="14"/>
  <c r="AG25" i="14" s="1"/>
  <c r="W26" i="14"/>
  <c r="X26" i="16"/>
  <c r="AQ25" i="16"/>
  <c r="AF25" i="16"/>
  <c r="AG25" i="16" s="1"/>
  <c r="W26" i="16"/>
  <c r="AR24" i="14"/>
  <c r="AT24" i="14" s="1"/>
  <c r="AS24" i="14"/>
  <c r="Y25" i="14" l="1"/>
  <c r="Z25" i="14" s="1"/>
  <c r="Z24" i="14"/>
  <c r="Y26" i="16"/>
  <c r="Z26" i="16" s="1"/>
  <c r="AQ26" i="14"/>
  <c r="X27" i="14"/>
  <c r="W27" i="14"/>
  <c r="AF26" i="14"/>
  <c r="AG26" i="14" s="1"/>
  <c r="AR25" i="14"/>
  <c r="AT25" i="14" s="1"/>
  <c r="AS25" i="14"/>
  <c r="X27" i="16"/>
  <c r="AQ26" i="16"/>
  <c r="AF26" i="16"/>
  <c r="AG26" i="16" s="1"/>
  <c r="W27" i="16"/>
  <c r="AR25" i="16"/>
  <c r="AT25" i="16" s="1"/>
  <c r="AS25" i="16"/>
  <c r="Y26" i="14" l="1"/>
  <c r="Z26" i="14" s="1"/>
  <c r="Y27" i="16"/>
  <c r="Z27" i="16" s="1"/>
  <c r="X28" i="16"/>
  <c r="AQ27" i="16"/>
  <c r="AF27" i="16"/>
  <c r="AG27" i="16" s="1"/>
  <c r="W28" i="16"/>
  <c r="AQ27" i="14"/>
  <c r="X28" i="14"/>
  <c r="AF27" i="14"/>
  <c r="AG27" i="14" s="1"/>
  <c r="W28" i="14"/>
  <c r="AS26" i="16"/>
  <c r="AR26" i="16"/>
  <c r="AT26" i="16" s="1"/>
  <c r="AR26" i="14"/>
  <c r="AT26" i="14" s="1"/>
  <c r="AS26" i="14"/>
  <c r="Y27" i="14" l="1"/>
  <c r="Z27" i="14" s="1"/>
  <c r="Y28" i="16"/>
  <c r="Z28" i="16" s="1"/>
  <c r="AQ28" i="16"/>
  <c r="X29" i="16"/>
  <c r="AF28" i="16"/>
  <c r="AG28" i="16" s="1"/>
  <c r="W29" i="16"/>
  <c r="AS27" i="16"/>
  <c r="AR27" i="16"/>
  <c r="AT27" i="16" s="1"/>
  <c r="X29" i="14"/>
  <c r="AQ28" i="14"/>
  <c r="AF28" i="14"/>
  <c r="AG28" i="14" s="1"/>
  <c r="W29" i="14"/>
  <c r="AR27" i="14"/>
  <c r="AT27" i="14" s="1"/>
  <c r="AS27" i="14"/>
  <c r="Y28" i="14" l="1"/>
  <c r="Z28" i="14" s="1"/>
  <c r="Y29" i="16"/>
  <c r="X30" i="16"/>
  <c r="AQ29" i="16"/>
  <c r="AF29" i="16"/>
  <c r="AG29" i="16" s="1"/>
  <c r="W30" i="16"/>
  <c r="X30" i="14"/>
  <c r="AQ29" i="14"/>
  <c r="AF29" i="14"/>
  <c r="AG29" i="14" s="1"/>
  <c r="W30" i="14"/>
  <c r="AS28" i="14"/>
  <c r="AR28" i="14"/>
  <c r="AT28" i="14" s="1"/>
  <c r="AS28" i="16"/>
  <c r="AR28" i="16"/>
  <c r="AT28" i="16" s="1"/>
  <c r="Y29" i="14" l="1"/>
  <c r="Z29" i="16"/>
  <c r="Y30" i="16"/>
  <c r="Z30" i="16" s="1"/>
  <c r="AQ30" i="16"/>
  <c r="X31" i="16"/>
  <c r="AF30" i="16"/>
  <c r="AG30" i="16" s="1"/>
  <c r="W31" i="16"/>
  <c r="AR29" i="14"/>
  <c r="AT29" i="14" s="1"/>
  <c r="AS29" i="14"/>
  <c r="X31" i="14"/>
  <c r="AQ30" i="14"/>
  <c r="AF30" i="14"/>
  <c r="AG30" i="14" s="1"/>
  <c r="W31" i="14"/>
  <c r="AS29" i="16"/>
  <c r="AR29" i="16"/>
  <c r="AT29" i="16" s="1"/>
  <c r="Z29" i="14" l="1"/>
  <c r="Y30" i="14"/>
  <c r="Z30" i="14" s="1"/>
  <c r="Y31" i="16"/>
  <c r="Z31" i="16" s="1"/>
  <c r="X32" i="16"/>
  <c r="AQ31" i="16"/>
  <c r="AF31" i="16"/>
  <c r="AG31" i="16" s="1"/>
  <c r="W32" i="16"/>
  <c r="AQ31" i="14"/>
  <c r="X32" i="14"/>
  <c r="AF31" i="14"/>
  <c r="AG31" i="14" s="1"/>
  <c r="W32" i="14"/>
  <c r="AS30" i="16"/>
  <c r="AR30" i="16"/>
  <c r="AT30" i="16" s="1"/>
  <c r="AS30" i="14"/>
  <c r="AR30" i="14"/>
  <c r="AT30" i="14" s="1"/>
  <c r="Y31" i="14" l="1"/>
  <c r="Z31" i="14" s="1"/>
  <c r="Y32" i="16"/>
  <c r="Z32" i="16" s="1"/>
  <c r="X33" i="16"/>
  <c r="AQ32" i="16"/>
  <c r="AF32" i="16"/>
  <c r="AG32" i="16" s="1"/>
  <c r="W33" i="16"/>
  <c r="AR31" i="14"/>
  <c r="AT31" i="14" s="1"/>
  <c r="AS31" i="14"/>
  <c r="AQ32" i="14"/>
  <c r="X33" i="14"/>
  <c r="AF32" i="14"/>
  <c r="AG32" i="14" s="1"/>
  <c r="W33" i="14"/>
  <c r="AR31" i="16"/>
  <c r="AT31" i="16" s="1"/>
  <c r="AS31" i="16"/>
  <c r="Y32" i="14" l="1"/>
  <c r="Z32" i="14" s="1"/>
  <c r="Y33" i="16"/>
  <c r="Z33" i="16" s="1"/>
  <c r="AS32" i="14"/>
  <c r="AR32" i="14"/>
  <c r="AT32" i="14" s="1"/>
  <c r="X34" i="16"/>
  <c r="AQ33" i="16"/>
  <c r="AF33" i="16"/>
  <c r="AG33" i="16" s="1"/>
  <c r="W34" i="16"/>
  <c r="AR32" i="16"/>
  <c r="AT32" i="16" s="1"/>
  <c r="AS32" i="16"/>
  <c r="X34" i="14"/>
  <c r="AQ33" i="14"/>
  <c r="AF33" i="14"/>
  <c r="AG33" i="14" s="1"/>
  <c r="W34" i="14"/>
  <c r="Y33" i="14" l="1"/>
  <c r="Z33" i="14" s="1"/>
  <c r="Y34" i="16"/>
  <c r="AQ34" i="16"/>
  <c r="X35" i="16"/>
  <c r="AF34" i="16"/>
  <c r="AG34" i="16" s="1"/>
  <c r="W35" i="16"/>
  <c r="AR33" i="16"/>
  <c r="AT33" i="16" s="1"/>
  <c r="AS33" i="16"/>
  <c r="AR33" i="14"/>
  <c r="AT33" i="14" s="1"/>
  <c r="AS33" i="14"/>
  <c r="AQ34" i="14"/>
  <c r="X35" i="14"/>
  <c r="W35" i="14"/>
  <c r="AF34" i="14"/>
  <c r="AG34" i="14" s="1"/>
  <c r="Y34" i="14" l="1"/>
  <c r="Z34" i="16"/>
  <c r="Y35" i="16"/>
  <c r="Z35" i="16" s="1"/>
  <c r="AS34" i="14"/>
  <c r="AR34" i="14"/>
  <c r="AT34" i="14" s="1"/>
  <c r="AQ35" i="14"/>
  <c r="AF35" i="14"/>
  <c r="AG35" i="14" s="1"/>
  <c r="X36" i="14"/>
  <c r="W36" i="14"/>
  <c r="AQ35" i="16"/>
  <c r="X36" i="16"/>
  <c r="AF35" i="16"/>
  <c r="AG35" i="16" s="1"/>
  <c r="W36" i="16"/>
  <c r="AR34" i="16"/>
  <c r="AT34" i="16" s="1"/>
  <c r="AS34" i="16"/>
  <c r="Z34" i="14" l="1"/>
  <c r="Y35" i="14"/>
  <c r="Z35" i="14" s="1"/>
  <c r="Y36" i="16"/>
  <c r="Z36" i="16" s="1"/>
  <c r="AQ36" i="14"/>
  <c r="AF36" i="14"/>
  <c r="AG36" i="14" s="1"/>
  <c r="X37" i="14"/>
  <c r="W37" i="14"/>
  <c r="X37" i="16"/>
  <c r="AQ36" i="16"/>
  <c r="AF36" i="16"/>
  <c r="AG36" i="16" s="1"/>
  <c r="W37" i="16"/>
  <c r="AS35" i="14"/>
  <c r="AR35" i="14"/>
  <c r="AT35" i="14" s="1"/>
  <c r="AR35" i="16"/>
  <c r="AT35" i="16" s="1"/>
  <c r="AS35" i="16"/>
  <c r="Y36" i="14" l="1"/>
  <c r="Z36" i="14" s="1"/>
  <c r="Y37" i="16"/>
  <c r="Z37" i="16" s="1"/>
  <c r="X38" i="14"/>
  <c r="AQ37" i="14"/>
  <c r="AF37" i="14"/>
  <c r="AG37" i="14" s="1"/>
  <c r="W38" i="14"/>
  <c r="AR36" i="16"/>
  <c r="AT36" i="16" s="1"/>
  <c r="AS36" i="16"/>
  <c r="X38" i="16"/>
  <c r="AQ37" i="16"/>
  <c r="AF37" i="16"/>
  <c r="AG37" i="16" s="1"/>
  <c r="W38" i="16"/>
  <c r="AR36" i="14"/>
  <c r="AT36" i="14" s="1"/>
  <c r="AS36" i="14"/>
  <c r="Y37" i="14" l="1"/>
  <c r="Z37" i="14" s="1"/>
  <c r="Y38" i="16"/>
  <c r="Z38" i="16" s="1"/>
  <c r="X39" i="14"/>
  <c r="AQ38" i="14"/>
  <c r="AF38" i="14"/>
  <c r="AG38" i="14" s="1"/>
  <c r="W39" i="14"/>
  <c r="AR37" i="14"/>
  <c r="AT37" i="14" s="1"/>
  <c r="AS37" i="14"/>
  <c r="X39" i="16"/>
  <c r="AQ38" i="16"/>
  <c r="AF38" i="16"/>
  <c r="AG38" i="16" s="1"/>
  <c r="W39" i="16"/>
  <c r="AS37" i="16"/>
  <c r="AR37" i="16"/>
  <c r="AT37" i="16" s="1"/>
  <c r="Y38" i="14" l="1"/>
  <c r="Z38" i="14" s="1"/>
  <c r="Y39" i="16"/>
  <c r="AQ39" i="14"/>
  <c r="X40" i="14"/>
  <c r="AF39" i="14"/>
  <c r="AG39" i="14" s="1"/>
  <c r="W40" i="14"/>
  <c r="X40" i="16"/>
  <c r="AQ39" i="16"/>
  <c r="AF39" i="16"/>
  <c r="AG39" i="16" s="1"/>
  <c r="W40" i="16"/>
  <c r="AS38" i="14"/>
  <c r="AR38" i="14"/>
  <c r="AT38" i="14" s="1"/>
  <c r="AR38" i="16"/>
  <c r="AT38" i="16" s="1"/>
  <c r="AS38" i="16"/>
  <c r="Y39" i="14" l="1"/>
  <c r="Y40" i="16"/>
  <c r="Z40" i="16" s="1"/>
  <c r="Z39" i="16"/>
  <c r="AR39" i="16"/>
  <c r="AT39" i="16" s="1"/>
  <c r="AS39" i="16"/>
  <c r="X41" i="14"/>
  <c r="W41" i="14"/>
  <c r="AQ40" i="14"/>
  <c r="AF40" i="14"/>
  <c r="AG40" i="14" s="1"/>
  <c r="AQ40" i="16"/>
  <c r="X41" i="16"/>
  <c r="AF40" i="16"/>
  <c r="AG40" i="16" s="1"/>
  <c r="W41" i="16"/>
  <c r="AS39" i="14"/>
  <c r="AR39" i="14"/>
  <c r="AT39" i="14" s="1"/>
  <c r="Y40" i="14" l="1"/>
  <c r="Z40" i="14" s="1"/>
  <c r="Z39" i="14"/>
  <c r="Y41" i="16"/>
  <c r="Z41" i="16" s="1"/>
  <c r="AR40" i="14"/>
  <c r="AT40" i="14" s="1"/>
  <c r="AS40" i="14"/>
  <c r="AS40" i="16"/>
  <c r="AR40" i="16"/>
  <c r="AT40" i="16" s="1"/>
  <c r="AQ41" i="14"/>
  <c r="X42" i="14"/>
  <c r="AF41" i="14"/>
  <c r="AG41" i="14" s="1"/>
  <c r="W42" i="14"/>
  <c r="AQ41" i="16"/>
  <c r="X42" i="16"/>
  <c r="AF41" i="16"/>
  <c r="AG41" i="16" s="1"/>
  <c r="W42" i="16"/>
  <c r="Y41" i="14" l="1"/>
  <c r="Z41" i="14" s="1"/>
  <c r="Y42" i="16"/>
  <c r="Z42" i="16" s="1"/>
  <c r="AS41" i="14"/>
  <c r="AR41" i="14"/>
  <c r="AT41" i="14" s="1"/>
  <c r="AS41" i="16"/>
  <c r="AR41" i="16"/>
  <c r="AT41" i="16" s="1"/>
  <c r="AQ42" i="16"/>
  <c r="X43" i="16"/>
  <c r="AF42" i="16"/>
  <c r="AG42" i="16" s="1"/>
  <c r="W43" i="16"/>
  <c r="AQ42" i="14"/>
  <c r="X43" i="14"/>
  <c r="AF42" i="14"/>
  <c r="AG42" i="14" s="1"/>
  <c r="W43" i="14"/>
  <c r="Y42" i="14" l="1"/>
  <c r="Z42" i="14" s="1"/>
  <c r="Y43" i="16"/>
  <c r="Z43" i="16" s="1"/>
  <c r="AR42" i="16"/>
  <c r="AT42" i="16" s="1"/>
  <c r="AS42" i="16"/>
  <c r="AR42" i="14"/>
  <c r="AT42" i="14" s="1"/>
  <c r="AS42" i="14"/>
  <c r="X44" i="14"/>
  <c r="AQ43" i="14"/>
  <c r="AF43" i="14"/>
  <c r="AG43" i="14" s="1"/>
  <c r="W44" i="14"/>
  <c r="X44" i="16"/>
  <c r="AQ43" i="16"/>
  <c r="AF43" i="16"/>
  <c r="AG43" i="16" s="1"/>
  <c r="W44" i="16"/>
  <c r="Y43" i="14" l="1"/>
  <c r="Z43" i="14" s="1"/>
  <c r="Y44" i="16"/>
  <c r="AS43" i="14"/>
  <c r="AR43" i="14"/>
  <c r="AT43" i="14" s="1"/>
  <c r="X45" i="16"/>
  <c r="AQ44" i="16"/>
  <c r="AF44" i="16"/>
  <c r="AG44" i="16" s="1"/>
  <c r="W45" i="16"/>
  <c r="AR43" i="16"/>
  <c r="AT43" i="16" s="1"/>
  <c r="AS43" i="16"/>
  <c r="AQ44" i="14"/>
  <c r="X45" i="14"/>
  <c r="AF44" i="14"/>
  <c r="AG44" i="14" s="1"/>
  <c r="W45" i="14"/>
  <c r="Y44" i="14" l="1"/>
  <c r="Z44" i="16"/>
  <c r="Y45" i="16"/>
  <c r="Z45" i="16" s="1"/>
  <c r="X46" i="14"/>
  <c r="AQ45" i="14"/>
  <c r="AF45" i="14"/>
  <c r="AG45" i="14" s="1"/>
  <c r="W46" i="14"/>
  <c r="AQ45" i="16"/>
  <c r="X46" i="16"/>
  <c r="AF45" i="16"/>
  <c r="AG45" i="16" s="1"/>
  <c r="W46" i="16"/>
  <c r="AS44" i="16"/>
  <c r="AR44" i="16"/>
  <c r="AT44" i="16" s="1"/>
  <c r="AR44" i="14"/>
  <c r="AT44" i="14" s="1"/>
  <c r="AS44" i="14"/>
  <c r="Y45" i="14" l="1"/>
  <c r="Z45" i="14" s="1"/>
  <c r="Z44" i="14"/>
  <c r="Y46" i="16"/>
  <c r="Z46" i="16" s="1"/>
  <c r="AS45" i="16"/>
  <c r="AR45" i="16"/>
  <c r="AT45" i="16" s="1"/>
  <c r="X47" i="14"/>
  <c r="AQ46" i="14"/>
  <c r="AF46" i="14"/>
  <c r="AG46" i="14" s="1"/>
  <c r="W47" i="14"/>
  <c r="X47" i="16"/>
  <c r="AQ46" i="16"/>
  <c r="AF46" i="16"/>
  <c r="AG46" i="16" s="1"/>
  <c r="W47" i="16"/>
  <c r="AS45" i="14"/>
  <c r="AR45" i="14"/>
  <c r="AT45" i="14" s="1"/>
  <c r="Y46" i="14" l="1"/>
  <c r="Z46" i="14" s="1"/>
  <c r="Y47" i="16"/>
  <c r="Z47" i="16" s="1"/>
  <c r="AS46" i="14"/>
  <c r="AR46" i="14"/>
  <c r="AT46" i="14" s="1"/>
  <c r="X48" i="16"/>
  <c r="AQ47" i="16"/>
  <c r="AF47" i="16"/>
  <c r="AG47" i="16" s="1"/>
  <c r="W48" i="16"/>
  <c r="AQ47" i="14"/>
  <c r="AF47" i="14"/>
  <c r="AG47" i="14" s="1"/>
  <c r="X48" i="14"/>
  <c r="W48" i="14"/>
  <c r="AS46" i="16"/>
  <c r="AR46" i="16"/>
  <c r="AT46" i="16" s="1"/>
  <c r="Y47" i="14" l="1"/>
  <c r="Z47" i="14" s="1"/>
  <c r="Y48" i="16"/>
  <c r="Z48" i="16" s="1"/>
  <c r="AR47" i="14"/>
  <c r="AT47" i="14" s="1"/>
  <c r="AS47" i="14"/>
  <c r="AS47" i="16"/>
  <c r="AR47" i="16"/>
  <c r="AT47" i="16" s="1"/>
  <c r="AQ48" i="16"/>
  <c r="X49" i="16"/>
  <c r="AF48" i="16"/>
  <c r="AG48" i="16" s="1"/>
  <c r="W49" i="16"/>
  <c r="AQ48" i="14"/>
  <c r="X49" i="14"/>
  <c r="AF48" i="14"/>
  <c r="AG48" i="14" s="1"/>
  <c r="W49" i="14"/>
  <c r="Y48" i="14" l="1"/>
  <c r="Z48" i="14" s="1"/>
  <c r="Y49" i="16"/>
  <c r="AR48" i="16"/>
  <c r="AT48" i="16" s="1"/>
  <c r="AS48" i="16"/>
  <c r="AQ49" i="14"/>
  <c r="X50" i="14"/>
  <c r="AF49" i="14"/>
  <c r="AG49" i="14" s="1"/>
  <c r="W50" i="14"/>
  <c r="AS48" i="14"/>
  <c r="AR48" i="14"/>
  <c r="AT48" i="14" s="1"/>
  <c r="AQ49" i="16"/>
  <c r="X50" i="16"/>
  <c r="AF49" i="16"/>
  <c r="AG49" i="16" s="1"/>
  <c r="W50" i="16"/>
  <c r="Y49" i="14" l="1"/>
  <c r="Z49" i="16"/>
  <c r="Y50" i="16"/>
  <c r="Z50" i="16" s="1"/>
  <c r="X51" i="16"/>
  <c r="AQ50" i="16"/>
  <c r="AF50" i="16"/>
  <c r="AG50" i="16" s="1"/>
  <c r="W51" i="16"/>
  <c r="X51" i="14"/>
  <c r="AQ50" i="14"/>
  <c r="AF50" i="14"/>
  <c r="AG50" i="14" s="1"/>
  <c r="W51" i="14"/>
  <c r="AR49" i="16"/>
  <c r="AT49" i="16" s="1"/>
  <c r="AS49" i="16"/>
  <c r="AR49" i="14"/>
  <c r="AT49" i="14" s="1"/>
  <c r="AS49" i="14"/>
  <c r="Z49" i="14" l="1"/>
  <c r="Y50" i="14"/>
  <c r="Z50" i="14" s="1"/>
  <c r="Y51" i="16"/>
  <c r="Z51" i="16" s="1"/>
  <c r="X52" i="16"/>
  <c r="AF51" i="16"/>
  <c r="AG51" i="16" s="1"/>
  <c r="AQ51" i="16"/>
  <c r="W52" i="16"/>
  <c r="AS50" i="14"/>
  <c r="AR50" i="14"/>
  <c r="AT50" i="14" s="1"/>
  <c r="X52" i="14"/>
  <c r="AQ51" i="14"/>
  <c r="AF51" i="14"/>
  <c r="AG51" i="14" s="1"/>
  <c r="W52" i="14"/>
  <c r="AR50" i="16"/>
  <c r="AT50" i="16" s="1"/>
  <c r="AS50" i="16"/>
  <c r="Y51" i="14" l="1"/>
  <c r="Z51" i="14" s="1"/>
  <c r="Y52" i="16"/>
  <c r="Z52" i="16" s="1"/>
  <c r="X53" i="16"/>
  <c r="AQ52" i="16"/>
  <c r="AF52" i="16"/>
  <c r="AG52" i="16" s="1"/>
  <c r="W53" i="16"/>
  <c r="AR51" i="16"/>
  <c r="AT51" i="16" s="1"/>
  <c r="AS51" i="16"/>
  <c r="X53" i="14"/>
  <c r="AQ52" i="14"/>
  <c r="AF52" i="14"/>
  <c r="AG52" i="14" s="1"/>
  <c r="W53" i="14"/>
  <c r="AR51" i="14"/>
  <c r="AT51" i="14" s="1"/>
  <c r="AS51" i="14"/>
  <c r="Y52" i="14" l="1"/>
  <c r="Z52" i="14" s="1"/>
  <c r="Y53" i="16"/>
  <c r="Z53" i="16" s="1"/>
  <c r="X54" i="16"/>
  <c r="AQ53" i="16"/>
  <c r="AF53" i="16"/>
  <c r="AG53" i="16" s="1"/>
  <c r="W54" i="16"/>
  <c r="AR52" i="16"/>
  <c r="AT52" i="16" s="1"/>
  <c r="AS52" i="16"/>
  <c r="AQ53" i="14"/>
  <c r="X54" i="14"/>
  <c r="AF53" i="14"/>
  <c r="AG53" i="14" s="1"/>
  <c r="W54" i="14"/>
  <c r="AS52" i="14"/>
  <c r="AR52" i="14"/>
  <c r="AT52" i="14" s="1"/>
  <c r="Y53" i="14" l="1"/>
  <c r="Z53" i="14" s="1"/>
  <c r="Y54" i="16"/>
  <c r="Z54" i="16" s="1"/>
  <c r="AQ54" i="16"/>
  <c r="X55" i="16"/>
  <c r="AF54" i="16"/>
  <c r="AG54" i="16" s="1"/>
  <c r="W55" i="16"/>
  <c r="AQ54" i="14"/>
  <c r="X55" i="14"/>
  <c r="AF54" i="14"/>
  <c r="AG54" i="14" s="1"/>
  <c r="W55" i="14"/>
  <c r="AS53" i="16"/>
  <c r="AR53" i="16"/>
  <c r="AT53" i="16" s="1"/>
  <c r="AS53" i="14"/>
  <c r="AR53" i="14"/>
  <c r="AT53" i="14" s="1"/>
  <c r="Y54" i="14" l="1"/>
  <c r="Z54" i="14" s="1"/>
  <c r="Y55" i="16"/>
  <c r="Z55" i="16" s="1"/>
  <c r="AR54" i="14"/>
  <c r="AT54" i="14" s="1"/>
  <c r="AS54" i="14"/>
  <c r="X56" i="16"/>
  <c r="AQ55" i="16"/>
  <c r="AF55" i="16"/>
  <c r="AG55" i="16" s="1"/>
  <c r="W56" i="16"/>
  <c r="X56" i="14"/>
  <c r="AQ55" i="14"/>
  <c r="AF55" i="14"/>
  <c r="AG55" i="14" s="1"/>
  <c r="W56" i="14"/>
  <c r="AS54" i="16"/>
  <c r="AR54" i="16"/>
  <c r="AT54" i="16" s="1"/>
  <c r="Y55" i="14" l="1"/>
  <c r="Z55" i="14" s="1"/>
  <c r="Y56" i="16"/>
  <c r="Z56" i="16" s="1"/>
  <c r="AQ56" i="14"/>
  <c r="W57" i="14"/>
  <c r="X57" i="14"/>
  <c r="AF56" i="14"/>
  <c r="AG56" i="14" s="1"/>
  <c r="X57" i="16"/>
  <c r="AF56" i="16"/>
  <c r="AG56" i="16" s="1"/>
  <c r="AQ56" i="16"/>
  <c r="W57" i="16"/>
  <c r="AS55" i="16"/>
  <c r="AR55" i="16"/>
  <c r="AT55" i="16" s="1"/>
  <c r="AS55" i="14"/>
  <c r="AR55" i="14"/>
  <c r="AT55" i="14" s="1"/>
  <c r="Y56" i="14" l="1"/>
  <c r="Z56" i="14" s="1"/>
  <c r="Y57" i="16"/>
  <c r="Z57" i="16" s="1"/>
  <c r="AQ57" i="14"/>
  <c r="X58" i="14"/>
  <c r="AF57" i="14"/>
  <c r="AG57" i="14" s="1"/>
  <c r="W58" i="14"/>
  <c r="X58" i="16"/>
  <c r="AQ57" i="16"/>
  <c r="AF57" i="16"/>
  <c r="AG57" i="16" s="1"/>
  <c r="W58" i="16"/>
  <c r="AR56" i="16"/>
  <c r="AT56" i="16" s="1"/>
  <c r="AS56" i="16"/>
  <c r="AS56" i="14"/>
  <c r="AR56" i="14"/>
  <c r="AT56" i="14" s="1"/>
  <c r="Y57" i="14" l="1"/>
  <c r="Z57" i="14" s="1"/>
  <c r="Y58" i="16"/>
  <c r="Z58" i="16" s="1"/>
  <c r="AR57" i="16"/>
  <c r="AT57" i="16" s="1"/>
  <c r="AS57" i="16"/>
  <c r="AQ58" i="14"/>
  <c r="X59" i="14"/>
  <c r="W59" i="14"/>
  <c r="AF58" i="14"/>
  <c r="AG58" i="14" s="1"/>
  <c r="X59" i="16"/>
  <c r="AQ58" i="16"/>
  <c r="AF58" i="16"/>
  <c r="AG58" i="16" s="1"/>
  <c r="W59" i="16"/>
  <c r="AS57" i="14"/>
  <c r="AR57" i="14"/>
  <c r="AT57" i="14" s="1"/>
  <c r="Y58" i="14" l="1"/>
  <c r="Z58" i="14" s="1"/>
  <c r="Y59" i="16"/>
  <c r="Z59" i="16" s="1"/>
  <c r="X60" i="16"/>
  <c r="AQ59" i="16"/>
  <c r="AF59" i="16"/>
  <c r="AG59" i="16" s="1"/>
  <c r="W60" i="16"/>
  <c r="X60" i="14"/>
  <c r="AQ59" i="14"/>
  <c r="W60" i="14"/>
  <c r="AF59" i="14"/>
  <c r="AG59" i="14" s="1"/>
  <c r="AR58" i="14"/>
  <c r="AT58" i="14" s="1"/>
  <c r="AS58" i="14"/>
  <c r="AS58" i="16"/>
  <c r="AR58" i="16"/>
  <c r="AT58" i="16" s="1"/>
  <c r="Y59" i="14" l="1"/>
  <c r="Z59" i="14" s="1"/>
  <c r="Y60" i="16"/>
  <c r="Z60" i="16" s="1"/>
  <c r="X61" i="16"/>
  <c r="AQ60" i="16"/>
  <c r="AF60" i="16"/>
  <c r="AG60" i="16" s="1"/>
  <c r="W61" i="16"/>
  <c r="AR59" i="16"/>
  <c r="AT59" i="16" s="1"/>
  <c r="AS59" i="16"/>
  <c r="AS59" i="14"/>
  <c r="AR59" i="14"/>
  <c r="AT59" i="14" s="1"/>
  <c r="AQ60" i="14"/>
  <c r="X61" i="14"/>
  <c r="AF60" i="14"/>
  <c r="AG60" i="14" s="1"/>
  <c r="W61" i="14"/>
  <c r="Y60" i="14" l="1"/>
  <c r="Z60" i="14" s="1"/>
  <c r="Y61" i="16"/>
  <c r="Z61" i="16" s="1"/>
  <c r="X62" i="16"/>
  <c r="AF61" i="16"/>
  <c r="AG61" i="16" s="1"/>
  <c r="AQ61" i="16"/>
  <c r="W62" i="16"/>
  <c r="X62" i="14"/>
  <c r="AQ61" i="14"/>
  <c r="AF61" i="14"/>
  <c r="AG61" i="14" s="1"/>
  <c r="W62" i="14"/>
  <c r="AS60" i="16"/>
  <c r="AR60" i="16"/>
  <c r="AT60" i="16" s="1"/>
  <c r="AR60" i="14"/>
  <c r="AT60" i="14" s="1"/>
  <c r="AS60" i="14"/>
  <c r="Y61" i="14" l="1"/>
  <c r="Z61" i="14" s="1"/>
  <c r="Y62" i="16"/>
  <c r="Z62" i="16" s="1"/>
  <c r="AS61" i="14"/>
  <c r="AR61" i="14"/>
  <c r="AT61" i="14" s="1"/>
  <c r="AQ62" i="16"/>
  <c r="AF62" i="16"/>
  <c r="AG62" i="16" s="1"/>
  <c r="X63" i="16"/>
  <c r="W63" i="16"/>
  <c r="AR61" i="16"/>
  <c r="AT61" i="16" s="1"/>
  <c r="AS61" i="16"/>
  <c r="AQ62" i="14"/>
  <c r="X63" i="14"/>
  <c r="AF62" i="14"/>
  <c r="AG62" i="14" s="1"/>
  <c r="W63" i="14"/>
  <c r="Y62" i="14" l="1"/>
  <c r="Z62" i="14" s="1"/>
  <c r="Y63" i="16"/>
  <c r="Z63" i="16" s="1"/>
  <c r="X64" i="14"/>
  <c r="AQ63" i="14"/>
  <c r="AF63" i="14"/>
  <c r="AG63" i="14" s="1"/>
  <c r="W64" i="14"/>
  <c r="AQ63" i="16"/>
  <c r="X64" i="16"/>
  <c r="AF63" i="16"/>
  <c r="AG63" i="16" s="1"/>
  <c r="W64" i="16"/>
  <c r="AS62" i="16"/>
  <c r="AR62" i="16"/>
  <c r="AT62" i="16" s="1"/>
  <c r="AS62" i="14"/>
  <c r="AR62" i="14"/>
  <c r="AT62" i="14" s="1"/>
  <c r="Y63" i="14" l="1"/>
  <c r="Z63" i="14" s="1"/>
  <c r="Y64" i="16"/>
  <c r="Z64" i="16" s="1"/>
  <c r="AR63" i="16"/>
  <c r="AT63" i="16" s="1"/>
  <c r="AS63" i="16"/>
  <c r="AQ64" i="14"/>
  <c r="X65" i="14"/>
  <c r="W65" i="14"/>
  <c r="AF64" i="14"/>
  <c r="AG64" i="14" s="1"/>
  <c r="AS63" i="14"/>
  <c r="AR63" i="14"/>
  <c r="AT63" i="14" s="1"/>
  <c r="AQ64" i="16"/>
  <c r="X65" i="16"/>
  <c r="AF64" i="16"/>
  <c r="AG64" i="16" s="1"/>
  <c r="W65" i="16"/>
  <c r="Y65" i="16" l="1"/>
  <c r="Z65" i="16" s="1"/>
  <c r="Y64" i="14"/>
  <c r="Z64" i="14" s="1"/>
  <c r="X66" i="16"/>
  <c r="AF65" i="16"/>
  <c r="AG65" i="16" s="1"/>
  <c r="AQ65" i="16"/>
  <c r="W66" i="16"/>
  <c r="AQ65" i="14"/>
  <c r="X66" i="14"/>
  <c r="AF65" i="14"/>
  <c r="AG65" i="14" s="1"/>
  <c r="W66" i="14"/>
  <c r="AS64" i="14"/>
  <c r="AR64" i="14"/>
  <c r="AT64" i="14" s="1"/>
  <c r="AR64" i="16"/>
  <c r="AT64" i="16" s="1"/>
  <c r="AS64" i="16"/>
  <c r="Y66" i="16" l="1"/>
  <c r="Z66" i="16" s="1"/>
  <c r="Y65" i="14"/>
  <c r="Z65" i="14" s="1"/>
  <c r="AR65" i="14"/>
  <c r="AT65" i="14" s="1"/>
  <c r="AS65" i="14"/>
  <c r="X67" i="16"/>
  <c r="AQ66" i="16"/>
  <c r="AF66" i="16"/>
  <c r="AG66" i="16" s="1"/>
  <c r="W67" i="16"/>
  <c r="AR65" i="16"/>
  <c r="AT65" i="16" s="1"/>
  <c r="AS65" i="16"/>
  <c r="X67" i="14"/>
  <c r="AQ66" i="14"/>
  <c r="AF66" i="14"/>
  <c r="AG66" i="14" s="1"/>
  <c r="W67" i="14"/>
  <c r="Y67" i="16" l="1"/>
  <c r="Z67" i="16" s="1"/>
  <c r="Y66" i="14"/>
  <c r="Z66" i="14" s="1"/>
  <c r="X68" i="16"/>
  <c r="AQ67" i="16"/>
  <c r="AF67" i="16"/>
  <c r="AG67" i="16" s="1"/>
  <c r="W68" i="16"/>
  <c r="X68" i="14"/>
  <c r="AQ67" i="14"/>
  <c r="W68" i="14"/>
  <c r="AF67" i="14"/>
  <c r="AG67" i="14" s="1"/>
  <c r="AS66" i="14"/>
  <c r="AR66" i="14"/>
  <c r="AT66" i="14" s="1"/>
  <c r="AS66" i="16"/>
  <c r="AR66" i="16"/>
  <c r="AT66" i="16" s="1"/>
  <c r="Y68" i="16" l="1"/>
  <c r="Z68" i="16" s="1"/>
  <c r="Y67" i="14"/>
  <c r="Z67" i="14" s="1"/>
  <c r="X69" i="16"/>
  <c r="AF68" i="16"/>
  <c r="AG68" i="16" s="1"/>
  <c r="AQ68" i="16"/>
  <c r="W69" i="16"/>
  <c r="AR67" i="14"/>
  <c r="AT67" i="14" s="1"/>
  <c r="AS67" i="14"/>
  <c r="AS67" i="16"/>
  <c r="AR67" i="16"/>
  <c r="AT67" i="16" s="1"/>
  <c r="X69" i="14"/>
  <c r="AQ68" i="14"/>
  <c r="AF68" i="14"/>
  <c r="AG68" i="14" s="1"/>
  <c r="W69" i="14"/>
  <c r="Y69" i="16" l="1"/>
  <c r="Z69" i="16" s="1"/>
  <c r="Y68" i="14"/>
  <c r="Z68" i="14" s="1"/>
  <c r="AQ69" i="14"/>
  <c r="X70" i="14"/>
  <c r="AF69" i="14"/>
  <c r="AG69" i="14" s="1"/>
  <c r="W70" i="14"/>
  <c r="X70" i="16"/>
  <c r="AQ69" i="16"/>
  <c r="AF69" i="16"/>
  <c r="AG69" i="16" s="1"/>
  <c r="W70" i="16"/>
  <c r="AS68" i="14"/>
  <c r="AR68" i="14"/>
  <c r="AT68" i="14" s="1"/>
  <c r="AS68" i="16"/>
  <c r="AR68" i="16"/>
  <c r="AT68" i="16" s="1"/>
  <c r="Y70" i="16" l="1"/>
  <c r="Z70" i="16" s="1"/>
  <c r="Y69" i="14"/>
  <c r="Z69" i="14" s="1"/>
  <c r="AS69" i="16"/>
  <c r="AR69" i="16"/>
  <c r="AT69" i="16" s="1"/>
  <c r="X71" i="14"/>
  <c r="AQ70" i="14"/>
  <c r="AF70" i="14"/>
  <c r="AG70" i="14" s="1"/>
  <c r="W71" i="14"/>
  <c r="X71" i="16"/>
  <c r="AQ70" i="16"/>
  <c r="AF70" i="16"/>
  <c r="AG70" i="16" s="1"/>
  <c r="W71" i="16"/>
  <c r="AS69" i="14"/>
  <c r="AR69" i="14"/>
  <c r="AT69" i="14" s="1"/>
  <c r="Y71" i="16" l="1"/>
  <c r="Z71" i="16" s="1"/>
  <c r="Y70" i="14"/>
  <c r="Z70" i="14" s="1"/>
  <c r="X72" i="14"/>
  <c r="AQ71" i="14"/>
  <c r="AF71" i="14"/>
  <c r="AG71" i="14" s="1"/>
  <c r="W72" i="14"/>
  <c r="AS70" i="14"/>
  <c r="AR70" i="14"/>
  <c r="AT70" i="14" s="1"/>
  <c r="AQ71" i="16"/>
  <c r="AF71" i="16"/>
  <c r="AG71" i="16" s="1"/>
  <c r="X72" i="16"/>
  <c r="W72" i="16"/>
  <c r="AS70" i="16"/>
  <c r="AR70" i="16"/>
  <c r="AT70" i="16" s="1"/>
  <c r="Y72" i="16" l="1"/>
  <c r="Z72" i="16" s="1"/>
  <c r="Y71" i="14"/>
  <c r="Z71" i="14" s="1"/>
  <c r="AS71" i="16"/>
  <c r="AR71" i="16"/>
  <c r="AT71" i="16" s="1"/>
  <c r="X73" i="14"/>
  <c r="AQ72" i="14"/>
  <c r="W73" i="14"/>
  <c r="AF72" i="14"/>
  <c r="AG72" i="14" s="1"/>
  <c r="X73" i="16"/>
  <c r="AQ72" i="16"/>
  <c r="AF72" i="16"/>
  <c r="AG72" i="16" s="1"/>
  <c r="W73" i="16"/>
  <c r="AR71" i="14"/>
  <c r="AT71" i="14" s="1"/>
  <c r="AS71" i="14"/>
  <c r="Y73" i="16" l="1"/>
  <c r="Z73" i="16" s="1"/>
  <c r="Y72" i="14"/>
  <c r="Z72" i="14" s="1"/>
  <c r="AQ73" i="16"/>
  <c r="AF73" i="16"/>
  <c r="AG73" i="16" s="1"/>
  <c r="X74" i="16"/>
  <c r="W74" i="16"/>
  <c r="AR72" i="14"/>
  <c r="AT72" i="14" s="1"/>
  <c r="AS72" i="14"/>
  <c r="X74" i="14"/>
  <c r="AQ73" i="14"/>
  <c r="AF73" i="14"/>
  <c r="AG73" i="14" s="1"/>
  <c r="W74" i="14"/>
  <c r="AR72" i="16"/>
  <c r="AT72" i="16" s="1"/>
  <c r="AS72" i="16"/>
  <c r="Y74" i="16" l="1"/>
  <c r="Z74" i="16" s="1"/>
  <c r="Y73" i="14"/>
  <c r="Z73" i="14" s="1"/>
  <c r="AQ74" i="16"/>
  <c r="X75" i="16"/>
  <c r="AF74" i="16"/>
  <c r="AG74" i="16" s="1"/>
  <c r="W75" i="16"/>
  <c r="X75" i="14"/>
  <c r="AQ74" i="14"/>
  <c r="W75" i="14"/>
  <c r="AF74" i="14"/>
  <c r="AG74" i="14" s="1"/>
  <c r="AR73" i="14"/>
  <c r="AT73" i="14" s="1"/>
  <c r="AS73" i="14"/>
  <c r="AS73" i="16"/>
  <c r="AR73" i="16"/>
  <c r="AT73" i="16" s="1"/>
  <c r="Y75" i="16" l="1"/>
  <c r="Z75" i="16" s="1"/>
  <c r="Y74" i="14"/>
  <c r="Z74" i="14" s="1"/>
  <c r="AS74" i="14"/>
  <c r="AR74" i="14"/>
  <c r="AT74" i="14" s="1"/>
  <c r="X76" i="16"/>
  <c r="AQ75" i="16"/>
  <c r="AF75" i="16"/>
  <c r="AG75" i="16" s="1"/>
  <c r="W76" i="16"/>
  <c r="X76" i="14"/>
  <c r="AQ75" i="14"/>
  <c r="W76" i="14"/>
  <c r="AF75" i="14"/>
  <c r="AG75" i="14" s="1"/>
  <c r="AS74" i="16"/>
  <c r="AR74" i="16"/>
  <c r="AT74" i="16" s="1"/>
  <c r="Y76" i="16" l="1"/>
  <c r="Z76" i="16" s="1"/>
  <c r="Y75" i="14"/>
  <c r="Z75" i="14" s="1"/>
  <c r="AQ76" i="16"/>
  <c r="X77" i="16"/>
  <c r="AF76" i="16"/>
  <c r="AG76" i="16" s="1"/>
  <c r="W77" i="16"/>
  <c r="AR75" i="16"/>
  <c r="AT75" i="16" s="1"/>
  <c r="AS75" i="16"/>
  <c r="X77" i="14"/>
  <c r="AQ76" i="14"/>
  <c r="AF76" i="14"/>
  <c r="AG76" i="14" s="1"/>
  <c r="W77" i="14"/>
  <c r="AR75" i="14"/>
  <c r="AT75" i="14" s="1"/>
  <c r="AS75" i="14"/>
  <c r="Y77" i="16" l="1"/>
  <c r="Z77" i="16" s="1"/>
  <c r="Y76" i="14"/>
  <c r="Z76" i="14" s="1"/>
  <c r="AQ77" i="16"/>
  <c r="AF77" i="16"/>
  <c r="AG77" i="16" s="1"/>
  <c r="X78" i="16"/>
  <c r="W78" i="16"/>
  <c r="AQ77" i="14"/>
  <c r="X78" i="14"/>
  <c r="AF77" i="14"/>
  <c r="AG77" i="14" s="1"/>
  <c r="W78" i="14"/>
  <c r="AS76" i="14"/>
  <c r="AR76" i="14"/>
  <c r="AT76" i="14" s="1"/>
  <c r="AR76" i="16"/>
  <c r="AT76" i="16" s="1"/>
  <c r="AS76" i="16"/>
  <c r="Y78" i="16" l="1"/>
  <c r="Z78" i="16" s="1"/>
  <c r="Y77" i="14"/>
  <c r="Z77" i="14" s="1"/>
  <c r="AR77" i="14"/>
  <c r="AT77" i="14" s="1"/>
  <c r="AS77" i="14"/>
  <c r="X79" i="16"/>
  <c r="AQ78" i="16"/>
  <c r="AF78" i="16"/>
  <c r="AG78" i="16" s="1"/>
  <c r="W79" i="16"/>
  <c r="AQ78" i="14"/>
  <c r="AF78" i="14"/>
  <c r="AG78" i="14" s="1"/>
  <c r="X79" i="14"/>
  <c r="W79" i="14"/>
  <c r="AS77" i="16"/>
  <c r="AR77" i="16"/>
  <c r="AT77" i="16" s="1"/>
  <c r="Y79" i="16" l="1"/>
  <c r="Z79" i="16" s="1"/>
  <c r="Y78" i="14"/>
  <c r="Z78" i="14" s="1"/>
  <c r="AS78" i="14"/>
  <c r="AR78" i="14"/>
  <c r="AT78" i="14" s="1"/>
  <c r="AQ79" i="16"/>
  <c r="X80" i="16"/>
  <c r="AF79" i="16"/>
  <c r="AG79" i="16" s="1"/>
  <c r="W80" i="16"/>
  <c r="AQ79" i="14"/>
  <c r="X80" i="14"/>
  <c r="AF79" i="14"/>
  <c r="AG79" i="14" s="1"/>
  <c r="W80" i="14"/>
  <c r="AR78" i="16"/>
  <c r="AT78" i="16" s="1"/>
  <c r="AS78" i="16"/>
  <c r="Y80" i="16" l="1"/>
  <c r="Z80" i="16" s="1"/>
  <c r="Y79" i="14"/>
  <c r="Z79" i="14" s="1"/>
  <c r="AQ80" i="16"/>
  <c r="X81" i="16"/>
  <c r="AF80" i="16"/>
  <c r="AG80" i="16" s="1"/>
  <c r="W81" i="16"/>
  <c r="AS79" i="16"/>
  <c r="AR79" i="16"/>
  <c r="AT79" i="16" s="1"/>
  <c r="AR79" i="14"/>
  <c r="AT79" i="14" s="1"/>
  <c r="AS79" i="14"/>
  <c r="W81" i="14"/>
  <c r="X81" i="14"/>
  <c r="AF80" i="14"/>
  <c r="AG80" i="14" s="1"/>
  <c r="AQ80" i="14"/>
  <c r="Y81" i="16" l="1"/>
  <c r="Z81" i="16" s="1"/>
  <c r="Y80" i="14"/>
  <c r="Z80" i="14" s="1"/>
  <c r="AQ81" i="16"/>
  <c r="X82" i="16"/>
  <c r="AF81" i="16"/>
  <c r="AG81" i="16" s="1"/>
  <c r="W82" i="16"/>
  <c r="AR80" i="14"/>
  <c r="AT80" i="14" s="1"/>
  <c r="AS80" i="14"/>
  <c r="AQ81" i="14"/>
  <c r="X82" i="14"/>
  <c r="AF81" i="14"/>
  <c r="AG81" i="14" s="1"/>
  <c r="W82" i="14"/>
  <c r="AS80" i="16"/>
  <c r="AR80" i="16"/>
  <c r="AT80" i="16" s="1"/>
  <c r="Y82" i="16" l="1"/>
  <c r="Z82" i="16" s="1"/>
  <c r="Y81" i="14"/>
  <c r="Z81" i="14" s="1"/>
  <c r="X83" i="16"/>
  <c r="AQ82" i="16"/>
  <c r="AF82" i="16"/>
  <c r="AG82" i="16" s="1"/>
  <c r="W83" i="16"/>
  <c r="AR81" i="14"/>
  <c r="AT81" i="14" s="1"/>
  <c r="AS81" i="14"/>
  <c r="X83" i="14"/>
  <c r="AQ82" i="14"/>
  <c r="W83" i="14"/>
  <c r="AF82" i="14"/>
  <c r="AG82" i="14" s="1"/>
  <c r="AR81" i="16"/>
  <c r="AT81" i="16" s="1"/>
  <c r="AS81" i="16"/>
  <c r="Y83" i="16" l="1"/>
  <c r="Z83" i="16" s="1"/>
  <c r="Y82" i="14"/>
  <c r="Z82" i="14" s="1"/>
  <c r="X84" i="16"/>
  <c r="AQ83" i="16"/>
  <c r="AF83" i="16"/>
  <c r="AG83" i="16" s="1"/>
  <c r="W84" i="16"/>
  <c r="AQ83" i="14"/>
  <c r="X84" i="14"/>
  <c r="W84" i="14"/>
  <c r="AF83" i="14"/>
  <c r="AG83" i="14" s="1"/>
  <c r="AR82" i="16"/>
  <c r="AT82" i="16" s="1"/>
  <c r="AS82" i="16"/>
  <c r="AR82" i="14"/>
  <c r="AT82" i="14" s="1"/>
  <c r="AS82" i="14"/>
  <c r="Y84" i="16" l="1"/>
  <c r="Z84" i="16" s="1"/>
  <c r="Y83" i="14"/>
  <c r="Z83" i="14" s="1"/>
  <c r="AF84" i="14"/>
  <c r="AG84" i="14" s="1"/>
  <c r="AQ84" i="14"/>
  <c r="X85" i="14"/>
  <c r="W85" i="14"/>
  <c r="X85" i="16"/>
  <c r="AQ84" i="16"/>
  <c r="AF84" i="16"/>
  <c r="AG84" i="16" s="1"/>
  <c r="W85" i="16"/>
  <c r="AR83" i="14"/>
  <c r="AT83" i="14" s="1"/>
  <c r="AS83" i="14"/>
  <c r="AR83" i="16"/>
  <c r="AT83" i="16" s="1"/>
  <c r="AS83" i="16"/>
  <c r="Y85" i="16" l="1"/>
  <c r="Z85" i="16" s="1"/>
  <c r="Y84" i="14"/>
  <c r="Z84" i="14" s="1"/>
  <c r="AR84" i="16"/>
  <c r="AT84" i="16" s="1"/>
  <c r="AS84" i="16"/>
  <c r="AQ85" i="14"/>
  <c r="X86" i="14"/>
  <c r="AF85" i="14"/>
  <c r="AG85" i="14" s="1"/>
  <c r="W86" i="14"/>
  <c r="X86" i="16"/>
  <c r="AF85" i="16"/>
  <c r="AG85" i="16" s="1"/>
  <c r="AQ85" i="16"/>
  <c r="W86" i="16"/>
  <c r="AR84" i="14"/>
  <c r="AT84" i="14" s="1"/>
  <c r="AS84" i="14"/>
  <c r="Y86" i="16" l="1"/>
  <c r="Z86" i="16" s="1"/>
  <c r="Y85" i="14"/>
  <c r="Z85" i="14" s="1"/>
  <c r="AQ86" i="14"/>
  <c r="X87" i="14"/>
  <c r="AF86" i="14"/>
  <c r="AG86" i="14" s="1"/>
  <c r="W87" i="14"/>
  <c r="AS85" i="14"/>
  <c r="AR85" i="14"/>
  <c r="AT85" i="14" s="1"/>
  <c r="X87" i="16"/>
  <c r="AQ86" i="16"/>
  <c r="AF86" i="16"/>
  <c r="AG86" i="16" s="1"/>
  <c r="W87" i="16"/>
  <c r="AR85" i="16"/>
  <c r="AT85" i="16" s="1"/>
  <c r="AS85" i="16"/>
  <c r="Y87" i="16" l="1"/>
  <c r="Z87" i="16" s="1"/>
  <c r="Y86" i="14"/>
  <c r="Z86" i="14" s="1"/>
  <c r="AQ87" i="14"/>
  <c r="X88" i="14"/>
  <c r="AF87" i="14"/>
  <c r="AG87" i="14" s="1"/>
  <c r="W88" i="14"/>
  <c r="X88" i="16"/>
  <c r="AQ87" i="16"/>
  <c r="AF87" i="16"/>
  <c r="AG87" i="16" s="1"/>
  <c r="W88" i="16"/>
  <c r="AR86" i="16"/>
  <c r="AT86" i="16" s="1"/>
  <c r="AS86" i="16"/>
  <c r="AR86" i="14"/>
  <c r="AT86" i="14" s="1"/>
  <c r="AS86" i="14"/>
  <c r="Y88" i="16" l="1"/>
  <c r="Z88" i="16" s="1"/>
  <c r="Y87" i="14"/>
  <c r="Z87" i="14" s="1"/>
  <c r="X89" i="14"/>
  <c r="AF88" i="14"/>
  <c r="AG88" i="14" s="1"/>
  <c r="W89" i="14"/>
  <c r="AQ88" i="14"/>
  <c r="AR87" i="16"/>
  <c r="AT87" i="16" s="1"/>
  <c r="AS87" i="16"/>
  <c r="X89" i="16"/>
  <c r="AQ88" i="16"/>
  <c r="AF88" i="16"/>
  <c r="AG88" i="16" s="1"/>
  <c r="W89" i="16"/>
  <c r="AR87" i="14"/>
  <c r="AT87" i="14" s="1"/>
  <c r="AS87" i="14"/>
  <c r="Y89" i="16" l="1"/>
  <c r="Z89" i="16" s="1"/>
  <c r="Y88" i="14"/>
  <c r="Z88" i="14" s="1"/>
  <c r="AR88" i="14"/>
  <c r="AT88" i="14" s="1"/>
  <c r="AS88" i="14"/>
  <c r="AF89" i="16"/>
  <c r="AG89" i="16" s="1"/>
  <c r="X90" i="16"/>
  <c r="AQ89" i="16"/>
  <c r="W90" i="16"/>
  <c r="AQ89" i="14"/>
  <c r="AF89" i="14"/>
  <c r="AG89" i="14" s="1"/>
  <c r="X90" i="14"/>
  <c r="W90" i="14"/>
  <c r="AR88" i="16"/>
  <c r="AT88" i="16" s="1"/>
  <c r="AS88" i="16"/>
  <c r="Y90" i="16" l="1"/>
  <c r="Z90" i="16" s="1"/>
  <c r="Y89" i="14"/>
  <c r="Z89" i="14" s="1"/>
  <c r="AF90" i="16"/>
  <c r="AG90" i="16" s="1"/>
  <c r="X91" i="16"/>
  <c r="AQ90" i="16"/>
  <c r="W91" i="16"/>
  <c r="AS89" i="16"/>
  <c r="AR89" i="16"/>
  <c r="AT89" i="16" s="1"/>
  <c r="AQ90" i="14"/>
  <c r="X91" i="14"/>
  <c r="W91" i="14"/>
  <c r="AF90" i="14"/>
  <c r="AG90" i="14" s="1"/>
  <c r="AS89" i="14"/>
  <c r="AR89" i="14"/>
  <c r="AT89" i="14" s="1"/>
  <c r="Y91" i="16" l="1"/>
  <c r="Z91" i="16" s="1"/>
  <c r="Y90" i="14"/>
  <c r="Z90" i="14" s="1"/>
  <c r="AR90" i="14"/>
  <c r="AT90" i="14" s="1"/>
  <c r="AS90" i="14"/>
  <c r="X92" i="16"/>
  <c r="AQ91" i="16"/>
  <c r="AF91" i="16"/>
  <c r="AG91" i="16" s="1"/>
  <c r="W92" i="16"/>
  <c r="AQ91" i="14"/>
  <c r="X92" i="14"/>
  <c r="W92" i="14"/>
  <c r="AF91" i="14"/>
  <c r="AG91" i="14" s="1"/>
  <c r="AS90" i="16"/>
  <c r="AR90" i="16"/>
  <c r="AT90" i="16" s="1"/>
  <c r="Y92" i="16" l="1"/>
  <c r="Z92" i="16" s="1"/>
  <c r="Y91" i="14"/>
  <c r="Z91" i="14" s="1"/>
  <c r="AR91" i="14"/>
  <c r="AT91" i="14" s="1"/>
  <c r="AS91" i="14"/>
  <c r="AS91" i="16"/>
  <c r="AR91" i="16"/>
  <c r="AT91" i="16" s="1"/>
  <c r="X93" i="16"/>
  <c r="AF92" i="16"/>
  <c r="AG92" i="16" s="1"/>
  <c r="AQ92" i="16"/>
  <c r="W93" i="16"/>
  <c r="X93" i="14"/>
  <c r="AF92" i="14"/>
  <c r="AG92" i="14" s="1"/>
  <c r="AQ92" i="14"/>
  <c r="W93" i="14"/>
  <c r="Y93" i="16" l="1"/>
  <c r="Z93" i="16" s="1"/>
  <c r="Y92" i="14"/>
  <c r="Z92" i="14" s="1"/>
  <c r="AR92" i="14"/>
  <c r="AT92" i="14" s="1"/>
  <c r="AS92" i="14"/>
  <c r="AS92" i="16"/>
  <c r="AR92" i="16"/>
  <c r="AT92" i="16" s="1"/>
  <c r="X94" i="14"/>
  <c r="AF93" i="14"/>
  <c r="AG93" i="14" s="1"/>
  <c r="AQ93" i="14"/>
  <c r="W94" i="14"/>
  <c r="X94" i="16"/>
  <c r="AQ93" i="16"/>
  <c r="AF93" i="16"/>
  <c r="AG93" i="16" s="1"/>
  <c r="W94" i="16"/>
  <c r="Y94" i="16" l="1"/>
  <c r="Z94" i="16" s="1"/>
  <c r="Y93" i="14"/>
  <c r="Z93" i="14" s="1"/>
  <c r="AS93" i="14"/>
  <c r="AR93" i="14"/>
  <c r="AT93" i="14" s="1"/>
  <c r="AF94" i="16"/>
  <c r="AG94" i="16" s="1"/>
  <c r="AQ94" i="16"/>
  <c r="X95" i="16"/>
  <c r="W95" i="16"/>
  <c r="AR93" i="16"/>
  <c r="AT93" i="16" s="1"/>
  <c r="AS93" i="16"/>
  <c r="X95" i="14"/>
  <c r="AQ94" i="14"/>
  <c r="AF94" i="14"/>
  <c r="AG94" i="14" s="1"/>
  <c r="W95" i="14"/>
  <c r="Y95" i="16" l="1"/>
  <c r="Z95" i="16" s="1"/>
  <c r="Y94" i="14"/>
  <c r="Z94" i="14" s="1"/>
  <c r="X96" i="16"/>
  <c r="AQ95" i="16"/>
  <c r="AF95" i="16"/>
  <c r="AG95" i="16" s="1"/>
  <c r="W96" i="16"/>
  <c r="AR94" i="16"/>
  <c r="AT94" i="16" s="1"/>
  <c r="AS94" i="16"/>
  <c r="AS94" i="14"/>
  <c r="AR94" i="14"/>
  <c r="AT94" i="14" s="1"/>
  <c r="X96" i="14"/>
  <c r="AQ95" i="14"/>
  <c r="AF95" i="14"/>
  <c r="AG95" i="14" s="1"/>
  <c r="W96" i="14"/>
  <c r="Y96" i="16" l="1"/>
  <c r="Z96" i="16" s="1"/>
  <c r="Y95" i="14"/>
  <c r="Z95" i="14" s="1"/>
  <c r="X97" i="16"/>
  <c r="AQ96" i="16"/>
  <c r="AF96" i="16"/>
  <c r="AG96" i="16" s="1"/>
  <c r="W97" i="16"/>
  <c r="AF96" i="14"/>
  <c r="AG96" i="14" s="1"/>
  <c r="W97" i="14"/>
  <c r="X97" i="14"/>
  <c r="AQ96" i="14"/>
  <c r="AS95" i="16"/>
  <c r="AR95" i="16"/>
  <c r="AT95" i="16" s="1"/>
  <c r="AS95" i="14"/>
  <c r="AR95" i="14"/>
  <c r="AT95" i="14" s="1"/>
  <c r="Y97" i="16" l="1"/>
  <c r="Z97" i="16" s="1"/>
  <c r="Y96" i="14"/>
  <c r="Z96" i="14" s="1"/>
  <c r="X98" i="14"/>
  <c r="AQ97" i="14"/>
  <c r="AF97" i="14"/>
  <c r="AG97" i="14" s="1"/>
  <c r="W98" i="14"/>
  <c r="X98" i="16"/>
  <c r="AQ97" i="16"/>
  <c r="AF97" i="16"/>
  <c r="AG97" i="16" s="1"/>
  <c r="W98" i="16"/>
  <c r="AS96" i="16"/>
  <c r="AR96" i="16"/>
  <c r="AT96" i="16" s="1"/>
  <c r="AR96" i="14"/>
  <c r="AT96" i="14" s="1"/>
  <c r="AS96" i="14"/>
  <c r="Y98" i="16" l="1"/>
  <c r="Z98" i="16" s="1"/>
  <c r="Y97" i="14"/>
  <c r="Z97" i="14" s="1"/>
  <c r="AF98" i="14"/>
  <c r="AG98" i="14" s="1"/>
  <c r="AQ98" i="14"/>
  <c r="X99" i="14"/>
  <c r="W99" i="14"/>
  <c r="AS97" i="16"/>
  <c r="AR97" i="16"/>
  <c r="AT97" i="16" s="1"/>
  <c r="AQ98" i="16"/>
  <c r="X99" i="16"/>
  <c r="AF98" i="16"/>
  <c r="AG98" i="16" s="1"/>
  <c r="W99" i="16"/>
  <c r="AS97" i="14"/>
  <c r="AR97" i="14"/>
  <c r="AT97" i="14" s="1"/>
  <c r="Y99" i="16" l="1"/>
  <c r="Z99" i="16" s="1"/>
  <c r="Y98" i="14"/>
  <c r="Z98" i="14" s="1"/>
  <c r="W100" i="14"/>
  <c r="AQ99" i="14"/>
  <c r="AF99" i="14"/>
  <c r="AG99" i="14" s="1"/>
  <c r="X100" i="14"/>
  <c r="AR98" i="14"/>
  <c r="AT98" i="14" s="1"/>
  <c r="AS98" i="14"/>
  <c r="AR98" i="16"/>
  <c r="AT98" i="16" s="1"/>
  <c r="AS98" i="16"/>
  <c r="X100" i="16"/>
  <c r="AQ99" i="16"/>
  <c r="AF99" i="16"/>
  <c r="AG99" i="16" s="1"/>
  <c r="W100" i="16"/>
  <c r="Y100" i="16" l="1"/>
  <c r="Z100" i="16" s="1"/>
  <c r="Y99" i="14"/>
  <c r="Z99" i="14" s="1"/>
  <c r="X101" i="16"/>
  <c r="AF100" i="16"/>
  <c r="AG100" i="16" s="1"/>
  <c r="AQ100" i="16"/>
  <c r="W101" i="16"/>
  <c r="AR99" i="14"/>
  <c r="AT99" i="14" s="1"/>
  <c r="AS99" i="14"/>
  <c r="X101" i="14"/>
  <c r="AQ100" i="14"/>
  <c r="W101" i="14"/>
  <c r="AF100" i="14"/>
  <c r="AG100" i="14" s="1"/>
  <c r="AS99" i="16"/>
  <c r="AR99" i="16"/>
  <c r="AT99" i="16" s="1"/>
  <c r="Y101" i="16" l="1"/>
  <c r="Z101" i="16" s="1"/>
  <c r="Y100" i="14"/>
  <c r="Z100" i="14" s="1"/>
  <c r="X102" i="16"/>
  <c r="AQ101" i="16"/>
  <c r="AF101" i="16"/>
  <c r="AG101" i="16" s="1"/>
  <c r="W102" i="16"/>
  <c r="AQ101" i="14"/>
  <c r="W102" i="14"/>
  <c r="AF101" i="14"/>
  <c r="AG101" i="14" s="1"/>
  <c r="X102" i="14"/>
  <c r="AS100" i="16"/>
  <c r="AR100" i="16"/>
  <c r="AT100" i="16" s="1"/>
  <c r="AR100" i="14"/>
  <c r="AT100" i="14" s="1"/>
  <c r="AS100" i="14"/>
  <c r="Y102" i="16" l="1"/>
  <c r="Z102" i="16" s="1"/>
  <c r="Y101" i="14"/>
  <c r="Z101" i="14" s="1"/>
  <c r="X103" i="14"/>
  <c r="AQ102" i="14"/>
  <c r="AF102" i="14"/>
  <c r="AG102" i="14" s="1"/>
  <c r="W103" i="14"/>
  <c r="AR101" i="14"/>
  <c r="AT101" i="14" s="1"/>
  <c r="AS101" i="14"/>
  <c r="AF102" i="16"/>
  <c r="AG102" i="16" s="1"/>
  <c r="AQ102" i="16"/>
  <c r="W103" i="16"/>
  <c r="X103" i="16"/>
  <c r="AS101" i="16"/>
  <c r="AR101" i="16"/>
  <c r="AT101" i="16" s="1"/>
  <c r="Y102" i="14" l="1"/>
  <c r="Z102" i="14" s="1"/>
  <c r="AF103" i="14"/>
  <c r="AQ103" i="14"/>
  <c r="W105" i="14"/>
  <c r="AF103" i="16"/>
  <c r="AQ103" i="16"/>
  <c r="W105" i="16"/>
  <c r="Y103" i="16"/>
  <c r="Z103" i="16" s="1"/>
  <c r="X105" i="16"/>
  <c r="AR102" i="16"/>
  <c r="AT102" i="16" s="1"/>
  <c r="AS102" i="16"/>
  <c r="AR102" i="14"/>
  <c r="AT102" i="14" s="1"/>
  <c r="AS102" i="14"/>
  <c r="X105" i="14"/>
  <c r="Y103" i="14" l="1"/>
  <c r="Z103" i="14" s="1"/>
  <c r="AR103" i="16"/>
  <c r="AT103" i="16" s="1"/>
  <c r="AT105" i="16" s="1"/>
  <c r="AS103" i="16"/>
  <c r="AT107" i="16" s="1"/>
  <c r="BA5" i="18" s="1"/>
  <c r="AG103" i="16"/>
  <c r="AG105" i="16" s="1"/>
  <c r="AF105" i="16"/>
  <c r="W107" i="14"/>
  <c r="Y105" i="14"/>
  <c r="AR103" i="14"/>
  <c r="AT103" i="14" s="1"/>
  <c r="AT105" i="14" s="1"/>
  <c r="AS103" i="14"/>
  <c r="AT107" i="14" s="1"/>
  <c r="AX5" i="18" s="1"/>
  <c r="Y105" i="16"/>
  <c r="W107" i="16"/>
  <c r="AG103" i="14"/>
  <c r="AG105" i="14" s="1"/>
  <c r="AY5" i="18" s="1"/>
  <c r="AF105" i="14"/>
  <c r="AW5" i="18" l="1"/>
  <c r="C12" i="17"/>
  <c r="K109" i="14"/>
  <c r="Q109" i="14"/>
  <c r="N109" i="14"/>
  <c r="T109" i="14"/>
  <c r="W109" i="14"/>
  <c r="BB5" i="18"/>
  <c r="C5" i="17"/>
  <c r="W109" i="16"/>
  <c r="Q109" i="16"/>
  <c r="T109" i="16"/>
  <c r="N109" i="16"/>
  <c r="K109" i="16"/>
  <c r="C11" i="17"/>
  <c r="C7" i="17"/>
  <c r="AZ5" i="18"/>
  <c r="C9" i="17" l="1"/>
  <c r="G11" i="17"/>
  <c r="G9"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Molly Paffett</author>
    <author>tc={C2D44FA7-15C6-4242-B0D7-D05B40998A38}</author>
    <author>tc={52F950DB-09C4-4C41-B5C5-F9D154767ED2}</author>
    <author>tc={068A8EAC-AD19-492E-96BC-B36AF54BAA9D}</author>
    <author>Microsoft Office User</author>
    <author>tc={240CC355-DAC2-4336-84E6-024E69BBA6DB}</author>
  </authors>
  <commentList>
    <comment ref="B1" authorId="0" shapeId="0" xr:uid="{A53DD21F-1026-5E4C-AC48-BC41C280AF1A}">
      <text>
        <r>
          <rPr>
            <b/>
            <sz val="10"/>
            <color rgb="FF000000"/>
            <rFont val="Tahoma"/>
            <family val="2"/>
          </rPr>
          <t>Molly Paffett:</t>
        </r>
        <r>
          <rPr>
            <sz val="10"/>
            <color rgb="FF000000"/>
            <rFont val="Tahoma"/>
            <family val="2"/>
          </rPr>
          <t xml:space="preserve">
</t>
        </r>
        <r>
          <rPr>
            <sz val="10"/>
            <color rgb="FF000000"/>
            <rFont val="Tahoma"/>
            <family val="2"/>
          </rPr>
          <t xml:space="preserve">When = 0 --&gt; Probablistic analysis
</t>
        </r>
        <r>
          <rPr>
            <sz val="10"/>
            <color rgb="FF000000"/>
            <rFont val="Tahoma"/>
            <family val="2"/>
          </rPr>
          <t>When ≠ 0 --&gt; Deterministic analysis</t>
        </r>
      </text>
    </comment>
    <comment ref="H1" authorId="0" shapeId="0" xr:uid="{7FB069D1-4819-C04E-AF8F-6C033FD4596E}">
      <text>
        <r>
          <rPr>
            <b/>
            <sz val="10"/>
            <color rgb="FF000000"/>
            <rFont val="Tahoma"/>
            <family val="2"/>
          </rPr>
          <t>Molly Paffett:</t>
        </r>
        <r>
          <rPr>
            <sz val="10"/>
            <color rgb="FF000000"/>
            <rFont val="Tahoma"/>
            <family val="2"/>
          </rPr>
          <t xml:space="preserve">
</t>
        </r>
        <r>
          <rPr>
            <sz val="10"/>
            <color rgb="FF000000"/>
            <rFont val="Tahoma"/>
            <family val="2"/>
          </rPr>
          <t xml:space="preserve">1= societal perspective
</t>
        </r>
        <r>
          <rPr>
            <sz val="10"/>
            <color rgb="FF000000"/>
            <rFont val="Tahoma"/>
            <family val="2"/>
          </rPr>
          <t>0 = UCS perspective (ie. payers)</t>
        </r>
      </text>
    </comment>
    <comment ref="K1" authorId="0" shapeId="0" xr:uid="{77AAE5C4-A006-F046-8228-A5285B7A6607}">
      <text>
        <r>
          <rPr>
            <b/>
            <sz val="10"/>
            <color rgb="FF000000"/>
            <rFont val="Tahoma"/>
            <family val="2"/>
          </rPr>
          <t>Molly Paffett:</t>
        </r>
        <r>
          <rPr>
            <sz val="10"/>
            <color rgb="FF000000"/>
            <rFont val="Tahoma"/>
            <family val="2"/>
          </rPr>
          <t xml:space="preserve">
</t>
        </r>
        <r>
          <rPr>
            <sz val="10"/>
            <color rgb="FF000000"/>
            <rFont val="Tahoma"/>
            <family val="2"/>
          </rPr>
          <t xml:space="preserve">1 = RR4 = 1
</t>
        </r>
        <r>
          <rPr>
            <sz val="10"/>
            <color rgb="FF000000"/>
            <rFont val="Tahoma"/>
            <family val="2"/>
          </rPr>
          <t>0 = RR4 = 3 (ie. as per ESCORT data)</t>
        </r>
      </text>
    </comment>
    <comment ref="I3" authorId="1" shapeId="0" xr:uid="{C2D44FA7-15C6-4242-B0D7-D05B40998A38}">
      <text>
        <t>[Threaded comment]
Your version of Excel allows you to read this threaded comment; however, any edits to it will get removed if the file is opened in a newer version of Excel. Learn more: https://go.microsoft.com/fwlink/?linkid=870924
Comment:
    Are these columns needed when using Dirichlet for probabilistic analysis?</t>
      </text>
    </comment>
    <comment ref="F10" authorId="0" shapeId="0" xr:uid="{9B7153F1-95BE-4847-B965-EE780AF1B3C5}">
      <text>
        <r>
          <rPr>
            <b/>
            <sz val="10"/>
            <color rgb="FF000000"/>
            <rFont val="Tahoma"/>
            <family val="2"/>
          </rPr>
          <t>Molly Paffett:</t>
        </r>
        <r>
          <rPr>
            <sz val="10"/>
            <color rgb="FF000000"/>
            <rFont val="Tahoma"/>
            <family val="2"/>
          </rPr>
          <t xml:space="preserve">
</t>
        </r>
        <r>
          <rPr>
            <sz val="10"/>
            <color rgb="FF000000"/>
            <rFont val="Tahoma"/>
            <family val="2"/>
          </rPr>
          <t>Highlighted calculated as 1 minus the relevant other transitional probabilties</t>
        </r>
      </text>
    </comment>
    <comment ref="G10" authorId="0" shapeId="0" xr:uid="{3FD70E3F-388E-C74D-B352-84ECB5EBCFEB}">
      <text>
        <r>
          <rPr>
            <b/>
            <sz val="10"/>
            <color rgb="FF000000"/>
            <rFont val="Tahoma"/>
            <family val="2"/>
          </rPr>
          <t>Molly Paffett:</t>
        </r>
        <r>
          <rPr>
            <sz val="10"/>
            <color rgb="FF000000"/>
            <rFont val="Tahoma"/>
            <family val="2"/>
          </rPr>
          <t xml:space="preserve">
</t>
        </r>
        <r>
          <rPr>
            <sz val="10"/>
            <color rgb="FF000000"/>
            <rFont val="Tahoma"/>
            <family val="2"/>
          </rPr>
          <t>Values derived using observed stage counts in ESCORT 1 and 2; see Transitional probabilities sheet; relative risks are applied to the ICP transitional probabilties below</t>
        </r>
      </text>
    </comment>
    <comment ref="J10" authorId="0" shapeId="0" xr:uid="{2E31CC6E-458B-8048-8449-6E9F5E02FF94}">
      <text>
        <r>
          <rPr>
            <b/>
            <sz val="10"/>
            <color rgb="FF000000"/>
            <rFont val="Tahoma"/>
            <family val="2"/>
          </rPr>
          <t>Molly Paffett:</t>
        </r>
        <r>
          <rPr>
            <sz val="10"/>
            <color rgb="FF000000"/>
            <rFont val="Tahoma"/>
            <family val="2"/>
          </rPr>
          <t xml:space="preserve">
</t>
        </r>
        <r>
          <rPr>
            <sz val="10"/>
            <color rgb="FF000000"/>
            <rFont val="Tahoma"/>
            <family val="2"/>
          </rPr>
          <t xml:space="preserve">Not relevant for these parameters as they are calculated as the ICP transitional probs * RR parameters
</t>
        </r>
      </text>
    </comment>
    <comment ref="F12" authorId="0" shapeId="0" xr:uid="{2E9D9250-DAF0-1348-8939-64EF95A8C164}">
      <text>
        <r>
          <rPr>
            <b/>
            <sz val="10"/>
            <color rgb="FF000000"/>
            <rFont val="Tahoma"/>
            <family val="2"/>
          </rPr>
          <t>Molly Paffett:</t>
        </r>
        <r>
          <rPr>
            <sz val="10"/>
            <color rgb="FF000000"/>
            <rFont val="Tahoma"/>
            <family val="2"/>
          </rPr>
          <t xml:space="preserve">
</t>
        </r>
        <r>
          <rPr>
            <sz val="10"/>
            <color rgb="FF000000"/>
            <rFont val="Tahoma"/>
            <family val="2"/>
          </rPr>
          <t>Fixed at 0 - no uncertainty: same for p3bDeath and p4Death</t>
        </r>
      </text>
    </comment>
    <comment ref="A22" authorId="2" shapeId="0" xr:uid="{52F950DB-09C4-4C41-B5C5-F9D154767ED2}">
      <text>
        <t>[Threaded comment]
Your version of Excel allows you to read this threaded comment; however, any edits to it will get removed if the file is opened in a newer version of Excel. Learn more: https://go.microsoft.com/fwlink/?linkid=870924
Comment:
    Do you consider using RR to determine treatment effect rather than using absolute prob?</t>
      </text>
    </comment>
    <comment ref="B23" authorId="0" shapeId="0" xr:uid="{CC4B194D-3AFA-DD47-BD3C-7681061B19A8}">
      <text>
        <r>
          <rPr>
            <b/>
            <sz val="10"/>
            <color rgb="FF000000"/>
            <rFont val="Tahoma"/>
            <family val="2"/>
          </rPr>
          <t>Molly Paffett:</t>
        </r>
        <r>
          <rPr>
            <sz val="10"/>
            <color rgb="FF000000"/>
            <rFont val="Tahoma"/>
            <family val="2"/>
          </rPr>
          <t xml:space="preserve">
</t>
        </r>
        <r>
          <rPr>
            <sz val="10"/>
            <color rgb="FF000000"/>
            <rFont val="Tahoma"/>
            <family val="2"/>
          </rPr>
          <t>=EXP(LN(RR)) = RR</t>
        </r>
      </text>
    </comment>
    <comment ref="G23" authorId="0" shapeId="0" xr:uid="{9F2F321C-E15D-4D47-B3F0-BE45D42464C4}">
      <text>
        <r>
          <rPr>
            <b/>
            <sz val="10"/>
            <color rgb="FF000000"/>
            <rFont val="Tahoma"/>
            <family val="2"/>
          </rPr>
          <t>Molly Paffett:</t>
        </r>
        <r>
          <rPr>
            <sz val="10"/>
            <color rgb="FF000000"/>
            <rFont val="Tahoma"/>
            <family val="2"/>
          </rPr>
          <t xml:space="preserve">
</t>
        </r>
        <r>
          <rPr>
            <sz val="10"/>
            <color rgb="FF000000"/>
            <rFont val="Tahoma"/>
            <family val="2"/>
          </rPr>
          <t xml:space="preserve">LN(RR)
</t>
        </r>
      </text>
    </comment>
    <comment ref="H23" authorId="0" shapeId="0" xr:uid="{6D395418-523C-C842-AC32-3BB0DCF59ECD}">
      <text>
        <r>
          <rPr>
            <b/>
            <sz val="10"/>
            <color rgb="FF000000"/>
            <rFont val="Tahoma"/>
            <family val="2"/>
          </rPr>
          <t>Molly Paffett:</t>
        </r>
        <r>
          <rPr>
            <sz val="10"/>
            <color rgb="FF000000"/>
            <rFont val="Tahoma"/>
            <family val="2"/>
          </rPr>
          <t xml:space="preserve">
</t>
        </r>
        <r>
          <rPr>
            <sz val="10"/>
            <color rgb="FF000000"/>
            <rFont val="Tahoma"/>
            <family val="2"/>
          </rPr>
          <t>SE(LN(RR))</t>
        </r>
      </text>
    </comment>
    <comment ref="K23" authorId="0" shapeId="0" xr:uid="{DDB046B7-7B5B-3B4D-B3DE-D7D56255A192}">
      <text>
        <r>
          <rPr>
            <b/>
            <sz val="10"/>
            <color rgb="FF000000"/>
            <rFont val="Tahoma"/>
            <family val="2"/>
          </rPr>
          <t>Molly Paffett:</t>
        </r>
        <r>
          <rPr>
            <sz val="10"/>
            <color rgb="FF000000"/>
            <rFont val="Tahoma"/>
            <family val="2"/>
          </rPr>
          <t xml:space="preserve">
</t>
        </r>
        <r>
          <rPr>
            <sz val="10"/>
            <color rgb="FF000000"/>
            <rFont val="Tahoma"/>
            <family val="2"/>
          </rPr>
          <t xml:space="preserve">CI for RR </t>
        </r>
        <r>
          <rPr>
            <i/>
            <sz val="10"/>
            <color rgb="FF000000"/>
            <rFont val="Tahoma"/>
            <family val="2"/>
          </rPr>
          <t xml:space="preserve">not </t>
        </r>
        <r>
          <rPr>
            <sz val="10"/>
            <color rgb="FF000000"/>
            <rFont val="Tahoma"/>
            <family val="2"/>
          </rPr>
          <t>LN(RR)</t>
        </r>
      </text>
    </comment>
    <comment ref="B26" authorId="3" shapeId="0" xr:uid="{068A8EAC-AD19-492E-96BC-B36AF54BAA9D}">
      <text>
        <t>[Threaded comment]
Your version of Excel allows you to read this threaded comment; however, any edits to it will get removed if the file is opened in a newer version of Excel. Learn more: https://go.microsoft.com/fwlink/?linkid=870924
Comment:
    1. Why was this parameter applied in both markov worksheets i.e. MM conventional and MDCT? 
2. We need to find good justiciation whether this RR can be applied to every step of CKD progression or only particular steps? 
Reply:
    I think that the MM MDCT sheet IF function was allocated the wrong number in C1 - I have now resolved this.
I assumed that it would be applied in each stage when constructing the model, but I can adjust when we know which stages we want to apply it too.</t>
      </text>
    </comment>
    <comment ref="F31" authorId="0" shapeId="0" xr:uid="{7F4D2208-6506-CF4A-AAB8-C483C90B1217}">
      <text>
        <r>
          <rPr>
            <b/>
            <sz val="10"/>
            <color rgb="FF000000"/>
            <rFont val="Tahoma"/>
            <family val="2"/>
          </rPr>
          <t>Molly Paffett:</t>
        </r>
        <r>
          <rPr>
            <sz val="10"/>
            <color rgb="FF000000"/>
            <rFont val="Tahoma"/>
            <family val="2"/>
          </rPr>
          <t xml:space="preserve">
</t>
        </r>
        <r>
          <rPr>
            <sz val="10"/>
            <color rgb="FF000000"/>
            <rFont val="Calibri"/>
            <family val="2"/>
          </rPr>
          <t xml:space="preserve">Fixed at 0 - no uncertainty: same for p3bDeath and p4Death
</t>
        </r>
      </text>
    </comment>
    <comment ref="D33" authorId="4" shapeId="0" xr:uid="{BE253160-86CF-8B47-9C8A-01F0973FE4B2}">
      <text>
        <r>
          <rPr>
            <b/>
            <sz val="10"/>
            <color rgb="FF000000"/>
            <rFont val="Tahoma"/>
            <family val="2"/>
          </rPr>
          <t>Microsoft Office User:</t>
        </r>
        <r>
          <rPr>
            <sz val="10"/>
            <color rgb="FF000000"/>
            <rFont val="Tahoma"/>
            <family val="2"/>
          </rPr>
          <t xml:space="preserve">
</t>
        </r>
        <r>
          <rPr>
            <sz val="10"/>
            <color rgb="FF000000"/>
            <rFont val="Tahoma"/>
            <family val="2"/>
          </rPr>
          <t xml:space="preserve">Grover et al (2019) values for 3/4 taken for afer 1 year
</t>
        </r>
      </text>
    </comment>
    <comment ref="D34" authorId="4" shapeId="0" xr:uid="{026CD526-CEFE-F24F-91D2-E849DE085EAC}">
      <text>
        <r>
          <rPr>
            <b/>
            <sz val="10"/>
            <color rgb="FF000000"/>
            <rFont val="Tahoma"/>
            <family val="2"/>
          </rPr>
          <t>Microsoft Office User:</t>
        </r>
        <r>
          <rPr>
            <sz val="10"/>
            <color rgb="FF000000"/>
            <rFont val="Tahoma"/>
            <family val="2"/>
          </rPr>
          <t xml:space="preserve">
</t>
        </r>
        <r>
          <rPr>
            <sz val="10"/>
            <color rgb="FF000000"/>
            <rFont val="Tahoma"/>
            <family val="2"/>
          </rPr>
          <t xml:space="preserve">Grover et al (2019) values for 3/4 taken for afer 1 year
</t>
        </r>
      </text>
    </comment>
    <comment ref="I43" authorId="5" shapeId="0" xr:uid="{240CC355-DAC2-4336-84E6-024E69BBA6DB}">
      <text>
        <t>[Threaded comment]
Your version of Excel allows you to read this threaded comment; however, any edits to it will get removed if the file is opened in a newer version of Excel. Learn more: https://go.microsoft.com/fwlink/?linkid=870924
Comment:
    The formulation for calculating alpha and beta of the gramma distribution are incorrect. Pls revise them accordingly!
Reply:
    Resolved using Briggs et al 2002</t>
      </text>
    </comment>
    <comment ref="H71" authorId="0" shapeId="0" xr:uid="{F425F030-F742-5847-9F3F-B99E2A4ABB41}">
      <text>
        <r>
          <rPr>
            <b/>
            <sz val="10"/>
            <color rgb="FF000000"/>
            <rFont val="Tahoma"/>
            <family val="2"/>
          </rPr>
          <t>Molly Paffett:</t>
        </r>
        <r>
          <rPr>
            <sz val="10"/>
            <color rgb="FF000000"/>
            <rFont val="Tahoma"/>
            <family val="2"/>
          </rPr>
          <t xml:space="preserve">
</t>
        </r>
        <r>
          <rPr>
            <sz val="10"/>
            <color rgb="FF000000"/>
            <rFont val="Tahoma"/>
            <family val="2"/>
          </rPr>
          <t>The SEs are assumed to be equal to the mean value, as SE information was not available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Molly Paffett</author>
    <author>tc={B30B53F4-87C0-4240-B6A3-89A8B24DCCAF}</author>
    <author>Jeerath</author>
    <author>tc={D5D5AF4A-9D0B-4C05-9807-99BCB1CC1937}</author>
    <author>tc={3C3737F9-8C9F-914C-9A70-FDBCAC53D2A8}</author>
  </authors>
  <commentList>
    <comment ref="Y3" authorId="0" shapeId="0" xr:uid="{5D92972B-B312-8743-8E02-EA348DD48832}">
      <text>
        <r>
          <rPr>
            <b/>
            <sz val="10"/>
            <color rgb="FF000000"/>
            <rFont val="Tahoma"/>
            <family val="2"/>
          </rPr>
          <t>Molly Paffett:</t>
        </r>
        <r>
          <rPr>
            <sz val="10"/>
            <color rgb="FF000000"/>
            <rFont val="Tahoma"/>
            <family val="2"/>
          </rPr>
          <t xml:space="preserve">
</t>
        </r>
        <r>
          <rPr>
            <b/>
            <sz val="10"/>
            <color rgb="FF000000"/>
            <rFont val="Tahoma"/>
            <family val="34"/>
          </rPr>
          <t>Molly Paffett:</t>
        </r>
        <r>
          <rPr>
            <sz val="10"/>
            <color rgb="FF000000"/>
            <rFont val="Calibri"/>
            <family val="2"/>
          </rPr>
          <t xml:space="preserve">
</t>
        </r>
        <r>
          <rPr>
            <sz val="10"/>
            <color rgb="FF000000"/>
            <rFont val="Tahoma"/>
            <family val="34"/>
          </rPr>
          <t>= Those who had already previously died in other cycles + those who have died in the previous cycle (ie. those who have progressed to the death healthstate from their CKD stage) + those who have died from other causes (ie. due to baseline mortality)</t>
        </r>
        <r>
          <rPr>
            <sz val="10"/>
            <color rgb="FF000000"/>
            <rFont val="Calibri"/>
            <family val="2"/>
          </rPr>
          <t xml:space="preserve">
</t>
        </r>
      </text>
    </comment>
    <comment ref="AF3" authorId="0" shapeId="0" xr:uid="{37CA1320-D8F4-0B41-BDC0-B65665F15DB8}">
      <text>
        <r>
          <rPr>
            <b/>
            <sz val="10"/>
            <color rgb="FF000000"/>
            <rFont val="Tahoma"/>
            <family val="2"/>
          </rPr>
          <t xml:space="preserve">Molly Paffett:
</t>
        </r>
        <r>
          <rPr>
            <sz val="10"/>
            <color rgb="FF000000"/>
            <rFont val="Tahoma"/>
            <family val="2"/>
          </rPr>
          <t xml:space="preserve">Calculated by:
</t>
        </r>
        <r>
          <rPr>
            <sz val="10"/>
            <color rgb="FF000000"/>
            <rFont val="Tahoma"/>
            <family val="2"/>
          </rPr>
          <t>=((current cycle %patients on dialysis-previous cycle %patients on dialysis)*dialysis costs for 1st year)+(previous cycle %patients on dialysis*dialysis costs for afetr 1st year</t>
        </r>
      </text>
    </comment>
    <comment ref="AJ3" authorId="0" shapeId="0" xr:uid="{543A8636-42A8-6845-B798-66ACF9E48D9B}">
      <text>
        <r>
          <rPr>
            <b/>
            <sz val="10"/>
            <color rgb="FF000000"/>
            <rFont val="Tahoma"/>
            <family val="2"/>
          </rPr>
          <t>Molly Paffett:</t>
        </r>
        <r>
          <rPr>
            <sz val="10"/>
            <color rgb="FF000000"/>
            <rFont val="Tahoma"/>
            <family val="2"/>
          </rPr>
          <t xml:space="preserve">
</t>
        </r>
        <r>
          <rPr>
            <sz val="10"/>
            <color rgb="FF000000"/>
            <rFont val="Tahoma"/>
            <family val="2"/>
          </rPr>
          <t xml:space="preserve">Discounted life-years * utlity for CKD stage 3a
</t>
        </r>
      </text>
    </comment>
    <comment ref="A4" authorId="0" shapeId="0" xr:uid="{BFE86C58-F954-9B43-AAFC-1947D3A96884}">
      <text>
        <r>
          <rPr>
            <b/>
            <sz val="10"/>
            <color rgb="FF000000"/>
            <rFont val="Tahoma"/>
            <family val="2"/>
          </rPr>
          <t>Molly Paffett:</t>
        </r>
        <r>
          <rPr>
            <sz val="10"/>
            <color rgb="FF000000"/>
            <rFont val="Tahoma"/>
            <family val="2"/>
          </rPr>
          <t xml:space="preserve">
</t>
        </r>
        <r>
          <rPr>
            <b/>
            <sz val="10"/>
            <color rgb="FF000000"/>
            <rFont val="Tahoma"/>
            <family val="34"/>
          </rPr>
          <t>Molly Paffett:</t>
        </r>
        <r>
          <rPr>
            <sz val="10"/>
            <color rgb="FF000000"/>
            <rFont val="Calibri"/>
            <family val="2"/>
          </rPr>
          <t xml:space="preserve">
</t>
        </r>
        <r>
          <rPr>
            <sz val="10"/>
            <color rgb="FF000000"/>
            <rFont val="Tahoma"/>
            <family val="34"/>
          </rPr>
          <t>In this row under 'proportion of patients in each health state, the number can be adjusted - ie.not all patients have to start in the same stage</t>
        </r>
        <r>
          <rPr>
            <sz val="10"/>
            <color rgb="FF000000"/>
            <rFont val="Calibri"/>
            <family val="2"/>
          </rPr>
          <t xml:space="preserve">
</t>
        </r>
      </text>
    </comment>
    <comment ref="C4" authorId="0" shapeId="0" xr:uid="{6638C083-94AB-E04E-86BB-F847939B3B66}">
      <text>
        <r>
          <rPr>
            <b/>
            <sz val="10"/>
            <color rgb="FF000000"/>
            <rFont val="Tahoma"/>
            <family val="2"/>
          </rPr>
          <t>Molly Paffett:</t>
        </r>
        <r>
          <rPr>
            <sz val="10"/>
            <color rgb="FF000000"/>
            <rFont val="Tahoma"/>
            <family val="2"/>
          </rPr>
          <t xml:space="preserve">
</t>
        </r>
        <r>
          <rPr>
            <b/>
            <sz val="10"/>
            <color rgb="FF000000"/>
            <rFont val="Tahoma"/>
            <family val="34"/>
          </rPr>
          <t>Molly Paffett:</t>
        </r>
        <r>
          <rPr>
            <sz val="10"/>
            <color rgb="FF000000"/>
            <rFont val="Calibri"/>
            <family val="2"/>
          </rPr>
          <t xml:space="preserve">
</t>
        </r>
        <r>
          <rPr>
            <sz val="10"/>
            <color rgb="FF000000"/>
            <rFont val="Tahoma"/>
            <family val="34"/>
          </rPr>
          <t>Changing this cell value will accordingly adust all future cycle ages and the corresponding baseline mortalities</t>
        </r>
        <r>
          <rPr>
            <sz val="10"/>
            <color rgb="FF000000"/>
            <rFont val="Calibri"/>
            <family val="2"/>
          </rPr>
          <t xml:space="preserve">
</t>
        </r>
      </text>
    </comment>
    <comment ref="E4" authorId="1" shapeId="0" xr:uid="{B30B53F4-87C0-4240-B6A3-89A8B24DCCAF}">
      <text>
        <t xml:space="preserve">[Threaded comment]
Your version of Excel allows you to read this threaded comment; however, any edits to it will get removed if the file is opened in a newer version of Excel. Learn more: https://go.microsoft.com/fwlink/?linkid=870924
Comment:
    Pls down load Thailand's 2014 life table here http://www.gear4health.com/material-and-training/tool/detail/14
And then incorporate the baseline mortality in the B column. Please note that you need to consider the age of starting treatment. You may ask the data team to inform the average age of treatment started from ECORT1 and 2 </t>
      </text>
    </comment>
    <comment ref="AF4" authorId="2" shapeId="0" xr:uid="{6A5E9284-1B7D-4174-826D-FE02826F6397}">
      <text>
        <r>
          <rPr>
            <b/>
            <sz val="9"/>
            <color indexed="81"/>
            <rFont val="Tahoma"/>
            <family val="2"/>
          </rPr>
          <t>Jeerath:</t>
        </r>
        <r>
          <rPr>
            <sz val="9"/>
            <color indexed="81"/>
            <rFont val="Tahoma"/>
            <family val="2"/>
          </rPr>
          <t xml:space="preserve">
Adjust 5-Dialysis = New case use first year cost</t>
        </r>
      </text>
    </comment>
    <comment ref="T47" authorId="3" shapeId="0" xr:uid="{D5D5AF4A-9D0B-4C05-9807-99BCB1CC1937}">
      <text>
        <t>[Threaded comment]
Your version of Excel allows you to read this threaded comment; however, any edits to it will get removed if the file is opened in a newer version of Excel. Learn more: https://go.microsoft.com/fwlink/?linkid=870924
Comment:
    Fix for age 85 will be dead base on baseline mortality</t>
      </text>
    </comment>
    <comment ref="K103" authorId="4" shapeId="0" xr:uid="{3C3737F9-8C9F-914C-9A70-FDBCAC53D2A8}">
      <text>
        <t>[Threaded comment]
Your version of Excel allows you to read this threaded comment; however, any edits to it will get removed if the file is opened in a newer version of Excel. Learn more: https://go.microsoft.com/fwlink/?linkid=870924
Comment:
    Yot: Pls fix the last row!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Molly Paffett</author>
    <author>tc={E0A108C1-1826-A34E-A190-D29B75946C1C}</author>
    <author>Jeerath</author>
    <author>tc={A38EBC71-F44A-6F48-BAED-8A2A6FFA99B2}</author>
  </authors>
  <commentList>
    <comment ref="Y3" authorId="0" shapeId="0" xr:uid="{CE734678-B6A2-074F-B62C-D53F7FC241D0}">
      <text>
        <r>
          <rPr>
            <b/>
            <sz val="10"/>
            <color rgb="FF000000"/>
            <rFont val="Tahoma"/>
            <family val="2"/>
          </rPr>
          <t>Molly Paffett:</t>
        </r>
        <r>
          <rPr>
            <sz val="10"/>
            <color rgb="FF000000"/>
            <rFont val="Tahoma"/>
            <family val="2"/>
          </rPr>
          <t xml:space="preserve">
</t>
        </r>
        <r>
          <rPr>
            <sz val="10"/>
            <color rgb="FF000000"/>
            <rFont val="Tahoma"/>
            <family val="2"/>
          </rPr>
          <t>= Those who had already previously died in other cycles + those who have died in the previous cycle (ie. those who have progressed to the death healthstate from their CKD stage) + those who have died from other causes (ie. due to baseline mortality)</t>
        </r>
      </text>
    </comment>
    <comment ref="AF3" authorId="0" shapeId="0" xr:uid="{6FB5E842-5441-D641-AFEB-D357984DB2D7}">
      <text>
        <r>
          <rPr>
            <b/>
            <sz val="10"/>
            <color rgb="FF000000"/>
            <rFont val="Tahoma"/>
            <family val="2"/>
          </rPr>
          <t xml:space="preserve">Molly Paffett:
</t>
        </r>
        <r>
          <rPr>
            <sz val="10"/>
            <color rgb="FF000000"/>
            <rFont val="Tahoma"/>
            <family val="2"/>
          </rPr>
          <t xml:space="preserve">Calculated by:
</t>
        </r>
        <r>
          <rPr>
            <sz val="10"/>
            <color rgb="FF000000"/>
            <rFont val="Tahoma"/>
            <family val="2"/>
          </rPr>
          <t xml:space="preserve">=((current cycle %patients on dialysis-previous cycle %patients on dialysis)*dialysis costs for 1st year)+(previous cycle %patients on dialysis*dialysis costs for afetr 1st year
</t>
        </r>
        <r>
          <rPr>
            <sz val="10"/>
            <color rgb="FF000000"/>
            <rFont val="Tahoma"/>
            <family val="2"/>
          </rPr>
          <t xml:space="preserve">
</t>
        </r>
        <r>
          <rPr>
            <b/>
            <sz val="10"/>
            <color rgb="FF000000"/>
            <rFont val="Tahoma"/>
            <family val="2"/>
          </rPr>
          <t>Assumes that do not recieve ICP anymore</t>
        </r>
      </text>
    </comment>
    <comment ref="AJ3" authorId="0" shapeId="0" xr:uid="{8212B55C-6986-784B-AE4C-03D81BB0CE71}">
      <text>
        <r>
          <rPr>
            <b/>
            <sz val="10"/>
            <color rgb="FF000000"/>
            <rFont val="Tahoma"/>
            <family val="2"/>
          </rPr>
          <t>Molly Paffett:</t>
        </r>
        <r>
          <rPr>
            <sz val="10"/>
            <color rgb="FF000000"/>
            <rFont val="Tahoma"/>
            <family val="2"/>
          </rPr>
          <t xml:space="preserve">
</t>
        </r>
        <r>
          <rPr>
            <sz val="10"/>
            <color rgb="FF000000"/>
            <rFont val="Tahoma"/>
            <family val="2"/>
          </rPr>
          <t xml:space="preserve">Discounted life-years * utlity for CKD stage 3a
</t>
        </r>
      </text>
    </comment>
    <comment ref="A4" authorId="0" shapeId="0" xr:uid="{D0A831DC-9295-FD46-BBE2-E68B76CDC44E}">
      <text>
        <r>
          <rPr>
            <b/>
            <sz val="10"/>
            <color rgb="FF000000"/>
            <rFont val="Tahoma"/>
            <family val="2"/>
          </rPr>
          <t>Molly Paffett:</t>
        </r>
        <r>
          <rPr>
            <sz val="10"/>
            <color rgb="FF000000"/>
            <rFont val="Tahoma"/>
            <family val="2"/>
          </rPr>
          <t xml:space="preserve">
</t>
        </r>
        <r>
          <rPr>
            <sz val="10"/>
            <color rgb="FF000000"/>
            <rFont val="Tahoma"/>
            <family val="2"/>
          </rPr>
          <t>In this row under 'proportion of patients in each health state, the number can be adjusted - ie.not all patients have to start in the same stage</t>
        </r>
      </text>
    </comment>
    <comment ref="C4" authorId="0" shapeId="0" xr:uid="{19DCF106-4905-244F-9E89-CB4779601EAC}">
      <text>
        <r>
          <rPr>
            <b/>
            <sz val="10"/>
            <color rgb="FF000000"/>
            <rFont val="Tahoma"/>
            <family val="2"/>
          </rPr>
          <t>Molly Paffett:</t>
        </r>
        <r>
          <rPr>
            <sz val="10"/>
            <color rgb="FF000000"/>
            <rFont val="Tahoma"/>
            <family val="2"/>
          </rPr>
          <t xml:space="preserve">
</t>
        </r>
        <r>
          <rPr>
            <sz val="10"/>
            <color rgb="FF000000"/>
            <rFont val="Tahoma"/>
            <family val="2"/>
          </rPr>
          <t>Changing this cell value will accordingly adust all future cycle ages and the corresponding baseline mortalities</t>
        </r>
      </text>
    </comment>
    <comment ref="E4" authorId="1" shapeId="0" xr:uid="{E0A108C1-1826-A34E-A190-D29B75946C1C}">
      <text>
        <t xml:space="preserve">[Threaded comment]
Your version of Excel allows you to read this threaded comment; however, any edits to it will get removed if the file is opened in a newer version of Excel. Learn more: https://go.microsoft.com/fwlink/?linkid=870924
Comment:
    Pls down load Thailand's 2014 life table here http://www.gear4health.com/material-and-training/tool/detail/14
And then incorporate the baseline mortality in the B column. Please note that you need to consider the age of starting treatment. You may ask the data team to inform the average age of treatment started from ECORT1 and 2 </t>
      </text>
    </comment>
    <comment ref="AB4" authorId="0" shapeId="0" xr:uid="{7243B114-EEDE-E243-A0EF-19D72F2AB92B}">
      <text>
        <r>
          <rPr>
            <b/>
            <sz val="10"/>
            <color rgb="FF000000"/>
            <rFont val="Tahoma"/>
            <family val="2"/>
          </rPr>
          <t>Molly Paffett:</t>
        </r>
        <r>
          <rPr>
            <sz val="10"/>
            <color rgb="FF000000"/>
            <rFont val="Tahoma"/>
            <family val="2"/>
          </rPr>
          <t xml:space="preserve">
</t>
        </r>
        <r>
          <rPr>
            <sz val="10"/>
            <color rgb="FF000000"/>
            <rFont val="Tahoma"/>
            <family val="2"/>
          </rPr>
          <t>The costs of the treatment intervention have been applied to the highlighted cells (ie. the first 3 years as per the research proposal)</t>
        </r>
      </text>
    </comment>
    <comment ref="AF4" authorId="2" shapeId="0" xr:uid="{974FA66F-F533-4898-9163-00D9336BC8AB}">
      <text>
        <r>
          <rPr>
            <b/>
            <sz val="9"/>
            <color indexed="81"/>
            <rFont val="Tahoma"/>
            <family val="2"/>
          </rPr>
          <t>Jeerath:</t>
        </r>
        <r>
          <rPr>
            <sz val="9"/>
            <color indexed="81"/>
            <rFont val="Tahoma"/>
            <family val="2"/>
          </rPr>
          <t xml:space="preserve">
Adjust 5-Dialysis = New case use first year cost</t>
        </r>
      </text>
    </comment>
    <comment ref="K103" authorId="3" shapeId="0" xr:uid="{A38EBC71-F44A-6F48-BAED-8A2A6FFA99B2}">
      <text>
        <t>[Threaded comment]
Your version of Excel allows you to read this threaded comment; however, any edits to it will get removed if the file is opened in a newer version of Excel. Learn more: https://go.microsoft.com/fwlink/?linkid=870924
Comment:
    Yot: You need to check whether these negative figures are resulted from the use of norminv in dirichlet worksheet or not. If not, then you may need to understand why these happened and fix the problems.
Reply:
    Have now corrected the use of NORMINV to GAMMAINV in the Dirichelt worksheet but the numbers have remained negative
Reply:
    Realised the bottom row was referencing a different spreadsheet - now resolved and no longer negative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Molly Paffett</author>
    <author>tc={B565E06E-6DD5-EC48-A608-5048CE4124F2}</author>
  </authors>
  <commentList>
    <comment ref="BF5" authorId="0" shapeId="0" xr:uid="{1AF53F4E-016F-6049-93D9-921C10064C98}">
      <text>
        <r>
          <rPr>
            <b/>
            <sz val="10"/>
            <color rgb="FF000000"/>
            <rFont val="Tahoma"/>
            <family val="2"/>
          </rPr>
          <t>Molly Paffett:</t>
        </r>
        <r>
          <rPr>
            <sz val="10"/>
            <color rgb="FF000000"/>
            <rFont val="Tahoma"/>
            <family val="2"/>
          </rPr>
          <t xml:space="preserve">
</t>
        </r>
        <r>
          <rPr>
            <sz val="10"/>
            <color rgb="FF000000"/>
            <rFont val="Tahoma"/>
            <family val="2"/>
          </rPr>
          <t>Have to make sure change row numbers when conducting parital EPVI</t>
        </r>
      </text>
    </comment>
    <comment ref="BF7" authorId="1" shapeId="0" xr:uid="{B565E06E-6DD5-EC48-A608-5048CE4124F2}">
      <text>
        <t>[Threaded comment]
Your version of Excel allows you to read this threaded comment; however, any edits to it will get removed if the file is opened in a newer version of Excel. Learn more: https://go.microsoft.com/fwlink/?linkid=870924
Comment:
    Is there a way in VBA to check that these cells do not return an error, and to repeat the copy/paste process of row 5 into the respective row until they do not?
Reply:
    Namely the #DIV/0! Error
Reply:
    RESOLVED within the code, but is this okay or cheating as never allows for the possibility of the transitional probs to be equal to 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<sst xmlns="http://schemas.openxmlformats.org/spreadsheetml/2006/main" count="616" uniqueCount="356">
  <si>
    <t>Conventional Treatment</t>
  </si>
  <si>
    <t>3a</t>
  </si>
  <si>
    <t>3b</t>
  </si>
  <si>
    <t>Dialysis</t>
  </si>
  <si>
    <t>Probabalistic/Deterministic</t>
  </si>
  <si>
    <t>Name</t>
  </si>
  <si>
    <t>Value</t>
  </si>
  <si>
    <t>Parameter description</t>
  </si>
  <si>
    <t>Reference</t>
  </si>
  <si>
    <t>Distribution</t>
  </si>
  <si>
    <t>Probabilistic (using Dirichlet distribution)</t>
  </si>
  <si>
    <t>Mean</t>
  </si>
  <si>
    <t>SE</t>
  </si>
  <si>
    <t>Alpha</t>
  </si>
  <si>
    <t>Beta</t>
  </si>
  <si>
    <t>Discounting rates (%)</t>
  </si>
  <si>
    <t>cDC</t>
  </si>
  <si>
    <t>Discounting rate for costs</t>
  </si>
  <si>
    <t>-</t>
  </si>
  <si>
    <t>cDO</t>
  </si>
  <si>
    <t>Discounting rate for outcomes</t>
  </si>
  <si>
    <t>p3a/3a</t>
  </si>
  <si>
    <t>Probability of remaining in CKD stage 3a for 1 year</t>
  </si>
  <si>
    <t>ESCORT1 and ESCORT2</t>
  </si>
  <si>
    <t>p3a/3b</t>
  </si>
  <si>
    <t>Probabiity of moving from CKD stage 3a to CKD stage 3b in a year</t>
  </si>
  <si>
    <t>p3a/Death</t>
  </si>
  <si>
    <t>p3b/3b</t>
  </si>
  <si>
    <t>Probability of remaining in CKD stage 3b for 1 year</t>
  </si>
  <si>
    <t>p3b/4</t>
  </si>
  <si>
    <t>Probabiity of moving from CKD stage 3b to CKD stage 4 in a year</t>
  </si>
  <si>
    <t>p3b/Death</t>
  </si>
  <si>
    <t>p4/4</t>
  </si>
  <si>
    <t>Probability of remaining in CKD stage 4 for 1 year</t>
  </si>
  <si>
    <t>p4/5</t>
  </si>
  <si>
    <t>Probabiity of moving from CKD stage 4 to CKD stage 5 in a year</t>
  </si>
  <si>
    <t>p4/Death</t>
  </si>
  <si>
    <t>p5/5</t>
  </si>
  <si>
    <t>Probability of remaining in CKD stage 5 for a year</t>
  </si>
  <si>
    <t>p5/Dialysis</t>
  </si>
  <si>
    <t>Probabiity of having dialysis when in CKD stage 5 in a year</t>
  </si>
  <si>
    <t>p5/Death</t>
  </si>
  <si>
    <t>Probabiity of dying when in CKD stage 5 without dialysis for a year</t>
  </si>
  <si>
    <t>pDialysis/Dialysis</t>
  </si>
  <si>
    <t>Probability of remaining on dialysis when in CKD stage 5 for a year</t>
  </si>
  <si>
    <t>pDialysis/Death</t>
  </si>
  <si>
    <t>Probabiity of dying when having dialysis when in CKD stage 5 for a year</t>
  </si>
  <si>
    <t>RR3a</t>
  </si>
  <si>
    <t>The relative risk of moving from CKD stage 3a to 3b under the ICP</t>
  </si>
  <si>
    <t>RR3b</t>
  </si>
  <si>
    <t>The relative risk of moving from CKD stage 3b to 4 under the ICP</t>
  </si>
  <si>
    <t>RR4</t>
  </si>
  <si>
    <t>The relative risk of moving from CKD stage 4 to 5 under the ICP</t>
  </si>
  <si>
    <t>RR5</t>
  </si>
  <si>
    <t>The relative risk of moving from CKD stage 5 to Dialysis under the ICP</t>
  </si>
  <si>
    <t>Probability of remaining in CKD stage 3a for 1 year when receiving the ICP</t>
  </si>
  <si>
    <t>Probabiity of moving from CKD stage 3a to CKD stage 3b in a year when receiving the ICP</t>
  </si>
  <si>
    <t>Probability of remaining in CKD stage 3b for 1 year when receiving the ICP</t>
  </si>
  <si>
    <t>Probabiity of moving from CKD stage 3b to CKD stage 4 in a year when receiving the ICP</t>
  </si>
  <si>
    <t>Probability of remaining in CKD stage 4 for 1 year when receiving the ICP</t>
  </si>
  <si>
    <t>Probabiity of moving from CKD stage 4 to CKD stage 5 in a year when receiving the ICP</t>
  </si>
  <si>
    <t>Probability of remaining in CKD stage 5 for a year when receiving the ICP</t>
  </si>
  <si>
    <t>Probabiity of having dialysis when in CKD stage 5 in a year when receiving the ICP</t>
  </si>
  <si>
    <t>Probabiity of dying when in CKD stage 5 without dialysis for a year when receiving the ICP</t>
  </si>
  <si>
    <t>Probability of remaining on dialysis when in CKD stage 5 for a year when receiving the ICP</t>
  </si>
  <si>
    <t>Probabiity of dying when having dialysis when in CKD stage 5 for a year when receiving the ICP</t>
  </si>
  <si>
    <t>Medical costs (THB)</t>
  </si>
  <si>
    <t>cM3a</t>
  </si>
  <si>
    <t>Gamma</t>
  </si>
  <si>
    <t>cM3b</t>
  </si>
  <si>
    <t>cM4</t>
  </si>
  <si>
    <t>cM5</t>
  </si>
  <si>
    <t>cMDialysis0</t>
  </si>
  <si>
    <t>cMDialysis1</t>
  </si>
  <si>
    <t>Non-medical costs (THB)</t>
  </si>
  <si>
    <t>cNM3a</t>
  </si>
  <si>
    <t>cNM3b</t>
  </si>
  <si>
    <t>cNM4</t>
  </si>
  <si>
    <t>cNM5</t>
  </si>
  <si>
    <t>cNMDialysis</t>
  </si>
  <si>
    <t>ICP costs</t>
  </si>
  <si>
    <t>cMDCT</t>
  </si>
  <si>
    <t>Conventional treatment</t>
  </si>
  <si>
    <t>u3aCT</t>
  </si>
  <si>
    <t>u3bCT</t>
  </si>
  <si>
    <t>u4CT</t>
  </si>
  <si>
    <t>u5CT</t>
  </si>
  <si>
    <t>uDialysisCT</t>
  </si>
  <si>
    <t>u3aMDCT</t>
  </si>
  <si>
    <t>u3bMDCT</t>
  </si>
  <si>
    <t>u4MDCT</t>
  </si>
  <si>
    <t>u5MDCT</t>
  </si>
  <si>
    <t>uDialysisMDCT</t>
  </si>
  <si>
    <t>TH</t>
  </si>
  <si>
    <t>ตารางชีพย่อ ชาย พ.ศ. 2557</t>
  </si>
  <si>
    <t>ตารางชีพย่อ หญิง พ.ศ. 2557</t>
  </si>
  <si>
    <t>ตารางชีพย่อ รวมเพศ พ.ศ. 2557</t>
  </si>
  <si>
    <t>Age interval</t>
  </si>
  <si>
    <t>n</t>
  </si>
  <si>
    <r>
      <rPr>
        <b/>
        <vertAlign val="subscript"/>
        <sz val="10"/>
        <color indexed="8"/>
        <rFont val="Arial"/>
        <family val="2"/>
      </rPr>
      <t>n</t>
    </r>
    <r>
      <rPr>
        <b/>
        <sz val="10"/>
        <color indexed="8"/>
        <rFont val="Arial"/>
        <family val="2"/>
      </rPr>
      <t>P</t>
    </r>
    <r>
      <rPr>
        <b/>
        <vertAlign val="subscript"/>
        <sz val="10"/>
        <color indexed="8"/>
        <rFont val="Arial"/>
        <family val="2"/>
      </rPr>
      <t>x</t>
    </r>
  </si>
  <si>
    <r>
      <rPr>
        <b/>
        <vertAlign val="subscript"/>
        <sz val="10"/>
        <color indexed="8"/>
        <rFont val="Arial"/>
        <family val="2"/>
      </rPr>
      <t>n</t>
    </r>
    <r>
      <rPr>
        <b/>
        <sz val="10"/>
        <color indexed="8"/>
        <rFont val="Arial"/>
        <family val="2"/>
      </rPr>
      <t>D</t>
    </r>
    <r>
      <rPr>
        <b/>
        <vertAlign val="subscript"/>
        <sz val="10"/>
        <color indexed="8"/>
        <rFont val="Arial"/>
        <family val="2"/>
      </rPr>
      <t>x</t>
    </r>
  </si>
  <si>
    <r>
      <rPr>
        <b/>
        <vertAlign val="subscript"/>
        <sz val="10"/>
        <color indexed="8"/>
        <rFont val="Arial"/>
        <family val="2"/>
      </rPr>
      <t>n</t>
    </r>
    <r>
      <rPr>
        <b/>
        <sz val="10"/>
        <color indexed="8"/>
        <rFont val="Arial"/>
        <family val="2"/>
      </rPr>
      <t>M</t>
    </r>
    <r>
      <rPr>
        <b/>
        <vertAlign val="subscript"/>
        <sz val="10"/>
        <color indexed="8"/>
        <rFont val="Arial"/>
        <family val="2"/>
      </rPr>
      <t>x</t>
    </r>
  </si>
  <si>
    <t>a</t>
  </si>
  <si>
    <r>
      <rPr>
        <b/>
        <vertAlign val="subscript"/>
        <sz val="10"/>
        <color indexed="8"/>
        <rFont val="Arial"/>
        <family val="2"/>
      </rPr>
      <t>n</t>
    </r>
    <r>
      <rPr>
        <b/>
        <sz val="10"/>
        <color indexed="8"/>
        <rFont val="Arial"/>
        <family val="2"/>
      </rPr>
      <t>q</t>
    </r>
    <r>
      <rPr>
        <b/>
        <vertAlign val="subscript"/>
        <sz val="10"/>
        <color indexed="8"/>
        <rFont val="Arial"/>
        <family val="2"/>
      </rPr>
      <t>x</t>
    </r>
  </si>
  <si>
    <r>
      <rPr>
        <b/>
        <vertAlign val="subscript"/>
        <sz val="10"/>
        <color indexed="8"/>
        <rFont val="Arial"/>
        <family val="2"/>
      </rPr>
      <t>n</t>
    </r>
    <r>
      <rPr>
        <b/>
        <sz val="10"/>
        <color indexed="8"/>
        <rFont val="Arial"/>
        <family val="2"/>
      </rPr>
      <t>p</t>
    </r>
    <r>
      <rPr>
        <b/>
        <vertAlign val="subscript"/>
        <sz val="10"/>
        <color indexed="8"/>
        <rFont val="Arial"/>
        <family val="2"/>
      </rPr>
      <t>x</t>
    </r>
  </si>
  <si>
    <r>
      <t>l</t>
    </r>
    <r>
      <rPr>
        <b/>
        <vertAlign val="subscript"/>
        <sz val="10"/>
        <color indexed="8"/>
        <rFont val="Arial"/>
        <family val="2"/>
      </rPr>
      <t>x</t>
    </r>
  </si>
  <si>
    <r>
      <rPr>
        <b/>
        <vertAlign val="subscript"/>
        <sz val="10"/>
        <color indexed="8"/>
        <rFont val="Arial"/>
        <family val="2"/>
      </rPr>
      <t>n</t>
    </r>
    <r>
      <rPr>
        <b/>
        <sz val="10"/>
        <color indexed="8"/>
        <rFont val="Arial"/>
        <family val="2"/>
      </rPr>
      <t>d</t>
    </r>
    <r>
      <rPr>
        <b/>
        <vertAlign val="subscript"/>
        <sz val="10"/>
        <color indexed="8"/>
        <rFont val="Arial"/>
        <family val="2"/>
      </rPr>
      <t>x</t>
    </r>
  </si>
  <si>
    <r>
      <rPr>
        <b/>
        <vertAlign val="subscript"/>
        <sz val="10"/>
        <color indexed="8"/>
        <rFont val="Arial"/>
        <family val="2"/>
      </rPr>
      <t>n</t>
    </r>
    <r>
      <rPr>
        <b/>
        <sz val="10"/>
        <color indexed="8"/>
        <rFont val="Arial"/>
        <family val="2"/>
      </rPr>
      <t>L</t>
    </r>
    <r>
      <rPr>
        <b/>
        <vertAlign val="subscript"/>
        <sz val="10"/>
        <color indexed="8"/>
        <rFont val="Arial"/>
        <family val="2"/>
      </rPr>
      <t>x</t>
    </r>
  </si>
  <si>
    <r>
      <t>T</t>
    </r>
    <r>
      <rPr>
        <b/>
        <vertAlign val="subscript"/>
        <sz val="10"/>
        <color indexed="8"/>
        <rFont val="Arial"/>
        <family val="2"/>
      </rPr>
      <t>x</t>
    </r>
  </si>
  <si>
    <r>
      <t>e</t>
    </r>
    <r>
      <rPr>
        <b/>
        <vertAlign val="subscript"/>
        <sz val="10"/>
        <color indexed="8"/>
        <rFont val="Arial"/>
        <family val="2"/>
      </rPr>
      <t>x</t>
    </r>
  </si>
  <si>
    <t>1 - 4</t>
  </si>
  <si>
    <t>1-4</t>
  </si>
  <si>
    <t>5 - 9</t>
  </si>
  <si>
    <t>5-9</t>
  </si>
  <si>
    <t>10 - 14</t>
  </si>
  <si>
    <t>10-14</t>
  </si>
  <si>
    <t>15 - 19</t>
  </si>
  <si>
    <t>15-19</t>
  </si>
  <si>
    <t>20 - 24</t>
  </si>
  <si>
    <t>20-24</t>
  </si>
  <si>
    <t>25 - 29</t>
  </si>
  <si>
    <t>25-29</t>
  </si>
  <si>
    <t>30 - 34</t>
  </si>
  <si>
    <t>30-34</t>
  </si>
  <si>
    <t>35 - 39</t>
  </si>
  <si>
    <t>35-39</t>
  </si>
  <si>
    <t>40 - 44</t>
  </si>
  <si>
    <t>40-44</t>
  </si>
  <si>
    <t xml:space="preserve"> 45 - 49</t>
  </si>
  <si>
    <t>45-49</t>
  </si>
  <si>
    <t xml:space="preserve"> 50 - 54</t>
  </si>
  <si>
    <t>50-54</t>
  </si>
  <si>
    <t>55 - 59</t>
  </si>
  <si>
    <t>55-59</t>
  </si>
  <si>
    <t>60 - 64</t>
  </si>
  <si>
    <t>60-64</t>
  </si>
  <si>
    <t>65 - 69</t>
  </si>
  <si>
    <t>65-69</t>
  </si>
  <si>
    <t>70 - 74</t>
  </si>
  <si>
    <t>70-74</t>
  </si>
  <si>
    <t>75 - 79</t>
  </si>
  <si>
    <t>75-79</t>
  </si>
  <si>
    <t>80 - 84</t>
  </si>
  <si>
    <t>80-84</t>
  </si>
  <si>
    <t>85+</t>
  </si>
  <si>
    <t>Total</t>
  </si>
  <si>
    <t>Proportion of patients in each health state</t>
  </si>
  <si>
    <t>Discounted costs per cycle per health state</t>
  </si>
  <si>
    <t>Discounted QALYs per cycle per health state</t>
  </si>
  <si>
    <t>Cycle (year)</t>
  </si>
  <si>
    <t>Age of patient</t>
  </si>
  <si>
    <t>Age group in life-table</t>
  </si>
  <si>
    <t>Baseline mortality 2014</t>
  </si>
  <si>
    <t>3aDeath</t>
  </si>
  <si>
    <t>3a-3b</t>
  </si>
  <si>
    <t>3bDeath</t>
  </si>
  <si>
    <t>3b-4</t>
  </si>
  <si>
    <t>4</t>
  </si>
  <si>
    <t>4Death</t>
  </si>
  <si>
    <t>4-5</t>
  </si>
  <si>
    <t>5</t>
  </si>
  <si>
    <t>5Death</t>
  </si>
  <si>
    <t>5-Dialysis</t>
  </si>
  <si>
    <t>DialysisDeath</t>
  </si>
  <si>
    <t>Accumulative death</t>
  </si>
  <si>
    <t>Check</t>
  </si>
  <si>
    <t>Total per cycle</t>
  </si>
  <si>
    <t>3a life-years</t>
  </si>
  <si>
    <t>3a QALYs</t>
  </si>
  <si>
    <t>3b life-years</t>
  </si>
  <si>
    <t>3b QALYs</t>
  </si>
  <si>
    <t>4 life-years</t>
  </si>
  <si>
    <t>4 QALYs</t>
  </si>
  <si>
    <t>5 life-years</t>
  </si>
  <si>
    <t>5 QALYs</t>
  </si>
  <si>
    <t>Dialysis life-years</t>
  </si>
  <si>
    <t>Dialysis QALYs</t>
  </si>
  <si>
    <t>Total life-years</t>
  </si>
  <si>
    <t>Total QALYs per cycle</t>
  </si>
  <si>
    <t>Total QALYs</t>
  </si>
  <si>
    <t>Total Life-Years</t>
  </si>
  <si>
    <t>Deterministic</t>
  </si>
  <si>
    <t>Probabilistic</t>
  </si>
  <si>
    <t>Threshold</t>
  </si>
  <si>
    <t>Incremental costs</t>
  </si>
  <si>
    <t>Incremental QALYs</t>
  </si>
  <si>
    <t>ICER</t>
  </si>
  <si>
    <t>Stochastic parameters</t>
  </si>
  <si>
    <t>Cost-effectiveness results</t>
  </si>
  <si>
    <t>Cost-effective?</t>
  </si>
  <si>
    <t>Acceptibility curves</t>
  </si>
  <si>
    <t>Effective population</t>
  </si>
  <si>
    <t>Population EVPI by Threshold</t>
  </si>
  <si>
    <t>Trial</t>
  </si>
  <si>
    <t>Transition probabilities</t>
  </si>
  <si>
    <t>Relative risks</t>
  </si>
  <si>
    <t>Health state utilities</t>
  </si>
  <si>
    <t>MDCT treatment</t>
  </si>
  <si>
    <t>Individual EVPI</t>
  </si>
  <si>
    <t>Per annum</t>
  </si>
  <si>
    <t>Population EVPI</t>
  </si>
  <si>
    <t>QALYs</t>
  </si>
  <si>
    <t>Life Years</t>
  </si>
  <si>
    <t>Cost</t>
  </si>
  <si>
    <t>Max NMB</t>
  </si>
  <si>
    <t>NMB Conventional</t>
  </si>
  <si>
    <t>NMB ICP</t>
  </si>
  <si>
    <t>Partial EVPI</t>
  </si>
  <si>
    <t>Year</t>
  </si>
  <si>
    <t>Discounted poulation</t>
  </si>
  <si>
    <t>Partial EVPI Inner Loops Simulation</t>
  </si>
  <si>
    <t>Net monetary benefits</t>
  </si>
  <si>
    <t>Log normal</t>
  </si>
  <si>
    <t>u3a</t>
  </si>
  <si>
    <t>u3b</t>
  </si>
  <si>
    <t>u4</t>
  </si>
  <si>
    <t>u5</t>
  </si>
  <si>
    <t>uDialysis</t>
  </si>
  <si>
    <t>ESCORT-2</t>
  </si>
  <si>
    <t>ESCORT-1</t>
  </si>
  <si>
    <t>Thai Guidelines for HTA (2014)</t>
  </si>
  <si>
    <t>Conventional Treatment Transitional probabilities (Pr) - see sheet: "Transitional probabilities" (= Hypothetical control)</t>
  </si>
  <si>
    <t>ICP Transitional probabilities (Pr) - see sheet: "Transitional probabilities" (ICP)</t>
  </si>
  <si>
    <t>Srisubat et al (2017)</t>
  </si>
  <si>
    <t>Average additional annual cost of receiving the ICP per patient (ie. additional to the costs of conventional care alone)</t>
  </si>
  <si>
    <t>Total Costs</t>
  </si>
  <si>
    <t>Conventional care</t>
  </si>
  <si>
    <t>ICP</t>
  </si>
  <si>
    <t>Indirect medical costs</t>
  </si>
  <si>
    <t>Direct medical costs</t>
  </si>
  <si>
    <t>Direct non-medical costs</t>
  </si>
  <si>
    <t>Pre-Dialysis (Srisubat et al)</t>
  </si>
  <si>
    <t>Average annual utility weight for an individual with CKD stage 3a</t>
  </si>
  <si>
    <t>Average annual utility weight for an individual with CKD stage 3b</t>
  </si>
  <si>
    <t>Average annual utility weight for an individual with CKD stage 4</t>
  </si>
  <si>
    <t>Average annual utility weight for an individual with CKD stage 5</t>
  </si>
  <si>
    <t>Average annual utility weight for an indivudal on PD</t>
  </si>
  <si>
    <t>Kanjanabuch et al (2020)</t>
  </si>
  <si>
    <t>See cost elements</t>
  </si>
  <si>
    <t>Oppurtunity cost (Indirect non-medical costs)</t>
  </si>
  <si>
    <t>Average annual total medical care costs of a patient in stage 3a receiving conventional care</t>
  </si>
  <si>
    <t>Average annual total medical care costs of a patient in stage 3b receiving conventional care</t>
  </si>
  <si>
    <t>Average annual total medical care costs of a patient in stage 4 receiving conventional care</t>
  </si>
  <si>
    <t>Average annual total medical care costs of a patient in stage 5 receiving conventional care</t>
  </si>
  <si>
    <t>Average annual total non-medical care costs of a patient in stage 3a receiving conventional care</t>
  </si>
  <si>
    <t>Average annual total non-medical care costs of a patient in stage 3b receiving conventional care</t>
  </si>
  <si>
    <t>Average annual total non-medical care costs of a patient in stage 4 receiving conventional care</t>
  </si>
  <si>
    <t>Average annual total non-medical care costs of a patient in stage 5 receiving conventional care</t>
  </si>
  <si>
    <t>Average annual total non-medical care costs of a patient on Dialysis receiving conventional care</t>
  </si>
  <si>
    <t>Russon and Mooney (2010)</t>
  </si>
  <si>
    <t>Utility for PD without complication</t>
  </si>
  <si>
    <t>Utility for HD without complication</t>
  </si>
  <si>
    <t>Uility for dialysis with complications (PD or HD)</t>
  </si>
  <si>
    <t>Dialysis (PD) (Yot et al)</t>
  </si>
  <si>
    <t>Dialysis (HD) (Yot et al)</t>
  </si>
  <si>
    <t>Direct medical costs of receiving conventional care when not on dialysis</t>
  </si>
  <si>
    <t>The labour costs of provding conventional care to pre-dialysis patients</t>
  </si>
  <si>
    <t>The cost of medical materials to provide conventional care to pre-dialysis patients</t>
  </si>
  <si>
    <t>Direct medical costs of receiving the ICP and conventional care</t>
  </si>
  <si>
    <t>The labour costs of provding the ICP and conventional care to pre-dialysis patients</t>
  </si>
  <si>
    <t>The cost of medical materials to providethe ICP and conventional care to pre-dialysis patients</t>
  </si>
  <si>
    <t>cWageCT</t>
  </si>
  <si>
    <t>cMaterialsCT</t>
  </si>
  <si>
    <t>cWageICP</t>
  </si>
  <si>
    <t>cMaterialsICP</t>
  </si>
  <si>
    <t>The indirect medical costs incurred by the hospital when providing conventional care</t>
  </si>
  <si>
    <t>The indirect medical costs incurred by the hospital when providing the ICP and conventional care</t>
  </si>
  <si>
    <t>cIndirectMCT</t>
  </si>
  <si>
    <t>cIndirectMICP</t>
  </si>
  <si>
    <t>The direct non-medical cost for patients when receiving conventional care</t>
  </si>
  <si>
    <t>cDirectNMCT</t>
  </si>
  <si>
    <t>cDirectNMICP</t>
  </si>
  <si>
    <t>Relative risks (RR) - see sheet: "Relative risk (ESCORT-1)"</t>
  </si>
  <si>
    <t>Utilities (EQ-5D-5L)</t>
  </si>
  <si>
    <t>Costs (THB)</t>
  </si>
  <si>
    <t>cIndirectNMCT</t>
  </si>
  <si>
    <t>cIndirectNMICP</t>
  </si>
  <si>
    <t>The indirect non medical cost to patients when receiving conventional care</t>
  </si>
  <si>
    <t>The indirect non medical cost to patients when receiving the ICP and conventional care</t>
  </si>
  <si>
    <t>The set-up costs for PD</t>
  </si>
  <si>
    <t>The annual maintenance costs for PD</t>
  </si>
  <si>
    <t>The annual direct non-healthcare costs incurred per household with PD</t>
  </si>
  <si>
    <t>The annual indirect non-healthcare costs incurred per household with PD</t>
  </si>
  <si>
    <t>The monthly cost of treating PD complications</t>
  </si>
  <si>
    <t>The annual rate of experiencing PD complications</t>
  </si>
  <si>
    <t>The set-up costs for HD</t>
  </si>
  <si>
    <t>The annual maintenance costs for HD</t>
  </si>
  <si>
    <t>The annual direct non-healthcare costs incurred per household with HD</t>
  </si>
  <si>
    <t>The annual indirect non-healthcare costs incurred per househodl with HD</t>
  </si>
  <si>
    <t>The monthly cost of treating HD complications</t>
  </si>
  <si>
    <t>The annual rate of experiencing HD complications</t>
  </si>
  <si>
    <t>cSetupPD</t>
  </si>
  <si>
    <t>cMainPD</t>
  </si>
  <si>
    <t>cDirectNMPD</t>
  </si>
  <si>
    <t>cindirectNMPD</t>
  </si>
  <si>
    <t>rPDComp</t>
  </si>
  <si>
    <t>cSetupHD</t>
  </si>
  <si>
    <t>cMainHD</t>
  </si>
  <si>
    <t>cDirectNMHD</t>
  </si>
  <si>
    <t>cIndirectNMHD</t>
  </si>
  <si>
    <t>cMonCompHD</t>
  </si>
  <si>
    <t>cMonCompPD</t>
  </si>
  <si>
    <t>rHDComp</t>
  </si>
  <si>
    <t>Teerawattananon et al (2007)</t>
  </si>
  <si>
    <t>See utility elements</t>
  </si>
  <si>
    <t>cons</t>
  </si>
  <si>
    <t>Constant in survival analysis for baseline hazard</t>
  </si>
  <si>
    <t>ageC</t>
  </si>
  <si>
    <t>Age coefficient in survival analysis for baseline hazard</t>
  </si>
  <si>
    <t>lambda</t>
  </si>
  <si>
    <t>Lambda parameter survival analysis (depends on chosen mix of above coefficients)</t>
  </si>
  <si>
    <t>gamma</t>
  </si>
  <si>
    <t>Ancilliary parameter in Weibull distribution</t>
  </si>
  <si>
    <t>Utility elements (Dialysis) (Teerawattananon et al)</t>
  </si>
  <si>
    <t>Days</t>
  </si>
  <si>
    <t>H(Days</t>
  </si>
  <si>
    <t>Death risk (Dialysis)</t>
  </si>
  <si>
    <t>=1 - P5/Dialysis - P5/Death</t>
  </si>
  <si>
    <t>Dialysis survival (Taken from Teerawattananon et al)</t>
  </si>
  <si>
    <t>The  direct non-medical cost for patients when receiving the ICP and conventional care</t>
  </si>
  <si>
    <t>Treatment costs</t>
  </si>
  <si>
    <t>NMB (ICP)</t>
  </si>
  <si>
    <t>NMB (Conventional)</t>
  </si>
  <si>
    <t>Starting Age</t>
  </si>
  <si>
    <t>95 CI</t>
  </si>
  <si>
    <t>Perspective</t>
  </si>
  <si>
    <t>CPI 2017, 2007</t>
  </si>
  <si>
    <t>Thammatacharee et al (2020)</t>
  </si>
  <si>
    <t>Normal</t>
  </si>
  <si>
    <t>RR4 = 1</t>
  </si>
  <si>
    <t>Partial EVPI Results: Threshold = 160000 (THB)</t>
  </si>
  <si>
    <t>Average</t>
  </si>
  <si>
    <t>2.5 CI</t>
  </si>
  <si>
    <t>97.5% CI</t>
  </si>
  <si>
    <t>LLB 3a</t>
  </si>
  <si>
    <t>ULB 3a</t>
  </si>
  <si>
    <t>LLB 3b</t>
  </si>
  <si>
    <t>ULB 3b</t>
  </si>
  <si>
    <t>LLB 4</t>
  </si>
  <si>
    <t>ULB 4</t>
  </si>
  <si>
    <t>One way for increased mortality CKD 3-4</t>
  </si>
  <si>
    <t>Lower/Upper bounds</t>
  </si>
  <si>
    <t xml:space="preserve"> (0 = none | 1= Lower | 2 = Upper</t>
  </si>
  <si>
    <t>mm_3a</t>
  </si>
  <si>
    <t>mm_3b</t>
  </si>
  <si>
    <t>mm_4</t>
  </si>
  <si>
    <t>Min</t>
  </si>
  <si>
    <t>Max</t>
  </si>
  <si>
    <t>Average annual total medical care + NON MEDICAL costs of a patient on Dialysis in the first year receiving conventional care</t>
  </si>
  <si>
    <t>Average annual total medical care + NON MEDICAL costs of a patient on Dialysis after the first year receiving conventional care</t>
  </si>
  <si>
    <t>CPI 2024</t>
  </si>
  <si>
    <t>incl QALY</t>
  </si>
  <si>
    <t>incl cost</t>
  </si>
  <si>
    <t>Willingness-to-pay threshold (THB 160 000)</t>
  </si>
  <si>
    <t>160000</t>
  </si>
  <si>
    <t>%HD : PD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</si>
</sst>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THB]\ #,##0.00"/>
    <numFmt numFmtId="166" formatCode="0.0000"/>
    <numFmt numFmtId="167" formatCode="#,##0.0000"/>
    <numFmt numFmtId="168" formatCode="0.00000"/>
    <numFmt numFmtId="169" formatCode="_-* #,##0.000_-;\-* #,##0.000_-;_-* &quot;-&quot;??_-;_-@_-"/>
    <numFmt numFmtId="170" formatCode="_(* #,##0.000_);_(* \(#,##0.000\);_(* &quot;-&quot;??_);_(@_)"/>
    <numFmt numFmtId="171" formatCode="_-* #,##0_-;\-* #,##0_-;_-* &quot;-&quot;??_-;_-@_-"/>
    <numFmt numFmtId="172" formatCode="[$THB]\ #,##0"/>
    <numFmt numFmtId="173" formatCode="0.000000"/>
    <numFmt numFmtId="174" formatCode="0.00000%"/>
    <numFmt numFmtId="175" formatCode="0.000"/>
  </numFmts>
  <fonts count="38">
    <font>
      <sz val="12"/>
      <color theme="1"/>
      <name val="Calibri"/>
      <family val="2"/>
      <scheme val="minor"/>
    </font>
    <font>
      <b/>
      <sz val="12"/>
      <color theme="1"/>
      <name val="Calibri"/>
      <family val="2"/>
      <scheme val="minor"/>
    </font>
    <font>
      <i/>
      <sz val="12"/>
      <color theme="1"/>
      <name val="Calibri"/>
      <family val="2"/>
      <scheme val="minor"/>
    </font>
    <font>
      <b/>
      <i/>
      <sz val="12"/>
      <color theme="1"/>
      <name val="Calibri"/>
      <family val="2"/>
      <scheme val="minor"/>
    </font>
    <font>
      <sz val="12"/>
      <color rgb="FF000000"/>
      <name val="Calibri"/>
      <family val="2"/>
      <scheme val="minor"/>
    </font>
    <font>
      <b/>
      <sz val="12"/>
      <color theme="0"/>
      <name val="Calibri"/>
      <family val="2"/>
      <scheme val="minor"/>
    </font>
    <font>
      <sz val="12"/>
      <color theme="0"/>
      <name val="Calibri"/>
      <family val="2"/>
      <scheme val="minor"/>
    </font>
    <font>
      <sz val="10"/>
      <color rgb="FF000000"/>
      <name val="Tahoma"/>
      <family val="2"/>
    </font>
    <font>
      <b/>
      <sz val="10"/>
      <color rgb="FF000000"/>
      <name val="Tahoma"/>
      <family val="2"/>
    </font>
    <font>
      <sz val="12"/>
      <color rgb="FF9C5700"/>
      <name val="Calibri"/>
      <family val="2"/>
      <scheme val="minor"/>
    </font>
    <font>
      <b/>
      <i/>
      <sz val="12"/>
      <color theme="0"/>
      <name val="Calibri"/>
      <family val="2"/>
      <scheme val="minor"/>
    </font>
    <font>
      <b/>
      <i/>
      <sz val="12"/>
      <color theme="0"/>
      <name val="Calibri (Body)"/>
    </font>
    <font>
      <sz val="10"/>
      <color rgb="FF000000"/>
      <name val="Calibri"/>
      <family val="2"/>
    </font>
    <font>
      <sz val="12"/>
      <color theme="1"/>
      <name val="Calibri"/>
      <family val="2"/>
      <scheme val="minor"/>
    </font>
    <font>
      <sz val="10"/>
      <color indexed="8"/>
      <name val="Arial"/>
      <family val="2"/>
    </font>
    <font>
      <b/>
      <sz val="14"/>
      <color indexed="9"/>
      <name val="Arial"/>
      <family val="2"/>
    </font>
    <font>
      <b/>
      <sz val="10"/>
      <color indexed="8"/>
      <name val="Arial"/>
      <family val="2"/>
    </font>
    <font>
      <b/>
      <sz val="10"/>
      <name val="Arial"/>
      <family val="2"/>
    </font>
    <font>
      <b/>
      <vertAlign val="subscript"/>
      <sz val="10"/>
      <color indexed="8"/>
      <name val="Arial"/>
      <family val="2"/>
    </font>
    <font>
      <sz val="10"/>
      <name val="Arial"/>
      <family val="2"/>
    </font>
    <font>
      <sz val="10"/>
      <color rgb="FF00B050"/>
      <name val="Arial"/>
      <family val="2"/>
    </font>
    <font>
      <sz val="10"/>
      <name val="Tahoma"/>
      <family val="2"/>
    </font>
    <font>
      <sz val="11"/>
      <color rgb="FFFF0000"/>
      <name val="Calibri"/>
      <family val="2"/>
      <scheme val="minor"/>
    </font>
    <font>
      <sz val="10"/>
      <name val="Calibri"/>
      <family val="2"/>
      <scheme val="minor"/>
    </font>
    <font>
      <sz val="14"/>
      <name val="Cordia New"/>
      <family val="2"/>
    </font>
    <font>
      <b/>
      <sz val="12"/>
      <color rgb="FFFF0000"/>
      <name val="Calibri"/>
      <family val="2"/>
      <scheme val="minor"/>
    </font>
    <font>
      <sz val="12"/>
      <name val="Calibri"/>
      <family val="2"/>
      <scheme val="minor"/>
    </font>
    <font>
      <b/>
      <sz val="10"/>
      <color rgb="FF000000"/>
      <name val="Tahoma"/>
      <family val="34"/>
    </font>
    <font>
      <sz val="10"/>
      <color rgb="FF000000"/>
      <name val="Tahoma"/>
      <family val="34"/>
    </font>
    <font>
      <sz val="12"/>
      <color rgb="FF9C0006"/>
      <name val="Calibri"/>
      <family val="2"/>
      <scheme val="minor"/>
    </font>
    <font>
      <sz val="8"/>
      <name val="Calibri"/>
      <family val="2"/>
      <scheme val="minor"/>
    </font>
    <font>
      <b/>
      <sz val="12"/>
      <name val="Calibri"/>
      <family val="2"/>
      <scheme val="minor"/>
    </font>
    <font>
      <sz val="12"/>
      <color rgb="FFFF0000"/>
      <name val="Calibri"/>
      <family val="2"/>
      <scheme val="minor"/>
    </font>
    <font>
      <i/>
      <sz val="10"/>
      <color rgb="FF000000"/>
      <name val="Tahoma"/>
      <family val="2"/>
    </font>
    <font>
      <sz val="11"/>
      <color rgb="FF000000"/>
      <name val="Tahoma"/>
      <family val="2"/>
      <charset val="222"/>
    </font>
    <font>
      <sz val="11"/>
      <color rgb="FFFF0000"/>
      <name val="Calibri"/>
      <family val="2"/>
    </font>
    <font>
      <sz val="9"/>
      <color indexed="81"/>
      <name val="Tahoma"/>
      <family val="2"/>
    </font>
    <font>
      <b/>
      <sz val="9"/>
      <color indexed="81"/>
      <name val="Tahoma"/>
      <family val="2"/>
    </font>
  </fonts>
  <fills count="27">
    <fill>
      <patternFill patternType="none"/>
    </fill>
    <fill>
      <patternFill patternType="gray125"/>
    </fill>
    <fill>
      <patternFill patternType="solid">
        <fgColor rgb="FFFFEB9C"/>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rgb="FFFFFF00"/>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4" tint="0.79998168889431442"/>
        <bgColor indexed="65"/>
      </patternFill>
    </fill>
    <fill>
      <patternFill patternType="solid">
        <fgColor rgb="FFFFC7CE"/>
      </patternFill>
    </fill>
    <fill>
      <patternFill patternType="solid">
        <fgColor theme="6" tint="0.79998168889431442"/>
        <bgColor indexed="65"/>
      </patternFill>
    </fill>
    <fill>
      <patternFill patternType="solid">
        <fgColor theme="4" tint="-0.499984740745262"/>
        <bgColor indexed="64"/>
      </patternFill>
    </fill>
    <fill>
      <patternFill patternType="solid">
        <fgColor theme="4" tint="0.79998168889431442"/>
        <bgColor indexed="64"/>
      </patternFill>
    </fill>
    <fill>
      <patternFill patternType="solid">
        <fgColor theme="5" tint="0.79998168889431442"/>
        <bgColor indexed="65"/>
      </patternFill>
    </fill>
    <fill>
      <patternFill patternType="solid">
        <fgColor theme="1"/>
        <bgColor indexed="64"/>
      </patternFill>
    </fill>
    <fill>
      <patternFill patternType="solid">
        <fgColor theme="5" tint="0.59999389629810485"/>
        <bgColor indexed="65"/>
      </patternFill>
    </fill>
    <fill>
      <patternFill patternType="solid">
        <fgColor rgb="FFEBF1DE"/>
        <bgColor rgb="FF000000"/>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7" tint="0.39997558519241921"/>
        <bgColor indexed="64"/>
      </patternFill>
    </fill>
  </fills>
  <borders count="65">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bottom style="medium">
        <color theme="1"/>
      </bottom>
      <diagonal/>
    </border>
    <border>
      <left/>
      <right/>
      <top/>
      <bottom style="medium">
        <color theme="1"/>
      </bottom>
      <diagonal/>
    </border>
    <border>
      <left style="medium">
        <color theme="1"/>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medium">
        <color theme="1"/>
      </right>
      <top style="medium">
        <color theme="1"/>
      </top>
      <bottom style="medium">
        <color indexed="64"/>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top style="medium">
        <color theme="1"/>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rgb="FF00B050"/>
      </left>
      <right style="medium">
        <color rgb="FF00B050"/>
      </right>
      <top style="medium">
        <color rgb="FF00B050"/>
      </top>
      <bottom style="medium">
        <color indexed="64"/>
      </bottom>
      <diagonal/>
    </border>
    <border>
      <left style="medium">
        <color rgb="FF00B050"/>
      </left>
      <right style="medium">
        <color rgb="FF00B050"/>
      </right>
      <top style="medium">
        <color indexed="64"/>
      </top>
      <bottom style="medium">
        <color indexed="64"/>
      </bottom>
      <diagonal/>
    </border>
    <border>
      <left style="medium">
        <color rgb="FF00B050"/>
      </left>
      <right style="medium">
        <color rgb="FF00B050"/>
      </right>
      <top/>
      <bottom/>
      <diagonal/>
    </border>
    <border>
      <left style="medium">
        <color rgb="FF00B050"/>
      </left>
      <right style="medium">
        <color rgb="FF00B050"/>
      </right>
      <top/>
      <bottom style="medium">
        <color indexed="64"/>
      </bottom>
      <diagonal/>
    </border>
    <border>
      <left style="medium">
        <color rgb="FF00B050"/>
      </left>
      <right style="medium">
        <color rgb="FF00B050"/>
      </right>
      <top style="thin">
        <color indexed="64"/>
      </top>
      <bottom/>
      <diagonal/>
    </border>
    <border>
      <left style="medium">
        <color rgb="FF00B050"/>
      </left>
      <right style="medium">
        <color rgb="FF00B050"/>
      </right>
      <top/>
      <bottom style="thin">
        <color indexed="64"/>
      </bottom>
      <diagonal/>
    </border>
    <border>
      <left style="medium">
        <color rgb="FF00B050"/>
      </left>
      <right style="medium">
        <color rgb="FF00B050"/>
      </right>
      <top style="medium">
        <color indexed="64"/>
      </top>
      <bottom/>
      <diagonal/>
    </border>
    <border>
      <left style="medium">
        <color rgb="FF00B050"/>
      </left>
      <right style="medium">
        <color rgb="FF00B050"/>
      </right>
      <top/>
      <bottom style="medium">
        <color rgb="FF00B050"/>
      </bottom>
      <diagonal/>
    </border>
    <border>
      <left/>
      <right style="medium">
        <color indexed="64"/>
      </right>
      <top style="thin">
        <color indexed="64"/>
      </top>
      <bottom/>
      <diagonal/>
    </border>
    <border>
      <left/>
      <right style="medium">
        <color indexed="64"/>
      </right>
      <top/>
      <bottom style="thin">
        <color indexed="64"/>
      </bottom>
      <diagonal/>
    </border>
    <border>
      <left style="medium">
        <color rgb="FF00B050"/>
      </left>
      <right/>
      <top style="medium">
        <color rgb="FF00B050"/>
      </top>
      <bottom style="medium">
        <color indexed="64"/>
      </bottom>
      <diagonal/>
    </border>
    <border>
      <left/>
      <right style="medium">
        <color rgb="FF00B050"/>
      </right>
      <top style="medium">
        <color rgb="FF00B050"/>
      </top>
      <bottom style="medium">
        <color indexed="64"/>
      </bottom>
      <diagonal/>
    </border>
    <border>
      <left style="medium">
        <color rgb="FF00B050"/>
      </left>
      <right/>
      <top style="medium">
        <color indexed="64"/>
      </top>
      <bottom style="medium">
        <color indexed="64"/>
      </bottom>
      <diagonal/>
    </border>
    <border>
      <left/>
      <right style="medium">
        <color rgb="FF00B050"/>
      </right>
      <top style="medium">
        <color indexed="64"/>
      </top>
      <bottom style="medium">
        <color indexed="64"/>
      </bottom>
      <diagonal/>
    </border>
    <border>
      <left style="medium">
        <color rgb="FF00B050"/>
      </left>
      <right/>
      <top/>
      <bottom/>
      <diagonal/>
    </border>
    <border>
      <left/>
      <right style="medium">
        <color rgb="FF00B050"/>
      </right>
      <top/>
      <bottom/>
      <diagonal/>
    </border>
    <border>
      <left style="medium">
        <color rgb="FF00B050"/>
      </left>
      <right/>
      <top/>
      <bottom style="medium">
        <color indexed="64"/>
      </bottom>
      <diagonal/>
    </border>
    <border>
      <left/>
      <right style="medium">
        <color rgb="FF00B050"/>
      </right>
      <top/>
      <bottom style="medium">
        <color indexed="64"/>
      </bottom>
      <diagonal/>
    </border>
    <border>
      <left style="medium">
        <color rgb="FF00B050"/>
      </left>
      <right/>
      <top style="thin">
        <color indexed="64"/>
      </top>
      <bottom/>
      <diagonal/>
    </border>
    <border>
      <left/>
      <right style="medium">
        <color rgb="FF00B050"/>
      </right>
      <top style="thin">
        <color indexed="64"/>
      </top>
      <bottom/>
      <diagonal/>
    </border>
    <border>
      <left style="medium">
        <color rgb="FF00B050"/>
      </left>
      <right/>
      <top/>
      <bottom style="thin">
        <color indexed="64"/>
      </bottom>
      <diagonal/>
    </border>
    <border>
      <left/>
      <right style="medium">
        <color rgb="FF00B050"/>
      </right>
      <top/>
      <bottom style="thin">
        <color indexed="64"/>
      </bottom>
      <diagonal/>
    </border>
    <border>
      <left style="medium">
        <color rgb="FF00B050"/>
      </left>
      <right/>
      <top style="medium">
        <color indexed="64"/>
      </top>
      <bottom/>
      <diagonal/>
    </border>
    <border>
      <left/>
      <right style="medium">
        <color rgb="FF00B050"/>
      </right>
      <top style="medium">
        <color indexed="64"/>
      </top>
      <bottom/>
      <diagonal/>
    </border>
    <border>
      <left style="medium">
        <color rgb="FF00B050"/>
      </left>
      <right/>
      <top/>
      <bottom style="medium">
        <color rgb="FF00B050"/>
      </bottom>
      <diagonal/>
    </border>
    <border>
      <left/>
      <right style="medium">
        <color rgb="FF00B050"/>
      </right>
      <top/>
      <bottom style="medium">
        <color rgb="FF00B050"/>
      </bottom>
      <diagonal/>
    </border>
    <border>
      <left style="thin">
        <color auto="1"/>
      </left>
      <right style="thin">
        <color auto="1"/>
      </right>
      <top style="thin">
        <color auto="1"/>
      </top>
      <bottom style="thin">
        <color auto="1"/>
      </bottom>
      <diagonal/>
    </border>
  </borders>
  <cellStyleXfs count="12">
    <xf numFmtId="0" fontId="0" fillId="0" borderId="0"/>
    <xf numFmtId="0" fontId="9" fillId="2" borderId="0" applyNumberFormat="0" applyBorder="0" applyAlignment="0" applyProtection="0"/>
    <xf numFmtId="164" fontId="13" fillId="0" borderId="0" applyFont="0" applyFill="0" applyBorder="0" applyAlignment="0" applyProtection="0"/>
    <xf numFmtId="0" fontId="19" fillId="0" borderId="0"/>
    <xf numFmtId="0" fontId="24" fillId="0" borderId="0"/>
    <xf numFmtId="0" fontId="13" fillId="14" borderId="0" applyNumberFormat="0" applyBorder="0" applyAlignment="0" applyProtection="0"/>
    <xf numFmtId="0" fontId="29" fillId="15" borderId="0" applyNumberFormat="0" applyBorder="0" applyAlignment="0" applyProtection="0"/>
    <xf numFmtId="0" fontId="13" fillId="16" borderId="0" applyNumberFormat="0" applyBorder="0" applyAlignment="0" applyProtection="0"/>
    <xf numFmtId="0" fontId="13" fillId="19" borderId="0" applyNumberFormat="0" applyBorder="0" applyAlignment="0" applyProtection="0"/>
    <xf numFmtId="0" fontId="19" fillId="0" borderId="0"/>
    <xf numFmtId="0" fontId="13" fillId="21" borderId="0" applyNumberFormat="0" applyBorder="0" applyAlignment="0" applyProtection="0"/>
    <xf numFmtId="0" fontId="34" fillId="0" borderId="0"/>
  </cellStyleXfs>
  <cellXfs count="539">
    <xf numFmtId="0" fontId="0" fillId="0" borderId="0" xfId="0"/>
    <xf numFmtId="2"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0" borderId="3" xfId="0" applyBorder="1" applyAlignment="1">
      <alignment horizontal="right"/>
    </xf>
    <xf numFmtId="10" fontId="0" fillId="0" borderId="0" xfId="0" applyNumberFormat="1" applyAlignment="1">
      <alignment horizontal="right"/>
    </xf>
    <xf numFmtId="165" fontId="0" fillId="0" borderId="0" xfId="0" applyNumberFormat="1" applyAlignment="1">
      <alignment horizontal="right"/>
    </xf>
    <xf numFmtId="0" fontId="1" fillId="0" borderId="0" xfId="0" applyFont="1" applyAlignment="1">
      <alignment horizontal="left"/>
    </xf>
    <xf numFmtId="2" fontId="0" fillId="0" borderId="0" xfId="0" applyNumberFormat="1" applyAlignment="1">
      <alignment horizontal="right"/>
    </xf>
    <xf numFmtId="0" fontId="0" fillId="0" borderId="7" xfId="0" applyBorder="1"/>
    <xf numFmtId="0" fontId="1" fillId="0" borderId="0" xfId="0" applyFont="1"/>
    <xf numFmtId="0" fontId="1" fillId="0" borderId="8" xfId="0" applyFont="1" applyBorder="1"/>
    <xf numFmtId="0" fontId="1" fillId="0" borderId="7" xfId="0" applyFont="1" applyBorder="1"/>
    <xf numFmtId="4" fontId="0" fillId="0" borderId="0" xfId="0" applyNumberFormat="1" applyAlignment="1">
      <alignment horizontal="right"/>
    </xf>
    <xf numFmtId="0" fontId="5" fillId="3" borderId="2" xfId="0" applyFont="1" applyFill="1" applyBorder="1" applyAlignment="1">
      <alignment horizontal="left"/>
    </xf>
    <xf numFmtId="0" fontId="10" fillId="4" borderId="0" xfId="0" applyFont="1" applyFill="1" applyAlignment="1">
      <alignment horizontal="left"/>
    </xf>
    <xf numFmtId="0" fontId="5" fillId="4" borderId="0" xfId="0" applyFont="1" applyFill="1" applyAlignment="1">
      <alignment horizontal="right"/>
    </xf>
    <xf numFmtId="0" fontId="5" fillId="4" borderId="0" xfId="0" applyFont="1" applyFill="1" applyAlignment="1">
      <alignment horizontal="left"/>
    </xf>
    <xf numFmtId="0" fontId="5" fillId="4" borderId="0" xfId="0" applyFont="1" applyFill="1"/>
    <xf numFmtId="0" fontId="6" fillId="4" borderId="0" xfId="0" applyFont="1" applyFill="1"/>
    <xf numFmtId="0" fontId="6" fillId="4" borderId="0" xfId="0" applyFont="1" applyFill="1" applyAlignment="1">
      <alignment horizontal="right"/>
    </xf>
    <xf numFmtId="0" fontId="6" fillId="4" borderId="0" xfId="0" applyFont="1" applyFill="1" applyAlignment="1">
      <alignment horizontal="left"/>
    </xf>
    <xf numFmtId="0" fontId="11" fillId="4" borderId="0" xfId="0" applyFont="1" applyFill="1" applyAlignment="1">
      <alignment horizontal="left"/>
    </xf>
    <xf numFmtId="165" fontId="0" fillId="4" borderId="0" xfId="0" applyNumberFormat="1" applyFill="1" applyAlignment="1">
      <alignment horizontal="right"/>
    </xf>
    <xf numFmtId="166" fontId="0" fillId="0" borderId="0" xfId="0" applyNumberFormat="1"/>
    <xf numFmtId="0" fontId="6" fillId="5" borderId="0" xfId="0" applyFont="1" applyFill="1" applyAlignment="1">
      <alignment horizontal="left"/>
    </xf>
    <xf numFmtId="0" fontId="6" fillId="5" borderId="0" xfId="0" applyFont="1" applyFill="1"/>
    <xf numFmtId="0" fontId="5" fillId="3" borderId="2" xfId="0" applyFont="1" applyFill="1" applyBorder="1"/>
    <xf numFmtId="1" fontId="0" fillId="0" borderId="0" xfId="0" applyNumberFormat="1"/>
    <xf numFmtId="1" fontId="0" fillId="0" borderId="8" xfId="0" applyNumberFormat="1" applyBorder="1"/>
    <xf numFmtId="0" fontId="14" fillId="6" borderId="0" xfId="0" applyFont="1" applyFill="1"/>
    <xf numFmtId="0" fontId="14" fillId="0" borderId="0" xfId="0" applyFont="1"/>
    <xf numFmtId="0" fontId="16" fillId="10" borderId="0" xfId="0" applyFont="1" applyFill="1"/>
    <xf numFmtId="0" fontId="17" fillId="0" borderId="5" xfId="0" applyFont="1" applyBorder="1" applyAlignment="1">
      <alignment horizontal="center"/>
    </xf>
    <xf numFmtId="0" fontId="16" fillId="0" borderId="5" xfId="0" applyFont="1" applyBorder="1" applyAlignment="1">
      <alignment horizontal="right"/>
    </xf>
    <xf numFmtId="0" fontId="14" fillId="0" borderId="1" xfId="0" applyFont="1" applyBorder="1"/>
    <xf numFmtId="0" fontId="19" fillId="0" borderId="0" xfId="0" applyFont="1" applyAlignment="1">
      <alignment horizontal="center"/>
    </xf>
    <xf numFmtId="3" fontId="14" fillId="11" borderId="0" xfId="0" applyNumberFormat="1" applyFont="1" applyFill="1" applyAlignment="1">
      <alignment horizontal="right" wrapText="1"/>
    </xf>
    <xf numFmtId="168" fontId="14" fillId="0" borderId="0" xfId="0" applyNumberFormat="1" applyFont="1"/>
    <xf numFmtId="1" fontId="14" fillId="0" borderId="0" xfId="0" applyNumberFormat="1" applyFont="1"/>
    <xf numFmtId="2" fontId="14" fillId="6" borderId="0" xfId="0" applyNumberFormat="1" applyFont="1" applyFill="1"/>
    <xf numFmtId="2" fontId="14" fillId="0" borderId="0" xfId="0" applyNumberFormat="1" applyFont="1"/>
    <xf numFmtId="1" fontId="14" fillId="12" borderId="0" xfId="0" applyNumberFormat="1" applyFont="1" applyFill="1" applyAlignment="1">
      <alignment horizontal="right" wrapText="1"/>
    </xf>
    <xf numFmtId="1" fontId="14" fillId="13" borderId="0" xfId="0" applyNumberFormat="1" applyFont="1" applyFill="1" applyAlignment="1">
      <alignment horizontal="right" wrapText="1"/>
    </xf>
    <xf numFmtId="0" fontId="19" fillId="6" borderId="0" xfId="0" applyFont="1" applyFill="1" applyAlignment="1">
      <alignment horizontal="center"/>
    </xf>
    <xf numFmtId="3" fontId="14" fillId="6" borderId="0" xfId="0" applyNumberFormat="1" applyFont="1" applyFill="1" applyAlignment="1">
      <alignment horizontal="right" wrapText="1"/>
    </xf>
    <xf numFmtId="168" fontId="14" fillId="6" borderId="0" xfId="0" applyNumberFormat="1" applyFont="1" applyFill="1"/>
    <xf numFmtId="1" fontId="14" fillId="6" borderId="0" xfId="0" applyNumberFormat="1" applyFont="1" applyFill="1"/>
    <xf numFmtId="1" fontId="14" fillId="6" borderId="0" xfId="0" applyNumberFormat="1" applyFont="1" applyFill="1" applyAlignment="1">
      <alignment horizontal="right" wrapText="1"/>
    </xf>
    <xf numFmtId="0" fontId="19" fillId="0" borderId="1" xfId="0" applyFont="1" applyBorder="1" applyAlignment="1">
      <alignment horizontal="center"/>
    </xf>
    <xf numFmtId="3" fontId="14" fillId="11" borderId="1" xfId="0" applyNumberFormat="1" applyFont="1" applyFill="1" applyBorder="1" applyAlignment="1">
      <alignment horizontal="right" wrapText="1"/>
    </xf>
    <xf numFmtId="168" fontId="14" fillId="0" borderId="1" xfId="0" applyNumberFormat="1" applyFont="1" applyBorder="1"/>
    <xf numFmtId="1" fontId="14" fillId="0" borderId="1" xfId="0" applyNumberFormat="1" applyFont="1" applyBorder="1"/>
    <xf numFmtId="2" fontId="14" fillId="0" borderId="1" xfId="0" applyNumberFormat="1" applyFont="1" applyBorder="1"/>
    <xf numFmtId="1" fontId="14" fillId="12" borderId="1" xfId="0" applyNumberFormat="1" applyFont="1" applyFill="1" applyBorder="1" applyAlignment="1">
      <alignment horizontal="right" wrapText="1"/>
    </xf>
    <xf numFmtId="3" fontId="20" fillId="0" borderId="0" xfId="0" applyNumberFormat="1" applyFont="1"/>
    <xf numFmtId="0" fontId="19" fillId="0" borderId="0" xfId="3"/>
    <xf numFmtId="0" fontId="21" fillId="0" borderId="0" xfId="0" applyFont="1" applyAlignment="1">
      <alignment horizontal="center"/>
    </xf>
    <xf numFmtId="169" fontId="22" fillId="0" borderId="0" xfId="0" applyNumberFormat="1" applyFont="1"/>
    <xf numFmtId="164" fontId="23" fillId="0" borderId="0" xfId="2" applyFont="1" applyFill="1" applyBorder="1"/>
    <xf numFmtId="170" fontId="0" fillId="0" borderId="0" xfId="0" applyNumberFormat="1"/>
    <xf numFmtId="0" fontId="23" fillId="0" borderId="0" xfId="4" applyFont="1" applyAlignment="1">
      <alignment horizontal="center"/>
    </xf>
    <xf numFmtId="171" fontId="23" fillId="0" borderId="0" xfId="2" applyNumberFormat="1" applyFont="1" applyFill="1" applyBorder="1"/>
    <xf numFmtId="169" fontId="0" fillId="0" borderId="0" xfId="0" applyNumberFormat="1"/>
    <xf numFmtId="171" fontId="23" fillId="0" borderId="0" xfId="2" applyNumberFormat="1" applyFont="1" applyBorder="1"/>
    <xf numFmtId="169" fontId="23" fillId="0" borderId="0" xfId="2" applyNumberFormat="1" applyFont="1" applyBorder="1"/>
    <xf numFmtId="169" fontId="23" fillId="0" borderId="0" xfId="2" applyNumberFormat="1" applyFont="1" applyFill="1" applyBorder="1"/>
    <xf numFmtId="10" fontId="2" fillId="0" borderId="0" xfId="0" applyNumberFormat="1" applyFont="1"/>
    <xf numFmtId="49" fontId="0" fillId="0" borderId="0" xfId="0" applyNumberFormat="1"/>
    <xf numFmtId="49" fontId="5" fillId="0" borderId="0" xfId="0" applyNumberFormat="1" applyFont="1"/>
    <xf numFmtId="49" fontId="5" fillId="4" borderId="12" xfId="0" applyNumberFormat="1" applyFont="1" applyFill="1" applyBorder="1"/>
    <xf numFmtId="0" fontId="1" fillId="0" borderId="13" xfId="0" applyFont="1" applyBorder="1"/>
    <xf numFmtId="49" fontId="19" fillId="0" borderId="0" xfId="0" applyNumberFormat="1" applyFont="1" applyAlignment="1">
      <alignment horizontal="center"/>
    </xf>
    <xf numFmtId="49" fontId="19" fillId="6" borderId="0" xfId="0" applyNumberFormat="1" applyFont="1" applyFill="1" applyAlignment="1">
      <alignment horizontal="center"/>
    </xf>
    <xf numFmtId="49" fontId="19" fillId="0" borderId="1" xfId="0" applyNumberFormat="1" applyFont="1" applyBorder="1" applyAlignment="1">
      <alignment horizontal="center"/>
    </xf>
    <xf numFmtId="0" fontId="1" fillId="0" borderId="14" xfId="0" applyFont="1" applyBorder="1"/>
    <xf numFmtId="49" fontId="5" fillId="4" borderId="5" xfId="0" applyNumberFormat="1" applyFont="1" applyFill="1" applyBorder="1"/>
    <xf numFmtId="49" fontId="5" fillId="4" borderId="6" xfId="0" applyNumberFormat="1" applyFont="1" applyFill="1" applyBorder="1"/>
    <xf numFmtId="10" fontId="2" fillId="0" borderId="8" xfId="0" applyNumberFormat="1" applyFont="1" applyBorder="1"/>
    <xf numFmtId="0" fontId="0" fillId="0" borderId="9" xfId="0" applyBorder="1"/>
    <xf numFmtId="49" fontId="0" fillId="0" borderId="1" xfId="0" applyNumberFormat="1" applyBorder="1" applyAlignment="1">
      <alignment horizontal="right"/>
    </xf>
    <xf numFmtId="10" fontId="2" fillId="0" borderId="10" xfId="0" applyNumberFormat="1" applyFont="1" applyBorder="1"/>
    <xf numFmtId="49" fontId="5" fillId="4" borderId="4" xfId="0" applyNumberFormat="1" applyFont="1" applyFill="1" applyBorder="1"/>
    <xf numFmtId="166" fontId="0" fillId="0" borderId="7" xfId="0" applyNumberFormat="1" applyBorder="1"/>
    <xf numFmtId="166" fontId="0" fillId="0" borderId="8" xfId="0" applyNumberFormat="1" applyBorder="1"/>
    <xf numFmtId="166" fontId="0" fillId="0" borderId="1" xfId="0" applyNumberFormat="1" applyBorder="1"/>
    <xf numFmtId="166" fontId="0" fillId="0" borderId="10" xfId="0" applyNumberFormat="1" applyBorder="1"/>
    <xf numFmtId="172" fontId="0" fillId="0" borderId="7" xfId="0" applyNumberFormat="1" applyBorder="1"/>
    <xf numFmtId="172" fontId="0" fillId="0" borderId="8" xfId="0" applyNumberFormat="1" applyBorder="1"/>
    <xf numFmtId="0" fontId="0" fillId="0" borderId="8" xfId="0" applyBorder="1"/>
    <xf numFmtId="0" fontId="0" fillId="0" borderId="1" xfId="0" applyBorder="1"/>
    <xf numFmtId="0" fontId="1" fillId="0" borderId="3" xfId="0" applyFont="1" applyBorder="1"/>
    <xf numFmtId="49" fontId="0" fillId="0" borderId="0" xfId="0" applyNumberFormat="1" applyAlignment="1">
      <alignment horizontal="right"/>
    </xf>
    <xf numFmtId="0" fontId="5" fillId="3" borderId="1" xfId="0" applyFont="1" applyFill="1" applyBorder="1" applyAlignment="1">
      <alignment horizontal="left"/>
    </xf>
    <xf numFmtId="0" fontId="5" fillId="3" borderId="1" xfId="0" applyFont="1" applyFill="1" applyBorder="1"/>
    <xf numFmtId="0" fontId="6" fillId="3" borderId="1" xfId="0" applyFont="1" applyFill="1" applyBorder="1"/>
    <xf numFmtId="0" fontId="0" fillId="0" borderId="1" xfId="0" applyBorder="1" applyAlignment="1">
      <alignment horizontal="left"/>
    </xf>
    <xf numFmtId="0" fontId="0" fillId="0" borderId="1" xfId="0" applyBorder="1" applyAlignment="1">
      <alignment horizontal="right"/>
    </xf>
    <xf numFmtId="0" fontId="0" fillId="0" borderId="11" xfId="0" applyBorder="1"/>
    <xf numFmtId="10" fontId="0" fillId="0" borderId="1" xfId="0" applyNumberFormat="1" applyBorder="1" applyAlignment="1">
      <alignment horizontal="right"/>
    </xf>
    <xf numFmtId="0" fontId="0" fillId="0" borderId="11" xfId="0" applyBorder="1" applyAlignment="1">
      <alignment horizontal="left"/>
    </xf>
    <xf numFmtId="0" fontId="0" fillId="0" borderId="11" xfId="0" applyBorder="1" applyAlignment="1">
      <alignment horizontal="right"/>
    </xf>
    <xf numFmtId="2" fontId="0" fillId="0" borderId="1" xfId="0" applyNumberFormat="1" applyBorder="1" applyAlignment="1">
      <alignment horizontal="right"/>
    </xf>
    <xf numFmtId="2" fontId="0" fillId="0" borderId="11" xfId="0" applyNumberFormat="1" applyBorder="1" applyAlignment="1">
      <alignment horizontal="right"/>
    </xf>
    <xf numFmtId="165" fontId="0" fillId="0" borderId="1" xfId="0" applyNumberFormat="1" applyBorder="1" applyAlignment="1">
      <alignment horizontal="right"/>
    </xf>
    <xf numFmtId="165" fontId="0" fillId="0" borderId="1" xfId="0" applyNumberFormat="1" applyBorder="1"/>
    <xf numFmtId="165" fontId="0" fillId="0" borderId="11" xfId="0" applyNumberFormat="1" applyBorder="1" applyAlignment="1">
      <alignment horizontal="right"/>
    </xf>
    <xf numFmtId="0" fontId="6" fillId="5" borderId="0" xfId="0" applyFont="1" applyFill="1" applyAlignment="1">
      <alignment horizontal="right"/>
    </xf>
    <xf numFmtId="167" fontId="0" fillId="0" borderId="0" xfId="0" applyNumberFormat="1"/>
    <xf numFmtId="167" fontId="6" fillId="5" borderId="0" xfId="0" applyNumberFormat="1" applyFont="1" applyFill="1"/>
    <xf numFmtId="4" fontId="0" fillId="0" borderId="1" xfId="0" applyNumberFormat="1" applyBorder="1" applyAlignment="1">
      <alignment horizontal="right"/>
    </xf>
    <xf numFmtId="49" fontId="5" fillId="3" borderId="12" xfId="0" applyNumberFormat="1" applyFont="1" applyFill="1" applyBorder="1"/>
    <xf numFmtId="49" fontId="5" fillId="3" borderId="5" xfId="0" applyNumberFormat="1" applyFont="1" applyFill="1" applyBorder="1"/>
    <xf numFmtId="49" fontId="5" fillId="3" borderId="4" xfId="0" applyNumberFormat="1" applyFont="1" applyFill="1" applyBorder="1"/>
    <xf numFmtId="49" fontId="5" fillId="3" borderId="6" xfId="0" applyNumberFormat="1" applyFont="1" applyFill="1" applyBorder="1"/>
    <xf numFmtId="166" fontId="0" fillId="0" borderId="1" xfId="0" applyNumberFormat="1" applyBorder="1" applyAlignment="1">
      <alignment horizontal="right"/>
    </xf>
    <xf numFmtId="0" fontId="5" fillId="4" borderId="2" xfId="0" applyFont="1" applyFill="1" applyBorder="1"/>
    <xf numFmtId="0" fontId="25" fillId="0" borderId="0" xfId="0" applyFont="1"/>
    <xf numFmtId="166" fontId="0" fillId="0" borderId="9" xfId="0" applyNumberFormat="1" applyBorder="1"/>
    <xf numFmtId="0" fontId="0" fillId="0" borderId="12" xfId="0" applyBorder="1"/>
    <xf numFmtId="0" fontId="0" fillId="0" borderId="14" xfId="0" applyBorder="1"/>
    <xf numFmtId="0" fontId="5" fillId="3" borderId="11" xfId="0" applyFont="1" applyFill="1" applyBorder="1"/>
    <xf numFmtId="0" fontId="6" fillId="3" borderId="11" xfId="0" applyFont="1" applyFill="1" applyBorder="1"/>
    <xf numFmtId="0" fontId="1" fillId="4" borderId="11" xfId="0" applyFont="1" applyFill="1" applyBorder="1"/>
    <xf numFmtId="2" fontId="1" fillId="0" borderId="9" xfId="0" applyNumberFormat="1" applyFont="1" applyBorder="1"/>
    <xf numFmtId="2" fontId="1" fillId="0" borderId="1" xfId="0" applyNumberFormat="1" applyFont="1" applyBorder="1"/>
    <xf numFmtId="2" fontId="1" fillId="0" borderId="14" xfId="0" applyNumberFormat="1" applyFont="1" applyBorder="1"/>
    <xf numFmtId="0" fontId="1" fillId="0" borderId="9" xfId="0" applyFont="1" applyBorder="1"/>
    <xf numFmtId="0" fontId="1" fillId="0" borderId="1" xfId="0" applyFont="1" applyBorder="1"/>
    <xf numFmtId="0" fontId="1" fillId="0" borderId="10" xfId="0" applyFont="1" applyBorder="1"/>
    <xf numFmtId="0" fontId="0" fillId="0" borderId="6" xfId="0" applyBorder="1"/>
    <xf numFmtId="0" fontId="0" fillId="0" borderId="4" xfId="0" applyBorder="1"/>
    <xf numFmtId="49" fontId="0" fillId="0" borderId="7" xfId="0" applyNumberFormat="1" applyBorder="1"/>
    <xf numFmtId="166" fontId="26" fillId="0" borderId="7" xfId="1" applyNumberFormat="1" applyFont="1" applyFill="1" applyBorder="1"/>
    <xf numFmtId="166" fontId="26" fillId="0" borderId="0" xfId="1" applyNumberFormat="1" applyFont="1" applyFill="1" applyBorder="1"/>
    <xf numFmtId="166" fontId="0" fillId="0" borderId="0" xfId="0" applyNumberFormat="1" applyAlignment="1">
      <alignment horizontal="right"/>
    </xf>
    <xf numFmtId="0" fontId="0" fillId="0" borderId="8" xfId="0" applyBorder="1" applyAlignment="1">
      <alignment horizontal="left"/>
    </xf>
    <xf numFmtId="0" fontId="0" fillId="0" borderId="14" xfId="0" applyBorder="1" applyAlignment="1">
      <alignment horizontal="left"/>
    </xf>
    <xf numFmtId="0" fontId="0" fillId="0" borderId="7" xfId="0" applyBorder="1" applyAlignment="1">
      <alignment horizontal="left"/>
    </xf>
    <xf numFmtId="165" fontId="1" fillId="0" borderId="9" xfId="0" applyNumberFormat="1" applyFont="1" applyBorder="1"/>
    <xf numFmtId="165" fontId="1" fillId="0" borderId="10" xfId="0" applyNumberFormat="1" applyFont="1" applyBorder="1"/>
    <xf numFmtId="0" fontId="5" fillId="0" borderId="1" xfId="0" applyFont="1" applyBorder="1"/>
    <xf numFmtId="0" fontId="5" fillId="4" borderId="15" xfId="0" applyFont="1" applyFill="1" applyBorder="1"/>
    <xf numFmtId="0" fontId="5" fillId="5" borderId="8" xfId="0" applyFont="1" applyFill="1" applyBorder="1" applyAlignment="1">
      <alignment horizontal="left"/>
    </xf>
    <xf numFmtId="165" fontId="1" fillId="0" borderId="1" xfId="0" applyNumberFormat="1" applyFont="1" applyBorder="1"/>
    <xf numFmtId="2" fontId="0" fillId="0" borderId="14" xfId="0" applyNumberFormat="1" applyBorder="1"/>
    <xf numFmtId="0" fontId="0" fillId="0" borderId="0" xfId="0" applyAlignment="1">
      <alignment horizontal="center"/>
    </xf>
    <xf numFmtId="0" fontId="0" fillId="0" borderId="1" xfId="0" applyBorder="1" applyAlignment="1">
      <alignment horizontal="center"/>
    </xf>
    <xf numFmtId="0" fontId="0" fillId="0" borderId="11" xfId="0" applyBorder="1" applyAlignment="1">
      <alignment horizontal="center"/>
    </xf>
    <xf numFmtId="0" fontId="6" fillId="4" borderId="0" xfId="0" applyFont="1" applyFill="1" applyAlignment="1">
      <alignment horizontal="center"/>
    </xf>
    <xf numFmtId="166" fontId="1" fillId="0" borderId="9" xfId="0" applyNumberFormat="1" applyFont="1" applyBorder="1"/>
    <xf numFmtId="166" fontId="1" fillId="0" borderId="1" xfId="0" applyNumberFormat="1" applyFont="1" applyBorder="1"/>
    <xf numFmtId="166" fontId="1" fillId="0" borderId="10" xfId="0" applyNumberFormat="1" applyFont="1" applyBorder="1"/>
    <xf numFmtId="0" fontId="5" fillId="5" borderId="9" xfId="0" applyFont="1" applyFill="1" applyBorder="1" applyAlignment="1">
      <alignment horizontal="left"/>
    </xf>
    <xf numFmtId="0" fontId="5" fillId="5" borderId="1" xfId="0" applyFont="1" applyFill="1" applyBorder="1" applyAlignment="1">
      <alignment horizontal="left"/>
    </xf>
    <xf numFmtId="0" fontId="5" fillId="5" borderId="10" xfId="0" applyFont="1" applyFill="1" applyBorder="1" applyAlignment="1">
      <alignment horizontal="left"/>
    </xf>
    <xf numFmtId="165" fontId="0" fillId="0" borderId="16" xfId="0" applyNumberFormat="1" applyBorder="1"/>
    <xf numFmtId="0" fontId="5" fillId="3" borderId="15" xfId="0" applyFont="1" applyFill="1" applyBorder="1"/>
    <xf numFmtId="4" fontId="1" fillId="0" borderId="15" xfId="0" applyNumberFormat="1" applyFont="1" applyBorder="1"/>
    <xf numFmtId="0" fontId="5" fillId="4" borderId="16" xfId="0" applyFont="1" applyFill="1" applyBorder="1"/>
    <xf numFmtId="165" fontId="26" fillId="0" borderId="7" xfId="6" applyNumberFormat="1" applyFont="1" applyFill="1" applyBorder="1"/>
    <xf numFmtId="172" fontId="13" fillId="0" borderId="7" xfId="5" applyNumberFormat="1" applyFill="1" applyBorder="1"/>
    <xf numFmtId="172" fontId="13" fillId="0" borderId="8" xfId="5" applyNumberFormat="1" applyFill="1" applyBorder="1"/>
    <xf numFmtId="165" fontId="0" fillId="0" borderId="8" xfId="0" applyNumberFormat="1" applyBorder="1"/>
    <xf numFmtId="165" fontId="1" fillId="0" borderId="7" xfId="0" applyNumberFormat="1" applyFont="1" applyBorder="1"/>
    <xf numFmtId="165" fontId="1" fillId="0" borderId="3" xfId="0" applyNumberFormat="1" applyFont="1" applyBorder="1"/>
    <xf numFmtId="1" fontId="1" fillId="0" borderId="10" xfId="0" applyNumberFormat="1" applyFont="1" applyBorder="1"/>
    <xf numFmtId="0" fontId="5" fillId="4" borderId="4" xfId="0" applyFont="1" applyFill="1" applyBorder="1" applyAlignment="1">
      <alignment horizontal="left"/>
    </xf>
    <xf numFmtId="0" fontId="5" fillId="4" borderId="6" xfId="0" applyFont="1" applyFill="1" applyBorder="1" applyAlignment="1">
      <alignment horizontal="left"/>
    </xf>
    <xf numFmtId="0" fontId="6" fillId="5" borderId="2" xfId="0" applyFont="1" applyFill="1" applyBorder="1"/>
    <xf numFmtId="0" fontId="6" fillId="5" borderId="3" xfId="0" applyFont="1" applyFill="1" applyBorder="1"/>
    <xf numFmtId="0" fontId="5" fillId="5" borderId="2" xfId="0" applyFont="1" applyFill="1" applyBorder="1" applyAlignment="1">
      <alignment horizontal="left"/>
    </xf>
    <xf numFmtId="0" fontId="5" fillId="5" borderId="3" xfId="0" applyFont="1" applyFill="1" applyBorder="1" applyAlignment="1">
      <alignment horizontal="left"/>
    </xf>
    <xf numFmtId="0" fontId="0" fillId="0" borderId="5" xfId="0" applyBorder="1"/>
    <xf numFmtId="0" fontId="0" fillId="0" borderId="20" xfId="0" applyBorder="1"/>
    <xf numFmtId="0" fontId="0" fillId="0" borderId="21" xfId="0" applyBorder="1"/>
    <xf numFmtId="0" fontId="1" fillId="0" borderId="20" xfId="0" applyFont="1" applyBorder="1"/>
    <xf numFmtId="165" fontId="0" fillId="0" borderId="21" xfId="0" applyNumberFormat="1" applyBorder="1" applyAlignment="1">
      <alignment horizontal="right"/>
    </xf>
    <xf numFmtId="0" fontId="1" fillId="0" borderId="20" xfId="0" applyFont="1" applyBorder="1" applyAlignment="1">
      <alignment horizontal="left"/>
    </xf>
    <xf numFmtId="0" fontId="5" fillId="3" borderId="22" xfId="0" applyFont="1" applyFill="1" applyBorder="1" applyAlignment="1">
      <alignment horizontal="left"/>
    </xf>
    <xf numFmtId="165" fontId="0" fillId="0" borderId="24" xfId="0" applyNumberFormat="1" applyBorder="1" applyAlignment="1">
      <alignment horizontal="right"/>
    </xf>
    <xf numFmtId="0" fontId="0" fillId="0" borderId="23" xfId="0" applyBorder="1"/>
    <xf numFmtId="0" fontId="1" fillId="0" borderId="25" xfId="0" applyFont="1" applyBorder="1"/>
    <xf numFmtId="0" fontId="5" fillId="4" borderId="19" xfId="0" applyFont="1" applyFill="1" applyBorder="1" applyAlignment="1">
      <alignment horizontal="left"/>
    </xf>
    <xf numFmtId="0" fontId="1" fillId="0" borderId="26" xfId="0" applyFont="1" applyBorder="1"/>
    <xf numFmtId="0" fontId="5" fillId="4" borderId="18" xfId="0" applyFont="1" applyFill="1" applyBorder="1" applyAlignment="1">
      <alignment horizontal="left"/>
    </xf>
    <xf numFmtId="0" fontId="5" fillId="4" borderId="17" xfId="0" applyFont="1" applyFill="1" applyBorder="1" applyAlignment="1">
      <alignment horizontal="left"/>
    </xf>
    <xf numFmtId="0" fontId="0" fillId="0" borderId="26" xfId="0" applyBorder="1"/>
    <xf numFmtId="0" fontId="0" fillId="0" borderId="18" xfId="0" applyBorder="1"/>
    <xf numFmtId="0" fontId="1" fillId="0" borderId="18" xfId="0" applyFont="1" applyBorder="1"/>
    <xf numFmtId="165" fontId="0" fillId="0" borderId="18" xfId="0" applyNumberFormat="1" applyBorder="1" applyAlignment="1">
      <alignment horizontal="right"/>
    </xf>
    <xf numFmtId="165" fontId="1" fillId="0" borderId="18" xfId="0" applyNumberFormat="1" applyFont="1" applyBorder="1" applyAlignment="1">
      <alignment horizontal="right"/>
    </xf>
    <xf numFmtId="165" fontId="0" fillId="0" borderId="26" xfId="0" applyNumberFormat="1" applyBorder="1" applyAlignment="1">
      <alignment horizontal="right"/>
    </xf>
    <xf numFmtId="0" fontId="1" fillId="0" borderId="1" xfId="0" applyFont="1" applyBorder="1" applyAlignment="1">
      <alignment horizontal="left"/>
    </xf>
    <xf numFmtId="0" fontId="1" fillId="0" borderId="11" xfId="0" applyFont="1" applyBorder="1"/>
    <xf numFmtId="0" fontId="1" fillId="0" borderId="11" xfId="0" applyFont="1" applyBorder="1" applyAlignment="1">
      <alignment horizontal="left"/>
    </xf>
    <xf numFmtId="0" fontId="10" fillId="5" borderId="0" xfId="0" applyFont="1" applyFill="1" applyAlignment="1">
      <alignment horizontal="left"/>
    </xf>
    <xf numFmtId="0" fontId="11" fillId="5" borderId="0" xfId="0" applyFont="1" applyFill="1" applyAlignment="1">
      <alignment horizontal="left"/>
    </xf>
    <xf numFmtId="165" fontId="6" fillId="5" borderId="0" xfId="0" applyNumberFormat="1" applyFont="1" applyFill="1"/>
    <xf numFmtId="0" fontId="6" fillId="5" borderId="17" xfId="0" applyFont="1" applyFill="1" applyBorder="1" applyAlignment="1">
      <alignment horizontal="left"/>
    </xf>
    <xf numFmtId="165" fontId="1" fillId="0" borderId="27" xfId="0" applyNumberFormat="1" applyFont="1" applyBorder="1"/>
    <xf numFmtId="0" fontId="5" fillId="3" borderId="28" xfId="0" applyFont="1" applyFill="1" applyBorder="1"/>
    <xf numFmtId="165" fontId="1" fillId="0" borderId="29" xfId="0" applyNumberFormat="1" applyFont="1" applyBorder="1"/>
    <xf numFmtId="165" fontId="6" fillId="5" borderId="30" xfId="0" applyNumberFormat="1" applyFont="1" applyFill="1" applyBorder="1"/>
    <xf numFmtId="165" fontId="1" fillId="0" borderId="31" xfId="0" applyNumberFormat="1" applyFont="1" applyBorder="1"/>
    <xf numFmtId="165" fontId="0" fillId="0" borderId="30" xfId="0" applyNumberFormat="1" applyBorder="1"/>
    <xf numFmtId="0" fontId="0" fillId="0" borderId="32" xfId="0" applyBorder="1"/>
    <xf numFmtId="0" fontId="0" fillId="3" borderId="0" xfId="0" applyFill="1"/>
    <xf numFmtId="165" fontId="0" fillId="0" borderId="8" xfId="0" applyNumberFormat="1" applyBorder="1" applyAlignment="1">
      <alignment horizontal="right"/>
    </xf>
    <xf numFmtId="166" fontId="0" fillId="0" borderId="11" xfId="0" applyNumberFormat="1" applyBorder="1"/>
    <xf numFmtId="0" fontId="1" fillId="0" borderId="9" xfId="0" applyFont="1" applyBorder="1" applyAlignment="1">
      <alignment horizontal="left"/>
    </xf>
    <xf numFmtId="166" fontId="13" fillId="16" borderId="0" xfId="7" applyNumberFormat="1"/>
    <xf numFmtId="166" fontId="0" fillId="0" borderId="2" xfId="0" applyNumberFormat="1" applyBorder="1"/>
    <xf numFmtId="0" fontId="1" fillId="0" borderId="7" xfId="0" applyFont="1" applyBorder="1" applyAlignment="1">
      <alignment horizontal="left"/>
    </xf>
    <xf numFmtId="0" fontId="1" fillId="0" borderId="0" xfId="8" applyFont="1" applyFill="1" applyAlignment="1">
      <alignment horizontal="left"/>
    </xf>
    <xf numFmtId="0" fontId="1" fillId="0" borderId="1" xfId="8" applyFont="1" applyFill="1" applyBorder="1" applyAlignment="1">
      <alignment horizontal="left"/>
    </xf>
    <xf numFmtId="0" fontId="5" fillId="18" borderId="2" xfId="0" applyFont="1" applyFill="1" applyBorder="1"/>
    <xf numFmtId="0" fontId="10" fillId="4" borderId="4" xfId="0" applyFont="1" applyFill="1" applyBorder="1" applyAlignment="1">
      <alignment horizontal="left"/>
    </xf>
    <xf numFmtId="2" fontId="10" fillId="4" borderId="5" xfId="0" applyNumberFormat="1" applyFont="1" applyFill="1" applyBorder="1" applyAlignment="1">
      <alignment horizontal="right"/>
    </xf>
    <xf numFmtId="0" fontId="10" fillId="4" borderId="5" xfId="0" applyFont="1" applyFill="1" applyBorder="1" applyAlignment="1">
      <alignment horizontal="left"/>
    </xf>
    <xf numFmtId="0" fontId="10" fillId="4" borderId="5" xfId="0" applyFont="1" applyFill="1" applyBorder="1"/>
    <xf numFmtId="166" fontId="10" fillId="4" borderId="5" xfId="0" applyNumberFormat="1" applyFont="1" applyFill="1" applyBorder="1"/>
    <xf numFmtId="0" fontId="0" fillId="20" borderId="10" xfId="0" applyFill="1" applyBorder="1"/>
    <xf numFmtId="166" fontId="26" fillId="0" borderId="0" xfId="0" applyNumberFormat="1" applyFont="1"/>
    <xf numFmtId="2" fontId="1" fillId="0" borderId="27" xfId="0" applyNumberFormat="1" applyFont="1" applyBorder="1"/>
    <xf numFmtId="2" fontId="0" fillId="0" borderId="23" xfId="0" applyNumberFormat="1" applyBorder="1"/>
    <xf numFmtId="2" fontId="0" fillId="0" borderId="20" xfId="0" applyNumberFormat="1" applyBorder="1"/>
    <xf numFmtId="0" fontId="1" fillId="0" borderId="33" xfId="0" applyFont="1" applyBorder="1"/>
    <xf numFmtId="0" fontId="0" fillId="0" borderId="34" xfId="0" applyBorder="1" applyAlignment="1">
      <alignment horizontal="left"/>
    </xf>
    <xf numFmtId="0" fontId="0" fillId="0" borderId="34" xfId="0" applyBorder="1" applyAlignment="1">
      <alignment horizontal="center"/>
    </xf>
    <xf numFmtId="0" fontId="0" fillId="0" borderId="34" xfId="0" applyBorder="1"/>
    <xf numFmtId="166" fontId="13" fillId="16" borderId="34" xfId="7" applyNumberFormat="1" applyBorder="1"/>
    <xf numFmtId="0" fontId="1" fillId="0" borderId="35" xfId="0" applyFont="1" applyBorder="1" applyAlignment="1">
      <alignment horizontal="left"/>
    </xf>
    <xf numFmtId="166" fontId="0" fillId="0" borderId="37" xfId="0" applyNumberFormat="1" applyBorder="1"/>
    <xf numFmtId="0" fontId="1" fillId="0" borderId="33" xfId="8" applyFont="1" applyFill="1" applyBorder="1"/>
    <xf numFmtId="0" fontId="4" fillId="0" borderId="34" xfId="0" applyFont="1" applyBorder="1" applyAlignment="1">
      <alignment horizontal="left"/>
    </xf>
    <xf numFmtId="0" fontId="1" fillId="0" borderId="35" xfId="8" applyFont="1" applyFill="1" applyBorder="1" applyAlignment="1">
      <alignment horizontal="left"/>
    </xf>
    <xf numFmtId="0" fontId="1" fillId="0" borderId="36" xfId="8" applyFont="1" applyFill="1" applyBorder="1" applyAlignment="1">
      <alignment horizontal="left"/>
    </xf>
    <xf numFmtId="0" fontId="0" fillId="0" borderId="37" xfId="0" applyBorder="1" applyAlignment="1">
      <alignment horizontal="left"/>
    </xf>
    <xf numFmtId="0" fontId="0" fillId="0" borderId="37" xfId="0" applyBorder="1" applyAlignment="1">
      <alignment horizontal="center"/>
    </xf>
    <xf numFmtId="0" fontId="0" fillId="0" borderId="37" xfId="0" applyBorder="1"/>
    <xf numFmtId="4" fontId="0" fillId="0" borderId="0" xfId="0" applyNumberFormat="1"/>
    <xf numFmtId="4" fontId="0" fillId="0" borderId="1" xfId="0" applyNumberFormat="1" applyBorder="1"/>
    <xf numFmtId="0" fontId="10" fillId="5" borderId="7" xfId="0" applyFont="1" applyFill="1" applyBorder="1" applyAlignment="1">
      <alignment horizontal="left"/>
    </xf>
    <xf numFmtId="0" fontId="10" fillId="18" borderId="7" xfId="0" applyFont="1" applyFill="1" applyBorder="1" applyAlignment="1">
      <alignment horizontal="left"/>
    </xf>
    <xf numFmtId="0" fontId="6" fillId="4" borderId="5" xfId="0" applyFont="1" applyFill="1" applyBorder="1" applyAlignment="1">
      <alignment horizontal="right"/>
    </xf>
    <xf numFmtId="0" fontId="6" fillId="4" borderId="5" xfId="0" applyFont="1" applyFill="1" applyBorder="1" applyAlignment="1">
      <alignment horizontal="left"/>
    </xf>
    <xf numFmtId="0" fontId="6" fillId="4" borderId="5" xfId="0" applyFont="1" applyFill="1" applyBorder="1"/>
    <xf numFmtId="165" fontId="6" fillId="4" borderId="5" xfId="0" applyNumberFormat="1" applyFont="1" applyFill="1" applyBorder="1"/>
    <xf numFmtId="0" fontId="10" fillId="5" borderId="7" xfId="0" applyFont="1" applyFill="1" applyBorder="1"/>
    <xf numFmtId="0" fontId="5" fillId="5" borderId="0" xfId="0" applyFont="1" applyFill="1"/>
    <xf numFmtId="0" fontId="6" fillId="18" borderId="0" xfId="0" applyFont="1" applyFill="1" applyAlignment="1">
      <alignment horizontal="right"/>
    </xf>
    <xf numFmtId="0" fontId="6" fillId="18" borderId="0" xfId="0" applyFont="1" applyFill="1" applyAlignment="1">
      <alignment horizontal="left"/>
    </xf>
    <xf numFmtId="0" fontId="6" fillId="18" borderId="0" xfId="0" applyFont="1" applyFill="1"/>
    <xf numFmtId="165" fontId="9" fillId="2" borderId="0" xfId="1" applyNumberFormat="1" applyBorder="1"/>
    <xf numFmtId="165" fontId="6" fillId="18" borderId="0" xfId="0" applyNumberFormat="1" applyFont="1" applyFill="1"/>
    <xf numFmtId="0" fontId="1" fillId="0" borderId="2" xfId="0" applyFont="1" applyBorder="1" applyAlignment="1">
      <alignment horizontal="left"/>
    </xf>
    <xf numFmtId="165" fontId="0" fillId="0" borderId="11" xfId="0" applyNumberFormat="1" applyBorder="1"/>
    <xf numFmtId="168" fontId="0" fillId="0" borderId="0" xfId="0" applyNumberFormat="1" applyAlignment="1">
      <alignment horizontal="right"/>
    </xf>
    <xf numFmtId="2" fontId="1" fillId="0" borderId="0" xfId="0" applyNumberFormat="1" applyFont="1"/>
    <xf numFmtId="1" fontId="1" fillId="0" borderId="0" xfId="0" applyNumberFormat="1" applyFont="1"/>
    <xf numFmtId="1" fontId="5" fillId="4" borderId="4" xfId="0" applyNumberFormat="1" applyFont="1" applyFill="1" applyBorder="1"/>
    <xf numFmtId="2" fontId="5" fillId="4" borderId="5" xfId="0" applyNumberFormat="1" applyFont="1" applyFill="1" applyBorder="1"/>
    <xf numFmtId="174" fontId="2" fillId="0" borderId="8" xfId="0" applyNumberFormat="1" applyFont="1" applyBorder="1"/>
    <xf numFmtId="174" fontId="2" fillId="0" borderId="10" xfId="0" applyNumberFormat="1" applyFont="1" applyBorder="1"/>
    <xf numFmtId="1" fontId="0" fillId="0" borderId="7" xfId="0" applyNumberFormat="1" applyBorder="1"/>
    <xf numFmtId="1" fontId="0" fillId="0" borderId="9" xfId="0" applyNumberFormat="1" applyBorder="1"/>
    <xf numFmtId="1" fontId="5" fillId="3" borderId="4" xfId="0" applyNumberFormat="1" applyFont="1" applyFill="1" applyBorder="1"/>
    <xf numFmtId="2" fontId="5" fillId="3" borderId="5" xfId="0" applyNumberFormat="1" applyFont="1" applyFill="1" applyBorder="1"/>
    <xf numFmtId="168" fontId="0" fillId="0" borderId="0" xfId="0" applyNumberFormat="1"/>
    <xf numFmtId="168" fontId="0" fillId="0" borderId="1" xfId="0" applyNumberFormat="1" applyBorder="1"/>
    <xf numFmtId="168" fontId="0" fillId="0" borderId="1" xfId="0" applyNumberFormat="1" applyBorder="1" applyAlignment="1">
      <alignment horizontal="right"/>
    </xf>
    <xf numFmtId="165" fontId="1" fillId="0" borderId="26" xfId="0" applyNumberFormat="1" applyFont="1" applyBorder="1"/>
    <xf numFmtId="0" fontId="5" fillId="5" borderId="0" xfId="0" applyFont="1" applyFill="1" applyAlignment="1">
      <alignment horizontal="left"/>
    </xf>
    <xf numFmtId="0" fontId="5" fillId="5" borderId="12" xfId="0" applyFont="1" applyFill="1" applyBorder="1"/>
    <xf numFmtId="0" fontId="5" fillId="5" borderId="13" xfId="0" applyFont="1" applyFill="1" applyBorder="1"/>
    <xf numFmtId="0" fontId="5" fillId="17" borderId="2" xfId="0" applyFont="1" applyFill="1" applyBorder="1"/>
    <xf numFmtId="0" fontId="31" fillId="0" borderId="3" xfId="0" applyFont="1" applyBorder="1"/>
    <xf numFmtId="172" fontId="0" fillId="0" borderId="2" xfId="0" applyNumberFormat="1" applyBorder="1"/>
    <xf numFmtId="172" fontId="0" fillId="0" borderId="11" xfId="0" applyNumberFormat="1" applyBorder="1"/>
    <xf numFmtId="166" fontId="1" fillId="0" borderId="15" xfId="0" applyNumberFormat="1" applyFont="1" applyBorder="1"/>
    <xf numFmtId="172" fontId="0" fillId="0" borderId="0" xfId="0" applyNumberFormat="1"/>
    <xf numFmtId="172" fontId="0" fillId="0" borderId="3" xfId="0" applyNumberFormat="1" applyBorder="1"/>
    <xf numFmtId="166" fontId="0" fillId="0" borderId="3" xfId="0" applyNumberFormat="1" applyBorder="1"/>
    <xf numFmtId="10" fontId="0" fillId="0" borderId="2" xfId="0" applyNumberFormat="1" applyBorder="1"/>
    <xf numFmtId="10" fontId="0" fillId="0" borderId="11" xfId="0" applyNumberFormat="1" applyBorder="1"/>
    <xf numFmtId="10" fontId="0" fillId="0" borderId="3" xfId="0" applyNumberFormat="1" applyBorder="1"/>
    <xf numFmtId="165" fontId="9" fillId="2" borderId="0" xfId="1" applyNumberFormat="1"/>
    <xf numFmtId="0" fontId="5" fillId="4" borderId="5" xfId="0" applyFont="1" applyFill="1" applyBorder="1"/>
    <xf numFmtId="166" fontId="13" fillId="16" borderId="0" xfId="7" applyNumberFormat="1" applyBorder="1"/>
    <xf numFmtId="166" fontId="13" fillId="0" borderId="0" xfId="7" applyNumberFormat="1" applyFill="1" applyBorder="1" applyAlignment="1">
      <alignment horizontal="right"/>
    </xf>
    <xf numFmtId="0" fontId="1" fillId="0" borderId="7" xfId="8" applyFont="1" applyFill="1" applyBorder="1" applyAlignment="1">
      <alignment horizontal="left"/>
    </xf>
    <xf numFmtId="0" fontId="1" fillId="0" borderId="9" xfId="8" applyFont="1" applyFill="1" applyBorder="1" applyAlignment="1">
      <alignment horizontal="left"/>
    </xf>
    <xf numFmtId="0" fontId="5" fillId="3" borderId="0" xfId="0" applyFont="1" applyFill="1" applyAlignment="1">
      <alignment horizontal="center"/>
    </xf>
    <xf numFmtId="0" fontId="5" fillId="4" borderId="4" xfId="0" applyFont="1" applyFill="1" applyBorder="1"/>
    <xf numFmtId="0" fontId="5" fillId="4" borderId="6" xfId="0" applyFont="1" applyFill="1" applyBorder="1"/>
    <xf numFmtId="0" fontId="6" fillId="5" borderId="7" xfId="0" applyFont="1" applyFill="1" applyBorder="1" applyAlignment="1">
      <alignment horizontal="left"/>
    </xf>
    <xf numFmtId="0" fontId="6" fillId="5" borderId="8" xfId="0" applyFont="1" applyFill="1" applyBorder="1" applyAlignment="1">
      <alignment horizontal="left"/>
    </xf>
    <xf numFmtId="172" fontId="1" fillId="0" borderId="15" xfId="0" applyNumberFormat="1" applyFont="1" applyBorder="1"/>
    <xf numFmtId="2" fontId="1" fillId="0" borderId="3" xfId="0" applyNumberFormat="1" applyFont="1" applyBorder="1"/>
    <xf numFmtId="172" fontId="1" fillId="0" borderId="3" xfId="0" applyNumberFormat="1" applyFont="1" applyBorder="1"/>
    <xf numFmtId="172" fontId="0" fillId="0" borderId="16" xfId="0" applyNumberFormat="1" applyBorder="1"/>
    <xf numFmtId="2" fontId="0" fillId="0" borderId="16" xfId="0" applyNumberFormat="1" applyBorder="1"/>
    <xf numFmtId="3" fontId="1" fillId="0" borderId="15" xfId="0" applyNumberFormat="1" applyFont="1" applyBorder="1"/>
    <xf numFmtId="172" fontId="0" fillId="0" borderId="12" xfId="0" applyNumberFormat="1" applyBorder="1"/>
    <xf numFmtId="172" fontId="0" fillId="0" borderId="13" xfId="0" applyNumberFormat="1" applyBorder="1"/>
    <xf numFmtId="173" fontId="0" fillId="0" borderId="0" xfId="0" applyNumberFormat="1" applyAlignment="1">
      <alignment horizontal="right"/>
    </xf>
    <xf numFmtId="0" fontId="0" fillId="20" borderId="12" xfId="0" applyFill="1" applyBorder="1"/>
    <xf numFmtId="0" fontId="0" fillId="20" borderId="13" xfId="0" applyFill="1" applyBorder="1"/>
    <xf numFmtId="0" fontId="0" fillId="20" borderId="14" xfId="0" applyFill="1" applyBorder="1"/>
    <xf numFmtId="0" fontId="0" fillId="20" borderId="14" xfId="0" applyFill="1" applyBorder="1" applyAlignment="1">
      <alignment horizontal="left"/>
    </xf>
    <xf numFmtId="0" fontId="1" fillId="0" borderId="5" xfId="0" applyFont="1" applyBorder="1" applyAlignment="1">
      <alignment horizontal="left"/>
    </xf>
    <xf numFmtId="0" fontId="0" fillId="0" borderId="5" xfId="0" applyBorder="1" applyAlignment="1">
      <alignment horizontal="right"/>
    </xf>
    <xf numFmtId="0" fontId="0" fillId="0" borderId="5" xfId="0" applyBorder="1" applyAlignment="1">
      <alignment horizontal="left"/>
    </xf>
    <xf numFmtId="0" fontId="0" fillId="20" borderId="0" xfId="0" applyFill="1"/>
    <xf numFmtId="0" fontId="4" fillId="0" borderId="0" xfId="0" applyFont="1" applyAlignment="1">
      <alignment horizontal="left"/>
    </xf>
    <xf numFmtId="0" fontId="6" fillId="20" borderId="5" xfId="0" applyFont="1" applyFill="1" applyBorder="1"/>
    <xf numFmtId="0" fontId="1" fillId="0" borderId="7" xfId="8" applyFont="1" applyFill="1" applyBorder="1"/>
    <xf numFmtId="0" fontId="0" fillId="20" borderId="1" xfId="0" applyFill="1" applyBorder="1"/>
    <xf numFmtId="0" fontId="2" fillId="0" borderId="0" xfId="0" applyFont="1" applyAlignment="1">
      <alignment horizontal="left"/>
    </xf>
    <xf numFmtId="1" fontId="0" fillId="0" borderId="3" xfId="0" applyNumberFormat="1" applyBorder="1" applyAlignment="1">
      <alignment horizontal="right"/>
    </xf>
    <xf numFmtId="0" fontId="1" fillId="0" borderId="15" xfId="0" applyFont="1" applyBorder="1"/>
    <xf numFmtId="175" fontId="1" fillId="0" borderId="1" xfId="0" applyNumberFormat="1" applyFont="1" applyBorder="1"/>
    <xf numFmtId="175" fontId="1" fillId="0" borderId="10" xfId="0" applyNumberFormat="1" applyFont="1" applyBorder="1"/>
    <xf numFmtId="165" fontId="1" fillId="0" borderId="0" xfId="0" applyNumberFormat="1" applyFont="1"/>
    <xf numFmtId="0" fontId="1" fillId="20" borderId="14" xfId="0" applyFont="1" applyFill="1" applyBorder="1"/>
    <xf numFmtId="0" fontId="5" fillId="3" borderId="38" xfId="0" applyFont="1" applyFill="1" applyBorder="1"/>
    <xf numFmtId="0" fontId="0" fillId="0" borderId="39" xfId="0" applyBorder="1"/>
    <xf numFmtId="0" fontId="5" fillId="4" borderId="40" xfId="0" applyFont="1" applyFill="1" applyBorder="1"/>
    <xf numFmtId="0" fontId="0" fillId="0" borderId="40" xfId="0" applyBorder="1" applyAlignment="1">
      <alignment horizontal="center"/>
    </xf>
    <xf numFmtId="0" fontId="0" fillId="0" borderId="41" xfId="0" applyBorder="1" applyAlignment="1">
      <alignment horizontal="center"/>
    </xf>
    <xf numFmtId="0" fontId="0" fillId="0" borderId="39" xfId="0" applyBorder="1" applyAlignment="1">
      <alignment horizontal="center"/>
    </xf>
    <xf numFmtId="0" fontId="6" fillId="4" borderId="40" xfId="0" applyFont="1" applyFill="1" applyBorder="1"/>
    <xf numFmtId="166" fontId="0" fillId="0" borderId="40" xfId="0" applyNumberFormat="1" applyBorder="1"/>
    <xf numFmtId="166" fontId="0" fillId="0" borderId="42" xfId="0" applyNumberFormat="1" applyBorder="1"/>
    <xf numFmtId="0" fontId="10" fillId="4" borderId="44" xfId="0" applyFont="1" applyFill="1" applyBorder="1"/>
    <xf numFmtId="2" fontId="0" fillId="0" borderId="40" xfId="0" applyNumberFormat="1" applyBorder="1"/>
    <xf numFmtId="0" fontId="0" fillId="0" borderId="44" xfId="0" applyBorder="1"/>
    <xf numFmtId="0" fontId="6" fillId="4" borderId="44" xfId="0" applyFont="1" applyFill="1" applyBorder="1"/>
    <xf numFmtId="166" fontId="13" fillId="16" borderId="40" xfId="7" applyNumberFormat="1" applyBorder="1"/>
    <xf numFmtId="0" fontId="6" fillId="5" borderId="40" xfId="0" applyFont="1" applyFill="1" applyBorder="1"/>
    <xf numFmtId="165" fontId="0" fillId="0" borderId="40" xfId="0" applyNumberFormat="1" applyBorder="1"/>
    <xf numFmtId="165" fontId="6" fillId="5" borderId="40" xfId="0" applyNumberFormat="1" applyFont="1" applyFill="1" applyBorder="1"/>
    <xf numFmtId="0" fontId="0" fillId="0" borderId="40" xfId="0" applyBorder="1"/>
    <xf numFmtId="0" fontId="0" fillId="0" borderId="41" xfId="0" applyBorder="1"/>
    <xf numFmtId="0" fontId="6" fillId="18" borderId="40" xfId="0" applyFont="1" applyFill="1" applyBorder="1"/>
    <xf numFmtId="165" fontId="6" fillId="18" borderId="40" xfId="0" applyNumberFormat="1" applyFont="1" applyFill="1" applyBorder="1"/>
    <xf numFmtId="4" fontId="0" fillId="0" borderId="40" xfId="0" applyNumberFormat="1" applyBorder="1"/>
    <xf numFmtId="0" fontId="5" fillId="5" borderId="40" xfId="0" applyFont="1" applyFill="1" applyBorder="1"/>
    <xf numFmtId="4" fontId="0" fillId="0" borderId="41" xfId="0" applyNumberFormat="1" applyBorder="1"/>
    <xf numFmtId="165" fontId="6" fillId="4" borderId="44" xfId="0" applyNumberFormat="1" applyFont="1" applyFill="1" applyBorder="1"/>
    <xf numFmtId="165" fontId="0" fillId="0" borderId="39" xfId="0" applyNumberFormat="1" applyBorder="1"/>
    <xf numFmtId="166" fontId="0" fillId="0" borderId="45" xfId="0" applyNumberFormat="1" applyBorder="1"/>
    <xf numFmtId="0" fontId="6" fillId="20" borderId="10" xfId="0" applyFont="1" applyFill="1" applyBorder="1"/>
    <xf numFmtId="0" fontId="0" fillId="20" borderId="3" xfId="0" applyFill="1" applyBorder="1"/>
    <xf numFmtId="0" fontId="6" fillId="20" borderId="8" xfId="0" applyFont="1" applyFill="1" applyBorder="1"/>
    <xf numFmtId="0" fontId="0" fillId="20" borderId="8" xfId="0" applyFill="1" applyBorder="1"/>
    <xf numFmtId="0" fontId="0" fillId="20" borderId="46" xfId="0" applyFill="1" applyBorder="1"/>
    <xf numFmtId="0" fontId="0" fillId="20" borderId="47" xfId="0" applyFill="1" applyBorder="1"/>
    <xf numFmtId="0" fontId="10" fillId="20" borderId="6" xfId="0" applyFont="1" applyFill="1" applyBorder="1"/>
    <xf numFmtId="0" fontId="0" fillId="20" borderId="6" xfId="0" applyFill="1" applyBorder="1"/>
    <xf numFmtId="0" fontId="6" fillId="20" borderId="6" xfId="0" applyFont="1" applyFill="1" applyBorder="1"/>
    <xf numFmtId="0" fontId="5" fillId="20" borderId="8" xfId="0" applyFont="1" applyFill="1" applyBorder="1"/>
    <xf numFmtId="0" fontId="0" fillId="0" borderId="50" xfId="0" applyBorder="1"/>
    <xf numFmtId="0" fontId="0" fillId="0" borderId="51" xfId="0" applyBorder="1"/>
    <xf numFmtId="0" fontId="6" fillId="4" borderId="52" xfId="0" applyFont="1" applyFill="1" applyBorder="1"/>
    <xf numFmtId="0" fontId="6" fillId="4" borderId="53" xfId="0" applyFont="1" applyFill="1" applyBorder="1"/>
    <xf numFmtId="0" fontId="0" fillId="0" borderId="52" xfId="0" applyBorder="1"/>
    <xf numFmtId="0" fontId="0" fillId="0" borderId="53" xfId="0" applyBorder="1"/>
    <xf numFmtId="0" fontId="0" fillId="0" borderId="54" xfId="0" applyBorder="1"/>
    <xf numFmtId="0" fontId="0" fillId="0" borderId="55" xfId="0" applyBorder="1"/>
    <xf numFmtId="0" fontId="5" fillId="4" borderId="52" xfId="0" applyFont="1" applyFill="1" applyBorder="1"/>
    <xf numFmtId="166" fontId="0" fillId="0" borderId="52" xfId="0" applyNumberFormat="1" applyBorder="1"/>
    <xf numFmtId="0" fontId="0" fillId="0" borderId="56" xfId="0" applyBorder="1"/>
    <xf numFmtId="0" fontId="0" fillId="0" borderId="57" xfId="0" applyBorder="1"/>
    <xf numFmtId="166" fontId="0" fillId="0" borderId="58" xfId="0" applyNumberFormat="1" applyBorder="1"/>
    <xf numFmtId="0" fontId="0" fillId="0" borderId="59" xfId="0" applyBorder="1"/>
    <xf numFmtId="0" fontId="10" fillId="4" borderId="60" xfId="0" applyFont="1" applyFill="1" applyBorder="1"/>
    <xf numFmtId="0" fontId="10" fillId="4" borderId="61" xfId="0" applyFont="1" applyFill="1" applyBorder="1"/>
    <xf numFmtId="166" fontId="0" fillId="0" borderId="53" xfId="0" applyNumberFormat="1" applyBorder="1"/>
    <xf numFmtId="0" fontId="0" fillId="0" borderId="60" xfId="0" applyBorder="1"/>
    <xf numFmtId="0" fontId="0" fillId="0" borderId="61" xfId="0" applyBorder="1"/>
    <xf numFmtId="0" fontId="5" fillId="4" borderId="60" xfId="0" applyFont="1" applyFill="1" applyBorder="1"/>
    <xf numFmtId="0" fontId="6" fillId="4" borderId="61" xfId="0" applyFont="1" applyFill="1" applyBorder="1"/>
    <xf numFmtId="173" fontId="0" fillId="0" borderId="53" xfId="0" applyNumberFormat="1" applyBorder="1"/>
    <xf numFmtId="0" fontId="6" fillId="5" borderId="52" xfId="0" applyFont="1" applyFill="1" applyBorder="1"/>
    <xf numFmtId="0" fontId="6" fillId="5" borderId="53" xfId="0" applyFont="1" applyFill="1" applyBorder="1"/>
    <xf numFmtId="0" fontId="6" fillId="4" borderId="60" xfId="0" applyFont="1" applyFill="1" applyBorder="1"/>
    <xf numFmtId="0" fontId="6" fillId="18" borderId="52" xfId="0" applyFont="1" applyFill="1" applyBorder="1"/>
    <xf numFmtId="0" fontId="6" fillId="18" borderId="53" xfId="0" applyFont="1" applyFill="1" applyBorder="1"/>
    <xf numFmtId="1" fontId="9" fillId="2" borderId="52" xfId="1" applyNumberFormat="1" applyBorder="1"/>
    <xf numFmtId="1" fontId="9" fillId="2" borderId="53" xfId="1" applyNumberFormat="1" applyBorder="1"/>
    <xf numFmtId="1" fontId="0" fillId="0" borderId="52" xfId="0" applyNumberFormat="1" applyBorder="1"/>
    <xf numFmtId="1" fontId="0" fillId="0" borderId="53" xfId="0" applyNumberFormat="1" applyBorder="1"/>
    <xf numFmtId="1" fontId="6" fillId="18" borderId="52" xfId="0" applyNumberFormat="1" applyFont="1" applyFill="1" applyBorder="1"/>
    <xf numFmtId="1" fontId="6" fillId="18" borderId="53" xfId="0" applyNumberFormat="1" applyFont="1" applyFill="1" applyBorder="1"/>
    <xf numFmtId="1" fontId="6" fillId="5" borderId="52" xfId="0" applyNumberFormat="1" applyFont="1" applyFill="1" applyBorder="1"/>
    <xf numFmtId="1" fontId="6" fillId="5" borderId="53" xfId="0" applyNumberFormat="1" applyFont="1" applyFill="1" applyBorder="1"/>
    <xf numFmtId="1" fontId="5" fillId="5" borderId="52" xfId="0" applyNumberFormat="1" applyFont="1" applyFill="1" applyBorder="1"/>
    <xf numFmtId="1" fontId="5" fillId="5" borderId="53" xfId="0" applyNumberFormat="1" applyFont="1" applyFill="1" applyBorder="1"/>
    <xf numFmtId="1" fontId="0" fillId="0" borderId="54" xfId="0" applyNumberFormat="1" applyBorder="1"/>
    <xf numFmtId="1" fontId="0" fillId="0" borderId="55" xfId="0" applyNumberFormat="1" applyBorder="1"/>
    <xf numFmtId="0" fontId="0" fillId="0" borderId="62" xfId="0" applyBorder="1"/>
    <xf numFmtId="0" fontId="0" fillId="0" borderId="63" xfId="0" applyBorder="1"/>
    <xf numFmtId="3" fontId="0" fillId="0" borderId="0" xfId="0" applyNumberFormat="1"/>
    <xf numFmtId="165" fontId="0" fillId="18" borderId="40" xfId="0" applyNumberFormat="1" applyFill="1" applyBorder="1"/>
    <xf numFmtId="165" fontId="0" fillId="18" borderId="0" xfId="0" applyNumberFormat="1" applyFill="1"/>
    <xf numFmtId="1" fontId="0" fillId="18" borderId="52" xfId="0" applyNumberFormat="1" applyFill="1" applyBorder="1"/>
    <xf numFmtId="1" fontId="0" fillId="18" borderId="53" xfId="0" applyNumberFormat="1" applyFill="1" applyBorder="1"/>
    <xf numFmtId="0" fontId="32" fillId="0" borderId="0" xfId="0" applyFont="1"/>
    <xf numFmtId="166" fontId="26" fillId="0" borderId="52" xfId="0" applyNumberFormat="1" applyFont="1" applyBorder="1"/>
    <xf numFmtId="2" fontId="13" fillId="21" borderId="1" xfId="10" applyNumberFormat="1" applyBorder="1" applyAlignment="1">
      <alignment horizontal="right"/>
    </xf>
    <xf numFmtId="0" fontId="13" fillId="21" borderId="1" xfId="10" applyBorder="1" applyAlignment="1">
      <alignment horizontal="left"/>
    </xf>
    <xf numFmtId="0" fontId="13" fillId="21" borderId="1" xfId="10" applyBorder="1"/>
    <xf numFmtId="2" fontId="13" fillId="21" borderId="0" xfId="10" applyNumberFormat="1"/>
    <xf numFmtId="2" fontId="13" fillId="21" borderId="41" xfId="10" applyNumberFormat="1" applyBorder="1"/>
    <xf numFmtId="166" fontId="13" fillId="21" borderId="0" xfId="10" applyNumberFormat="1"/>
    <xf numFmtId="166" fontId="13" fillId="21" borderId="52" xfId="10" applyNumberFormat="1" applyBorder="1"/>
    <xf numFmtId="0" fontId="13" fillId="20" borderId="10" xfId="10" applyFill="1" applyBorder="1"/>
    <xf numFmtId="2" fontId="26" fillId="0" borderId="0" xfId="0" applyNumberFormat="1" applyFont="1"/>
    <xf numFmtId="166" fontId="5" fillId="17" borderId="2" xfId="0" applyNumberFormat="1" applyFont="1" applyFill="1" applyBorder="1"/>
    <xf numFmtId="0" fontId="1" fillId="21" borderId="9" xfId="10" applyFont="1" applyBorder="1" applyAlignment="1">
      <alignment horizontal="left"/>
    </xf>
    <xf numFmtId="0" fontId="1" fillId="20" borderId="0" xfId="8" applyFont="1" applyFill="1"/>
    <xf numFmtId="2" fontId="0" fillId="20" borderId="0" xfId="0" applyNumberFormat="1" applyFill="1" applyAlignment="1">
      <alignment horizontal="right"/>
    </xf>
    <xf numFmtId="0" fontId="0" fillId="20" borderId="0" xfId="0" applyFill="1" applyAlignment="1">
      <alignment horizontal="center"/>
    </xf>
    <xf numFmtId="166" fontId="0" fillId="20" borderId="0" xfId="0" applyNumberFormat="1" applyFill="1"/>
    <xf numFmtId="166" fontId="0" fillId="20" borderId="40" xfId="0" applyNumberFormat="1" applyFill="1" applyBorder="1"/>
    <xf numFmtId="0" fontId="0" fillId="20" borderId="52" xfId="0" applyFill="1" applyBorder="1"/>
    <xf numFmtId="0" fontId="0" fillId="20" borderId="53" xfId="0" applyFill="1" applyBorder="1"/>
    <xf numFmtId="0" fontId="1" fillId="20" borderId="1" xfId="8" applyFont="1" applyFill="1" applyBorder="1" applyAlignment="1">
      <alignment horizontal="left"/>
    </xf>
    <xf numFmtId="2" fontId="0" fillId="20" borderId="1" xfId="0" applyNumberFormat="1" applyFill="1" applyBorder="1" applyAlignment="1">
      <alignment horizontal="right"/>
    </xf>
    <xf numFmtId="0" fontId="0" fillId="20" borderId="1" xfId="0" applyFill="1" applyBorder="1" applyAlignment="1">
      <alignment horizontal="left"/>
    </xf>
    <xf numFmtId="0" fontId="0" fillId="20" borderId="1" xfId="0" applyFill="1" applyBorder="1" applyAlignment="1">
      <alignment horizontal="center"/>
    </xf>
    <xf numFmtId="166" fontId="13" fillId="20" borderId="0" xfId="7" applyNumberFormat="1" applyFill="1"/>
    <xf numFmtId="166" fontId="0" fillId="20" borderId="54" xfId="0" applyNumberFormat="1" applyFill="1" applyBorder="1"/>
    <xf numFmtId="0" fontId="0" fillId="20" borderId="55" xfId="0" applyFill="1" applyBorder="1"/>
    <xf numFmtId="2" fontId="0" fillId="20" borderId="0" xfId="0" applyNumberFormat="1" applyFill="1"/>
    <xf numFmtId="2" fontId="0" fillId="20" borderId="40" xfId="0" applyNumberFormat="1" applyFill="1" applyBorder="1"/>
    <xf numFmtId="0" fontId="0" fillId="20" borderId="54" xfId="0" applyFill="1" applyBorder="1"/>
    <xf numFmtId="166" fontId="26" fillId="20" borderId="0" xfId="0" applyNumberFormat="1" applyFont="1" applyFill="1" applyAlignment="1">
      <alignment horizontal="right"/>
    </xf>
    <xf numFmtId="166" fontId="26" fillId="20" borderId="1" xfId="0" applyNumberFormat="1" applyFont="1" applyFill="1" applyBorder="1" applyAlignment="1">
      <alignment horizontal="right"/>
    </xf>
    <xf numFmtId="166" fontId="26" fillId="20" borderId="26" xfId="0" applyNumberFormat="1" applyFont="1" applyFill="1" applyBorder="1" applyAlignment="1">
      <alignment horizontal="right"/>
    </xf>
    <xf numFmtId="0" fontId="1" fillId="20" borderId="9" xfId="0" applyFont="1" applyFill="1" applyBorder="1" applyAlignment="1">
      <alignment horizontal="left"/>
    </xf>
    <xf numFmtId="0" fontId="0" fillId="20" borderId="1" xfId="0" applyFill="1" applyBorder="1" applyAlignment="1">
      <alignment horizontal="right"/>
    </xf>
    <xf numFmtId="166" fontId="0" fillId="20" borderId="1" xfId="0" applyNumberFormat="1" applyFill="1" applyBorder="1"/>
    <xf numFmtId="0" fontId="0" fillId="20" borderId="41" xfId="0" applyFill="1" applyBorder="1"/>
    <xf numFmtId="166" fontId="0" fillId="20" borderId="55" xfId="0" applyNumberFormat="1" applyFill="1" applyBorder="1"/>
    <xf numFmtId="3" fontId="0" fillId="0" borderId="0" xfId="0" applyNumberFormat="1" applyAlignment="1">
      <alignment horizontal="right"/>
    </xf>
    <xf numFmtId="168" fontId="35" fillId="22" borderId="64" xfId="11" applyNumberFormat="1" applyFont="1" applyFill="1" applyBorder="1"/>
    <xf numFmtId="4" fontId="0" fillId="0" borderId="16" xfId="0" applyNumberFormat="1" applyBorder="1"/>
    <xf numFmtId="0" fontId="0" fillId="6" borderId="0" xfId="0" applyFill="1" applyAlignment="1">
      <alignment horizontal="right"/>
    </xf>
    <xf numFmtId="0" fontId="1" fillId="23" borderId="0" xfId="8" applyFont="1" applyFill="1"/>
    <xf numFmtId="2" fontId="0" fillId="23" borderId="0" xfId="0" applyNumberFormat="1" applyFill="1"/>
    <xf numFmtId="0" fontId="26" fillId="23" borderId="0" xfId="1" applyFont="1" applyFill="1" applyAlignment="1">
      <alignment horizontal="left"/>
    </xf>
    <xf numFmtId="0" fontId="0" fillId="23" borderId="0" xfId="0" applyFill="1"/>
    <xf numFmtId="166" fontId="0" fillId="23" borderId="0" xfId="0" applyNumberFormat="1" applyFill="1"/>
    <xf numFmtId="166" fontId="0" fillId="23" borderId="40" xfId="0" applyNumberFormat="1" applyFill="1" applyBorder="1"/>
    <xf numFmtId="166" fontId="0" fillId="23" borderId="0" xfId="0" applyNumberFormat="1" applyFill="1" applyAlignment="1">
      <alignment horizontal="right"/>
    </xf>
    <xf numFmtId="0" fontId="0" fillId="23" borderId="52" xfId="0" applyFill="1" applyBorder="1"/>
    <xf numFmtId="0" fontId="0" fillId="23" borderId="53" xfId="0" applyFill="1" applyBorder="1"/>
    <xf numFmtId="0" fontId="0" fillId="23" borderId="8" xfId="0" applyFill="1" applyBorder="1"/>
    <xf numFmtId="0" fontId="1" fillId="23" borderId="1" xfId="8" applyFont="1" applyFill="1" applyBorder="1" applyAlignment="1">
      <alignment horizontal="left"/>
    </xf>
    <xf numFmtId="2" fontId="0" fillId="23" borderId="1" xfId="0" applyNumberFormat="1" applyFill="1" applyBorder="1" applyAlignment="1">
      <alignment horizontal="right"/>
    </xf>
    <xf numFmtId="0" fontId="0" fillId="23" borderId="1" xfId="0" applyFill="1" applyBorder="1" applyAlignment="1">
      <alignment horizontal="left"/>
    </xf>
    <xf numFmtId="166" fontId="13" fillId="23" borderId="0" xfId="7" applyNumberFormat="1" applyFill="1"/>
    <xf numFmtId="166" fontId="0" fillId="23" borderId="1" xfId="0" applyNumberFormat="1" applyFill="1" applyBorder="1" applyAlignment="1">
      <alignment horizontal="right"/>
    </xf>
    <xf numFmtId="166" fontId="0" fillId="23" borderId="26" xfId="0" applyNumberFormat="1" applyFill="1" applyBorder="1"/>
    <xf numFmtId="166" fontId="0" fillId="23" borderId="54" xfId="0" applyNumberFormat="1" applyFill="1" applyBorder="1"/>
    <xf numFmtId="0" fontId="0" fillId="23" borderId="55" xfId="0" applyFill="1" applyBorder="1"/>
    <xf numFmtId="0" fontId="0" fillId="23" borderId="10" xfId="0" applyFill="1" applyBorder="1"/>
    <xf numFmtId="0" fontId="0" fillId="23" borderId="1" xfId="0" applyFill="1" applyBorder="1"/>
    <xf numFmtId="166" fontId="13" fillId="0" borderId="0" xfId="7" applyNumberFormat="1" applyFill="1" applyAlignment="1">
      <alignment horizontal="right"/>
    </xf>
    <xf numFmtId="166" fontId="13" fillId="0" borderId="0" xfId="0" applyNumberFormat="1" applyFont="1" applyAlignment="1">
      <alignment horizontal="right"/>
    </xf>
    <xf numFmtId="166" fontId="13" fillId="0" borderId="34" xfId="7" applyNumberFormat="1" applyFill="1" applyBorder="1" applyAlignment="1">
      <alignment horizontal="right"/>
    </xf>
    <xf numFmtId="166" fontId="13" fillId="0" borderId="34" xfId="0" applyNumberFormat="1" applyFont="1" applyBorder="1" applyAlignment="1">
      <alignment horizontal="right"/>
    </xf>
    <xf numFmtId="166" fontId="13" fillId="0" borderId="37" xfId="0" applyNumberFormat="1" applyFont="1" applyBorder="1" applyAlignment="1">
      <alignment horizontal="right"/>
    </xf>
    <xf numFmtId="2" fontId="0" fillId="12" borderId="0" xfId="0" applyNumberFormat="1" applyFill="1" applyAlignment="1">
      <alignment horizontal="right"/>
    </xf>
    <xf numFmtId="2" fontId="0" fillId="24" borderId="0" xfId="0" applyNumberFormat="1" applyFill="1" applyAlignment="1">
      <alignment horizontal="right"/>
    </xf>
    <xf numFmtId="2" fontId="0" fillId="24" borderId="34" xfId="0" applyNumberFormat="1" applyFill="1" applyBorder="1" applyAlignment="1">
      <alignment horizontal="right"/>
    </xf>
    <xf numFmtId="0" fontId="1" fillId="6" borderId="0" xfId="0" applyFont="1" applyFill="1" applyAlignment="1">
      <alignment horizontal="right"/>
    </xf>
    <xf numFmtId="0" fontId="1" fillId="12" borderId="0" xfId="0" applyFont="1" applyFill="1" applyAlignment="1">
      <alignment horizontal="left"/>
    </xf>
    <xf numFmtId="0" fontId="0" fillId="12" borderId="15" xfId="0" applyFill="1" applyBorder="1" applyAlignment="1">
      <alignment horizontal="right"/>
    </xf>
    <xf numFmtId="166" fontId="0" fillId="6" borderId="40" xfId="0" applyNumberFormat="1" applyFill="1" applyBorder="1"/>
    <xf numFmtId="166" fontId="0" fillId="25" borderId="42" xfId="0" applyNumberFormat="1" applyFill="1" applyBorder="1"/>
    <xf numFmtId="166" fontId="0" fillId="25" borderId="40" xfId="0" applyNumberFormat="1" applyFill="1" applyBorder="1"/>
    <xf numFmtId="166" fontId="0" fillId="25" borderId="43" xfId="0" applyNumberFormat="1" applyFill="1" applyBorder="1"/>
    <xf numFmtId="166" fontId="13" fillId="25" borderId="34" xfId="0" applyNumberFormat="1" applyFont="1" applyFill="1" applyBorder="1" applyAlignment="1">
      <alignment horizontal="right"/>
    </xf>
    <xf numFmtId="166" fontId="13" fillId="25" borderId="0" xfId="0" applyNumberFormat="1" applyFont="1" applyFill="1" applyAlignment="1">
      <alignment horizontal="right"/>
    </xf>
    <xf numFmtId="166" fontId="13" fillId="25" borderId="37" xfId="0" applyNumberFormat="1" applyFont="1" applyFill="1" applyBorder="1" applyAlignment="1">
      <alignment horizontal="right"/>
    </xf>
    <xf numFmtId="2" fontId="0" fillId="25" borderId="34" xfId="0" applyNumberFormat="1" applyFill="1" applyBorder="1" applyAlignment="1">
      <alignment horizontal="right"/>
    </xf>
    <xf numFmtId="2" fontId="0" fillId="25" borderId="0" xfId="0" applyNumberFormat="1" applyFill="1" applyAlignment="1">
      <alignment horizontal="right"/>
    </xf>
    <xf numFmtId="2" fontId="0" fillId="25" borderId="37" xfId="0" applyNumberFormat="1" applyFill="1" applyBorder="1" applyAlignment="1">
      <alignment horizontal="right"/>
    </xf>
    <xf numFmtId="166" fontId="0" fillId="6" borderId="41" xfId="0" applyNumberFormat="1" applyFill="1" applyBorder="1"/>
    <xf numFmtId="168" fontId="5" fillId="4" borderId="5" xfId="0" applyNumberFormat="1" applyFont="1" applyFill="1" applyBorder="1"/>
    <xf numFmtId="168" fontId="5" fillId="4" borderId="6" xfId="0" applyNumberFormat="1" applyFont="1" applyFill="1" applyBorder="1"/>
    <xf numFmtId="168" fontId="26" fillId="0" borderId="0" xfId="1" applyNumberFormat="1" applyFont="1" applyFill="1" applyBorder="1"/>
    <xf numFmtId="168" fontId="0" fillId="0" borderId="8" xfId="0" applyNumberFormat="1" applyBorder="1"/>
    <xf numFmtId="168" fontId="0" fillId="0" borderId="11" xfId="0" applyNumberFormat="1" applyBorder="1"/>
    <xf numFmtId="168" fontId="1" fillId="0" borderId="15" xfId="0" applyNumberFormat="1" applyFont="1" applyBorder="1"/>
    <xf numFmtId="168" fontId="0" fillId="0" borderId="3" xfId="0" applyNumberFormat="1" applyBorder="1"/>
    <xf numFmtId="168" fontId="1" fillId="0" borderId="0" xfId="0" applyNumberFormat="1" applyFont="1"/>
    <xf numFmtId="168" fontId="3" fillId="0" borderId="0" xfId="0" applyNumberFormat="1" applyFont="1"/>
    <xf numFmtId="168" fontId="2" fillId="0" borderId="0" xfId="0" applyNumberFormat="1" applyFont="1"/>
    <xf numFmtId="165" fontId="0" fillId="6" borderId="0" xfId="0" applyNumberFormat="1" applyFill="1" applyAlignment="1">
      <alignment horizontal="right"/>
    </xf>
    <xf numFmtId="168" fontId="5" fillId="4" borderId="4" xfId="0" applyNumberFormat="1" applyFont="1" applyFill="1" applyBorder="1"/>
    <xf numFmtId="168" fontId="0" fillId="0" borderId="7" xfId="0" applyNumberFormat="1" applyBorder="1" applyAlignment="1">
      <alignment horizontal="right"/>
    </xf>
    <xf numFmtId="168" fontId="26" fillId="0" borderId="7" xfId="1" applyNumberFormat="1" applyFont="1" applyFill="1" applyBorder="1"/>
    <xf numFmtId="168" fontId="0" fillId="0" borderId="2" xfId="0" applyNumberFormat="1" applyBorder="1"/>
    <xf numFmtId="168" fontId="0" fillId="6" borderId="0" xfId="0" applyNumberFormat="1" applyFill="1"/>
    <xf numFmtId="165" fontId="0" fillId="0" borderId="7" xfId="0" applyNumberFormat="1" applyBorder="1"/>
    <xf numFmtId="0" fontId="2" fillId="18" borderId="0" xfId="0" applyFont="1" applyFill="1" applyAlignment="1">
      <alignment horizontal="right"/>
    </xf>
    <xf numFmtId="0" fontId="1" fillId="26" borderId="0" xfId="0" applyFont="1" applyFill="1" applyAlignment="1">
      <alignment horizontal="left"/>
    </xf>
    <xf numFmtId="0" fontId="5" fillId="3" borderId="2" xfId="0" applyFont="1" applyFill="1" applyBorder="1" applyAlignment="1">
      <alignment horizontal="center"/>
    </xf>
    <xf numFmtId="0" fontId="5" fillId="3" borderId="11" xfId="0" applyFont="1" applyFill="1" applyBorder="1" applyAlignment="1">
      <alignment horizontal="center"/>
    </xf>
    <xf numFmtId="0" fontId="5" fillId="3" borderId="3" xfId="0" applyFont="1" applyFill="1" applyBorder="1" applyAlignment="1">
      <alignment horizontal="center"/>
    </xf>
    <xf numFmtId="0" fontId="5" fillId="4" borderId="2" xfId="0" applyFont="1" applyFill="1" applyBorder="1" applyAlignment="1">
      <alignment horizontal="center"/>
    </xf>
    <xf numFmtId="0" fontId="5" fillId="4" borderId="11" xfId="0" applyFont="1" applyFill="1" applyBorder="1" applyAlignment="1">
      <alignment horizontal="center"/>
    </xf>
    <xf numFmtId="0" fontId="5" fillId="4" borderId="3" xfId="0" applyFont="1" applyFill="1" applyBorder="1" applyAlignment="1">
      <alignment horizontal="center"/>
    </xf>
    <xf numFmtId="0" fontId="5" fillId="3" borderId="48" xfId="0" applyFont="1" applyFill="1" applyBorder="1" applyAlignment="1">
      <alignment horizontal="center"/>
    </xf>
    <xf numFmtId="0" fontId="5" fillId="3" borderId="49" xfId="0" applyFont="1" applyFill="1" applyBorder="1" applyAlignment="1">
      <alignment horizontal="center"/>
    </xf>
    <xf numFmtId="0" fontId="15" fillId="7" borderId="0" xfId="0" applyFont="1" applyFill="1" applyAlignment="1">
      <alignment horizontal="center"/>
    </xf>
    <xf numFmtId="0" fontId="15" fillId="8" borderId="0" xfId="0" applyFont="1" applyFill="1" applyAlignment="1">
      <alignment horizontal="center"/>
    </xf>
    <xf numFmtId="0" fontId="15" fillId="9" borderId="0" xfId="0" applyFont="1" applyFill="1" applyAlignment="1">
      <alignment horizontal="center"/>
    </xf>
    <xf numFmtId="0" fontId="17" fillId="0" borderId="5" xfId="0" applyFont="1" applyBorder="1" applyAlignment="1">
      <alignment horizontal="center" vertical="top" wrapText="1"/>
    </xf>
    <xf numFmtId="0" fontId="17" fillId="0" borderId="1" xfId="0" applyFont="1" applyBorder="1" applyAlignment="1">
      <alignment horizontal="center" vertical="top" wrapText="1"/>
    </xf>
    <xf numFmtId="0" fontId="5" fillId="3" borderId="1" xfId="0" applyFont="1" applyFill="1" applyBorder="1" applyAlignment="1">
      <alignment horizontal="center"/>
    </xf>
    <xf numFmtId="0" fontId="5" fillId="3" borderId="22" xfId="0" applyFont="1" applyFill="1" applyBorder="1" applyAlignment="1">
      <alignment horizontal="center"/>
    </xf>
    <xf numFmtId="0" fontId="5" fillId="3" borderId="23" xfId="0" applyFont="1" applyFill="1" applyBorder="1" applyAlignment="1">
      <alignment horizontal="center"/>
    </xf>
    <xf numFmtId="0" fontId="5" fillId="3" borderId="24" xfId="0" applyFont="1" applyFill="1" applyBorder="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6" fillId="3" borderId="2" xfId="0" applyFont="1" applyFill="1" applyBorder="1" applyAlignment="1">
      <alignment horizontal="center"/>
    </xf>
    <xf numFmtId="0" fontId="6" fillId="3" borderId="11" xfId="0" applyFont="1" applyFill="1" applyBorder="1" applyAlignment="1">
      <alignment horizontal="center"/>
    </xf>
    <xf numFmtId="0" fontId="6" fillId="3" borderId="3" xfId="0" applyFont="1" applyFill="1" applyBorder="1" applyAlignment="1">
      <alignment horizontal="center"/>
    </xf>
    <xf numFmtId="0" fontId="5" fillId="20" borderId="0" xfId="0" applyFont="1" applyFill="1"/>
    <xf numFmtId="0" fontId="6" fillId="20" borderId="0" xfId="0" applyFont="1" applyFill="1" applyAlignment="1">
      <alignment horizontal="left"/>
    </xf>
    <xf numFmtId="166" fontId="1" fillId="20" borderId="1" xfId="0" applyNumberFormat="1" applyFont="1" applyFill="1" applyBorder="1"/>
    <xf numFmtId="0" fontId="0" fillId="20" borderId="11" xfId="0" applyFill="1" applyBorder="1"/>
  </cellXfs>
  <cellStyles count="12">
    <cellStyle name="20% - Accent1" xfId="5" builtinId="30"/>
    <cellStyle name="20% - Accent2" xfId="8" builtinId="34"/>
    <cellStyle name="20% - Accent3" xfId="7" builtinId="38"/>
    <cellStyle name="40% - Accent2" xfId="10" builtinId="35"/>
    <cellStyle name="Bad" xfId="6" builtinId="27"/>
    <cellStyle name="Comma" xfId="2" builtinId="3"/>
    <cellStyle name="Microsoft Excel found an error in the formula you entered. Do you want to accept the correction proposed below?_x000a__x000a_|_x000a__x000a_• To accept the correction, click Yes._x000a_• To close this message and correct the formula yourself, click No." xfId="3" xr:uid="{8468210D-CD9C-0E4A-8EF5-1DAB66D8C260}"/>
    <cellStyle name="Neutral" xfId="1" builtinId="28"/>
    <cellStyle name="Normal" xfId="0" builtinId="0"/>
    <cellStyle name="Normal 2" xfId="9" xr:uid="{10E0D68F-BA44-164A-91F2-4102ECBA705F}"/>
    <cellStyle name="Normal_Prob of death" xfId="11" xr:uid="{5B328BB0-0B2D-484F-93AB-24646368FC29}"/>
    <cellStyle name="Normal_uterus dismod" xfId="4" xr:uid="{8FF34E46-B183-764C-A1F1-64BE4B6C89C8}"/>
  </cellStyles>
  <dxfs count="1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customXml" Target="../customXml/item2.xml"/><Relationship Id="rId10" Type="http://schemas.openxmlformats.org/officeDocument/2006/relationships/chartsheet" Target="chartsheets/sheet2.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externalLink" Target="externalLinks/externalLink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Cost-effectiveness</a:t>
            </a:r>
            <a:r>
              <a:rPr lang="en-GB" baseline="0"/>
              <a:t> plane: Probabilistic sensitvity analysis simulation results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4"/>
            <c:spPr>
              <a:noFill/>
              <a:ln w="9525">
                <a:solidFill>
                  <a:schemeClr val="accent1"/>
                </a:solidFill>
              </a:ln>
              <a:effectLst/>
            </c:spPr>
          </c:marker>
          <c:xVal>
            <c:numRef>
              <c:f>Simulation!$BD$7:$BD$1006</c:f>
              <c:numCache>
                <c:formatCode>#,##0.00</c:formatCode>
                <c:ptCount val="1000"/>
                <c:pt idx="0">
                  <c:v>1.9481625767455686</c:v>
                </c:pt>
                <c:pt idx="1">
                  <c:v>2.1807584671151226</c:v>
                </c:pt>
                <c:pt idx="2">
                  <c:v>1.8900253415920094</c:v>
                </c:pt>
                <c:pt idx="3">
                  <c:v>1.7521462160040606</c:v>
                </c:pt>
                <c:pt idx="4">
                  <c:v>1.8059680464133603</c:v>
                </c:pt>
                <c:pt idx="5">
                  <c:v>2.21217761772734</c:v>
                </c:pt>
                <c:pt idx="6">
                  <c:v>2.0937088342968</c:v>
                </c:pt>
                <c:pt idx="7">
                  <c:v>1.8357421580195457</c:v>
                </c:pt>
                <c:pt idx="8">
                  <c:v>1.8689863048531397</c:v>
                </c:pt>
                <c:pt idx="9">
                  <c:v>1.6900704979906873</c:v>
                </c:pt>
                <c:pt idx="10">
                  <c:v>2.1662617038575629</c:v>
                </c:pt>
                <c:pt idx="11">
                  <c:v>1.6400421157191136</c:v>
                </c:pt>
                <c:pt idx="12">
                  <c:v>1.905590421499193</c:v>
                </c:pt>
                <c:pt idx="13">
                  <c:v>2.1931712052479977</c:v>
                </c:pt>
                <c:pt idx="14">
                  <c:v>1.606807116832238</c:v>
                </c:pt>
                <c:pt idx="15">
                  <c:v>1.8449294640644283</c:v>
                </c:pt>
                <c:pt idx="16">
                  <c:v>1.9727701278035905</c:v>
                </c:pt>
                <c:pt idx="17">
                  <c:v>1.8579918839241341</c:v>
                </c:pt>
                <c:pt idx="18">
                  <c:v>1.6107896623957387</c:v>
                </c:pt>
                <c:pt idx="19">
                  <c:v>1.5687145125315176</c:v>
                </c:pt>
                <c:pt idx="20">
                  <c:v>2.3404121681991601</c:v>
                </c:pt>
                <c:pt idx="21">
                  <c:v>1.8653903995032834</c:v>
                </c:pt>
                <c:pt idx="22">
                  <c:v>1.9430885201157988</c:v>
                </c:pt>
                <c:pt idx="23">
                  <c:v>2.138261099088238</c:v>
                </c:pt>
                <c:pt idx="24">
                  <c:v>1.9227855410636892</c:v>
                </c:pt>
                <c:pt idx="25">
                  <c:v>2.0100758007042057</c:v>
                </c:pt>
                <c:pt idx="26">
                  <c:v>1.8093800627477581</c:v>
                </c:pt>
                <c:pt idx="27">
                  <c:v>1.9155509088162042</c:v>
                </c:pt>
                <c:pt idx="28">
                  <c:v>1.8639923622422838</c:v>
                </c:pt>
                <c:pt idx="29">
                  <c:v>1.9117021264984793</c:v>
                </c:pt>
                <c:pt idx="30">
                  <c:v>1.8281968090441332</c:v>
                </c:pt>
                <c:pt idx="31">
                  <c:v>1.6728000969885368</c:v>
                </c:pt>
                <c:pt idx="32">
                  <c:v>2.1863499435342924</c:v>
                </c:pt>
                <c:pt idx="33">
                  <c:v>1.8616682823352804</c:v>
                </c:pt>
                <c:pt idx="34">
                  <c:v>2.0577483706747675</c:v>
                </c:pt>
                <c:pt idx="35">
                  <c:v>1.9544557059153114</c:v>
                </c:pt>
                <c:pt idx="36">
                  <c:v>2.2365569640123049</c:v>
                </c:pt>
                <c:pt idx="37">
                  <c:v>1.997551139372316</c:v>
                </c:pt>
                <c:pt idx="38">
                  <c:v>1.957227820413614</c:v>
                </c:pt>
                <c:pt idx="39">
                  <c:v>1.8709255385350705</c:v>
                </c:pt>
                <c:pt idx="40">
                  <c:v>1.8692204397167878</c:v>
                </c:pt>
                <c:pt idx="41">
                  <c:v>1.9532543817620276</c:v>
                </c:pt>
                <c:pt idx="42">
                  <c:v>2.093155600141646</c:v>
                </c:pt>
                <c:pt idx="43">
                  <c:v>1.9931913308497702</c:v>
                </c:pt>
                <c:pt idx="44">
                  <c:v>2.2365672472140261</c:v>
                </c:pt>
                <c:pt idx="45">
                  <c:v>1.9595432317168076</c:v>
                </c:pt>
                <c:pt idx="46">
                  <c:v>1.9465836252798745</c:v>
                </c:pt>
                <c:pt idx="47">
                  <c:v>1.9701738605577841</c:v>
                </c:pt>
                <c:pt idx="48">
                  <c:v>1.6912213190972452</c:v>
                </c:pt>
                <c:pt idx="49">
                  <c:v>1.9387921872751672</c:v>
                </c:pt>
                <c:pt idx="50">
                  <c:v>1.9124928705188289</c:v>
                </c:pt>
                <c:pt idx="51">
                  <c:v>1.9226134795605443</c:v>
                </c:pt>
                <c:pt idx="52">
                  <c:v>2.1780852201572589</c:v>
                </c:pt>
                <c:pt idx="53">
                  <c:v>2.0539613300551398</c:v>
                </c:pt>
                <c:pt idx="54">
                  <c:v>2.1963481066183288</c:v>
                </c:pt>
                <c:pt idx="55">
                  <c:v>1.9708582470832336</c:v>
                </c:pt>
                <c:pt idx="56">
                  <c:v>1.9818559879880429</c:v>
                </c:pt>
                <c:pt idx="57">
                  <c:v>1.6849940061188367</c:v>
                </c:pt>
                <c:pt idx="58">
                  <c:v>1.6912404687793501</c:v>
                </c:pt>
                <c:pt idx="59">
                  <c:v>1.7843793336594622</c:v>
                </c:pt>
                <c:pt idx="60">
                  <c:v>1.666234094262693</c:v>
                </c:pt>
                <c:pt idx="61">
                  <c:v>2.0186008095446262</c:v>
                </c:pt>
                <c:pt idx="62">
                  <c:v>2.1276237664463675</c:v>
                </c:pt>
                <c:pt idx="63">
                  <c:v>2.0329795313428054</c:v>
                </c:pt>
                <c:pt idx="64">
                  <c:v>2.1730597502393714</c:v>
                </c:pt>
                <c:pt idx="65">
                  <c:v>2.0348182673143818</c:v>
                </c:pt>
                <c:pt idx="66">
                  <c:v>2.2093709483965291</c:v>
                </c:pt>
                <c:pt idx="67">
                  <c:v>1.7429009908707442</c:v>
                </c:pt>
                <c:pt idx="68">
                  <c:v>1.7516337269855526</c:v>
                </c:pt>
                <c:pt idx="69">
                  <c:v>1.8999216399971619</c:v>
                </c:pt>
                <c:pt idx="70">
                  <c:v>1.9451076894836703</c:v>
                </c:pt>
                <c:pt idx="71">
                  <c:v>1.9162419470794649</c:v>
                </c:pt>
                <c:pt idx="72">
                  <c:v>2.0358552519923965</c:v>
                </c:pt>
                <c:pt idx="73">
                  <c:v>2.1249701109327788</c:v>
                </c:pt>
                <c:pt idx="74">
                  <c:v>2.319659782624699</c:v>
                </c:pt>
                <c:pt idx="75">
                  <c:v>2.0740317842200966</c:v>
                </c:pt>
                <c:pt idx="76">
                  <c:v>1.7220096451511662</c:v>
                </c:pt>
                <c:pt idx="77">
                  <c:v>2.0864546286862158</c:v>
                </c:pt>
                <c:pt idx="78">
                  <c:v>1.5148642081703567</c:v>
                </c:pt>
                <c:pt idx="79">
                  <c:v>1.7358572263372185</c:v>
                </c:pt>
                <c:pt idx="80">
                  <c:v>2.059960494519661</c:v>
                </c:pt>
                <c:pt idx="81">
                  <c:v>1.6563648795202717</c:v>
                </c:pt>
                <c:pt idx="82">
                  <c:v>2.0828761828203657</c:v>
                </c:pt>
                <c:pt idx="83">
                  <c:v>2.13742095891795</c:v>
                </c:pt>
                <c:pt idx="84">
                  <c:v>1.9674362900140636</c:v>
                </c:pt>
                <c:pt idx="85">
                  <c:v>1.9975685969499786</c:v>
                </c:pt>
                <c:pt idx="86">
                  <c:v>1.8537242563176388</c:v>
                </c:pt>
                <c:pt idx="87">
                  <c:v>1.9023927793884798</c:v>
                </c:pt>
                <c:pt idx="88">
                  <c:v>2.2180412537012959</c:v>
                </c:pt>
                <c:pt idx="89">
                  <c:v>1.9508308147142692</c:v>
                </c:pt>
                <c:pt idx="90">
                  <c:v>1.9143713387508345</c:v>
                </c:pt>
                <c:pt idx="91">
                  <c:v>2.331095780185553</c:v>
                </c:pt>
                <c:pt idx="92">
                  <c:v>2.0728380946935694</c:v>
                </c:pt>
                <c:pt idx="93">
                  <c:v>1.8982303892469492</c:v>
                </c:pt>
                <c:pt idx="94">
                  <c:v>1.8878022931874714</c:v>
                </c:pt>
                <c:pt idx="95">
                  <c:v>2.1308433150837018</c:v>
                </c:pt>
                <c:pt idx="96">
                  <c:v>2.0664052656809488</c:v>
                </c:pt>
                <c:pt idx="97">
                  <c:v>1.6276608357907367</c:v>
                </c:pt>
                <c:pt idx="98">
                  <c:v>1.8963524924663187</c:v>
                </c:pt>
                <c:pt idx="99">
                  <c:v>2.1275760252433713</c:v>
                </c:pt>
                <c:pt idx="100">
                  <c:v>2.0991325925018636</c:v>
                </c:pt>
                <c:pt idx="101">
                  <c:v>1.9141770409102534</c:v>
                </c:pt>
                <c:pt idx="102">
                  <c:v>1.8541006718723576</c:v>
                </c:pt>
                <c:pt idx="103">
                  <c:v>1.4602780865521652</c:v>
                </c:pt>
                <c:pt idx="104">
                  <c:v>1.8621324351610564</c:v>
                </c:pt>
                <c:pt idx="105">
                  <c:v>1.8811170300906692</c:v>
                </c:pt>
                <c:pt idx="106">
                  <c:v>1.9136613010833567</c:v>
                </c:pt>
                <c:pt idx="107">
                  <c:v>2.0317156675896513</c:v>
                </c:pt>
                <c:pt idx="108">
                  <c:v>1.8935911105172494</c:v>
                </c:pt>
                <c:pt idx="109">
                  <c:v>2.0913446174475556</c:v>
                </c:pt>
                <c:pt idx="110">
                  <c:v>1.6531252359362245</c:v>
                </c:pt>
                <c:pt idx="111">
                  <c:v>1.9526124641035949</c:v>
                </c:pt>
                <c:pt idx="112">
                  <c:v>2.1153781613141849</c:v>
                </c:pt>
                <c:pt idx="113">
                  <c:v>2.102269385904675</c:v>
                </c:pt>
                <c:pt idx="114">
                  <c:v>1.7949411339730936</c:v>
                </c:pt>
                <c:pt idx="115">
                  <c:v>1.9629784191568405</c:v>
                </c:pt>
                <c:pt idx="116">
                  <c:v>1.9085914356570832</c:v>
                </c:pt>
                <c:pt idx="117">
                  <c:v>1.8675663940961869</c:v>
                </c:pt>
                <c:pt idx="118">
                  <c:v>2.2384430985940202</c:v>
                </c:pt>
                <c:pt idx="119">
                  <c:v>1.701866795313828</c:v>
                </c:pt>
                <c:pt idx="120">
                  <c:v>1.5573351349197715</c:v>
                </c:pt>
                <c:pt idx="121">
                  <c:v>2.1870028739597434</c:v>
                </c:pt>
                <c:pt idx="122">
                  <c:v>1.7326340094923989</c:v>
                </c:pt>
                <c:pt idx="123">
                  <c:v>1.9846524654909459</c:v>
                </c:pt>
                <c:pt idx="124">
                  <c:v>2.1326264552513869</c:v>
                </c:pt>
                <c:pt idx="125">
                  <c:v>2.0432184778372982</c:v>
                </c:pt>
                <c:pt idx="126">
                  <c:v>2.1773347629729969</c:v>
                </c:pt>
                <c:pt idx="127">
                  <c:v>2.0180662705390802</c:v>
                </c:pt>
                <c:pt idx="128">
                  <c:v>1.9941865911110686</c:v>
                </c:pt>
                <c:pt idx="129">
                  <c:v>2.0813817485925767</c:v>
                </c:pt>
                <c:pt idx="130">
                  <c:v>2.1965425169904655</c:v>
                </c:pt>
                <c:pt idx="131">
                  <c:v>1.8741943127798173</c:v>
                </c:pt>
                <c:pt idx="132">
                  <c:v>1.9628850957615089</c:v>
                </c:pt>
                <c:pt idx="133">
                  <c:v>1.8817082774181291</c:v>
                </c:pt>
                <c:pt idx="134">
                  <c:v>2.1284759694111699</c:v>
                </c:pt>
                <c:pt idx="135">
                  <c:v>2.3370731483820499</c:v>
                </c:pt>
                <c:pt idx="136">
                  <c:v>2.2320466145524414</c:v>
                </c:pt>
                <c:pt idx="137">
                  <c:v>1.6877303765549811</c:v>
                </c:pt>
                <c:pt idx="138">
                  <c:v>2.1178058963758346</c:v>
                </c:pt>
                <c:pt idx="139">
                  <c:v>2.2573057143204895</c:v>
                </c:pt>
                <c:pt idx="140">
                  <c:v>2.0867821922354519</c:v>
                </c:pt>
                <c:pt idx="141">
                  <c:v>1.7903781847474356</c:v>
                </c:pt>
                <c:pt idx="142">
                  <c:v>2.0085234276526265</c:v>
                </c:pt>
                <c:pt idx="143">
                  <c:v>2.3483279621945652</c:v>
                </c:pt>
                <c:pt idx="144">
                  <c:v>1.6317061724429998</c:v>
                </c:pt>
                <c:pt idx="145">
                  <c:v>1.9828446077365971</c:v>
                </c:pt>
                <c:pt idx="146">
                  <c:v>1.847091796317855</c:v>
                </c:pt>
                <c:pt idx="147">
                  <c:v>2.1450792319712804</c:v>
                </c:pt>
                <c:pt idx="148">
                  <c:v>2.1120182629555426</c:v>
                </c:pt>
                <c:pt idx="149">
                  <c:v>2.0746429897492025</c:v>
                </c:pt>
                <c:pt idx="150">
                  <c:v>1.9742342493331169</c:v>
                </c:pt>
                <c:pt idx="151">
                  <c:v>1.944640563675339</c:v>
                </c:pt>
                <c:pt idx="152">
                  <c:v>1.9017337753961403</c:v>
                </c:pt>
                <c:pt idx="153">
                  <c:v>2.1306113110596172</c:v>
                </c:pt>
                <c:pt idx="154">
                  <c:v>1.7027139918980385</c:v>
                </c:pt>
                <c:pt idx="155">
                  <c:v>1.9576976826576367</c:v>
                </c:pt>
                <c:pt idx="156">
                  <c:v>2.0531481310041411</c:v>
                </c:pt>
                <c:pt idx="157">
                  <c:v>1.9871297679996527</c:v>
                </c:pt>
                <c:pt idx="158">
                  <c:v>2.105544591110327</c:v>
                </c:pt>
                <c:pt idx="159">
                  <c:v>1.7865597171849767</c:v>
                </c:pt>
                <c:pt idx="160">
                  <c:v>1.9124123049411672</c:v>
                </c:pt>
                <c:pt idx="161">
                  <c:v>2.0350676980272091</c:v>
                </c:pt>
                <c:pt idx="162">
                  <c:v>1.9412839630743477</c:v>
                </c:pt>
                <c:pt idx="163">
                  <c:v>2.0724584761393317</c:v>
                </c:pt>
                <c:pt idx="164">
                  <c:v>1.8531667011797026</c:v>
                </c:pt>
                <c:pt idx="165">
                  <c:v>1.866270974902541</c:v>
                </c:pt>
                <c:pt idx="166">
                  <c:v>2.0816791309642202</c:v>
                </c:pt>
                <c:pt idx="167">
                  <c:v>2.268131023562324</c:v>
                </c:pt>
                <c:pt idx="168">
                  <c:v>1.7412883631330835</c:v>
                </c:pt>
                <c:pt idx="169">
                  <c:v>1.9704513160075496</c:v>
                </c:pt>
                <c:pt idx="170">
                  <c:v>2.1812647970323571</c:v>
                </c:pt>
                <c:pt idx="171">
                  <c:v>1.9173518830962504</c:v>
                </c:pt>
                <c:pt idx="172">
                  <c:v>1.7193951985729505</c:v>
                </c:pt>
                <c:pt idx="173">
                  <c:v>2.1337478309783595</c:v>
                </c:pt>
                <c:pt idx="174">
                  <c:v>2.2445617779514428</c:v>
                </c:pt>
                <c:pt idx="175">
                  <c:v>2.032938291338386</c:v>
                </c:pt>
                <c:pt idx="176">
                  <c:v>1.6948157097997782</c:v>
                </c:pt>
                <c:pt idx="177">
                  <c:v>1.9556725971396016</c:v>
                </c:pt>
                <c:pt idx="178">
                  <c:v>2.1091945594463954</c:v>
                </c:pt>
                <c:pt idx="179">
                  <c:v>2.0704069887737084</c:v>
                </c:pt>
                <c:pt idx="180">
                  <c:v>1.9003556168727194</c:v>
                </c:pt>
                <c:pt idx="181">
                  <c:v>2.1113225179723685</c:v>
                </c:pt>
                <c:pt idx="182">
                  <c:v>1.8741584701672931</c:v>
                </c:pt>
                <c:pt idx="183">
                  <c:v>1.9078714896819999</c:v>
                </c:pt>
                <c:pt idx="184">
                  <c:v>1.9015919028196571</c:v>
                </c:pt>
                <c:pt idx="185">
                  <c:v>2.0180071235387338</c:v>
                </c:pt>
                <c:pt idx="186">
                  <c:v>1.9637314971406497</c:v>
                </c:pt>
                <c:pt idx="187">
                  <c:v>2.081886581320008</c:v>
                </c:pt>
                <c:pt idx="188">
                  <c:v>1.8861492001793128</c:v>
                </c:pt>
                <c:pt idx="189">
                  <c:v>2.232651690934226</c:v>
                </c:pt>
                <c:pt idx="190">
                  <c:v>2.0323942838942326</c:v>
                </c:pt>
                <c:pt idx="191">
                  <c:v>2.1878033644530515</c:v>
                </c:pt>
                <c:pt idx="192">
                  <c:v>1.9344558334495972</c:v>
                </c:pt>
                <c:pt idx="193">
                  <c:v>1.6879238061981585</c:v>
                </c:pt>
                <c:pt idx="194">
                  <c:v>2.2703778453704473</c:v>
                </c:pt>
                <c:pt idx="195">
                  <c:v>1.9955755206350947</c:v>
                </c:pt>
                <c:pt idx="196">
                  <c:v>1.9166042036104134</c:v>
                </c:pt>
                <c:pt idx="197">
                  <c:v>1.543569220948692</c:v>
                </c:pt>
                <c:pt idx="198">
                  <c:v>2.2403152004223923</c:v>
                </c:pt>
                <c:pt idx="199">
                  <c:v>1.767698704952668</c:v>
                </c:pt>
                <c:pt idx="200">
                  <c:v>2.1933528296181279</c:v>
                </c:pt>
                <c:pt idx="201">
                  <c:v>2.0398072993323844</c:v>
                </c:pt>
                <c:pt idx="202">
                  <c:v>1.6802030973043696</c:v>
                </c:pt>
                <c:pt idx="203">
                  <c:v>1.7806832235512999</c:v>
                </c:pt>
                <c:pt idx="204">
                  <c:v>1.8127934366936014</c:v>
                </c:pt>
                <c:pt idx="205">
                  <c:v>1.8997229076659234</c:v>
                </c:pt>
                <c:pt idx="206">
                  <c:v>2.0194130273934796</c:v>
                </c:pt>
                <c:pt idx="207">
                  <c:v>1.889858283185113</c:v>
                </c:pt>
                <c:pt idx="208">
                  <c:v>2.0098467001261326</c:v>
                </c:pt>
                <c:pt idx="209">
                  <c:v>1.8869824967142765</c:v>
                </c:pt>
                <c:pt idx="210">
                  <c:v>1.5984402725371858</c:v>
                </c:pt>
                <c:pt idx="211">
                  <c:v>1.8450266938042965</c:v>
                </c:pt>
                <c:pt idx="212">
                  <c:v>1.9024173889187086</c:v>
                </c:pt>
                <c:pt idx="213">
                  <c:v>2.1864209427599217</c:v>
                </c:pt>
                <c:pt idx="214">
                  <c:v>1.9994860711072207</c:v>
                </c:pt>
                <c:pt idx="215">
                  <c:v>1.8406400372400427</c:v>
                </c:pt>
                <c:pt idx="216">
                  <c:v>1.7018137342761825</c:v>
                </c:pt>
                <c:pt idx="217">
                  <c:v>2.0936979563773495</c:v>
                </c:pt>
                <c:pt idx="218">
                  <c:v>1.7175031000927046</c:v>
                </c:pt>
                <c:pt idx="219">
                  <c:v>2.0771009020366247</c:v>
                </c:pt>
                <c:pt idx="220">
                  <c:v>1.9401322959389571</c:v>
                </c:pt>
                <c:pt idx="221">
                  <c:v>2.2999725968745448</c:v>
                </c:pt>
                <c:pt idx="222">
                  <c:v>1.9350884548760536</c:v>
                </c:pt>
                <c:pt idx="223">
                  <c:v>2.243682280276138</c:v>
                </c:pt>
                <c:pt idx="224">
                  <c:v>1.7794354173967193</c:v>
                </c:pt>
                <c:pt idx="225">
                  <c:v>1.8230956791135142</c:v>
                </c:pt>
                <c:pt idx="226">
                  <c:v>1.9726036842809496</c:v>
                </c:pt>
                <c:pt idx="227">
                  <c:v>1.9437303557072045</c:v>
                </c:pt>
                <c:pt idx="228">
                  <c:v>2.2546066623996985</c:v>
                </c:pt>
                <c:pt idx="229">
                  <c:v>1.6854114682051193</c:v>
                </c:pt>
                <c:pt idx="230">
                  <c:v>1.9902408191856011</c:v>
                </c:pt>
                <c:pt idx="231">
                  <c:v>1.8667151971697535</c:v>
                </c:pt>
                <c:pt idx="232">
                  <c:v>1.7842012288785014</c:v>
                </c:pt>
                <c:pt idx="233">
                  <c:v>2.3471777150607664</c:v>
                </c:pt>
                <c:pt idx="234">
                  <c:v>1.8652878689739634</c:v>
                </c:pt>
                <c:pt idx="235">
                  <c:v>1.9942072802668331</c:v>
                </c:pt>
                <c:pt idx="236">
                  <c:v>2.0999075915092558</c:v>
                </c:pt>
                <c:pt idx="237">
                  <c:v>1.9191895992536541</c:v>
                </c:pt>
                <c:pt idx="238">
                  <c:v>1.9290531637898383</c:v>
                </c:pt>
                <c:pt idx="239">
                  <c:v>1.81987996692318</c:v>
                </c:pt>
                <c:pt idx="240">
                  <c:v>2.056673627807422</c:v>
                </c:pt>
                <c:pt idx="241">
                  <c:v>1.8107470541920438</c:v>
                </c:pt>
                <c:pt idx="242">
                  <c:v>1.8135927144244555</c:v>
                </c:pt>
                <c:pt idx="243">
                  <c:v>1.8835908750348977</c:v>
                </c:pt>
                <c:pt idx="244">
                  <c:v>1.7593661889193299</c:v>
                </c:pt>
                <c:pt idx="245">
                  <c:v>1.7995291604589081</c:v>
                </c:pt>
                <c:pt idx="246">
                  <c:v>2.2951664751194603</c:v>
                </c:pt>
                <c:pt idx="247">
                  <c:v>2.1145141049898157</c:v>
                </c:pt>
                <c:pt idx="248">
                  <c:v>2.0011532845514974</c:v>
                </c:pt>
                <c:pt idx="249">
                  <c:v>2.2912914522174326</c:v>
                </c:pt>
                <c:pt idx="250">
                  <c:v>2.0240233864558448</c:v>
                </c:pt>
                <c:pt idx="251">
                  <c:v>2.3373902079269619</c:v>
                </c:pt>
                <c:pt idx="252">
                  <c:v>2.1441376881369063</c:v>
                </c:pt>
                <c:pt idx="253">
                  <c:v>2.074259493384595</c:v>
                </c:pt>
                <c:pt idx="254">
                  <c:v>1.777110229082723</c:v>
                </c:pt>
                <c:pt idx="255">
                  <c:v>1.950713839077677</c:v>
                </c:pt>
                <c:pt idx="256">
                  <c:v>2.2160172621731764</c:v>
                </c:pt>
                <c:pt idx="257">
                  <c:v>2.0014569603069567</c:v>
                </c:pt>
                <c:pt idx="258">
                  <c:v>1.6178690644899536</c:v>
                </c:pt>
                <c:pt idx="259">
                  <c:v>1.6664273610456437</c:v>
                </c:pt>
                <c:pt idx="260">
                  <c:v>2.0982234504079162</c:v>
                </c:pt>
                <c:pt idx="261">
                  <c:v>1.9329398755278575</c:v>
                </c:pt>
                <c:pt idx="262">
                  <c:v>1.5194416663854806</c:v>
                </c:pt>
                <c:pt idx="263">
                  <c:v>2.2437080002650784</c:v>
                </c:pt>
                <c:pt idx="264">
                  <c:v>1.7815131196501852</c:v>
                </c:pt>
                <c:pt idx="265">
                  <c:v>2.1693026846988737</c:v>
                </c:pt>
                <c:pt idx="266">
                  <c:v>2.0334872399559956</c:v>
                </c:pt>
                <c:pt idx="267">
                  <c:v>1.948963629540966</c:v>
                </c:pt>
                <c:pt idx="268">
                  <c:v>1.9001471910427572</c:v>
                </c:pt>
                <c:pt idx="269">
                  <c:v>1.9170872312592238</c:v>
                </c:pt>
                <c:pt idx="270">
                  <c:v>1.9249244443596201</c:v>
                </c:pt>
                <c:pt idx="271">
                  <c:v>2.0705675948965432</c:v>
                </c:pt>
                <c:pt idx="272">
                  <c:v>1.8111695131056962</c:v>
                </c:pt>
                <c:pt idx="273">
                  <c:v>2.1213162293767578</c:v>
                </c:pt>
                <c:pt idx="274">
                  <c:v>2.1901835438147579</c:v>
                </c:pt>
                <c:pt idx="275">
                  <c:v>2.1421903313056738</c:v>
                </c:pt>
                <c:pt idx="276">
                  <c:v>1.8450925422702564</c:v>
                </c:pt>
                <c:pt idx="277">
                  <c:v>2.4027336636563152</c:v>
                </c:pt>
                <c:pt idx="278">
                  <c:v>2.4238344537519776</c:v>
                </c:pt>
                <c:pt idx="279">
                  <c:v>1.7340411642088824</c:v>
                </c:pt>
                <c:pt idx="280">
                  <c:v>1.6624147547331578</c:v>
                </c:pt>
                <c:pt idx="281">
                  <c:v>2.0393582040278044</c:v>
                </c:pt>
                <c:pt idx="282">
                  <c:v>2.191453887955511</c:v>
                </c:pt>
                <c:pt idx="283">
                  <c:v>2.0913781492985937</c:v>
                </c:pt>
                <c:pt idx="284">
                  <c:v>1.936847677843522</c:v>
                </c:pt>
                <c:pt idx="285">
                  <c:v>1.954507104466602</c:v>
                </c:pt>
                <c:pt idx="286">
                  <c:v>2.1298122904003147</c:v>
                </c:pt>
                <c:pt idx="287">
                  <c:v>2.3509990604374078</c:v>
                </c:pt>
                <c:pt idx="288">
                  <c:v>2.1289413247448969</c:v>
                </c:pt>
                <c:pt idx="289">
                  <c:v>1.8601199570785862</c:v>
                </c:pt>
                <c:pt idx="290">
                  <c:v>2.1615035443447432</c:v>
                </c:pt>
                <c:pt idx="291">
                  <c:v>2.0735714772586142</c:v>
                </c:pt>
                <c:pt idx="292">
                  <c:v>2.0881481996105986</c:v>
                </c:pt>
                <c:pt idx="293">
                  <c:v>1.7630111218992575</c:v>
                </c:pt>
                <c:pt idx="294">
                  <c:v>1.9763517866258518</c:v>
                </c:pt>
                <c:pt idx="295">
                  <c:v>1.8589856372617497</c:v>
                </c:pt>
                <c:pt idx="296">
                  <c:v>1.8474314511299017</c:v>
                </c:pt>
                <c:pt idx="297">
                  <c:v>1.7827727376730511</c:v>
                </c:pt>
                <c:pt idx="298">
                  <c:v>2.0041894788829602</c:v>
                </c:pt>
                <c:pt idx="299">
                  <c:v>1.9221739609510262</c:v>
                </c:pt>
                <c:pt idx="300">
                  <c:v>2.1958927519573628</c:v>
                </c:pt>
                <c:pt idx="301">
                  <c:v>2.0625123508744032</c:v>
                </c:pt>
                <c:pt idx="302">
                  <c:v>2.1403824861543086</c:v>
                </c:pt>
                <c:pt idx="303">
                  <c:v>1.6636929806240914</c:v>
                </c:pt>
                <c:pt idx="304">
                  <c:v>2.2179450814449844</c:v>
                </c:pt>
                <c:pt idx="305">
                  <c:v>1.9539180690640503</c:v>
                </c:pt>
                <c:pt idx="306">
                  <c:v>1.9903591238432075</c:v>
                </c:pt>
                <c:pt idx="307">
                  <c:v>2.2076134578836939</c:v>
                </c:pt>
                <c:pt idx="308">
                  <c:v>1.8672042095403096</c:v>
                </c:pt>
                <c:pt idx="309">
                  <c:v>2.32570889051898</c:v>
                </c:pt>
                <c:pt idx="310">
                  <c:v>2.0258945297579114</c:v>
                </c:pt>
                <c:pt idx="311">
                  <c:v>2.0768210417001711</c:v>
                </c:pt>
                <c:pt idx="312">
                  <c:v>2.0243937723244372</c:v>
                </c:pt>
                <c:pt idx="313">
                  <c:v>1.8497066696723223</c:v>
                </c:pt>
                <c:pt idx="314">
                  <c:v>1.8306309110682921</c:v>
                </c:pt>
                <c:pt idx="315">
                  <c:v>2.0374573456139498</c:v>
                </c:pt>
                <c:pt idx="316">
                  <c:v>2.0975461896037437</c:v>
                </c:pt>
                <c:pt idx="317">
                  <c:v>1.6614300031008931</c:v>
                </c:pt>
                <c:pt idx="318">
                  <c:v>1.7411440512614966</c:v>
                </c:pt>
                <c:pt idx="319">
                  <c:v>1.8734455334502371</c:v>
                </c:pt>
                <c:pt idx="320">
                  <c:v>1.9895206621476227</c:v>
                </c:pt>
                <c:pt idx="321">
                  <c:v>1.8031794348853811</c:v>
                </c:pt>
                <c:pt idx="322">
                  <c:v>2.2274475094485826</c:v>
                </c:pt>
                <c:pt idx="323">
                  <c:v>1.8374169394110957</c:v>
                </c:pt>
                <c:pt idx="324">
                  <c:v>1.6395854570072306</c:v>
                </c:pt>
                <c:pt idx="325">
                  <c:v>1.9924611351167147</c:v>
                </c:pt>
                <c:pt idx="326">
                  <c:v>2.1784527129345292</c:v>
                </c:pt>
                <c:pt idx="327">
                  <c:v>2.3068987236407512</c:v>
                </c:pt>
                <c:pt idx="328">
                  <c:v>2.2217378111928419</c:v>
                </c:pt>
                <c:pt idx="329">
                  <c:v>2.0172667644118683</c:v>
                </c:pt>
                <c:pt idx="330">
                  <c:v>1.9837998074582828</c:v>
                </c:pt>
                <c:pt idx="331">
                  <c:v>1.7716870701858287</c:v>
                </c:pt>
                <c:pt idx="332">
                  <c:v>1.8303956198670726</c:v>
                </c:pt>
                <c:pt idx="333">
                  <c:v>1.9405494958772778</c:v>
                </c:pt>
                <c:pt idx="334">
                  <c:v>2.1117107189952744</c:v>
                </c:pt>
                <c:pt idx="335">
                  <c:v>1.5874806928933172</c:v>
                </c:pt>
                <c:pt idx="336">
                  <c:v>2.1455526283387982</c:v>
                </c:pt>
                <c:pt idx="337">
                  <c:v>1.6180185936279514</c:v>
                </c:pt>
                <c:pt idx="338">
                  <c:v>1.9592067890497873</c:v>
                </c:pt>
                <c:pt idx="339">
                  <c:v>1.671249764414199</c:v>
                </c:pt>
                <c:pt idx="340">
                  <c:v>1.7807145291603064</c:v>
                </c:pt>
                <c:pt idx="341">
                  <c:v>1.6824429262468517</c:v>
                </c:pt>
                <c:pt idx="342">
                  <c:v>1.9935503033801485</c:v>
                </c:pt>
                <c:pt idx="343">
                  <c:v>1.9218353275397728</c:v>
                </c:pt>
                <c:pt idx="344">
                  <c:v>1.7326757077597659</c:v>
                </c:pt>
                <c:pt idx="345">
                  <c:v>2.0375849681837668</c:v>
                </c:pt>
                <c:pt idx="346">
                  <c:v>2.3680051319966111</c:v>
                </c:pt>
                <c:pt idx="347">
                  <c:v>1.7529566994326728</c:v>
                </c:pt>
                <c:pt idx="348">
                  <c:v>1.7552614289794324</c:v>
                </c:pt>
                <c:pt idx="349">
                  <c:v>2.082483515377918</c:v>
                </c:pt>
                <c:pt idx="350">
                  <c:v>2.230102330675221</c:v>
                </c:pt>
                <c:pt idx="351">
                  <c:v>2.2000653116962301</c:v>
                </c:pt>
                <c:pt idx="352">
                  <c:v>2.0681472348328835</c:v>
                </c:pt>
                <c:pt idx="353">
                  <c:v>1.9895443672283299</c:v>
                </c:pt>
                <c:pt idx="354">
                  <c:v>1.9178058479347619</c:v>
                </c:pt>
                <c:pt idx="355">
                  <c:v>1.9393917458289511</c:v>
                </c:pt>
                <c:pt idx="356">
                  <c:v>1.7176588115551894</c:v>
                </c:pt>
                <c:pt idx="357">
                  <c:v>2.0333848683783877</c:v>
                </c:pt>
                <c:pt idx="358">
                  <c:v>1.8765926557533756</c:v>
                </c:pt>
                <c:pt idx="359">
                  <c:v>1.9947600484829806</c:v>
                </c:pt>
                <c:pt idx="360">
                  <c:v>1.7780154673875028</c:v>
                </c:pt>
                <c:pt idx="361">
                  <c:v>1.8909877747108048</c:v>
                </c:pt>
                <c:pt idx="362">
                  <c:v>1.9233625320769061</c:v>
                </c:pt>
                <c:pt idx="363">
                  <c:v>1.8493953288876188</c:v>
                </c:pt>
                <c:pt idx="364">
                  <c:v>2.0652761760780525</c:v>
                </c:pt>
                <c:pt idx="365">
                  <c:v>1.855464266099327</c:v>
                </c:pt>
                <c:pt idx="366">
                  <c:v>1.7304309572440619</c:v>
                </c:pt>
                <c:pt idx="367">
                  <c:v>1.8646810219158301</c:v>
                </c:pt>
                <c:pt idx="368">
                  <c:v>2.1741879860814937</c:v>
                </c:pt>
                <c:pt idx="369">
                  <c:v>1.8813854457210013</c:v>
                </c:pt>
                <c:pt idx="370">
                  <c:v>2.1070696081795202</c:v>
                </c:pt>
                <c:pt idx="371">
                  <c:v>1.7274130966581076</c:v>
                </c:pt>
                <c:pt idx="372">
                  <c:v>2.4247812054432956</c:v>
                </c:pt>
                <c:pt idx="373">
                  <c:v>2.1340609166747591</c:v>
                </c:pt>
                <c:pt idx="374">
                  <c:v>2.1029691917916828</c:v>
                </c:pt>
                <c:pt idx="375">
                  <c:v>2.1306349219970002</c:v>
                </c:pt>
                <c:pt idx="376">
                  <c:v>2.0799337743725115</c:v>
                </c:pt>
                <c:pt idx="377">
                  <c:v>1.8416177704700036</c:v>
                </c:pt>
                <c:pt idx="378">
                  <c:v>1.7680036450508663</c:v>
                </c:pt>
                <c:pt idx="379">
                  <c:v>1.8691651964098597</c:v>
                </c:pt>
                <c:pt idx="380">
                  <c:v>2.2459178587344244</c:v>
                </c:pt>
                <c:pt idx="381">
                  <c:v>2.0345500917379447</c:v>
                </c:pt>
                <c:pt idx="382">
                  <c:v>2.0894214717883397</c:v>
                </c:pt>
                <c:pt idx="383">
                  <c:v>1.8855523052024221</c:v>
                </c:pt>
                <c:pt idx="384">
                  <c:v>1.8972480713099884</c:v>
                </c:pt>
                <c:pt idx="385">
                  <c:v>1.7929743717086524</c:v>
                </c:pt>
                <c:pt idx="386">
                  <c:v>1.8787207364199165</c:v>
                </c:pt>
                <c:pt idx="387">
                  <c:v>1.9176642847010221</c:v>
                </c:pt>
                <c:pt idx="388">
                  <c:v>2.0366087696671933</c:v>
                </c:pt>
                <c:pt idx="389">
                  <c:v>1.8861099350409383</c:v>
                </c:pt>
                <c:pt idx="390">
                  <c:v>1.8657718028645043</c:v>
                </c:pt>
                <c:pt idx="391">
                  <c:v>1.8702902828731141</c:v>
                </c:pt>
                <c:pt idx="392">
                  <c:v>2.1518696207176369</c:v>
                </c:pt>
                <c:pt idx="393">
                  <c:v>1.712978025028713</c:v>
                </c:pt>
                <c:pt idx="394">
                  <c:v>2.0308473724514862</c:v>
                </c:pt>
                <c:pt idx="395">
                  <c:v>1.7966510415022423</c:v>
                </c:pt>
                <c:pt idx="396">
                  <c:v>2.1359946958289484</c:v>
                </c:pt>
                <c:pt idx="397">
                  <c:v>1.841192602792729</c:v>
                </c:pt>
                <c:pt idx="398">
                  <c:v>1.9100692065190277</c:v>
                </c:pt>
                <c:pt idx="399">
                  <c:v>1.7679765569673318</c:v>
                </c:pt>
                <c:pt idx="400">
                  <c:v>1.8148219536701919</c:v>
                </c:pt>
                <c:pt idx="401">
                  <c:v>2.0534480232796071</c:v>
                </c:pt>
                <c:pt idx="402">
                  <c:v>2.2681628650439727</c:v>
                </c:pt>
                <c:pt idx="403">
                  <c:v>2.10106806281253</c:v>
                </c:pt>
                <c:pt idx="404">
                  <c:v>2.0446110424817139</c:v>
                </c:pt>
                <c:pt idx="405">
                  <c:v>1.8857620051286226</c:v>
                </c:pt>
                <c:pt idx="406">
                  <c:v>2.0373054055750366</c:v>
                </c:pt>
                <c:pt idx="407">
                  <c:v>2.0640072624594143</c:v>
                </c:pt>
                <c:pt idx="408">
                  <c:v>2.0543343604702571</c:v>
                </c:pt>
                <c:pt idx="409">
                  <c:v>2.0191496369601047</c:v>
                </c:pt>
                <c:pt idx="410">
                  <c:v>1.7626020298382556</c:v>
                </c:pt>
                <c:pt idx="411">
                  <c:v>2.0541821708737942</c:v>
                </c:pt>
                <c:pt idx="412">
                  <c:v>2.3364315344378621</c:v>
                </c:pt>
                <c:pt idx="413">
                  <c:v>2.142593466344719</c:v>
                </c:pt>
                <c:pt idx="414">
                  <c:v>2.1021996144868194</c:v>
                </c:pt>
                <c:pt idx="415">
                  <c:v>2.2662241300024686</c:v>
                </c:pt>
                <c:pt idx="416">
                  <c:v>2.0707969912719797</c:v>
                </c:pt>
                <c:pt idx="417">
                  <c:v>1.8917116348397638</c:v>
                </c:pt>
                <c:pt idx="418">
                  <c:v>1.9975109145297036</c:v>
                </c:pt>
                <c:pt idx="419">
                  <c:v>2.0925142342050957</c:v>
                </c:pt>
                <c:pt idx="420">
                  <c:v>2.0638278698698933</c:v>
                </c:pt>
                <c:pt idx="421">
                  <c:v>1.6203111048101508</c:v>
                </c:pt>
                <c:pt idx="422">
                  <c:v>1.9362894044036008</c:v>
                </c:pt>
                <c:pt idx="423">
                  <c:v>2.0880353629893094</c:v>
                </c:pt>
                <c:pt idx="424">
                  <c:v>1.9226608792063082</c:v>
                </c:pt>
                <c:pt idx="425">
                  <c:v>1.7820290275858373</c:v>
                </c:pt>
                <c:pt idx="426">
                  <c:v>2.0324145191838596</c:v>
                </c:pt>
                <c:pt idx="427">
                  <c:v>1.8672904062661555</c:v>
                </c:pt>
                <c:pt idx="428">
                  <c:v>1.9336798712340766</c:v>
                </c:pt>
                <c:pt idx="429">
                  <c:v>1.8850919544291909</c:v>
                </c:pt>
                <c:pt idx="430">
                  <c:v>1.8417660649256735</c:v>
                </c:pt>
                <c:pt idx="431">
                  <c:v>1.899915933693423</c:v>
                </c:pt>
                <c:pt idx="432">
                  <c:v>1.8744934660368848</c:v>
                </c:pt>
                <c:pt idx="433">
                  <c:v>1.7130733087212811</c:v>
                </c:pt>
                <c:pt idx="434">
                  <c:v>2.0619378518068476</c:v>
                </c:pt>
                <c:pt idx="435">
                  <c:v>1.6554011627214429</c:v>
                </c:pt>
                <c:pt idx="436">
                  <c:v>1.7338025641904053</c:v>
                </c:pt>
                <c:pt idx="437">
                  <c:v>2.0091455067544608</c:v>
                </c:pt>
                <c:pt idx="438">
                  <c:v>1.975572465266314</c:v>
                </c:pt>
                <c:pt idx="439">
                  <c:v>2.0238290227864031</c:v>
                </c:pt>
                <c:pt idx="440">
                  <c:v>2.260328565778396</c:v>
                </c:pt>
                <c:pt idx="441">
                  <c:v>1.7149078253039889</c:v>
                </c:pt>
                <c:pt idx="442">
                  <c:v>1.9406519559641353</c:v>
                </c:pt>
                <c:pt idx="443">
                  <c:v>2.14350039222467</c:v>
                </c:pt>
                <c:pt idx="444">
                  <c:v>2.2477727841036419</c:v>
                </c:pt>
                <c:pt idx="445">
                  <c:v>2.0531853093566248</c:v>
                </c:pt>
                <c:pt idx="446">
                  <c:v>2.0690331135091711</c:v>
                </c:pt>
                <c:pt idx="447">
                  <c:v>1.9158429120885074</c:v>
                </c:pt>
                <c:pt idx="448">
                  <c:v>1.7079944833018761</c:v>
                </c:pt>
                <c:pt idx="449">
                  <c:v>1.9830865534042079</c:v>
                </c:pt>
                <c:pt idx="450">
                  <c:v>1.7656751040561485</c:v>
                </c:pt>
                <c:pt idx="451">
                  <c:v>1.8024875234775202</c:v>
                </c:pt>
                <c:pt idx="452">
                  <c:v>1.944175537414079</c:v>
                </c:pt>
                <c:pt idx="453">
                  <c:v>1.8215751311881476</c:v>
                </c:pt>
                <c:pt idx="454">
                  <c:v>2.0978095938689378</c:v>
                </c:pt>
                <c:pt idx="455">
                  <c:v>1.923697714558056</c:v>
                </c:pt>
                <c:pt idx="456">
                  <c:v>2.0435856189462225</c:v>
                </c:pt>
                <c:pt idx="457">
                  <c:v>1.8080566842286334</c:v>
                </c:pt>
                <c:pt idx="458">
                  <c:v>1.9187165933989494</c:v>
                </c:pt>
                <c:pt idx="459">
                  <c:v>1.9479055430882575</c:v>
                </c:pt>
                <c:pt idx="460">
                  <c:v>2.1582667608518076</c:v>
                </c:pt>
                <c:pt idx="461">
                  <c:v>1.8279904457136382</c:v>
                </c:pt>
                <c:pt idx="462">
                  <c:v>2.3456410804805401</c:v>
                </c:pt>
                <c:pt idx="463">
                  <c:v>2.0953180055574983</c:v>
                </c:pt>
                <c:pt idx="464">
                  <c:v>2.0938817127361897</c:v>
                </c:pt>
                <c:pt idx="465">
                  <c:v>1.9626806819660096</c:v>
                </c:pt>
                <c:pt idx="466">
                  <c:v>2.0593998092930779</c:v>
                </c:pt>
                <c:pt idx="467">
                  <c:v>2.0780719039148874</c:v>
                </c:pt>
                <c:pt idx="468">
                  <c:v>1.7349199801237187</c:v>
                </c:pt>
                <c:pt idx="469">
                  <c:v>1.9753846439343068</c:v>
                </c:pt>
                <c:pt idx="470">
                  <c:v>2.2412935987467417</c:v>
                </c:pt>
                <c:pt idx="471">
                  <c:v>1.8496442615372128</c:v>
                </c:pt>
                <c:pt idx="472">
                  <c:v>1.6488001770324985</c:v>
                </c:pt>
                <c:pt idx="473">
                  <c:v>2.1026669178996595</c:v>
                </c:pt>
                <c:pt idx="474">
                  <c:v>1.7424563255773098</c:v>
                </c:pt>
                <c:pt idx="475">
                  <c:v>2.2824963454375613</c:v>
                </c:pt>
                <c:pt idx="476">
                  <c:v>2.1475373475019595</c:v>
                </c:pt>
                <c:pt idx="477">
                  <c:v>1.7268602612903443</c:v>
                </c:pt>
                <c:pt idx="478">
                  <c:v>2.3361821580004918</c:v>
                </c:pt>
                <c:pt idx="479">
                  <c:v>2.1305897197202217</c:v>
                </c:pt>
                <c:pt idx="480">
                  <c:v>1.8237563029731465</c:v>
                </c:pt>
                <c:pt idx="481">
                  <c:v>1.6106410259609607</c:v>
                </c:pt>
                <c:pt idx="482">
                  <c:v>1.816746353495077</c:v>
                </c:pt>
                <c:pt idx="483">
                  <c:v>1.8091824750531647</c:v>
                </c:pt>
                <c:pt idx="484">
                  <c:v>1.7790449174299745</c:v>
                </c:pt>
                <c:pt idx="485">
                  <c:v>2.1294316990362336</c:v>
                </c:pt>
                <c:pt idx="486">
                  <c:v>2.3511150078540108</c:v>
                </c:pt>
                <c:pt idx="487">
                  <c:v>1.9644151466126267</c:v>
                </c:pt>
                <c:pt idx="488">
                  <c:v>1.8493162714620457</c:v>
                </c:pt>
                <c:pt idx="489">
                  <c:v>1.9185982518643865</c:v>
                </c:pt>
                <c:pt idx="490">
                  <c:v>2.250342207855736</c:v>
                </c:pt>
                <c:pt idx="491">
                  <c:v>1.9170557004920301</c:v>
                </c:pt>
                <c:pt idx="492">
                  <c:v>2.1051117042264185</c:v>
                </c:pt>
                <c:pt idx="493">
                  <c:v>1.7668434198593914</c:v>
                </c:pt>
                <c:pt idx="494">
                  <c:v>1.9331610614882173</c:v>
                </c:pt>
                <c:pt idx="495">
                  <c:v>2.2091642977149757</c:v>
                </c:pt>
                <c:pt idx="496">
                  <c:v>2.306019869014575</c:v>
                </c:pt>
                <c:pt idx="497">
                  <c:v>1.9503968338196955</c:v>
                </c:pt>
                <c:pt idx="498">
                  <c:v>2.2559557302438638</c:v>
                </c:pt>
                <c:pt idx="499">
                  <c:v>2.0294172830859925</c:v>
                </c:pt>
                <c:pt idx="500">
                  <c:v>2.0702068339601833</c:v>
                </c:pt>
                <c:pt idx="501">
                  <c:v>1.6759263219780305</c:v>
                </c:pt>
                <c:pt idx="502">
                  <c:v>1.9398378772734848</c:v>
                </c:pt>
                <c:pt idx="503">
                  <c:v>1.5658479545646351</c:v>
                </c:pt>
                <c:pt idx="504">
                  <c:v>1.8739021324132175</c:v>
                </c:pt>
                <c:pt idx="505">
                  <c:v>1.572910590740852</c:v>
                </c:pt>
                <c:pt idx="506">
                  <c:v>1.7947779327760731</c:v>
                </c:pt>
                <c:pt idx="507">
                  <c:v>2.1379029809291819</c:v>
                </c:pt>
                <c:pt idx="508">
                  <c:v>2.0788504340676646</c:v>
                </c:pt>
                <c:pt idx="509">
                  <c:v>1.9808195093182803</c:v>
                </c:pt>
                <c:pt idx="510">
                  <c:v>2.2758745430561493</c:v>
                </c:pt>
                <c:pt idx="511">
                  <c:v>1.8873733587912422</c:v>
                </c:pt>
                <c:pt idx="512">
                  <c:v>2.1236256606508324</c:v>
                </c:pt>
                <c:pt idx="513">
                  <c:v>1.8008396787463301</c:v>
                </c:pt>
                <c:pt idx="514">
                  <c:v>1.8736600100681304</c:v>
                </c:pt>
                <c:pt idx="515">
                  <c:v>1.9040548279491247</c:v>
                </c:pt>
                <c:pt idx="516">
                  <c:v>1.889138704633325</c:v>
                </c:pt>
                <c:pt idx="517">
                  <c:v>2.1226013790948119</c:v>
                </c:pt>
                <c:pt idx="518">
                  <c:v>2.0537536318010403</c:v>
                </c:pt>
                <c:pt idx="519">
                  <c:v>2.0757815258701857</c:v>
                </c:pt>
                <c:pt idx="520">
                  <c:v>1.617191439495592</c:v>
                </c:pt>
                <c:pt idx="521">
                  <c:v>1.894184656861535</c:v>
                </c:pt>
                <c:pt idx="522">
                  <c:v>1.9365199680099927</c:v>
                </c:pt>
                <c:pt idx="523">
                  <c:v>2.4125173844443832</c:v>
                </c:pt>
                <c:pt idx="524">
                  <c:v>1.7436264143302385</c:v>
                </c:pt>
                <c:pt idx="525">
                  <c:v>1.9839886365942725</c:v>
                </c:pt>
                <c:pt idx="526">
                  <c:v>1.9964611016812235</c:v>
                </c:pt>
                <c:pt idx="527">
                  <c:v>2.0215841723889376</c:v>
                </c:pt>
                <c:pt idx="528">
                  <c:v>2.0653635979358658</c:v>
                </c:pt>
                <c:pt idx="529">
                  <c:v>2.3217808363813202</c:v>
                </c:pt>
                <c:pt idx="530">
                  <c:v>1.901961127102318</c:v>
                </c:pt>
                <c:pt idx="531">
                  <c:v>2.1421369478521068</c:v>
                </c:pt>
                <c:pt idx="532">
                  <c:v>1.7393874644584937</c:v>
                </c:pt>
                <c:pt idx="533">
                  <c:v>1.888581415009412</c:v>
                </c:pt>
                <c:pt idx="534">
                  <c:v>1.7930180929715842</c:v>
                </c:pt>
                <c:pt idx="535">
                  <c:v>1.8886130651636535</c:v>
                </c:pt>
                <c:pt idx="536">
                  <c:v>1.9091803391143305</c:v>
                </c:pt>
                <c:pt idx="537">
                  <c:v>1.6906813231956672</c:v>
                </c:pt>
                <c:pt idx="538">
                  <c:v>1.8369238047044423</c:v>
                </c:pt>
                <c:pt idx="539">
                  <c:v>1.9085931820273387</c:v>
                </c:pt>
                <c:pt idx="540">
                  <c:v>1.6840056042799105</c:v>
                </c:pt>
                <c:pt idx="541">
                  <c:v>2.2034248977403994</c:v>
                </c:pt>
                <c:pt idx="542">
                  <c:v>1.8112251706309141</c:v>
                </c:pt>
                <c:pt idx="543">
                  <c:v>2.037413989173448</c:v>
                </c:pt>
                <c:pt idx="544">
                  <c:v>1.9571515940938333</c:v>
                </c:pt>
                <c:pt idx="545">
                  <c:v>1.7364427120860153</c:v>
                </c:pt>
                <c:pt idx="546">
                  <c:v>2.0451126010835079</c:v>
                </c:pt>
                <c:pt idx="547">
                  <c:v>2.2210368081429674</c:v>
                </c:pt>
                <c:pt idx="548">
                  <c:v>1.7947137998260185</c:v>
                </c:pt>
                <c:pt idx="549">
                  <c:v>2.1198519450327034</c:v>
                </c:pt>
                <c:pt idx="550">
                  <c:v>1.9506720875123911</c:v>
                </c:pt>
                <c:pt idx="551">
                  <c:v>1.7761601154182305</c:v>
                </c:pt>
                <c:pt idx="552">
                  <c:v>1.989577870933859</c:v>
                </c:pt>
                <c:pt idx="553">
                  <c:v>1.7391278731656463</c:v>
                </c:pt>
                <c:pt idx="554">
                  <c:v>1.7592221602901024</c:v>
                </c:pt>
                <c:pt idx="555">
                  <c:v>2.0761829976095605</c:v>
                </c:pt>
                <c:pt idx="556">
                  <c:v>2.2635856952640925</c:v>
                </c:pt>
                <c:pt idx="557">
                  <c:v>1.9127513471207127</c:v>
                </c:pt>
                <c:pt idx="558">
                  <c:v>1.9900598349437644</c:v>
                </c:pt>
                <c:pt idx="559">
                  <c:v>2.1071139534363006</c:v>
                </c:pt>
                <c:pt idx="560">
                  <c:v>1.8706596590686733</c:v>
                </c:pt>
                <c:pt idx="561">
                  <c:v>2.018333939284032</c:v>
                </c:pt>
                <c:pt idx="562">
                  <c:v>2.0182990893879946</c:v>
                </c:pt>
                <c:pt idx="563">
                  <c:v>2.1450037200272156</c:v>
                </c:pt>
                <c:pt idx="564">
                  <c:v>2.102589087807532</c:v>
                </c:pt>
                <c:pt idx="565">
                  <c:v>2.305040252829528</c:v>
                </c:pt>
                <c:pt idx="566">
                  <c:v>2.0479981794106674</c:v>
                </c:pt>
                <c:pt idx="567">
                  <c:v>1.9309631022282669</c:v>
                </c:pt>
                <c:pt idx="568">
                  <c:v>1.7460015834575113</c:v>
                </c:pt>
                <c:pt idx="569">
                  <c:v>2.0592242633059943</c:v>
                </c:pt>
                <c:pt idx="570">
                  <c:v>1.9882237776210783</c:v>
                </c:pt>
                <c:pt idx="571">
                  <c:v>1.7691812886571086</c:v>
                </c:pt>
                <c:pt idx="572">
                  <c:v>1.9944052080412895</c:v>
                </c:pt>
                <c:pt idx="573">
                  <c:v>1.7031417056806664</c:v>
                </c:pt>
                <c:pt idx="574">
                  <c:v>1.9102774242277025</c:v>
                </c:pt>
                <c:pt idx="575">
                  <c:v>1.807080712416397</c:v>
                </c:pt>
                <c:pt idx="576">
                  <c:v>1.8035659680706093</c:v>
                </c:pt>
                <c:pt idx="577">
                  <c:v>1.8805501914601024</c:v>
                </c:pt>
                <c:pt idx="578">
                  <c:v>1.8220075384510981</c:v>
                </c:pt>
                <c:pt idx="579">
                  <c:v>1.8754147034147284</c:v>
                </c:pt>
                <c:pt idx="580">
                  <c:v>1.8276889265816223</c:v>
                </c:pt>
                <c:pt idx="581">
                  <c:v>2.0411982146286878</c:v>
                </c:pt>
                <c:pt idx="582">
                  <c:v>1.895524750472271</c:v>
                </c:pt>
                <c:pt idx="583">
                  <c:v>2.0540118941460719</c:v>
                </c:pt>
                <c:pt idx="584">
                  <c:v>2.0450188665975091</c:v>
                </c:pt>
                <c:pt idx="585">
                  <c:v>2.0990293142074599</c:v>
                </c:pt>
                <c:pt idx="586">
                  <c:v>2.0619363824598427</c:v>
                </c:pt>
                <c:pt idx="587">
                  <c:v>1.7709742172984893</c:v>
                </c:pt>
                <c:pt idx="588">
                  <c:v>2.3555537101657151</c:v>
                </c:pt>
                <c:pt idx="589">
                  <c:v>2.1603021514165182</c:v>
                </c:pt>
                <c:pt idx="590">
                  <c:v>2.0340356877909009</c:v>
                </c:pt>
                <c:pt idx="591">
                  <c:v>1.9127213009020139</c:v>
                </c:pt>
                <c:pt idx="592">
                  <c:v>1.8374066936234357</c:v>
                </c:pt>
                <c:pt idx="593">
                  <c:v>2.1855569172183209</c:v>
                </c:pt>
                <c:pt idx="594">
                  <c:v>1.9953063419793597</c:v>
                </c:pt>
                <c:pt idx="595">
                  <c:v>1.5542720764557654</c:v>
                </c:pt>
                <c:pt idx="596">
                  <c:v>2.2371288009724903</c:v>
                </c:pt>
                <c:pt idx="597">
                  <c:v>2.0154302753625188</c:v>
                </c:pt>
                <c:pt idx="598">
                  <c:v>2.0999269035800516</c:v>
                </c:pt>
                <c:pt idx="599">
                  <c:v>1.7466610190504106</c:v>
                </c:pt>
                <c:pt idx="600">
                  <c:v>1.7461710254258058</c:v>
                </c:pt>
                <c:pt idx="601">
                  <c:v>2.0877212148588207</c:v>
                </c:pt>
                <c:pt idx="602">
                  <c:v>1.7571226335052188</c:v>
                </c:pt>
                <c:pt idx="603">
                  <c:v>1.7386477048132978</c:v>
                </c:pt>
                <c:pt idx="604">
                  <c:v>1.9093179080691094</c:v>
                </c:pt>
                <c:pt idx="605">
                  <c:v>2.0298024557183965</c:v>
                </c:pt>
                <c:pt idx="606">
                  <c:v>1.915841645470028</c:v>
                </c:pt>
                <c:pt idx="607">
                  <c:v>2.0560358514398676</c:v>
                </c:pt>
                <c:pt idx="608">
                  <c:v>2.0034526299626751</c:v>
                </c:pt>
                <c:pt idx="609">
                  <c:v>2.0237455801055795</c:v>
                </c:pt>
                <c:pt idx="610">
                  <c:v>2.0440132898457044</c:v>
                </c:pt>
                <c:pt idx="611">
                  <c:v>2.0406662320162763</c:v>
                </c:pt>
                <c:pt idx="612">
                  <c:v>1.6665083870070738</c:v>
                </c:pt>
                <c:pt idx="613">
                  <c:v>1.9937403704431347</c:v>
                </c:pt>
                <c:pt idx="614">
                  <c:v>2.0905743095075362</c:v>
                </c:pt>
                <c:pt idx="615">
                  <c:v>2.324952545899734</c:v>
                </c:pt>
                <c:pt idx="616">
                  <c:v>1.8345001604215021</c:v>
                </c:pt>
                <c:pt idx="617">
                  <c:v>1.8478024112743157</c:v>
                </c:pt>
                <c:pt idx="618">
                  <c:v>1.8766949129906205</c:v>
                </c:pt>
                <c:pt idx="619">
                  <c:v>1.9489002013158778</c:v>
                </c:pt>
                <c:pt idx="620">
                  <c:v>1.8354692560836163</c:v>
                </c:pt>
                <c:pt idx="621">
                  <c:v>1.6895613407433956</c:v>
                </c:pt>
                <c:pt idx="622">
                  <c:v>1.6197283861980356</c:v>
                </c:pt>
                <c:pt idx="623">
                  <c:v>2.0365959050538951</c:v>
                </c:pt>
                <c:pt idx="624">
                  <c:v>1.662852713455754</c:v>
                </c:pt>
                <c:pt idx="625">
                  <c:v>1.9626885480702416</c:v>
                </c:pt>
                <c:pt idx="626">
                  <c:v>1.6561401568469023</c:v>
                </c:pt>
                <c:pt idx="627">
                  <c:v>1.9967843656799182</c:v>
                </c:pt>
                <c:pt idx="628">
                  <c:v>1.9572190644308716</c:v>
                </c:pt>
                <c:pt idx="629">
                  <c:v>1.9427827776999269</c:v>
                </c:pt>
                <c:pt idx="630">
                  <c:v>2.1833669329298893</c:v>
                </c:pt>
                <c:pt idx="631">
                  <c:v>1.7670083361797264</c:v>
                </c:pt>
                <c:pt idx="632">
                  <c:v>1.7295989991741241</c:v>
                </c:pt>
                <c:pt idx="633">
                  <c:v>2.2494351386749383</c:v>
                </c:pt>
                <c:pt idx="634">
                  <c:v>1.9654285542955581</c:v>
                </c:pt>
                <c:pt idx="635">
                  <c:v>1.8489264606038969</c:v>
                </c:pt>
                <c:pt idx="636">
                  <c:v>1.751395973063449</c:v>
                </c:pt>
                <c:pt idx="637">
                  <c:v>2.124338532836628</c:v>
                </c:pt>
                <c:pt idx="638">
                  <c:v>2.1777294754378769</c:v>
                </c:pt>
                <c:pt idx="639">
                  <c:v>1.9042729997244958</c:v>
                </c:pt>
                <c:pt idx="640">
                  <c:v>2.115482301607468</c:v>
                </c:pt>
                <c:pt idx="641">
                  <c:v>2.0772614508032667</c:v>
                </c:pt>
                <c:pt idx="642">
                  <c:v>1.9080784817125398</c:v>
                </c:pt>
                <c:pt idx="643">
                  <c:v>1.907025689828787</c:v>
                </c:pt>
                <c:pt idx="644">
                  <c:v>2.0109595174341095</c:v>
                </c:pt>
                <c:pt idx="645">
                  <c:v>1.906360970787901</c:v>
                </c:pt>
                <c:pt idx="646">
                  <c:v>2.0196685503413665</c:v>
                </c:pt>
                <c:pt idx="647">
                  <c:v>2.0502530008937363</c:v>
                </c:pt>
                <c:pt idx="648">
                  <c:v>1.8513038077865147</c:v>
                </c:pt>
                <c:pt idx="649">
                  <c:v>2.3223112286509604</c:v>
                </c:pt>
                <c:pt idx="650">
                  <c:v>1.8510422504428323</c:v>
                </c:pt>
                <c:pt idx="651">
                  <c:v>2.2643079512635396</c:v>
                </c:pt>
                <c:pt idx="652">
                  <c:v>1.9495191063293156</c:v>
                </c:pt>
                <c:pt idx="653">
                  <c:v>1.8382998838659841</c:v>
                </c:pt>
                <c:pt idx="654">
                  <c:v>2.1282427006386921</c:v>
                </c:pt>
                <c:pt idx="655">
                  <c:v>1.9297704130598206</c:v>
                </c:pt>
                <c:pt idx="656">
                  <c:v>2.1662794010401498</c:v>
                </c:pt>
                <c:pt idx="657">
                  <c:v>2.0759911408224685</c:v>
                </c:pt>
                <c:pt idx="658">
                  <c:v>1.9426917128769912</c:v>
                </c:pt>
                <c:pt idx="659">
                  <c:v>1.9759932625136827</c:v>
                </c:pt>
                <c:pt idx="660">
                  <c:v>1.7763049126367232</c:v>
                </c:pt>
                <c:pt idx="661">
                  <c:v>1.9717522668451597</c:v>
                </c:pt>
                <c:pt idx="662">
                  <c:v>1.8915855366196777</c:v>
                </c:pt>
                <c:pt idx="663">
                  <c:v>2.3666244720188683</c:v>
                </c:pt>
                <c:pt idx="664">
                  <c:v>1.7686953729784509</c:v>
                </c:pt>
                <c:pt idx="665">
                  <c:v>2.0280134026357093</c:v>
                </c:pt>
                <c:pt idx="666">
                  <c:v>2.0062930924235545</c:v>
                </c:pt>
                <c:pt idx="667">
                  <c:v>2.1843127734428833</c:v>
                </c:pt>
                <c:pt idx="668">
                  <c:v>2.0318691035149747</c:v>
                </c:pt>
                <c:pt idx="669">
                  <c:v>2.0200917042467168</c:v>
                </c:pt>
                <c:pt idx="670">
                  <c:v>1.992915218022091</c:v>
                </c:pt>
                <c:pt idx="671">
                  <c:v>2.1526213564800383</c:v>
                </c:pt>
                <c:pt idx="672">
                  <c:v>1.7581008955914896</c:v>
                </c:pt>
                <c:pt idx="673">
                  <c:v>2.1428231114376963</c:v>
                </c:pt>
                <c:pt idx="674">
                  <c:v>2.0998984955687874</c:v>
                </c:pt>
                <c:pt idx="675">
                  <c:v>2.0394480327844313</c:v>
                </c:pt>
                <c:pt idx="676">
                  <c:v>2.0735518798579022</c:v>
                </c:pt>
                <c:pt idx="677">
                  <c:v>1.9514771855246469</c:v>
                </c:pt>
                <c:pt idx="678">
                  <c:v>2.2257326482848612</c:v>
                </c:pt>
                <c:pt idx="679">
                  <c:v>2.0736911586130375</c:v>
                </c:pt>
                <c:pt idx="680">
                  <c:v>1.8694581459359014</c:v>
                </c:pt>
                <c:pt idx="681">
                  <c:v>1.8733218805170395</c:v>
                </c:pt>
                <c:pt idx="682">
                  <c:v>1.9397642250847706</c:v>
                </c:pt>
                <c:pt idx="683">
                  <c:v>2.1259750326053712</c:v>
                </c:pt>
                <c:pt idx="684">
                  <c:v>2.209085148925638</c:v>
                </c:pt>
                <c:pt idx="685">
                  <c:v>1.9993377527983291</c:v>
                </c:pt>
                <c:pt idx="686">
                  <c:v>2.4714512936796478</c:v>
                </c:pt>
                <c:pt idx="687">
                  <c:v>2.0728014259755909</c:v>
                </c:pt>
                <c:pt idx="688">
                  <c:v>1.9219495040475945</c:v>
                </c:pt>
                <c:pt idx="689">
                  <c:v>2.0819744866192309</c:v>
                </c:pt>
                <c:pt idx="690">
                  <c:v>1.93996263873108</c:v>
                </c:pt>
                <c:pt idx="691">
                  <c:v>2.0662770739955185</c:v>
                </c:pt>
                <c:pt idx="692">
                  <c:v>1.9112279858961578</c:v>
                </c:pt>
                <c:pt idx="693">
                  <c:v>2.1216410886656067</c:v>
                </c:pt>
                <c:pt idx="694">
                  <c:v>2.027676511942726</c:v>
                </c:pt>
                <c:pt idx="695">
                  <c:v>2.0869904489680806</c:v>
                </c:pt>
                <c:pt idx="696">
                  <c:v>2.0296898252321043</c:v>
                </c:pt>
                <c:pt idx="697">
                  <c:v>2.1220544357366471</c:v>
                </c:pt>
                <c:pt idx="698">
                  <c:v>2.2327447385379973</c:v>
                </c:pt>
                <c:pt idx="699">
                  <c:v>2.0219925129433491</c:v>
                </c:pt>
                <c:pt idx="700">
                  <c:v>2.1914409557133165</c:v>
                </c:pt>
                <c:pt idx="701">
                  <c:v>2.1162869218070934</c:v>
                </c:pt>
                <c:pt idx="702">
                  <c:v>1.9686087727723773</c:v>
                </c:pt>
                <c:pt idx="703">
                  <c:v>1.9931550147262218</c:v>
                </c:pt>
                <c:pt idx="704">
                  <c:v>2.0700530219589819</c:v>
                </c:pt>
                <c:pt idx="705">
                  <c:v>1.8592318924537619</c:v>
                </c:pt>
                <c:pt idx="706">
                  <c:v>1.8293549332863872</c:v>
                </c:pt>
                <c:pt idx="707">
                  <c:v>1.6835668541261981</c:v>
                </c:pt>
                <c:pt idx="708">
                  <c:v>1.9330999805471549</c:v>
                </c:pt>
                <c:pt idx="709">
                  <c:v>2.2093664606788437</c:v>
                </c:pt>
                <c:pt idx="710">
                  <c:v>1.9306018148578925</c:v>
                </c:pt>
                <c:pt idx="711">
                  <c:v>1.8682354394229073</c:v>
                </c:pt>
                <c:pt idx="712">
                  <c:v>1.9880267798458373</c:v>
                </c:pt>
                <c:pt idx="713">
                  <c:v>2.1009379883413999</c:v>
                </c:pt>
                <c:pt idx="714">
                  <c:v>2.3004759226680491</c:v>
                </c:pt>
                <c:pt idx="715">
                  <c:v>1.7671888192510181</c:v>
                </c:pt>
                <c:pt idx="716">
                  <c:v>1.9300879643712232</c:v>
                </c:pt>
                <c:pt idx="717">
                  <c:v>1.9475946232174692</c:v>
                </c:pt>
                <c:pt idx="718">
                  <c:v>1.7565402632908338</c:v>
                </c:pt>
                <c:pt idx="719">
                  <c:v>2.1054514382101566</c:v>
                </c:pt>
                <c:pt idx="720">
                  <c:v>2.1641773238368014</c:v>
                </c:pt>
                <c:pt idx="721">
                  <c:v>2.0652866937516574</c:v>
                </c:pt>
                <c:pt idx="722">
                  <c:v>2.3083869996003354</c:v>
                </c:pt>
                <c:pt idx="723">
                  <c:v>2.1136216409400479</c:v>
                </c:pt>
                <c:pt idx="724">
                  <c:v>2.3543877376725906</c:v>
                </c:pt>
                <c:pt idx="725">
                  <c:v>2.2638637190705424</c:v>
                </c:pt>
                <c:pt idx="726">
                  <c:v>1.9795330490521739</c:v>
                </c:pt>
                <c:pt idx="727">
                  <c:v>2.0713383476218237</c:v>
                </c:pt>
                <c:pt idx="728">
                  <c:v>2.0396753402073333</c:v>
                </c:pt>
                <c:pt idx="729">
                  <c:v>1.7828684187213835</c:v>
                </c:pt>
                <c:pt idx="730">
                  <c:v>1.7563292327942843</c:v>
                </c:pt>
                <c:pt idx="731">
                  <c:v>2.114430965722919</c:v>
                </c:pt>
                <c:pt idx="732">
                  <c:v>1.7908744136481438</c:v>
                </c:pt>
                <c:pt idx="733">
                  <c:v>1.9084246997146543</c:v>
                </c:pt>
                <c:pt idx="734">
                  <c:v>1.6448498923205292</c:v>
                </c:pt>
                <c:pt idx="735">
                  <c:v>1.9265879267047534</c:v>
                </c:pt>
                <c:pt idx="736">
                  <c:v>1.9676216162614697</c:v>
                </c:pt>
                <c:pt idx="737">
                  <c:v>1.9402465864668024</c:v>
                </c:pt>
                <c:pt idx="738">
                  <c:v>1.8506768450051165</c:v>
                </c:pt>
                <c:pt idx="739">
                  <c:v>1.6765718884795007</c:v>
                </c:pt>
                <c:pt idx="740">
                  <c:v>2.0394544870408975</c:v>
                </c:pt>
                <c:pt idx="741">
                  <c:v>1.6986780207999015</c:v>
                </c:pt>
                <c:pt idx="742">
                  <c:v>2.2976095598878086</c:v>
                </c:pt>
                <c:pt idx="743">
                  <c:v>2.107959871792831</c:v>
                </c:pt>
                <c:pt idx="744">
                  <c:v>2.2133538554821026</c:v>
                </c:pt>
                <c:pt idx="745">
                  <c:v>2.3181682779619273</c:v>
                </c:pt>
                <c:pt idx="746">
                  <c:v>2.3397845608626699</c:v>
                </c:pt>
                <c:pt idx="747">
                  <c:v>1.6918576242914547</c:v>
                </c:pt>
                <c:pt idx="748">
                  <c:v>2.3400598250407629</c:v>
                </c:pt>
                <c:pt idx="749">
                  <c:v>1.5783363526710623</c:v>
                </c:pt>
                <c:pt idx="750">
                  <c:v>2.2055270940956326</c:v>
                </c:pt>
                <c:pt idx="751">
                  <c:v>2.3326148722104367</c:v>
                </c:pt>
                <c:pt idx="752">
                  <c:v>1.8511887781938476</c:v>
                </c:pt>
                <c:pt idx="753">
                  <c:v>2.0573940139205344</c:v>
                </c:pt>
                <c:pt idx="754">
                  <c:v>2.2574330240211822</c:v>
                </c:pt>
                <c:pt idx="755">
                  <c:v>2.2143379274223651</c:v>
                </c:pt>
                <c:pt idx="756">
                  <c:v>2.1620784402347635</c:v>
                </c:pt>
                <c:pt idx="757">
                  <c:v>1.9134621726817915</c:v>
                </c:pt>
                <c:pt idx="758">
                  <c:v>2.0025895582813273</c:v>
                </c:pt>
                <c:pt idx="759">
                  <c:v>2.2351407244926005</c:v>
                </c:pt>
                <c:pt idx="760">
                  <c:v>2.1532298195298907</c:v>
                </c:pt>
                <c:pt idx="761">
                  <c:v>1.9170353842122196</c:v>
                </c:pt>
                <c:pt idx="762">
                  <c:v>1.7708327598680853</c:v>
                </c:pt>
                <c:pt idx="763">
                  <c:v>1.9115219391091216</c:v>
                </c:pt>
                <c:pt idx="764">
                  <c:v>2.1666462593952236</c:v>
                </c:pt>
                <c:pt idx="765">
                  <c:v>2.1159588070483117</c:v>
                </c:pt>
                <c:pt idx="766">
                  <c:v>2.0630500603561295</c:v>
                </c:pt>
                <c:pt idx="767">
                  <c:v>2.0093641035011682</c:v>
                </c:pt>
                <c:pt idx="768">
                  <c:v>1.9490080976954012</c:v>
                </c:pt>
                <c:pt idx="769">
                  <c:v>1.9603869457729335</c:v>
                </c:pt>
                <c:pt idx="770">
                  <c:v>2.0765046666815419</c:v>
                </c:pt>
                <c:pt idx="771">
                  <c:v>1.6657576892687214</c:v>
                </c:pt>
                <c:pt idx="772">
                  <c:v>1.8722404086228188</c:v>
                </c:pt>
                <c:pt idx="773">
                  <c:v>2.2508404657835435</c:v>
                </c:pt>
                <c:pt idx="774">
                  <c:v>1.9283724883567448</c:v>
                </c:pt>
                <c:pt idx="775">
                  <c:v>2.5792219830632597</c:v>
                </c:pt>
                <c:pt idx="776">
                  <c:v>2.3059726989359071</c:v>
                </c:pt>
                <c:pt idx="777">
                  <c:v>2.089089591162562</c:v>
                </c:pt>
                <c:pt idx="778">
                  <c:v>1.9444943614842316</c:v>
                </c:pt>
                <c:pt idx="779">
                  <c:v>1.6560431685466011</c:v>
                </c:pt>
                <c:pt idx="780">
                  <c:v>2.1435904597382365</c:v>
                </c:pt>
                <c:pt idx="781">
                  <c:v>2.1699479849057788</c:v>
                </c:pt>
                <c:pt idx="782">
                  <c:v>1.8766632466311659</c:v>
                </c:pt>
                <c:pt idx="783">
                  <c:v>1.8007108029496077</c:v>
                </c:pt>
                <c:pt idx="784">
                  <c:v>1.7585917396515836</c:v>
                </c:pt>
                <c:pt idx="785">
                  <c:v>1.999057363330019</c:v>
                </c:pt>
                <c:pt idx="786">
                  <c:v>1.6366063187521256</c:v>
                </c:pt>
                <c:pt idx="787">
                  <c:v>2.0274718235392477</c:v>
                </c:pt>
                <c:pt idx="788">
                  <c:v>1.9074025293429724</c:v>
                </c:pt>
                <c:pt idx="789">
                  <c:v>2.2028025975368557</c:v>
                </c:pt>
                <c:pt idx="790">
                  <c:v>1.7705946217988906</c:v>
                </c:pt>
                <c:pt idx="791">
                  <c:v>1.9675409719527241</c:v>
                </c:pt>
                <c:pt idx="792">
                  <c:v>1.6933289817410291</c:v>
                </c:pt>
                <c:pt idx="793">
                  <c:v>2.1673976257954344</c:v>
                </c:pt>
                <c:pt idx="794">
                  <c:v>1.9718761416581909</c:v>
                </c:pt>
                <c:pt idx="795">
                  <c:v>1.6830915850571753</c:v>
                </c:pt>
                <c:pt idx="796">
                  <c:v>1.9388889830198455</c:v>
                </c:pt>
                <c:pt idx="797">
                  <c:v>2.2748336890556171</c:v>
                </c:pt>
                <c:pt idx="798">
                  <c:v>2.0244708801107869</c:v>
                </c:pt>
                <c:pt idx="799">
                  <c:v>2.5198575395042653</c:v>
                </c:pt>
                <c:pt idx="800">
                  <c:v>2.1403818274498576</c:v>
                </c:pt>
                <c:pt idx="801">
                  <c:v>2.2793752925463711</c:v>
                </c:pt>
                <c:pt idx="802">
                  <c:v>1.7327582743618652</c:v>
                </c:pt>
                <c:pt idx="803">
                  <c:v>1.9028396096889644</c:v>
                </c:pt>
                <c:pt idx="804">
                  <c:v>1.8017855007146952</c:v>
                </c:pt>
                <c:pt idx="805">
                  <c:v>2.3046898277081294</c:v>
                </c:pt>
                <c:pt idx="806">
                  <c:v>2.0787341955230971</c:v>
                </c:pt>
                <c:pt idx="807">
                  <c:v>1.8881175152440051</c:v>
                </c:pt>
                <c:pt idx="808">
                  <c:v>2.0493322976389337</c:v>
                </c:pt>
                <c:pt idx="809">
                  <c:v>1.9564632733385974</c:v>
                </c:pt>
                <c:pt idx="810">
                  <c:v>1.7091569692268145</c:v>
                </c:pt>
                <c:pt idx="811">
                  <c:v>2.0365840077128983</c:v>
                </c:pt>
                <c:pt idx="812">
                  <c:v>1.9817331887297129</c:v>
                </c:pt>
                <c:pt idx="813">
                  <c:v>1.9620519096632556</c:v>
                </c:pt>
                <c:pt idx="814">
                  <c:v>2.2672159282057365</c:v>
                </c:pt>
                <c:pt idx="815">
                  <c:v>2.146177212628146</c:v>
                </c:pt>
                <c:pt idx="816">
                  <c:v>1.902978777402156</c:v>
                </c:pt>
                <c:pt idx="817">
                  <c:v>2.262509082662076</c:v>
                </c:pt>
                <c:pt idx="818">
                  <c:v>2.1317465034998921</c:v>
                </c:pt>
                <c:pt idx="819">
                  <c:v>2.153816672106867</c:v>
                </c:pt>
                <c:pt idx="820">
                  <c:v>2.1181601290428542</c:v>
                </c:pt>
                <c:pt idx="821">
                  <c:v>1.8351246965880552</c:v>
                </c:pt>
                <c:pt idx="822">
                  <c:v>2.0879270796175167</c:v>
                </c:pt>
                <c:pt idx="823">
                  <c:v>2.329655225214367</c:v>
                </c:pt>
                <c:pt idx="824">
                  <c:v>1.932794080106353</c:v>
                </c:pt>
                <c:pt idx="825">
                  <c:v>2.2996631689036491</c:v>
                </c:pt>
                <c:pt idx="826">
                  <c:v>1.9373978379792423</c:v>
                </c:pt>
                <c:pt idx="827">
                  <c:v>1.960068163362557</c:v>
                </c:pt>
                <c:pt idx="828">
                  <c:v>1.9297073622833452</c:v>
                </c:pt>
                <c:pt idx="829">
                  <c:v>2.0994511881992572</c:v>
                </c:pt>
                <c:pt idx="830">
                  <c:v>2.2828893741179588</c:v>
                </c:pt>
                <c:pt idx="831">
                  <c:v>2.0687497612720129</c:v>
                </c:pt>
                <c:pt idx="832">
                  <c:v>1.8525498493949808</c:v>
                </c:pt>
                <c:pt idx="833">
                  <c:v>1.8030531121607947</c:v>
                </c:pt>
                <c:pt idx="834">
                  <c:v>1.6230412472701339</c:v>
                </c:pt>
                <c:pt idx="835">
                  <c:v>2.3301852649831929</c:v>
                </c:pt>
                <c:pt idx="836">
                  <c:v>2.0514770763318122</c:v>
                </c:pt>
                <c:pt idx="837">
                  <c:v>2.1840502857050019</c:v>
                </c:pt>
                <c:pt idx="838">
                  <c:v>1.9822146781263204</c:v>
                </c:pt>
                <c:pt idx="839">
                  <c:v>2.1103481174079075</c:v>
                </c:pt>
                <c:pt idx="840">
                  <c:v>2.0094094654198216</c:v>
                </c:pt>
                <c:pt idx="841">
                  <c:v>1.7811260074697959</c:v>
                </c:pt>
                <c:pt idx="842">
                  <c:v>1.9143290841845548</c:v>
                </c:pt>
                <c:pt idx="843">
                  <c:v>2.0183493752829946</c:v>
                </c:pt>
                <c:pt idx="844">
                  <c:v>1.8362369220496237</c:v>
                </c:pt>
                <c:pt idx="845">
                  <c:v>2.1281875910429608</c:v>
                </c:pt>
                <c:pt idx="846">
                  <c:v>1.9805850600171659</c:v>
                </c:pt>
                <c:pt idx="847">
                  <c:v>1.7309629501922235</c:v>
                </c:pt>
                <c:pt idx="848">
                  <c:v>1.751381872214532</c:v>
                </c:pt>
                <c:pt idx="849">
                  <c:v>1.8210411278350129</c:v>
                </c:pt>
                <c:pt idx="850">
                  <c:v>1.948510031957845</c:v>
                </c:pt>
                <c:pt idx="851">
                  <c:v>1.7737335691549259</c:v>
                </c:pt>
                <c:pt idx="852">
                  <c:v>1.8440775869075861</c:v>
                </c:pt>
                <c:pt idx="853">
                  <c:v>1.7900573723809501</c:v>
                </c:pt>
                <c:pt idx="854">
                  <c:v>1.9703453772623583</c:v>
                </c:pt>
                <c:pt idx="855">
                  <c:v>2.0612989700236852</c:v>
                </c:pt>
                <c:pt idx="856">
                  <c:v>1.9046476599820377</c:v>
                </c:pt>
                <c:pt idx="857">
                  <c:v>1.7019152873348826</c:v>
                </c:pt>
                <c:pt idx="858">
                  <c:v>2.0564981716319899</c:v>
                </c:pt>
                <c:pt idx="859">
                  <c:v>1.8849284746105468</c:v>
                </c:pt>
                <c:pt idx="860">
                  <c:v>2.3105669652619003</c:v>
                </c:pt>
                <c:pt idx="861">
                  <c:v>1.7052363776163908</c:v>
                </c:pt>
                <c:pt idx="862">
                  <c:v>2.158571701381744</c:v>
                </c:pt>
                <c:pt idx="863">
                  <c:v>2.0156952189771058</c:v>
                </c:pt>
                <c:pt idx="864">
                  <c:v>1.6014965194253072</c:v>
                </c:pt>
                <c:pt idx="865">
                  <c:v>2.0030074565337355</c:v>
                </c:pt>
                <c:pt idx="866">
                  <c:v>1.8898667987215401</c:v>
                </c:pt>
                <c:pt idx="867">
                  <c:v>1.9462139196902868</c:v>
                </c:pt>
                <c:pt idx="868">
                  <c:v>2.1160403637540579</c:v>
                </c:pt>
                <c:pt idx="869">
                  <c:v>2.1579501026910926</c:v>
                </c:pt>
                <c:pt idx="870">
                  <c:v>2.1776378794280973</c:v>
                </c:pt>
                <c:pt idx="871">
                  <c:v>2.0635614962496192</c:v>
                </c:pt>
                <c:pt idx="872">
                  <c:v>2.0104074477505378</c:v>
                </c:pt>
                <c:pt idx="873">
                  <c:v>2.0771479457835564</c:v>
                </c:pt>
                <c:pt idx="874">
                  <c:v>1.8316342099301774</c:v>
                </c:pt>
                <c:pt idx="875">
                  <c:v>1.7515788192894561</c:v>
                </c:pt>
                <c:pt idx="876">
                  <c:v>1.5996272723668152</c:v>
                </c:pt>
                <c:pt idx="877">
                  <c:v>1.8782571697180419</c:v>
                </c:pt>
                <c:pt idx="878">
                  <c:v>1.6411237826360026</c:v>
                </c:pt>
                <c:pt idx="879">
                  <c:v>2.0174631212895129</c:v>
                </c:pt>
                <c:pt idx="880">
                  <c:v>2.3016343099819618</c:v>
                </c:pt>
                <c:pt idx="881">
                  <c:v>1.8333888375562406</c:v>
                </c:pt>
                <c:pt idx="882">
                  <c:v>2.0904206289753748</c:v>
                </c:pt>
                <c:pt idx="883">
                  <c:v>2.1145226457885435</c:v>
                </c:pt>
                <c:pt idx="884">
                  <c:v>2.0748326540806108</c:v>
                </c:pt>
                <c:pt idx="885">
                  <c:v>2.1481328594207021</c:v>
                </c:pt>
                <c:pt idx="886">
                  <c:v>1.7634734200717741</c:v>
                </c:pt>
                <c:pt idx="887">
                  <c:v>2.2564448813639153</c:v>
                </c:pt>
                <c:pt idx="888">
                  <c:v>1.775390362465135</c:v>
                </c:pt>
                <c:pt idx="889">
                  <c:v>1.9364478771661044</c:v>
                </c:pt>
                <c:pt idx="890">
                  <c:v>1.9395638369311996</c:v>
                </c:pt>
                <c:pt idx="891">
                  <c:v>1.8170677741030516</c:v>
                </c:pt>
                <c:pt idx="892">
                  <c:v>2.2636331462952786</c:v>
                </c:pt>
                <c:pt idx="893">
                  <c:v>1.860345624968625</c:v>
                </c:pt>
                <c:pt idx="894">
                  <c:v>2.2127237049906316</c:v>
                </c:pt>
                <c:pt idx="895">
                  <c:v>1.9262734694083097</c:v>
                </c:pt>
                <c:pt idx="896">
                  <c:v>1.7506511516311907</c:v>
                </c:pt>
                <c:pt idx="897">
                  <c:v>1.9524335891133404</c:v>
                </c:pt>
                <c:pt idx="898">
                  <c:v>1.9813977547403905</c:v>
                </c:pt>
                <c:pt idx="899">
                  <c:v>1.9166841001779815</c:v>
                </c:pt>
                <c:pt idx="900">
                  <c:v>2.3716979606934991</c:v>
                </c:pt>
                <c:pt idx="901">
                  <c:v>2.1334458820506974</c:v>
                </c:pt>
                <c:pt idx="902">
                  <c:v>1.6972531139606435</c:v>
                </c:pt>
                <c:pt idx="903">
                  <c:v>1.9852594964032964</c:v>
                </c:pt>
                <c:pt idx="904">
                  <c:v>2.0863562236272912</c:v>
                </c:pt>
                <c:pt idx="905">
                  <c:v>1.6959077249356334</c:v>
                </c:pt>
                <c:pt idx="906">
                  <c:v>1.7958266239001084</c:v>
                </c:pt>
                <c:pt idx="907">
                  <c:v>1.7499395350139402</c:v>
                </c:pt>
                <c:pt idx="908">
                  <c:v>1.8389237590190284</c:v>
                </c:pt>
                <c:pt idx="909">
                  <c:v>1.9601687424123817</c:v>
                </c:pt>
                <c:pt idx="910">
                  <c:v>2.3188319172196934</c:v>
                </c:pt>
                <c:pt idx="911">
                  <c:v>1.5931222699761882</c:v>
                </c:pt>
                <c:pt idx="912">
                  <c:v>1.860992918785918</c:v>
                </c:pt>
                <c:pt idx="913">
                  <c:v>1.9879527353493227</c:v>
                </c:pt>
                <c:pt idx="914">
                  <c:v>1.6426252396287317</c:v>
                </c:pt>
                <c:pt idx="915">
                  <c:v>2.0986623794838462</c:v>
                </c:pt>
                <c:pt idx="916">
                  <c:v>1.8198631781115413</c:v>
                </c:pt>
                <c:pt idx="917">
                  <c:v>1.7122337454247862</c:v>
                </c:pt>
                <c:pt idx="918">
                  <c:v>1.9944758449117685</c:v>
                </c:pt>
                <c:pt idx="919">
                  <c:v>1.951373190921073</c:v>
                </c:pt>
                <c:pt idx="920">
                  <c:v>2.0268786716314722</c:v>
                </c:pt>
                <c:pt idx="921">
                  <c:v>1.6360958383272557</c:v>
                </c:pt>
                <c:pt idx="922">
                  <c:v>2.1419936605663636</c:v>
                </c:pt>
                <c:pt idx="923">
                  <c:v>1.8894551360452407</c:v>
                </c:pt>
                <c:pt idx="924">
                  <c:v>1.8001014695696238</c:v>
                </c:pt>
                <c:pt idx="925">
                  <c:v>2.1000624074675773</c:v>
                </c:pt>
                <c:pt idx="926">
                  <c:v>1.8808134975669333</c:v>
                </c:pt>
                <c:pt idx="927">
                  <c:v>1.7772262499998295</c:v>
                </c:pt>
                <c:pt idx="928">
                  <c:v>1.8101025520001919</c:v>
                </c:pt>
                <c:pt idx="929">
                  <c:v>1.9993537847170444</c:v>
                </c:pt>
                <c:pt idx="930">
                  <c:v>1.7509447725043845</c:v>
                </c:pt>
                <c:pt idx="931">
                  <c:v>2.0994179484476394</c:v>
                </c:pt>
                <c:pt idx="932">
                  <c:v>1.6627558604904511</c:v>
                </c:pt>
                <c:pt idx="933">
                  <c:v>2.039337907754323</c:v>
                </c:pt>
                <c:pt idx="934">
                  <c:v>2.0499082693784629</c:v>
                </c:pt>
                <c:pt idx="935">
                  <c:v>1.7976109041193737</c:v>
                </c:pt>
                <c:pt idx="936">
                  <c:v>2.2593606538948805</c:v>
                </c:pt>
                <c:pt idx="937">
                  <c:v>1.939464741026347</c:v>
                </c:pt>
                <c:pt idx="938">
                  <c:v>2.2068423428898853</c:v>
                </c:pt>
                <c:pt idx="939">
                  <c:v>1.9609431340767856</c:v>
                </c:pt>
                <c:pt idx="940">
                  <c:v>1.8385142575185025</c:v>
                </c:pt>
                <c:pt idx="941">
                  <c:v>2.0857718984859801</c:v>
                </c:pt>
                <c:pt idx="942">
                  <c:v>2.0525995449960757</c:v>
                </c:pt>
                <c:pt idx="943">
                  <c:v>1.556404896541645</c:v>
                </c:pt>
                <c:pt idx="944">
                  <c:v>1.7407753264775092</c:v>
                </c:pt>
                <c:pt idx="945">
                  <c:v>2.0588375326805153</c:v>
                </c:pt>
                <c:pt idx="946">
                  <c:v>1.7788568855763298</c:v>
                </c:pt>
                <c:pt idx="947">
                  <c:v>2.1738067237150496</c:v>
                </c:pt>
                <c:pt idx="948">
                  <c:v>2.2587103877358032</c:v>
                </c:pt>
                <c:pt idx="949">
                  <c:v>1.8271917651810234</c:v>
                </c:pt>
                <c:pt idx="950">
                  <c:v>2.014692802088911</c:v>
                </c:pt>
                <c:pt idx="951">
                  <c:v>2.1191661066263219</c:v>
                </c:pt>
                <c:pt idx="952">
                  <c:v>2.0397531915178</c:v>
                </c:pt>
                <c:pt idx="953">
                  <c:v>2.0785520398130153</c:v>
                </c:pt>
                <c:pt idx="954">
                  <c:v>2.2753813623855432</c:v>
                </c:pt>
                <c:pt idx="955">
                  <c:v>2.0131854401329239</c:v>
                </c:pt>
                <c:pt idx="956">
                  <c:v>2.3787684835623697</c:v>
                </c:pt>
                <c:pt idx="957">
                  <c:v>1.8790793795343728</c:v>
                </c:pt>
                <c:pt idx="958">
                  <c:v>1.8741541285356114</c:v>
                </c:pt>
                <c:pt idx="959">
                  <c:v>1.8151481867569927</c:v>
                </c:pt>
                <c:pt idx="960">
                  <c:v>1.7059900765251079</c:v>
                </c:pt>
                <c:pt idx="961">
                  <c:v>2.1498174399204668</c:v>
                </c:pt>
                <c:pt idx="962">
                  <c:v>2.2488973640596051</c:v>
                </c:pt>
                <c:pt idx="963">
                  <c:v>2.2884442728470162</c:v>
                </c:pt>
                <c:pt idx="964">
                  <c:v>1.8108544332501744</c:v>
                </c:pt>
                <c:pt idx="965">
                  <c:v>2.2638974813275574</c:v>
                </c:pt>
                <c:pt idx="966">
                  <c:v>1.9007511881556418</c:v>
                </c:pt>
                <c:pt idx="967">
                  <c:v>2.147789143636043</c:v>
                </c:pt>
                <c:pt idx="968">
                  <c:v>1.7461672264891792</c:v>
                </c:pt>
                <c:pt idx="969">
                  <c:v>2.2267684872541871</c:v>
                </c:pt>
                <c:pt idx="970">
                  <c:v>1.7987159637877692</c:v>
                </c:pt>
                <c:pt idx="971">
                  <c:v>1.8564969212365927</c:v>
                </c:pt>
                <c:pt idx="972">
                  <c:v>2.2406666459412499</c:v>
                </c:pt>
                <c:pt idx="973">
                  <c:v>1.9637650817158701</c:v>
                </c:pt>
                <c:pt idx="974">
                  <c:v>2.0221312971288494</c:v>
                </c:pt>
                <c:pt idx="975">
                  <c:v>2.0902549573875699</c:v>
                </c:pt>
                <c:pt idx="976">
                  <c:v>2.2914675343011339</c:v>
                </c:pt>
                <c:pt idx="977">
                  <c:v>1.8286275906739391</c:v>
                </c:pt>
                <c:pt idx="978">
                  <c:v>1.98175171065661</c:v>
                </c:pt>
                <c:pt idx="979">
                  <c:v>2.2063070658913038</c:v>
                </c:pt>
                <c:pt idx="980">
                  <c:v>1.904413424250869</c:v>
                </c:pt>
                <c:pt idx="981">
                  <c:v>1.9813394984922397</c:v>
                </c:pt>
                <c:pt idx="982">
                  <c:v>2.0178865193544713</c:v>
                </c:pt>
                <c:pt idx="983">
                  <c:v>1.7323517007253528</c:v>
                </c:pt>
                <c:pt idx="984">
                  <c:v>2.0633501277670536</c:v>
                </c:pt>
                <c:pt idx="985">
                  <c:v>1.6539083222698547</c:v>
                </c:pt>
                <c:pt idx="986">
                  <c:v>1.8048693529664099</c:v>
                </c:pt>
                <c:pt idx="987">
                  <c:v>2.1292204056090132</c:v>
                </c:pt>
                <c:pt idx="988">
                  <c:v>1.9727209440075519</c:v>
                </c:pt>
                <c:pt idx="989">
                  <c:v>2.0421459779936875</c:v>
                </c:pt>
                <c:pt idx="990">
                  <c:v>1.8049737790798517</c:v>
                </c:pt>
                <c:pt idx="991">
                  <c:v>2.0539599435568991</c:v>
                </c:pt>
                <c:pt idx="992">
                  <c:v>1.9281393703388687</c:v>
                </c:pt>
                <c:pt idx="993">
                  <c:v>1.5479387662356476</c:v>
                </c:pt>
                <c:pt idx="994">
                  <c:v>2.0922952484031896</c:v>
                </c:pt>
                <c:pt idx="995">
                  <c:v>2.0596200821709783</c:v>
                </c:pt>
                <c:pt idx="996">
                  <c:v>1.9111204912701272</c:v>
                </c:pt>
                <c:pt idx="997">
                  <c:v>1.8782348286395276</c:v>
                </c:pt>
                <c:pt idx="998">
                  <c:v>1.992421319376291</c:v>
                </c:pt>
                <c:pt idx="999">
                  <c:v>2.0048865232556885</c:v>
                </c:pt>
              </c:numCache>
            </c:numRef>
          </c:xVal>
          <c:yVal>
            <c:numRef>
              <c:f>Simulation!$BC$7:$BC$1006</c:f>
              <c:numCache>
                <c:formatCode>[$THB]\ #,##0.00</c:formatCode>
                <c:ptCount val="1000"/>
                <c:pt idx="0">
                  <c:v>-262241.93002104165</c:v>
                </c:pt>
                <c:pt idx="1">
                  <c:v>-219460.17572154372</c:v>
                </c:pt>
                <c:pt idx="2">
                  <c:v>-492505.57037413958</c:v>
                </c:pt>
                <c:pt idx="3">
                  <c:v>-177204.27495800634</c:v>
                </c:pt>
                <c:pt idx="4">
                  <c:v>-358304.58233966352</c:v>
                </c:pt>
                <c:pt idx="5">
                  <c:v>-214026.11530645518</c:v>
                </c:pt>
                <c:pt idx="6">
                  <c:v>-424720.40301318758</c:v>
                </c:pt>
                <c:pt idx="7">
                  <c:v>-427461.74399576033</c:v>
                </c:pt>
                <c:pt idx="8">
                  <c:v>-203930.05728246574</c:v>
                </c:pt>
                <c:pt idx="9">
                  <c:v>-21468.836906190962</c:v>
                </c:pt>
                <c:pt idx="10">
                  <c:v>-348975.00342621328</c:v>
                </c:pt>
                <c:pt idx="11">
                  <c:v>-192316.16018011165</c:v>
                </c:pt>
                <c:pt idx="12">
                  <c:v>-440587.12101772218</c:v>
                </c:pt>
                <c:pt idx="13">
                  <c:v>73540.277942848857</c:v>
                </c:pt>
                <c:pt idx="14">
                  <c:v>-243043.52040972537</c:v>
                </c:pt>
                <c:pt idx="15">
                  <c:v>-219541.84083274659</c:v>
                </c:pt>
                <c:pt idx="16">
                  <c:v>-344753.34226750548</c:v>
                </c:pt>
                <c:pt idx="17">
                  <c:v>-523614.74028504966</c:v>
                </c:pt>
                <c:pt idx="18">
                  <c:v>-427766.58764580754</c:v>
                </c:pt>
                <c:pt idx="19">
                  <c:v>-387403.21275747637</c:v>
                </c:pt>
                <c:pt idx="20">
                  <c:v>-523216.34273213684</c:v>
                </c:pt>
                <c:pt idx="21">
                  <c:v>-461786.01305367728</c:v>
                </c:pt>
                <c:pt idx="22">
                  <c:v>-247666.53197542159</c:v>
                </c:pt>
                <c:pt idx="23">
                  <c:v>-358659.42011645588</c:v>
                </c:pt>
                <c:pt idx="24">
                  <c:v>-401416.27215182059</c:v>
                </c:pt>
                <c:pt idx="25">
                  <c:v>-501288.83974973951</c:v>
                </c:pt>
                <c:pt idx="26">
                  <c:v>-504374.83887048089</c:v>
                </c:pt>
                <c:pt idx="27">
                  <c:v>-286534.71087712748</c:v>
                </c:pt>
                <c:pt idx="28">
                  <c:v>-185288.80325187137</c:v>
                </c:pt>
                <c:pt idx="29">
                  <c:v>39184.002081262646</c:v>
                </c:pt>
                <c:pt idx="30">
                  <c:v>-464718.1757643139</c:v>
                </c:pt>
                <c:pt idx="31">
                  <c:v>-336590.41041539167</c:v>
                </c:pt>
                <c:pt idx="32">
                  <c:v>-500859.19294056715</c:v>
                </c:pt>
                <c:pt idx="33">
                  <c:v>-407341.65157679608</c:v>
                </c:pt>
                <c:pt idx="34">
                  <c:v>-612123.4144568406</c:v>
                </c:pt>
                <c:pt idx="35">
                  <c:v>-326539.29452967504</c:v>
                </c:pt>
                <c:pt idx="36">
                  <c:v>-259575.82157378178</c:v>
                </c:pt>
                <c:pt idx="37">
                  <c:v>-319618.5743541742</c:v>
                </c:pt>
                <c:pt idx="38">
                  <c:v>-356033.01299042837</c:v>
                </c:pt>
                <c:pt idx="39">
                  <c:v>-207718.92268200428</c:v>
                </c:pt>
                <c:pt idx="40">
                  <c:v>-647425.94857929903</c:v>
                </c:pt>
                <c:pt idx="41">
                  <c:v>-127760.79301400157</c:v>
                </c:pt>
                <c:pt idx="42">
                  <c:v>-496768.97184300143</c:v>
                </c:pt>
                <c:pt idx="43">
                  <c:v>-395695.17636655772</c:v>
                </c:pt>
                <c:pt idx="44">
                  <c:v>-442030.94667696895</c:v>
                </c:pt>
                <c:pt idx="45">
                  <c:v>-78322.172703694552</c:v>
                </c:pt>
                <c:pt idx="46">
                  <c:v>-493863.28146678535</c:v>
                </c:pt>
                <c:pt idx="47">
                  <c:v>-735610.68096759473</c:v>
                </c:pt>
                <c:pt idx="48">
                  <c:v>-251750.91838120692</c:v>
                </c:pt>
                <c:pt idx="49">
                  <c:v>-412591.2562606975</c:v>
                </c:pt>
                <c:pt idx="50">
                  <c:v>-245537.25335163984</c:v>
                </c:pt>
                <c:pt idx="51">
                  <c:v>-597185.34166081855</c:v>
                </c:pt>
                <c:pt idx="52">
                  <c:v>-206700.25440372073</c:v>
                </c:pt>
                <c:pt idx="53">
                  <c:v>-452339.3527836951</c:v>
                </c:pt>
                <c:pt idx="54">
                  <c:v>-308963.65966556314</c:v>
                </c:pt>
                <c:pt idx="55">
                  <c:v>-450889.73943255818</c:v>
                </c:pt>
                <c:pt idx="56">
                  <c:v>-618725.14258304262</c:v>
                </c:pt>
                <c:pt idx="57">
                  <c:v>-358783.11555237672</c:v>
                </c:pt>
                <c:pt idx="58">
                  <c:v>-119442.16968567623</c:v>
                </c:pt>
                <c:pt idx="59">
                  <c:v>-335584.1867390743</c:v>
                </c:pt>
                <c:pt idx="60">
                  <c:v>-265194.92446175194</c:v>
                </c:pt>
                <c:pt idx="61">
                  <c:v>-505909.42381616728</c:v>
                </c:pt>
                <c:pt idx="62">
                  <c:v>-149852.24194542412</c:v>
                </c:pt>
                <c:pt idx="63">
                  <c:v>-760048.03706960962</c:v>
                </c:pt>
                <c:pt idx="64">
                  <c:v>-317562.81561002019</c:v>
                </c:pt>
                <c:pt idx="65">
                  <c:v>-595838.62892367295</c:v>
                </c:pt>
                <c:pt idx="66">
                  <c:v>-131211.39200649736</c:v>
                </c:pt>
                <c:pt idx="67">
                  <c:v>102825.55383727537</c:v>
                </c:pt>
                <c:pt idx="68">
                  <c:v>-219277.40688917041</c:v>
                </c:pt>
                <c:pt idx="69">
                  <c:v>-169788.57234916533</c:v>
                </c:pt>
                <c:pt idx="70">
                  <c:v>-311125.24549112935</c:v>
                </c:pt>
                <c:pt idx="71">
                  <c:v>-362431.61596784112</c:v>
                </c:pt>
                <c:pt idx="72">
                  <c:v>-297987.92610544432</c:v>
                </c:pt>
                <c:pt idx="73">
                  <c:v>-283398.5000550783</c:v>
                </c:pt>
                <c:pt idx="74">
                  <c:v>-667542.87310938118</c:v>
                </c:pt>
                <c:pt idx="75">
                  <c:v>-592988.51229633042</c:v>
                </c:pt>
                <c:pt idx="76">
                  <c:v>-607661.80117657315</c:v>
                </c:pt>
                <c:pt idx="77">
                  <c:v>-191568.69569348916</c:v>
                </c:pt>
                <c:pt idx="78">
                  <c:v>-221242.10930600669</c:v>
                </c:pt>
                <c:pt idx="79">
                  <c:v>-459125.60188441933</c:v>
                </c:pt>
                <c:pt idx="80">
                  <c:v>-393476.37732929806</c:v>
                </c:pt>
                <c:pt idx="81">
                  <c:v>-391792.59973172052</c:v>
                </c:pt>
                <c:pt idx="82">
                  <c:v>-426586.75125663716</c:v>
                </c:pt>
                <c:pt idx="83">
                  <c:v>-308040.59079257061</c:v>
                </c:pt>
                <c:pt idx="84">
                  <c:v>-228735.74493667693</c:v>
                </c:pt>
                <c:pt idx="85">
                  <c:v>-620957.8313888968</c:v>
                </c:pt>
                <c:pt idx="86">
                  <c:v>-570083.71691363677</c:v>
                </c:pt>
                <c:pt idx="87">
                  <c:v>-329294.34641705826</c:v>
                </c:pt>
                <c:pt idx="88">
                  <c:v>-614974.04881557799</c:v>
                </c:pt>
                <c:pt idx="89">
                  <c:v>-298029.13960533589</c:v>
                </c:pt>
                <c:pt idx="90">
                  <c:v>-251151.78303126246</c:v>
                </c:pt>
                <c:pt idx="91">
                  <c:v>-380379.34573388449</c:v>
                </c:pt>
                <c:pt idx="92">
                  <c:v>-163753.95971107157</c:v>
                </c:pt>
                <c:pt idx="93">
                  <c:v>-481288.52587017906</c:v>
                </c:pt>
                <c:pt idx="94">
                  <c:v>-403542.35823332123</c:v>
                </c:pt>
                <c:pt idx="95">
                  <c:v>-580851.80442430987</c:v>
                </c:pt>
                <c:pt idx="96">
                  <c:v>-399758.62914359313</c:v>
                </c:pt>
                <c:pt idx="97">
                  <c:v>-480698.94003966986</c:v>
                </c:pt>
                <c:pt idx="98">
                  <c:v>-442575.87123661186</c:v>
                </c:pt>
                <c:pt idx="99">
                  <c:v>-555459.2997526289</c:v>
                </c:pt>
                <c:pt idx="100">
                  <c:v>-408388.4773016019</c:v>
                </c:pt>
                <c:pt idx="101">
                  <c:v>-706068.09008365218</c:v>
                </c:pt>
                <c:pt idx="102">
                  <c:v>-518021.790388186</c:v>
                </c:pt>
                <c:pt idx="103">
                  <c:v>-531927.06568694836</c:v>
                </c:pt>
                <c:pt idx="104">
                  <c:v>-444322.12422018731</c:v>
                </c:pt>
                <c:pt idx="105">
                  <c:v>-449308.76474587549</c:v>
                </c:pt>
                <c:pt idx="106">
                  <c:v>-389504.14187028888</c:v>
                </c:pt>
                <c:pt idx="107">
                  <c:v>-258043.7622627602</c:v>
                </c:pt>
                <c:pt idx="108">
                  <c:v>-297082.2541019785</c:v>
                </c:pt>
                <c:pt idx="109">
                  <c:v>-204288.36471374379</c:v>
                </c:pt>
                <c:pt idx="110">
                  <c:v>-415448.56100218301</c:v>
                </c:pt>
                <c:pt idx="111">
                  <c:v>-381839.17513852217</c:v>
                </c:pt>
                <c:pt idx="112">
                  <c:v>-470107.92432606348</c:v>
                </c:pt>
                <c:pt idx="113">
                  <c:v>-448220.54221451818</c:v>
                </c:pt>
                <c:pt idx="114">
                  <c:v>-336197.52034666319</c:v>
                </c:pt>
                <c:pt idx="115">
                  <c:v>-119703.02443027985</c:v>
                </c:pt>
                <c:pt idx="116">
                  <c:v>-556604.71467136126</c:v>
                </c:pt>
                <c:pt idx="117">
                  <c:v>-316805.91301320866</c:v>
                </c:pt>
                <c:pt idx="118">
                  <c:v>-270152.6318156831</c:v>
                </c:pt>
                <c:pt idx="119">
                  <c:v>-519353.54304891103</c:v>
                </c:pt>
                <c:pt idx="120">
                  <c:v>-560311.69559176383</c:v>
                </c:pt>
                <c:pt idx="121">
                  <c:v>-505136.05629767803</c:v>
                </c:pt>
                <c:pt idx="122">
                  <c:v>-567521.53150818264</c:v>
                </c:pt>
                <c:pt idx="123">
                  <c:v>-500689.63694058149</c:v>
                </c:pt>
                <c:pt idx="124">
                  <c:v>-223717.19435301353</c:v>
                </c:pt>
                <c:pt idx="125">
                  <c:v>-336352.86104496499</c:v>
                </c:pt>
                <c:pt idx="126">
                  <c:v>-554003.33495541033</c:v>
                </c:pt>
                <c:pt idx="127">
                  <c:v>-704154.60804415029</c:v>
                </c:pt>
                <c:pt idx="128">
                  <c:v>-243705.86275214213</c:v>
                </c:pt>
                <c:pt idx="129">
                  <c:v>-282647.38847148186</c:v>
                </c:pt>
                <c:pt idx="130">
                  <c:v>-419042.25749798992</c:v>
                </c:pt>
                <c:pt idx="131">
                  <c:v>-477226.12487642025</c:v>
                </c:pt>
                <c:pt idx="132">
                  <c:v>-563830.03844413045</c:v>
                </c:pt>
                <c:pt idx="133">
                  <c:v>-403220.09053374548</c:v>
                </c:pt>
                <c:pt idx="134">
                  <c:v>-84437.954882251797</c:v>
                </c:pt>
                <c:pt idx="135">
                  <c:v>-915447.86242962675</c:v>
                </c:pt>
                <c:pt idx="136">
                  <c:v>-705696.35865902482</c:v>
                </c:pt>
                <c:pt idx="137">
                  <c:v>-351210.34670122433</c:v>
                </c:pt>
                <c:pt idx="138">
                  <c:v>-53802.404366012779</c:v>
                </c:pt>
                <c:pt idx="139">
                  <c:v>-333297.83097830624</c:v>
                </c:pt>
                <c:pt idx="140">
                  <c:v>-447320.25778315612</c:v>
                </c:pt>
                <c:pt idx="141">
                  <c:v>-482727.35231180256</c:v>
                </c:pt>
                <c:pt idx="142">
                  <c:v>-644968.65775134531</c:v>
                </c:pt>
                <c:pt idx="143">
                  <c:v>-644130.98522812058</c:v>
                </c:pt>
                <c:pt idx="144">
                  <c:v>-358033.77201084071</c:v>
                </c:pt>
                <c:pt idx="145">
                  <c:v>16071.286600175546</c:v>
                </c:pt>
                <c:pt idx="146">
                  <c:v>-538830.28761873185</c:v>
                </c:pt>
                <c:pt idx="147">
                  <c:v>-303677.80659526144</c:v>
                </c:pt>
                <c:pt idx="148">
                  <c:v>-408899.42587492452</c:v>
                </c:pt>
                <c:pt idx="149">
                  <c:v>-461667.04565573251</c:v>
                </c:pt>
                <c:pt idx="150">
                  <c:v>-448679.91857782961</c:v>
                </c:pt>
                <c:pt idx="151">
                  <c:v>-136882.79898293759</c:v>
                </c:pt>
                <c:pt idx="152">
                  <c:v>-398136.00174958166</c:v>
                </c:pt>
                <c:pt idx="153">
                  <c:v>-533866.76739416015</c:v>
                </c:pt>
                <c:pt idx="154">
                  <c:v>-274666.26092050492</c:v>
                </c:pt>
                <c:pt idx="155">
                  <c:v>-452991.6004303412</c:v>
                </c:pt>
                <c:pt idx="156">
                  <c:v>-432168.8179508812</c:v>
                </c:pt>
                <c:pt idx="157">
                  <c:v>-717281.27189719304</c:v>
                </c:pt>
                <c:pt idx="158">
                  <c:v>-390784.25960375695</c:v>
                </c:pt>
                <c:pt idx="159">
                  <c:v>-215698.6033409012</c:v>
                </c:pt>
                <c:pt idx="160">
                  <c:v>-389005.65613476839</c:v>
                </c:pt>
                <c:pt idx="161">
                  <c:v>-352075.52565602318</c:v>
                </c:pt>
                <c:pt idx="162">
                  <c:v>-497467.4237395227</c:v>
                </c:pt>
                <c:pt idx="163">
                  <c:v>-565208.46752636274</c:v>
                </c:pt>
                <c:pt idx="164">
                  <c:v>-403292.56115204282</c:v>
                </c:pt>
                <c:pt idx="165">
                  <c:v>-451194.02392840036</c:v>
                </c:pt>
                <c:pt idx="166">
                  <c:v>-562051.90293794568</c:v>
                </c:pt>
                <c:pt idx="167">
                  <c:v>-300714.70774452854</c:v>
                </c:pt>
                <c:pt idx="168">
                  <c:v>-214995.13263502158</c:v>
                </c:pt>
                <c:pt idx="169">
                  <c:v>-492974.8778063308</c:v>
                </c:pt>
                <c:pt idx="170">
                  <c:v>-476294.72361023747</c:v>
                </c:pt>
                <c:pt idx="171">
                  <c:v>-133408.32947488269</c:v>
                </c:pt>
                <c:pt idx="172">
                  <c:v>-222755.28839025693</c:v>
                </c:pt>
                <c:pt idx="173">
                  <c:v>-590612.71479625674</c:v>
                </c:pt>
                <c:pt idx="174">
                  <c:v>-441014.59268489014</c:v>
                </c:pt>
                <c:pt idx="175">
                  <c:v>-397360.64192866697</c:v>
                </c:pt>
                <c:pt idx="176">
                  <c:v>-688896.67543928721</c:v>
                </c:pt>
                <c:pt idx="177">
                  <c:v>-450878.70038692583</c:v>
                </c:pt>
                <c:pt idx="178">
                  <c:v>-403878.46195112192</c:v>
                </c:pt>
                <c:pt idx="179">
                  <c:v>-406089.47322428098</c:v>
                </c:pt>
                <c:pt idx="180">
                  <c:v>-271863.98849626863</c:v>
                </c:pt>
                <c:pt idx="181">
                  <c:v>-286668.38093379175</c:v>
                </c:pt>
                <c:pt idx="182">
                  <c:v>-432770.34436926758</c:v>
                </c:pt>
                <c:pt idx="183">
                  <c:v>-486248.51683382853</c:v>
                </c:pt>
                <c:pt idx="184">
                  <c:v>-447570.23229661537</c:v>
                </c:pt>
                <c:pt idx="185">
                  <c:v>-344514.5634902009</c:v>
                </c:pt>
                <c:pt idx="186">
                  <c:v>-609635.02127740416</c:v>
                </c:pt>
                <c:pt idx="187">
                  <c:v>-985573.01248967089</c:v>
                </c:pt>
                <c:pt idx="188">
                  <c:v>-254024.04014293535</c:v>
                </c:pt>
                <c:pt idx="189">
                  <c:v>-416948.76452954905</c:v>
                </c:pt>
                <c:pt idx="190">
                  <c:v>-385892.32544677961</c:v>
                </c:pt>
                <c:pt idx="191">
                  <c:v>-643477.65255920857</c:v>
                </c:pt>
                <c:pt idx="192">
                  <c:v>-296695.90980834933</c:v>
                </c:pt>
                <c:pt idx="193">
                  <c:v>-238858.77537862561</c:v>
                </c:pt>
                <c:pt idx="194">
                  <c:v>-334342.86953837867</c:v>
                </c:pt>
                <c:pt idx="195">
                  <c:v>-479008.46989531443</c:v>
                </c:pt>
                <c:pt idx="196">
                  <c:v>-397768.56831658329</c:v>
                </c:pt>
                <c:pt idx="197">
                  <c:v>-410383.15783206164</c:v>
                </c:pt>
                <c:pt idx="198">
                  <c:v>-420209.00431886013</c:v>
                </c:pt>
                <c:pt idx="199">
                  <c:v>-291988.66510894219</c:v>
                </c:pt>
                <c:pt idx="200">
                  <c:v>-430319.72152397712</c:v>
                </c:pt>
                <c:pt idx="201">
                  <c:v>-262286.1452777863</c:v>
                </c:pt>
                <c:pt idx="202">
                  <c:v>-136115.5651010439</c:v>
                </c:pt>
                <c:pt idx="203">
                  <c:v>-293186.24583817623</c:v>
                </c:pt>
                <c:pt idx="204">
                  <c:v>-239404.72537557385</c:v>
                </c:pt>
                <c:pt idx="205">
                  <c:v>-118042.20621581515</c:v>
                </c:pt>
                <c:pt idx="206">
                  <c:v>-363226.50901198527</c:v>
                </c:pt>
                <c:pt idx="207">
                  <c:v>-118118.57618460967</c:v>
                </c:pt>
                <c:pt idx="208">
                  <c:v>-358258.94637012878</c:v>
                </c:pt>
                <c:pt idx="209">
                  <c:v>-353367.23449627031</c:v>
                </c:pt>
                <c:pt idx="210">
                  <c:v>-71697.750530467369</c:v>
                </c:pt>
                <c:pt idx="211">
                  <c:v>-334131.53805362468</c:v>
                </c:pt>
                <c:pt idx="212">
                  <c:v>-567127.71791937388</c:v>
                </c:pt>
                <c:pt idx="213">
                  <c:v>-408345.0190889677</c:v>
                </c:pt>
                <c:pt idx="214">
                  <c:v>-361456.38639811263</c:v>
                </c:pt>
                <c:pt idx="215">
                  <c:v>-263044.61489632074</c:v>
                </c:pt>
                <c:pt idx="216">
                  <c:v>-325858.02228652313</c:v>
                </c:pt>
                <c:pt idx="217">
                  <c:v>-577339.49384244089</c:v>
                </c:pt>
                <c:pt idx="218">
                  <c:v>-537445.40040705306</c:v>
                </c:pt>
                <c:pt idx="219">
                  <c:v>-414981.92237638962</c:v>
                </c:pt>
                <c:pt idx="220">
                  <c:v>-382947.81701468094</c:v>
                </c:pt>
                <c:pt idx="221">
                  <c:v>-482151.54324273043</c:v>
                </c:pt>
                <c:pt idx="222">
                  <c:v>-319744.6125638783</c:v>
                </c:pt>
                <c:pt idx="223">
                  <c:v>-527024.03980623861</c:v>
                </c:pt>
                <c:pt idx="224">
                  <c:v>-205016.68857148197</c:v>
                </c:pt>
                <c:pt idx="225">
                  <c:v>-428611.18728072965</c:v>
                </c:pt>
                <c:pt idx="226">
                  <c:v>-448946.47497718013</c:v>
                </c:pt>
                <c:pt idx="227">
                  <c:v>-359213.65185633278</c:v>
                </c:pt>
                <c:pt idx="228">
                  <c:v>-564095.81892986898</c:v>
                </c:pt>
                <c:pt idx="229">
                  <c:v>-561146.3181280673</c:v>
                </c:pt>
                <c:pt idx="230">
                  <c:v>-398173.47581733367</c:v>
                </c:pt>
                <c:pt idx="231">
                  <c:v>-332506.22876471118</c:v>
                </c:pt>
                <c:pt idx="232">
                  <c:v>-281519.96312329615</c:v>
                </c:pt>
                <c:pt idx="233">
                  <c:v>-747925.0716637033</c:v>
                </c:pt>
                <c:pt idx="234">
                  <c:v>-472594.71132420865</c:v>
                </c:pt>
                <c:pt idx="235">
                  <c:v>-511712.29275815422</c:v>
                </c:pt>
                <c:pt idx="236">
                  <c:v>-489110.34539937973</c:v>
                </c:pt>
                <c:pt idx="237">
                  <c:v>-528783.37166243698</c:v>
                </c:pt>
                <c:pt idx="238">
                  <c:v>-444242.42563104676</c:v>
                </c:pt>
                <c:pt idx="239">
                  <c:v>-132947.27586306119</c:v>
                </c:pt>
                <c:pt idx="240">
                  <c:v>-452401.84965693869</c:v>
                </c:pt>
                <c:pt idx="241">
                  <c:v>167089.53226515651</c:v>
                </c:pt>
                <c:pt idx="242">
                  <c:v>-347023.08213465032</c:v>
                </c:pt>
                <c:pt idx="243">
                  <c:v>-256046.67198111</c:v>
                </c:pt>
                <c:pt idx="244">
                  <c:v>-347521.50022908708</c:v>
                </c:pt>
                <c:pt idx="245">
                  <c:v>-452342.01285669697</c:v>
                </c:pt>
                <c:pt idx="246">
                  <c:v>-265470.22518538358</c:v>
                </c:pt>
                <c:pt idx="247">
                  <c:v>-433482.84422480012</c:v>
                </c:pt>
                <c:pt idx="248">
                  <c:v>-92002.093785542645</c:v>
                </c:pt>
                <c:pt idx="249">
                  <c:v>-300837.44372534472</c:v>
                </c:pt>
                <c:pt idx="250">
                  <c:v>-145270.34510675492</c:v>
                </c:pt>
                <c:pt idx="251">
                  <c:v>-615115.28108381527</c:v>
                </c:pt>
                <c:pt idx="252">
                  <c:v>-350660.2433807723</c:v>
                </c:pt>
                <c:pt idx="253">
                  <c:v>-238031.87730268063</c:v>
                </c:pt>
                <c:pt idx="254">
                  <c:v>-193336.60850156914</c:v>
                </c:pt>
                <c:pt idx="255">
                  <c:v>-245667.54821213987</c:v>
                </c:pt>
                <c:pt idx="256">
                  <c:v>-691593.812256634</c:v>
                </c:pt>
                <c:pt idx="257">
                  <c:v>-501370.12129975646</c:v>
                </c:pt>
                <c:pt idx="258">
                  <c:v>-564210.2562631031</c:v>
                </c:pt>
                <c:pt idx="259">
                  <c:v>-353352.38652845775</c:v>
                </c:pt>
                <c:pt idx="260">
                  <c:v>-469244.91110445093</c:v>
                </c:pt>
                <c:pt idx="261">
                  <c:v>-574300.10084709921</c:v>
                </c:pt>
                <c:pt idx="262">
                  <c:v>-562489.08726200066</c:v>
                </c:pt>
                <c:pt idx="263">
                  <c:v>-288342.73038636637</c:v>
                </c:pt>
                <c:pt idx="264">
                  <c:v>-265720.0099900479</c:v>
                </c:pt>
                <c:pt idx="265">
                  <c:v>-428681.24206087762</c:v>
                </c:pt>
                <c:pt idx="266">
                  <c:v>-306173.16889415006</c:v>
                </c:pt>
                <c:pt idx="267">
                  <c:v>-394530.93086710735</c:v>
                </c:pt>
                <c:pt idx="268">
                  <c:v>-104522.92762561212</c:v>
                </c:pt>
                <c:pt idx="269">
                  <c:v>41560.540281358408</c:v>
                </c:pt>
                <c:pt idx="270">
                  <c:v>-427300.01240849937</c:v>
                </c:pt>
                <c:pt idx="271">
                  <c:v>-428152.96583763906</c:v>
                </c:pt>
                <c:pt idx="272">
                  <c:v>-341097.54624412651</c:v>
                </c:pt>
                <c:pt idx="273">
                  <c:v>-279467.71272357262</c:v>
                </c:pt>
                <c:pt idx="274">
                  <c:v>-347069.62645353749</c:v>
                </c:pt>
                <c:pt idx="275">
                  <c:v>-564341.56120911916</c:v>
                </c:pt>
                <c:pt idx="276">
                  <c:v>-375679.14336297894</c:v>
                </c:pt>
                <c:pt idx="277">
                  <c:v>-355899.3159773628</c:v>
                </c:pt>
                <c:pt idx="278">
                  <c:v>-332916.64812087582</c:v>
                </c:pt>
                <c:pt idx="279">
                  <c:v>-310349.38981357531</c:v>
                </c:pt>
                <c:pt idx="280">
                  <c:v>-374708.75927543524</c:v>
                </c:pt>
                <c:pt idx="281">
                  <c:v>-694085.05278889416</c:v>
                </c:pt>
                <c:pt idx="282">
                  <c:v>-416688.42026975914</c:v>
                </c:pt>
                <c:pt idx="283">
                  <c:v>-304171.28009174508</c:v>
                </c:pt>
                <c:pt idx="284">
                  <c:v>-254977.94213320059</c:v>
                </c:pt>
                <c:pt idx="285">
                  <c:v>-245404.32340949739</c:v>
                </c:pt>
                <c:pt idx="286">
                  <c:v>-266391.45283710328</c:v>
                </c:pt>
                <c:pt idx="287">
                  <c:v>-489639.84478262323</c:v>
                </c:pt>
                <c:pt idx="288">
                  <c:v>-436646.47502216115</c:v>
                </c:pt>
                <c:pt idx="289">
                  <c:v>-221642.77666721563</c:v>
                </c:pt>
                <c:pt idx="290">
                  <c:v>-411325.56590212346</c:v>
                </c:pt>
                <c:pt idx="291">
                  <c:v>-462537.39908883278</c:v>
                </c:pt>
                <c:pt idx="292">
                  <c:v>-533822.77469072933</c:v>
                </c:pt>
                <c:pt idx="293">
                  <c:v>-411411.54713487136</c:v>
                </c:pt>
                <c:pt idx="294">
                  <c:v>-354885.5758733463</c:v>
                </c:pt>
                <c:pt idx="295">
                  <c:v>-566238.3652421413</c:v>
                </c:pt>
                <c:pt idx="296">
                  <c:v>-519419.61297704186</c:v>
                </c:pt>
                <c:pt idx="297">
                  <c:v>-605610.32583634974</c:v>
                </c:pt>
                <c:pt idx="298">
                  <c:v>-68498.361083846306</c:v>
                </c:pt>
                <c:pt idx="299">
                  <c:v>-366559.77152293711</c:v>
                </c:pt>
                <c:pt idx="300">
                  <c:v>-373775.95960352663</c:v>
                </c:pt>
                <c:pt idx="301">
                  <c:v>-125747.53312898963</c:v>
                </c:pt>
                <c:pt idx="302">
                  <c:v>-148109.01345229172</c:v>
                </c:pt>
                <c:pt idx="303">
                  <c:v>-291651.55668105674</c:v>
                </c:pt>
                <c:pt idx="304">
                  <c:v>-308448.05788076017</c:v>
                </c:pt>
                <c:pt idx="305">
                  <c:v>77756.183738927823</c:v>
                </c:pt>
                <c:pt idx="306">
                  <c:v>-488082.79877815582</c:v>
                </c:pt>
                <c:pt idx="307">
                  <c:v>-449558.91406716907</c:v>
                </c:pt>
                <c:pt idx="308">
                  <c:v>-311896.88113598269</c:v>
                </c:pt>
                <c:pt idx="309">
                  <c:v>-538190.18535936601</c:v>
                </c:pt>
                <c:pt idx="310">
                  <c:v>-199830.57162473304</c:v>
                </c:pt>
                <c:pt idx="311">
                  <c:v>-299858.5712764312</c:v>
                </c:pt>
                <c:pt idx="312">
                  <c:v>-585009.82847261452</c:v>
                </c:pt>
                <c:pt idx="313">
                  <c:v>-275206.8680802153</c:v>
                </c:pt>
                <c:pt idx="314">
                  <c:v>-339891.93562942371</c:v>
                </c:pt>
                <c:pt idx="315">
                  <c:v>-296742.63952627825</c:v>
                </c:pt>
                <c:pt idx="316">
                  <c:v>-365491.12459689076</c:v>
                </c:pt>
                <c:pt idx="317">
                  <c:v>-230363.9497237308</c:v>
                </c:pt>
                <c:pt idx="318">
                  <c:v>-374633.11953449785</c:v>
                </c:pt>
                <c:pt idx="319">
                  <c:v>-449707.73825507937</c:v>
                </c:pt>
                <c:pt idx="320">
                  <c:v>-368162.80421946361</c:v>
                </c:pt>
                <c:pt idx="321">
                  <c:v>-405524.30228693713</c:v>
                </c:pt>
                <c:pt idx="322">
                  <c:v>-446781.32704431005</c:v>
                </c:pt>
                <c:pt idx="323">
                  <c:v>-641961.56124181207</c:v>
                </c:pt>
                <c:pt idx="324">
                  <c:v>-184335.42234090157</c:v>
                </c:pt>
                <c:pt idx="325">
                  <c:v>-215244.17043027491</c:v>
                </c:pt>
                <c:pt idx="326">
                  <c:v>-250482.03385221423</c:v>
                </c:pt>
                <c:pt idx="327">
                  <c:v>-353390.68550738192</c:v>
                </c:pt>
                <c:pt idx="328">
                  <c:v>-399247.19297424878</c:v>
                </c:pt>
                <c:pt idx="329">
                  <c:v>-428737.37542916392</c:v>
                </c:pt>
                <c:pt idx="330">
                  <c:v>-528364.89811146935</c:v>
                </c:pt>
                <c:pt idx="331">
                  <c:v>-396087.73277689749</c:v>
                </c:pt>
                <c:pt idx="332">
                  <c:v>-559434.90145220072</c:v>
                </c:pt>
                <c:pt idx="333">
                  <c:v>-589183.31498208037</c:v>
                </c:pt>
                <c:pt idx="334">
                  <c:v>-261366.3550374601</c:v>
                </c:pt>
                <c:pt idx="335">
                  <c:v>-257989.35835886188</c:v>
                </c:pt>
                <c:pt idx="336">
                  <c:v>-528984.63042685529</c:v>
                </c:pt>
                <c:pt idx="337">
                  <c:v>-394341.82123929495</c:v>
                </c:pt>
                <c:pt idx="338">
                  <c:v>-444324.5060626145</c:v>
                </c:pt>
                <c:pt idx="339">
                  <c:v>-368036.9581447735</c:v>
                </c:pt>
                <c:pt idx="340">
                  <c:v>-430600.43305272912</c:v>
                </c:pt>
                <c:pt idx="341">
                  <c:v>-519981.40324783302</c:v>
                </c:pt>
                <c:pt idx="342">
                  <c:v>-305437.69316162379</c:v>
                </c:pt>
                <c:pt idx="343">
                  <c:v>-432968.72755847313</c:v>
                </c:pt>
                <c:pt idx="344">
                  <c:v>-349092.69731580873</c:v>
                </c:pt>
                <c:pt idx="345">
                  <c:v>-292279.72456056392</c:v>
                </c:pt>
                <c:pt idx="346">
                  <c:v>-348460.77285914263</c:v>
                </c:pt>
                <c:pt idx="347">
                  <c:v>-611033.60305164917</c:v>
                </c:pt>
                <c:pt idx="348">
                  <c:v>-544023.02938350476</c:v>
                </c:pt>
                <c:pt idx="349">
                  <c:v>-273868.36907066533</c:v>
                </c:pt>
                <c:pt idx="350">
                  <c:v>-107728.40074473573</c:v>
                </c:pt>
                <c:pt idx="351">
                  <c:v>-372854.88812863419</c:v>
                </c:pt>
                <c:pt idx="352">
                  <c:v>-606228.75499156723</c:v>
                </c:pt>
                <c:pt idx="353">
                  <c:v>-706912.56046136655</c:v>
                </c:pt>
                <c:pt idx="354">
                  <c:v>-212624.00997168128</c:v>
                </c:pt>
                <c:pt idx="355">
                  <c:v>-315678.33032882097</c:v>
                </c:pt>
                <c:pt idx="356">
                  <c:v>-180098.98542709486</c:v>
                </c:pt>
                <c:pt idx="357">
                  <c:v>-369186.21003988991</c:v>
                </c:pt>
                <c:pt idx="358">
                  <c:v>-376675.30620462145</c:v>
                </c:pt>
                <c:pt idx="359">
                  <c:v>-317481.53305616812</c:v>
                </c:pt>
                <c:pt idx="360">
                  <c:v>-188185.47861606954</c:v>
                </c:pt>
                <c:pt idx="361">
                  <c:v>-270630.26864710869</c:v>
                </c:pt>
                <c:pt idx="362">
                  <c:v>-307262.34707013762</c:v>
                </c:pt>
                <c:pt idx="363">
                  <c:v>-222587.90489314334</c:v>
                </c:pt>
                <c:pt idx="364">
                  <c:v>-281852.17075286165</c:v>
                </c:pt>
                <c:pt idx="365">
                  <c:v>-557830.70528293401</c:v>
                </c:pt>
                <c:pt idx="366">
                  <c:v>-309423.01447174989</c:v>
                </c:pt>
                <c:pt idx="367">
                  <c:v>-292929.06713038415</c:v>
                </c:pt>
                <c:pt idx="368">
                  <c:v>-559663.51759237191</c:v>
                </c:pt>
                <c:pt idx="369">
                  <c:v>-247891.8525797599</c:v>
                </c:pt>
                <c:pt idx="370">
                  <c:v>-393957.10138309724</c:v>
                </c:pt>
                <c:pt idx="371">
                  <c:v>-322217.77765447716</c:v>
                </c:pt>
                <c:pt idx="372">
                  <c:v>-445943.99467492686</c:v>
                </c:pt>
                <c:pt idx="373">
                  <c:v>-233161.85824136925</c:v>
                </c:pt>
                <c:pt idx="374">
                  <c:v>-347785.62556683249</c:v>
                </c:pt>
                <c:pt idx="375">
                  <c:v>-547708.35042673885</c:v>
                </c:pt>
                <c:pt idx="376">
                  <c:v>-339609.12854316528</c:v>
                </c:pt>
                <c:pt idx="377">
                  <c:v>-474215.81243177014</c:v>
                </c:pt>
                <c:pt idx="378">
                  <c:v>-523895.6428052797</c:v>
                </c:pt>
                <c:pt idx="379">
                  <c:v>-320930.16872266936</c:v>
                </c:pt>
                <c:pt idx="380">
                  <c:v>-273207.60513005615</c:v>
                </c:pt>
                <c:pt idx="381">
                  <c:v>-539875.1287500232</c:v>
                </c:pt>
                <c:pt idx="382">
                  <c:v>-302401.65165480296</c:v>
                </c:pt>
                <c:pt idx="383">
                  <c:v>-78981.968291779282</c:v>
                </c:pt>
                <c:pt idx="384">
                  <c:v>-449842.18497601594</c:v>
                </c:pt>
                <c:pt idx="385">
                  <c:v>-97677.612107879715</c:v>
                </c:pt>
                <c:pt idx="386">
                  <c:v>-296667.81640496221</c:v>
                </c:pt>
                <c:pt idx="387">
                  <c:v>-349509.21284553804</c:v>
                </c:pt>
                <c:pt idx="388">
                  <c:v>-200950.97354940348</c:v>
                </c:pt>
                <c:pt idx="389">
                  <c:v>-348855.98596690595</c:v>
                </c:pt>
                <c:pt idx="390">
                  <c:v>-287278.82269476354</c:v>
                </c:pt>
                <c:pt idx="391">
                  <c:v>-178281.44761356711</c:v>
                </c:pt>
                <c:pt idx="392">
                  <c:v>-406295.81953910273</c:v>
                </c:pt>
                <c:pt idx="393">
                  <c:v>-260215.13120427285</c:v>
                </c:pt>
                <c:pt idx="394">
                  <c:v>-102970.91578542022</c:v>
                </c:pt>
                <c:pt idx="395">
                  <c:v>-337620.73337908601</c:v>
                </c:pt>
                <c:pt idx="396">
                  <c:v>-455166.7747510937</c:v>
                </c:pt>
                <c:pt idx="397">
                  <c:v>-825943.85274474882</c:v>
                </c:pt>
                <c:pt idx="398">
                  <c:v>-411024.74811983574</c:v>
                </c:pt>
                <c:pt idx="399">
                  <c:v>-494397.93124892097</c:v>
                </c:pt>
                <c:pt idx="400">
                  <c:v>-494674.84801257029</c:v>
                </c:pt>
                <c:pt idx="401">
                  <c:v>-422374.88782246597</c:v>
                </c:pt>
                <c:pt idx="402">
                  <c:v>-278528.44720529672</c:v>
                </c:pt>
                <c:pt idx="403">
                  <c:v>-350326.05347049457</c:v>
                </c:pt>
                <c:pt idx="404">
                  <c:v>-382280.12466255971</c:v>
                </c:pt>
                <c:pt idx="405">
                  <c:v>-574828.99982638494</c:v>
                </c:pt>
                <c:pt idx="406">
                  <c:v>-253768.98472584155</c:v>
                </c:pt>
                <c:pt idx="407">
                  <c:v>-461755.58420118445</c:v>
                </c:pt>
                <c:pt idx="408">
                  <c:v>-463369.14543900185</c:v>
                </c:pt>
                <c:pt idx="409">
                  <c:v>-331373.63567444333</c:v>
                </c:pt>
                <c:pt idx="410">
                  <c:v>-438667.60117996344</c:v>
                </c:pt>
                <c:pt idx="411">
                  <c:v>-611600.931802999</c:v>
                </c:pt>
                <c:pt idx="412">
                  <c:v>-518884.88944736496</c:v>
                </c:pt>
                <c:pt idx="413">
                  <c:v>-190893.12718586903</c:v>
                </c:pt>
                <c:pt idx="414">
                  <c:v>-329788.94240859407</c:v>
                </c:pt>
                <c:pt idx="415">
                  <c:v>-854416.31107031461</c:v>
                </c:pt>
                <c:pt idx="416">
                  <c:v>-426077.21390057169</c:v>
                </c:pt>
                <c:pt idx="417">
                  <c:v>-360725.50607944326</c:v>
                </c:pt>
                <c:pt idx="418">
                  <c:v>-405609.34975176631</c:v>
                </c:pt>
                <c:pt idx="419">
                  <c:v>-262019.05697437818</c:v>
                </c:pt>
                <c:pt idx="420">
                  <c:v>-385641.92324747285</c:v>
                </c:pt>
                <c:pt idx="421">
                  <c:v>-317149.63554831082</c:v>
                </c:pt>
                <c:pt idx="422">
                  <c:v>-819667.99433774105</c:v>
                </c:pt>
                <c:pt idx="423">
                  <c:v>-448719.04499737476</c:v>
                </c:pt>
                <c:pt idx="424">
                  <c:v>-536303.29777252232</c:v>
                </c:pt>
                <c:pt idx="425">
                  <c:v>-447779.60497588525</c:v>
                </c:pt>
                <c:pt idx="426">
                  <c:v>-395093.84797502588</c:v>
                </c:pt>
                <c:pt idx="427">
                  <c:v>-225188.19572347542</c:v>
                </c:pt>
                <c:pt idx="428">
                  <c:v>-347792.56363558862</c:v>
                </c:pt>
                <c:pt idx="429">
                  <c:v>-310225.34978118702</c:v>
                </c:pt>
                <c:pt idx="430">
                  <c:v>-251508.99944853433</c:v>
                </c:pt>
                <c:pt idx="431">
                  <c:v>-637152.98041197238</c:v>
                </c:pt>
                <c:pt idx="432">
                  <c:v>-293060.06598451314</c:v>
                </c:pt>
                <c:pt idx="433">
                  <c:v>-411564.82051708875</c:v>
                </c:pt>
                <c:pt idx="434">
                  <c:v>-282878.61845088261</c:v>
                </c:pt>
                <c:pt idx="435">
                  <c:v>-232454.61747289216</c:v>
                </c:pt>
                <c:pt idx="436">
                  <c:v>-527845.06547868275</c:v>
                </c:pt>
                <c:pt idx="437">
                  <c:v>-212073.81044098549</c:v>
                </c:pt>
                <c:pt idx="438">
                  <c:v>-484725.29423143086</c:v>
                </c:pt>
                <c:pt idx="439">
                  <c:v>-538542.31674936158</c:v>
                </c:pt>
                <c:pt idx="440">
                  <c:v>-533581.70359268389</c:v>
                </c:pt>
                <c:pt idx="441">
                  <c:v>-455025.59758159262</c:v>
                </c:pt>
                <c:pt idx="442">
                  <c:v>-361860.76084582927</c:v>
                </c:pt>
                <c:pt idx="443">
                  <c:v>-484135.8527901941</c:v>
                </c:pt>
                <c:pt idx="444">
                  <c:v>-406504.29232561332</c:v>
                </c:pt>
                <c:pt idx="445">
                  <c:v>-385244.22618205915</c:v>
                </c:pt>
                <c:pt idx="446">
                  <c:v>-482661.00083860662</c:v>
                </c:pt>
                <c:pt idx="447">
                  <c:v>-202134.4685652249</c:v>
                </c:pt>
                <c:pt idx="448">
                  <c:v>39525.544923639623</c:v>
                </c:pt>
                <c:pt idx="449">
                  <c:v>-500835.18477637158</c:v>
                </c:pt>
                <c:pt idx="450">
                  <c:v>-335320.32187006087</c:v>
                </c:pt>
                <c:pt idx="451">
                  <c:v>-126778.83645825321</c:v>
                </c:pt>
                <c:pt idx="452">
                  <c:v>-372216.22034545359</c:v>
                </c:pt>
                <c:pt idx="453">
                  <c:v>-550053.39970440068</c:v>
                </c:pt>
                <c:pt idx="454">
                  <c:v>-307412.40349598171</c:v>
                </c:pt>
                <c:pt idx="455">
                  <c:v>-385816.90886660479</c:v>
                </c:pt>
                <c:pt idx="456">
                  <c:v>-436982.96647681133</c:v>
                </c:pt>
                <c:pt idx="457">
                  <c:v>-372416.92806610093</c:v>
                </c:pt>
                <c:pt idx="458">
                  <c:v>-495110.56333054858</c:v>
                </c:pt>
                <c:pt idx="459">
                  <c:v>-374324.32250326569</c:v>
                </c:pt>
                <c:pt idx="460">
                  <c:v>-121519.89574225899</c:v>
                </c:pt>
                <c:pt idx="461">
                  <c:v>-285017.19575812202</c:v>
                </c:pt>
                <c:pt idx="462">
                  <c:v>-583570.8907796361</c:v>
                </c:pt>
                <c:pt idx="463">
                  <c:v>-715466.09249257389</c:v>
                </c:pt>
                <c:pt idx="464">
                  <c:v>-366362.54687638907</c:v>
                </c:pt>
                <c:pt idx="465">
                  <c:v>-187210.16814002173</c:v>
                </c:pt>
                <c:pt idx="466">
                  <c:v>-481076.59962781752</c:v>
                </c:pt>
                <c:pt idx="467">
                  <c:v>-497439.98511221912</c:v>
                </c:pt>
                <c:pt idx="468">
                  <c:v>-518428.93124559498</c:v>
                </c:pt>
                <c:pt idx="469">
                  <c:v>-483750.75812663836</c:v>
                </c:pt>
                <c:pt idx="470">
                  <c:v>-375294.05766010843</c:v>
                </c:pt>
                <c:pt idx="471">
                  <c:v>-240907.49075288721</c:v>
                </c:pt>
                <c:pt idx="472">
                  <c:v>-279639.02952439012</c:v>
                </c:pt>
                <c:pt idx="473">
                  <c:v>-739363.58499702672</c:v>
                </c:pt>
                <c:pt idx="474">
                  <c:v>3329.2233648248948</c:v>
                </c:pt>
                <c:pt idx="475">
                  <c:v>-394925.26363408379</c:v>
                </c:pt>
                <c:pt idx="476">
                  <c:v>-545440.98627352226</c:v>
                </c:pt>
                <c:pt idx="477">
                  <c:v>-211344.48291802348</c:v>
                </c:pt>
                <c:pt idx="478">
                  <c:v>-442740.95444617793</c:v>
                </c:pt>
                <c:pt idx="479">
                  <c:v>-665468.24979114369</c:v>
                </c:pt>
                <c:pt idx="480">
                  <c:v>-576781.21885621874</c:v>
                </c:pt>
                <c:pt idx="481">
                  <c:v>-236540.66221849993</c:v>
                </c:pt>
                <c:pt idx="482">
                  <c:v>-577682.08297424647</c:v>
                </c:pt>
                <c:pt idx="483">
                  <c:v>-403493.09855811857</c:v>
                </c:pt>
                <c:pt idx="484">
                  <c:v>-123864.76781943557</c:v>
                </c:pt>
                <c:pt idx="485">
                  <c:v>-248799.25986866781</c:v>
                </c:pt>
                <c:pt idx="486">
                  <c:v>-227978.13714362914</c:v>
                </c:pt>
                <c:pt idx="487">
                  <c:v>-434146.02568571875</c:v>
                </c:pt>
                <c:pt idx="488">
                  <c:v>-492835.31674466492</c:v>
                </c:pt>
                <c:pt idx="489">
                  <c:v>16303.571830462664</c:v>
                </c:pt>
                <c:pt idx="490">
                  <c:v>-611099.88433548319</c:v>
                </c:pt>
                <c:pt idx="491">
                  <c:v>-410913.38628003537</c:v>
                </c:pt>
                <c:pt idx="492">
                  <c:v>-364390.10761451744</c:v>
                </c:pt>
                <c:pt idx="493">
                  <c:v>-402465.05844870606</c:v>
                </c:pt>
                <c:pt idx="494">
                  <c:v>-375722.91492408887</c:v>
                </c:pt>
                <c:pt idx="495">
                  <c:v>-516103.02276528557</c:v>
                </c:pt>
                <c:pt idx="496">
                  <c:v>-184560.13531012367</c:v>
                </c:pt>
                <c:pt idx="497">
                  <c:v>-274945.16797223489</c:v>
                </c:pt>
                <c:pt idx="498">
                  <c:v>-403048.37109998823</c:v>
                </c:pt>
                <c:pt idx="499">
                  <c:v>-502833.01990846731</c:v>
                </c:pt>
                <c:pt idx="500">
                  <c:v>-358818.31019585975</c:v>
                </c:pt>
                <c:pt idx="501">
                  <c:v>-363433.64775401261</c:v>
                </c:pt>
                <c:pt idx="502">
                  <c:v>-151407.74115869659</c:v>
                </c:pt>
                <c:pt idx="503">
                  <c:v>-710618.04610176571</c:v>
                </c:pt>
                <c:pt idx="504">
                  <c:v>-368254.6210175606</c:v>
                </c:pt>
                <c:pt idx="505">
                  <c:v>-274697.92874762579</c:v>
                </c:pt>
                <c:pt idx="506">
                  <c:v>-396603.71214926057</c:v>
                </c:pt>
                <c:pt idx="507">
                  <c:v>-551895.95399656647</c:v>
                </c:pt>
                <c:pt idx="508">
                  <c:v>-519211.91197844618</c:v>
                </c:pt>
                <c:pt idx="509">
                  <c:v>-179144.4560887618</c:v>
                </c:pt>
                <c:pt idx="510">
                  <c:v>-314597.40983683686</c:v>
                </c:pt>
                <c:pt idx="511">
                  <c:v>-440753.85724369227</c:v>
                </c:pt>
                <c:pt idx="512">
                  <c:v>-263412.31036135042</c:v>
                </c:pt>
                <c:pt idx="513">
                  <c:v>-407980.12329368037</c:v>
                </c:pt>
                <c:pt idx="514">
                  <c:v>-75774.816682730336</c:v>
                </c:pt>
                <c:pt idx="515">
                  <c:v>-323805.35749074095</c:v>
                </c:pt>
                <c:pt idx="516">
                  <c:v>-426866.71742362226</c:v>
                </c:pt>
                <c:pt idx="517">
                  <c:v>-237108.96103954292</c:v>
                </c:pt>
                <c:pt idx="518">
                  <c:v>-346593.11824039067</c:v>
                </c:pt>
                <c:pt idx="519">
                  <c:v>-498130.59358034038</c:v>
                </c:pt>
                <c:pt idx="520">
                  <c:v>-405217.8639343183</c:v>
                </c:pt>
                <c:pt idx="521">
                  <c:v>-444589.2450297121</c:v>
                </c:pt>
                <c:pt idx="522">
                  <c:v>-637880.97023682087</c:v>
                </c:pt>
                <c:pt idx="523">
                  <c:v>-357284.8760297033</c:v>
                </c:pt>
                <c:pt idx="524">
                  <c:v>-127700.18496199604</c:v>
                </c:pt>
                <c:pt idx="525">
                  <c:v>-597691.06682896451</c:v>
                </c:pt>
                <c:pt idx="526">
                  <c:v>-442772.56391167385</c:v>
                </c:pt>
                <c:pt idx="527">
                  <c:v>-325909.36886880372</c:v>
                </c:pt>
                <c:pt idx="528">
                  <c:v>-481879.00743638421</c:v>
                </c:pt>
                <c:pt idx="529">
                  <c:v>-407243.60184817482</c:v>
                </c:pt>
                <c:pt idx="530">
                  <c:v>-365290.0869519182</c:v>
                </c:pt>
                <c:pt idx="531">
                  <c:v>-496345.11216335651</c:v>
                </c:pt>
                <c:pt idx="532">
                  <c:v>-285348.38390617026</c:v>
                </c:pt>
                <c:pt idx="533">
                  <c:v>-242031.58756901161</c:v>
                </c:pt>
                <c:pt idx="534">
                  <c:v>-888189.11926548649</c:v>
                </c:pt>
                <c:pt idx="535">
                  <c:v>-364652.15789984143</c:v>
                </c:pt>
                <c:pt idx="536">
                  <c:v>-242688.66766112624</c:v>
                </c:pt>
                <c:pt idx="537">
                  <c:v>-196454.92522136332</c:v>
                </c:pt>
                <c:pt idx="538">
                  <c:v>-478256.35785752989</c:v>
                </c:pt>
                <c:pt idx="539">
                  <c:v>-447028.55637394707</c:v>
                </c:pt>
                <c:pt idx="540">
                  <c:v>-271618.18631394347</c:v>
                </c:pt>
                <c:pt idx="541">
                  <c:v>6889.202001334168</c:v>
                </c:pt>
                <c:pt idx="542">
                  <c:v>-288801.85819808976</c:v>
                </c:pt>
                <c:pt idx="543">
                  <c:v>-298773.30687379045</c:v>
                </c:pt>
                <c:pt idx="544">
                  <c:v>-440249.92867951724</c:v>
                </c:pt>
                <c:pt idx="545">
                  <c:v>-321757.73167094495</c:v>
                </c:pt>
                <c:pt idx="546">
                  <c:v>-385265.8189627328</c:v>
                </c:pt>
                <c:pt idx="547">
                  <c:v>-343852.34254743031</c:v>
                </c:pt>
                <c:pt idx="548">
                  <c:v>-524177.39925700147</c:v>
                </c:pt>
                <c:pt idx="549">
                  <c:v>-523681.7238009742</c:v>
                </c:pt>
                <c:pt idx="550">
                  <c:v>-602488.22302836739</c:v>
                </c:pt>
                <c:pt idx="551">
                  <c:v>-344439.22850062326</c:v>
                </c:pt>
                <c:pt idx="552">
                  <c:v>-576835.64433408086</c:v>
                </c:pt>
                <c:pt idx="553">
                  <c:v>-457894.33715716843</c:v>
                </c:pt>
                <c:pt idx="554">
                  <c:v>-257720.16643407405</c:v>
                </c:pt>
                <c:pt idx="555">
                  <c:v>-383357.04522742319</c:v>
                </c:pt>
                <c:pt idx="556">
                  <c:v>-305383.96222831169</c:v>
                </c:pt>
                <c:pt idx="557">
                  <c:v>-443371.25238899281</c:v>
                </c:pt>
                <c:pt idx="558">
                  <c:v>-461920.2530777147</c:v>
                </c:pt>
                <c:pt idx="559">
                  <c:v>-522927.49899301864</c:v>
                </c:pt>
                <c:pt idx="560">
                  <c:v>-325036.63250176352</c:v>
                </c:pt>
                <c:pt idx="561">
                  <c:v>-377376.49202795001</c:v>
                </c:pt>
                <c:pt idx="562">
                  <c:v>-409768.83845745074</c:v>
                </c:pt>
                <c:pt idx="563">
                  <c:v>-487266.72463728371</c:v>
                </c:pt>
                <c:pt idx="564">
                  <c:v>-324646.2972434999</c:v>
                </c:pt>
                <c:pt idx="565">
                  <c:v>-493099.07816932723</c:v>
                </c:pt>
                <c:pt idx="566">
                  <c:v>-237050.51766225649</c:v>
                </c:pt>
                <c:pt idx="567">
                  <c:v>-493267.65680463053</c:v>
                </c:pt>
                <c:pt idx="568">
                  <c:v>-327989.6242171207</c:v>
                </c:pt>
                <c:pt idx="569">
                  <c:v>-300602.24619736313</c:v>
                </c:pt>
                <c:pt idx="570">
                  <c:v>-270774.54357568012</c:v>
                </c:pt>
                <c:pt idx="571">
                  <c:v>-400674.03517825343</c:v>
                </c:pt>
                <c:pt idx="572">
                  <c:v>-631689.78082184494</c:v>
                </c:pt>
                <c:pt idx="573">
                  <c:v>-218589.92452621274</c:v>
                </c:pt>
                <c:pt idx="574">
                  <c:v>-602894.35343852174</c:v>
                </c:pt>
                <c:pt idx="575">
                  <c:v>-155007.26613487583</c:v>
                </c:pt>
                <c:pt idx="576">
                  <c:v>-267423.12497659307</c:v>
                </c:pt>
                <c:pt idx="577">
                  <c:v>-285378.11903634248</c:v>
                </c:pt>
                <c:pt idx="578">
                  <c:v>-422623.76826569298</c:v>
                </c:pt>
                <c:pt idx="579">
                  <c:v>-283464.42934490321</c:v>
                </c:pt>
                <c:pt idx="580">
                  <c:v>-201083.81377439795</c:v>
                </c:pt>
                <c:pt idx="581">
                  <c:v>-462701.24215437262</c:v>
                </c:pt>
                <c:pt idx="582">
                  <c:v>-642018.62911794102</c:v>
                </c:pt>
                <c:pt idx="583">
                  <c:v>-256812.55158252362</c:v>
                </c:pt>
                <c:pt idx="584">
                  <c:v>-565655.48688347964</c:v>
                </c:pt>
                <c:pt idx="585">
                  <c:v>-385641.38444176409</c:v>
                </c:pt>
                <c:pt idx="586">
                  <c:v>-399553.28627236187</c:v>
                </c:pt>
                <c:pt idx="587">
                  <c:v>-847570.50415561139</c:v>
                </c:pt>
                <c:pt idx="588">
                  <c:v>-464490.32309409138</c:v>
                </c:pt>
                <c:pt idx="589">
                  <c:v>-318362.70994599722</c:v>
                </c:pt>
                <c:pt idx="590">
                  <c:v>-415993.06726408983</c:v>
                </c:pt>
                <c:pt idx="591">
                  <c:v>-89923.12242194335</c:v>
                </c:pt>
                <c:pt idx="592">
                  <c:v>-311196.58587479615</c:v>
                </c:pt>
                <c:pt idx="593">
                  <c:v>-305968.16531727603</c:v>
                </c:pt>
                <c:pt idx="594">
                  <c:v>-402387.67627729755</c:v>
                </c:pt>
                <c:pt idx="595">
                  <c:v>-293602.95351325651</c:v>
                </c:pt>
                <c:pt idx="596">
                  <c:v>-471758.16665154626</c:v>
                </c:pt>
                <c:pt idx="597">
                  <c:v>-474397.37141056941</c:v>
                </c:pt>
                <c:pt idx="598">
                  <c:v>-469508.50198819907</c:v>
                </c:pt>
                <c:pt idx="599">
                  <c:v>-271945.10152053833</c:v>
                </c:pt>
                <c:pt idx="600">
                  <c:v>-482758.42955807596</c:v>
                </c:pt>
                <c:pt idx="601">
                  <c:v>-486929.83350006095</c:v>
                </c:pt>
                <c:pt idx="602">
                  <c:v>-315124.37361109164</c:v>
                </c:pt>
                <c:pt idx="603">
                  <c:v>-589783.56036280491</c:v>
                </c:pt>
                <c:pt idx="604">
                  <c:v>-535579.32858922589</c:v>
                </c:pt>
                <c:pt idx="605">
                  <c:v>-188742.88354668417</c:v>
                </c:pt>
                <c:pt idx="606">
                  <c:v>-131008.36548120168</c:v>
                </c:pt>
                <c:pt idx="607">
                  <c:v>-189684.00131064979</c:v>
                </c:pt>
                <c:pt idx="608">
                  <c:v>-308124.51456027711</c:v>
                </c:pt>
                <c:pt idx="609">
                  <c:v>-435256.03580838954</c:v>
                </c:pt>
                <c:pt idx="610">
                  <c:v>-456204.77893833525</c:v>
                </c:pt>
                <c:pt idx="611">
                  <c:v>-65729.31077619968</c:v>
                </c:pt>
                <c:pt idx="612">
                  <c:v>-568284.3160608653</c:v>
                </c:pt>
                <c:pt idx="613">
                  <c:v>-510973.89401677297</c:v>
                </c:pt>
                <c:pt idx="614">
                  <c:v>-577403.03551519662</c:v>
                </c:pt>
                <c:pt idx="615">
                  <c:v>-424426.00131961494</c:v>
                </c:pt>
                <c:pt idx="616">
                  <c:v>-356161.17725890223</c:v>
                </c:pt>
                <c:pt idx="617">
                  <c:v>-240447.04824926367</c:v>
                </c:pt>
                <c:pt idx="618">
                  <c:v>-53652.723750983598</c:v>
                </c:pt>
                <c:pt idx="619">
                  <c:v>-473853.42330810474</c:v>
                </c:pt>
                <c:pt idx="620">
                  <c:v>-539877.92048548511</c:v>
                </c:pt>
                <c:pt idx="621">
                  <c:v>-203630.13661922142</c:v>
                </c:pt>
                <c:pt idx="622">
                  <c:v>-478427.51904096385</c:v>
                </c:pt>
                <c:pt idx="623">
                  <c:v>-589068.96933673997</c:v>
                </c:pt>
                <c:pt idx="624">
                  <c:v>-377495.14265942213</c:v>
                </c:pt>
                <c:pt idx="625">
                  <c:v>-250259.03349769861</c:v>
                </c:pt>
                <c:pt idx="626">
                  <c:v>-146237.98673431878</c:v>
                </c:pt>
                <c:pt idx="627">
                  <c:v>-366638.67410614947</c:v>
                </c:pt>
                <c:pt idx="628">
                  <c:v>173017.14763974608</c:v>
                </c:pt>
                <c:pt idx="629">
                  <c:v>-271536.49047330441</c:v>
                </c:pt>
                <c:pt idx="630">
                  <c:v>-297795.53604369354</c:v>
                </c:pt>
                <c:pt idx="631">
                  <c:v>-497605.11533504841</c:v>
                </c:pt>
                <c:pt idx="632">
                  <c:v>-366050.41310134553</c:v>
                </c:pt>
                <c:pt idx="633">
                  <c:v>-482080.65804428072</c:v>
                </c:pt>
                <c:pt idx="634">
                  <c:v>-6820.8125778748654</c:v>
                </c:pt>
                <c:pt idx="635">
                  <c:v>-404007.74523760122</c:v>
                </c:pt>
                <c:pt idx="636">
                  <c:v>-385306.72247355175</c:v>
                </c:pt>
                <c:pt idx="637">
                  <c:v>-553773.78279107483</c:v>
                </c:pt>
                <c:pt idx="638">
                  <c:v>-394558.5494395924</c:v>
                </c:pt>
                <c:pt idx="639">
                  <c:v>-417116.64945880859</c:v>
                </c:pt>
                <c:pt idx="640">
                  <c:v>-365751.73752367869</c:v>
                </c:pt>
                <c:pt idx="641">
                  <c:v>-327564.50573730282</c:v>
                </c:pt>
                <c:pt idx="642">
                  <c:v>-348534.992391048</c:v>
                </c:pt>
                <c:pt idx="643">
                  <c:v>-369513.73891429265</c:v>
                </c:pt>
                <c:pt idx="644">
                  <c:v>-381054.24863262125</c:v>
                </c:pt>
                <c:pt idx="645">
                  <c:v>-400614.30600090162</c:v>
                </c:pt>
                <c:pt idx="646">
                  <c:v>-380525.77648330224</c:v>
                </c:pt>
                <c:pt idx="647">
                  <c:v>-509315.6309656396</c:v>
                </c:pt>
                <c:pt idx="648">
                  <c:v>-382842.05507890298</c:v>
                </c:pt>
                <c:pt idx="649">
                  <c:v>-373940.65426633647</c:v>
                </c:pt>
                <c:pt idx="650">
                  <c:v>-67468.326441326179</c:v>
                </c:pt>
                <c:pt idx="651">
                  <c:v>-492026.16414524452</c:v>
                </c:pt>
                <c:pt idx="652">
                  <c:v>-260009.01474795258</c:v>
                </c:pt>
                <c:pt idx="653">
                  <c:v>-185653.74244651455</c:v>
                </c:pt>
                <c:pt idx="654">
                  <c:v>-534799.90317114082</c:v>
                </c:pt>
                <c:pt idx="655">
                  <c:v>-1039616.4986134404</c:v>
                </c:pt>
                <c:pt idx="656">
                  <c:v>-509906.61557330075</c:v>
                </c:pt>
                <c:pt idx="657">
                  <c:v>-680740.72305514757</c:v>
                </c:pt>
                <c:pt idx="658">
                  <c:v>-532813.8175077748</c:v>
                </c:pt>
                <c:pt idx="659">
                  <c:v>-232624.70709771523</c:v>
                </c:pt>
                <c:pt idx="660">
                  <c:v>-276004.30861927033</c:v>
                </c:pt>
                <c:pt idx="661">
                  <c:v>-383891.62582323351</c:v>
                </c:pt>
                <c:pt idx="662">
                  <c:v>-402173.29079285474</c:v>
                </c:pt>
                <c:pt idx="663">
                  <c:v>-521302.78798622242</c:v>
                </c:pt>
                <c:pt idx="664">
                  <c:v>-402492.81112171209</c:v>
                </c:pt>
                <c:pt idx="665">
                  <c:v>-787858.04877536627</c:v>
                </c:pt>
                <c:pt idx="666">
                  <c:v>-877187.21471859328</c:v>
                </c:pt>
                <c:pt idx="667">
                  <c:v>-416747.82021161704</c:v>
                </c:pt>
                <c:pt idx="668">
                  <c:v>-55920.149601146579</c:v>
                </c:pt>
                <c:pt idx="669">
                  <c:v>-421739.58925554645</c:v>
                </c:pt>
                <c:pt idx="670">
                  <c:v>-530486.32899140217</c:v>
                </c:pt>
                <c:pt idx="671">
                  <c:v>-403395.83030245523</c:v>
                </c:pt>
                <c:pt idx="672">
                  <c:v>-414084.75044124364</c:v>
                </c:pt>
                <c:pt idx="673">
                  <c:v>-565438.76342363644</c:v>
                </c:pt>
                <c:pt idx="674">
                  <c:v>-421988.28492140654</c:v>
                </c:pt>
                <c:pt idx="675">
                  <c:v>-546573.18943710555</c:v>
                </c:pt>
                <c:pt idx="676">
                  <c:v>-516098.08099664166</c:v>
                </c:pt>
                <c:pt idx="677">
                  <c:v>-256639.77022921457</c:v>
                </c:pt>
                <c:pt idx="678">
                  <c:v>-219076.40280926088</c:v>
                </c:pt>
                <c:pt idx="679">
                  <c:v>-320231.07032374293</c:v>
                </c:pt>
                <c:pt idx="680">
                  <c:v>-545070.50052013993</c:v>
                </c:pt>
                <c:pt idx="681">
                  <c:v>-316124.80714926939</c:v>
                </c:pt>
                <c:pt idx="682">
                  <c:v>-656016.75298237358</c:v>
                </c:pt>
                <c:pt idx="683">
                  <c:v>-381946.40333039127</c:v>
                </c:pt>
                <c:pt idx="684">
                  <c:v>-590966.06716877106</c:v>
                </c:pt>
                <c:pt idx="685">
                  <c:v>-656433.02542279265</c:v>
                </c:pt>
                <c:pt idx="686">
                  <c:v>-482058.94246200798</c:v>
                </c:pt>
                <c:pt idx="687">
                  <c:v>-691853.24647967424</c:v>
                </c:pt>
                <c:pt idx="688">
                  <c:v>-494284.32417333894</c:v>
                </c:pt>
                <c:pt idx="689">
                  <c:v>-484092.67439716205</c:v>
                </c:pt>
                <c:pt idx="690">
                  <c:v>-355765.72723462409</c:v>
                </c:pt>
                <c:pt idx="691">
                  <c:v>-254243.15750143374</c:v>
                </c:pt>
                <c:pt idx="692">
                  <c:v>-533152.40747363167</c:v>
                </c:pt>
                <c:pt idx="693">
                  <c:v>-350849.8462398405</c:v>
                </c:pt>
                <c:pt idx="694">
                  <c:v>-320044.61521532922</c:v>
                </c:pt>
                <c:pt idx="695">
                  <c:v>-595682.19514181791</c:v>
                </c:pt>
                <c:pt idx="696">
                  <c:v>-164276.43516490096</c:v>
                </c:pt>
                <c:pt idx="697">
                  <c:v>-481882.00933631184</c:v>
                </c:pt>
                <c:pt idx="698">
                  <c:v>-399245.05042037833</c:v>
                </c:pt>
                <c:pt idx="699">
                  <c:v>-266180.16988999711</c:v>
                </c:pt>
                <c:pt idx="700">
                  <c:v>-309090.96567448811</c:v>
                </c:pt>
                <c:pt idx="701">
                  <c:v>-633250.14832109795</c:v>
                </c:pt>
                <c:pt idx="702">
                  <c:v>-303093.82619265409</c:v>
                </c:pt>
                <c:pt idx="703">
                  <c:v>-342004.90908867272</c:v>
                </c:pt>
                <c:pt idx="704">
                  <c:v>-320211.14756076224</c:v>
                </c:pt>
                <c:pt idx="705">
                  <c:v>-323681.12436269759</c:v>
                </c:pt>
                <c:pt idx="706">
                  <c:v>-540099.22944742744</c:v>
                </c:pt>
                <c:pt idx="707">
                  <c:v>-705584.64913847577</c:v>
                </c:pt>
                <c:pt idx="708">
                  <c:v>-410488.38892504782</c:v>
                </c:pt>
                <c:pt idx="709">
                  <c:v>-357983.36265915586</c:v>
                </c:pt>
                <c:pt idx="710">
                  <c:v>-467620.60584512143</c:v>
                </c:pt>
                <c:pt idx="711">
                  <c:v>-378496.11661483557</c:v>
                </c:pt>
                <c:pt idx="712">
                  <c:v>-258022.33721178386</c:v>
                </c:pt>
                <c:pt idx="713">
                  <c:v>-638413.28995046159</c:v>
                </c:pt>
                <c:pt idx="714">
                  <c:v>-110430.62896759599</c:v>
                </c:pt>
                <c:pt idx="715">
                  <c:v>-507815.30601719068</c:v>
                </c:pt>
                <c:pt idx="716">
                  <c:v>-413759.04105010699</c:v>
                </c:pt>
                <c:pt idx="717">
                  <c:v>-708126.16854398325</c:v>
                </c:pt>
                <c:pt idx="718">
                  <c:v>-401028.33672277699</c:v>
                </c:pt>
                <c:pt idx="719">
                  <c:v>-305067.81888608052</c:v>
                </c:pt>
                <c:pt idx="720">
                  <c:v>-341314.88712859212</c:v>
                </c:pt>
                <c:pt idx="721">
                  <c:v>-456852.00115130865</c:v>
                </c:pt>
                <c:pt idx="722">
                  <c:v>-505448.60580733791</c:v>
                </c:pt>
                <c:pt idx="723">
                  <c:v>-469918.24208581483</c:v>
                </c:pt>
                <c:pt idx="724">
                  <c:v>-271362.28863555368</c:v>
                </c:pt>
                <c:pt idx="725">
                  <c:v>-194383.04624101613</c:v>
                </c:pt>
                <c:pt idx="726">
                  <c:v>-347800.17207282595</c:v>
                </c:pt>
                <c:pt idx="727">
                  <c:v>-236818.90515633486</c:v>
                </c:pt>
                <c:pt idx="728">
                  <c:v>-318677.92975366511</c:v>
                </c:pt>
                <c:pt idx="729">
                  <c:v>-418530.75319805753</c:v>
                </c:pt>
                <c:pt idx="730">
                  <c:v>-239201.01033966802</c:v>
                </c:pt>
                <c:pt idx="731">
                  <c:v>-619496.60870085843</c:v>
                </c:pt>
                <c:pt idx="732">
                  <c:v>-293318.94813745609</c:v>
                </c:pt>
                <c:pt idx="733">
                  <c:v>-292906.35357937147</c:v>
                </c:pt>
                <c:pt idx="734">
                  <c:v>-616802.29211564036</c:v>
                </c:pt>
                <c:pt idx="735">
                  <c:v>-259865.18326033268</c:v>
                </c:pt>
                <c:pt idx="736">
                  <c:v>-405078.41332394339</c:v>
                </c:pt>
                <c:pt idx="737">
                  <c:v>-399772.72649923665</c:v>
                </c:pt>
                <c:pt idx="738">
                  <c:v>-461302.451628763</c:v>
                </c:pt>
                <c:pt idx="739">
                  <c:v>-326493.05293488363</c:v>
                </c:pt>
                <c:pt idx="740">
                  <c:v>-765767.15732594568</c:v>
                </c:pt>
                <c:pt idx="741">
                  <c:v>-635449.87949700607</c:v>
                </c:pt>
                <c:pt idx="742">
                  <c:v>-528732.91954788915</c:v>
                </c:pt>
                <c:pt idx="743">
                  <c:v>-429736.26853622776</c:v>
                </c:pt>
                <c:pt idx="744">
                  <c:v>-359716.62024274166</c:v>
                </c:pt>
                <c:pt idx="745">
                  <c:v>-435529.63664218993</c:v>
                </c:pt>
                <c:pt idx="746">
                  <c:v>-600025.26270748093</c:v>
                </c:pt>
                <c:pt idx="747">
                  <c:v>-271187.79103428591</c:v>
                </c:pt>
                <c:pt idx="748">
                  <c:v>-327267.79484450724</c:v>
                </c:pt>
                <c:pt idx="749">
                  <c:v>-234714.10771888611</c:v>
                </c:pt>
                <c:pt idx="750">
                  <c:v>-345326.69745050115</c:v>
                </c:pt>
                <c:pt idx="751">
                  <c:v>-451905.35137848416</c:v>
                </c:pt>
                <c:pt idx="752">
                  <c:v>-386100.11468975828</c:v>
                </c:pt>
                <c:pt idx="753">
                  <c:v>-435393.46569758817</c:v>
                </c:pt>
                <c:pt idx="754">
                  <c:v>-595040.76591063058</c:v>
                </c:pt>
                <c:pt idx="755">
                  <c:v>-337942.51982982643</c:v>
                </c:pt>
                <c:pt idx="756">
                  <c:v>-342691.35943055106</c:v>
                </c:pt>
                <c:pt idx="757">
                  <c:v>-314771.35317202506</c:v>
                </c:pt>
                <c:pt idx="758">
                  <c:v>-196434.76776546764</c:v>
                </c:pt>
                <c:pt idx="759">
                  <c:v>-386370.82630184805</c:v>
                </c:pt>
                <c:pt idx="760">
                  <c:v>-440093.14964161674</c:v>
                </c:pt>
                <c:pt idx="761">
                  <c:v>-253253.40075621183</c:v>
                </c:pt>
                <c:pt idx="762">
                  <c:v>-381332.79654126219</c:v>
                </c:pt>
                <c:pt idx="763">
                  <c:v>-532915.1740071848</c:v>
                </c:pt>
                <c:pt idx="764">
                  <c:v>-129578.96465429384</c:v>
                </c:pt>
                <c:pt idx="765">
                  <c:v>-298597.20154535049</c:v>
                </c:pt>
                <c:pt idx="766">
                  <c:v>-156974.49751664046</c:v>
                </c:pt>
                <c:pt idx="767">
                  <c:v>-379819.99605939095</c:v>
                </c:pt>
                <c:pt idx="768">
                  <c:v>-373572.02317150612</c:v>
                </c:pt>
                <c:pt idx="769">
                  <c:v>-225227.39966088394</c:v>
                </c:pt>
                <c:pt idx="770">
                  <c:v>-293961.90211176197</c:v>
                </c:pt>
                <c:pt idx="771">
                  <c:v>-366845.44904505112</c:v>
                </c:pt>
                <c:pt idx="772">
                  <c:v>-417439.39881435037</c:v>
                </c:pt>
                <c:pt idx="773">
                  <c:v>91521.729431951186</c:v>
                </c:pt>
                <c:pt idx="774">
                  <c:v>-433669.02204135153</c:v>
                </c:pt>
                <c:pt idx="775">
                  <c:v>-478418.63132922968</c:v>
                </c:pt>
                <c:pt idx="776">
                  <c:v>-359547.06720722094</c:v>
                </c:pt>
                <c:pt idx="777">
                  <c:v>-276369.50347413705</c:v>
                </c:pt>
                <c:pt idx="778">
                  <c:v>-422939.72442478407</c:v>
                </c:pt>
                <c:pt idx="779">
                  <c:v>-397754.55354503146</c:v>
                </c:pt>
                <c:pt idx="780">
                  <c:v>-343747.65911307593</c:v>
                </c:pt>
                <c:pt idx="781">
                  <c:v>-375538.18849158823</c:v>
                </c:pt>
                <c:pt idx="782">
                  <c:v>-379350.67237017583</c:v>
                </c:pt>
                <c:pt idx="783">
                  <c:v>-347779.60069418442</c:v>
                </c:pt>
                <c:pt idx="784">
                  <c:v>-387932.18361706031</c:v>
                </c:pt>
                <c:pt idx="785">
                  <c:v>-340489.16918008681</c:v>
                </c:pt>
                <c:pt idx="786">
                  <c:v>-394282.66027609794</c:v>
                </c:pt>
                <c:pt idx="787">
                  <c:v>-690875.10147685232</c:v>
                </c:pt>
                <c:pt idx="788">
                  <c:v>-421265.95793553046</c:v>
                </c:pt>
                <c:pt idx="789">
                  <c:v>-253677.56675806711</c:v>
                </c:pt>
                <c:pt idx="790">
                  <c:v>-305344.65915321163</c:v>
                </c:pt>
                <c:pt idx="791">
                  <c:v>-501779.0542500664</c:v>
                </c:pt>
                <c:pt idx="792">
                  <c:v>-113982.14056715625</c:v>
                </c:pt>
                <c:pt idx="793">
                  <c:v>-632041.2988230621</c:v>
                </c:pt>
                <c:pt idx="794">
                  <c:v>-345402.29247310571</c:v>
                </c:pt>
                <c:pt idx="795">
                  <c:v>-157619.46397862257</c:v>
                </c:pt>
                <c:pt idx="796">
                  <c:v>-501345.26917922194</c:v>
                </c:pt>
                <c:pt idx="797">
                  <c:v>-711711.04511262942</c:v>
                </c:pt>
                <c:pt idx="798">
                  <c:v>-69090.386465349933</c:v>
                </c:pt>
                <c:pt idx="799">
                  <c:v>-348157.49265233742</c:v>
                </c:pt>
                <c:pt idx="800">
                  <c:v>-365812.10195017606</c:v>
                </c:pt>
                <c:pt idx="801">
                  <c:v>-312580.30168183136</c:v>
                </c:pt>
                <c:pt idx="802">
                  <c:v>-294265.37654992868</c:v>
                </c:pt>
                <c:pt idx="803">
                  <c:v>-481466.78299994417</c:v>
                </c:pt>
                <c:pt idx="804">
                  <c:v>-271861.19357271073</c:v>
                </c:pt>
                <c:pt idx="805">
                  <c:v>-267288.97702853126</c:v>
                </c:pt>
                <c:pt idx="806">
                  <c:v>-415760.38758044853</c:v>
                </c:pt>
                <c:pt idx="807">
                  <c:v>-299814.46746651223</c:v>
                </c:pt>
                <c:pt idx="808">
                  <c:v>-834134.84044808568</c:v>
                </c:pt>
                <c:pt idx="809">
                  <c:v>-564566.71073842118</c:v>
                </c:pt>
                <c:pt idx="810">
                  <c:v>-514242.02502005827</c:v>
                </c:pt>
                <c:pt idx="811">
                  <c:v>-493982.35658947262</c:v>
                </c:pt>
                <c:pt idx="812">
                  <c:v>-419638.88683328161</c:v>
                </c:pt>
                <c:pt idx="813">
                  <c:v>-306141.78505952843</c:v>
                </c:pt>
                <c:pt idx="814">
                  <c:v>-543485.63705497934</c:v>
                </c:pt>
                <c:pt idx="815">
                  <c:v>-504187.30310829123</c:v>
                </c:pt>
                <c:pt idx="816">
                  <c:v>-347764.66425081389</c:v>
                </c:pt>
                <c:pt idx="817">
                  <c:v>-410003.13405821379</c:v>
                </c:pt>
                <c:pt idx="818">
                  <c:v>-474474.62202008895</c:v>
                </c:pt>
                <c:pt idx="819">
                  <c:v>-363005.49282881012</c:v>
                </c:pt>
                <c:pt idx="820">
                  <c:v>-283087.46708024165</c:v>
                </c:pt>
                <c:pt idx="821">
                  <c:v>-356998.90950964962</c:v>
                </c:pt>
                <c:pt idx="822">
                  <c:v>-553521.39439993445</c:v>
                </c:pt>
                <c:pt idx="823">
                  <c:v>-338331.845653267</c:v>
                </c:pt>
                <c:pt idx="824">
                  <c:v>-214050.44807651732</c:v>
                </c:pt>
                <c:pt idx="825">
                  <c:v>-343433.93731673597</c:v>
                </c:pt>
                <c:pt idx="826">
                  <c:v>-477272.03233879292</c:v>
                </c:pt>
                <c:pt idx="827">
                  <c:v>-398745.85656504519</c:v>
                </c:pt>
                <c:pt idx="828">
                  <c:v>-140814.65902992338</c:v>
                </c:pt>
                <c:pt idx="829">
                  <c:v>-442135.09413647372</c:v>
                </c:pt>
                <c:pt idx="830">
                  <c:v>-451920.71563029615</c:v>
                </c:pt>
                <c:pt idx="831">
                  <c:v>-449725.87822755123</c:v>
                </c:pt>
                <c:pt idx="832">
                  <c:v>-374223.10212773993</c:v>
                </c:pt>
                <c:pt idx="833">
                  <c:v>-438132.99192167586</c:v>
                </c:pt>
                <c:pt idx="834">
                  <c:v>-113957.24150866945</c:v>
                </c:pt>
                <c:pt idx="835">
                  <c:v>-363600.66568148683</c:v>
                </c:pt>
                <c:pt idx="836">
                  <c:v>-316816.07290552568</c:v>
                </c:pt>
                <c:pt idx="837">
                  <c:v>-442337.16241471283</c:v>
                </c:pt>
                <c:pt idx="838">
                  <c:v>-534745.56750141736</c:v>
                </c:pt>
                <c:pt idx="839">
                  <c:v>-435228.6243961642</c:v>
                </c:pt>
                <c:pt idx="840">
                  <c:v>-443214.73096652678</c:v>
                </c:pt>
                <c:pt idx="841">
                  <c:v>-853905.75404942315</c:v>
                </c:pt>
                <c:pt idx="842">
                  <c:v>-512987.00382372923</c:v>
                </c:pt>
                <c:pt idx="843">
                  <c:v>-246805.70100764907</c:v>
                </c:pt>
                <c:pt idx="844">
                  <c:v>-539714.03152464842</c:v>
                </c:pt>
                <c:pt idx="845">
                  <c:v>-612589.90039929235</c:v>
                </c:pt>
                <c:pt idx="846">
                  <c:v>-333337.24119849713</c:v>
                </c:pt>
                <c:pt idx="847">
                  <c:v>-349713.10161407269</c:v>
                </c:pt>
                <c:pt idx="848">
                  <c:v>-226500.55842783838</c:v>
                </c:pt>
                <c:pt idx="849">
                  <c:v>-460897.33006079681</c:v>
                </c:pt>
                <c:pt idx="850">
                  <c:v>-473373.0963793213</c:v>
                </c:pt>
                <c:pt idx="851">
                  <c:v>-365154.96369799273</c:v>
                </c:pt>
                <c:pt idx="852">
                  <c:v>-374510.34648094629</c:v>
                </c:pt>
                <c:pt idx="853">
                  <c:v>-366399.75069126696</c:v>
                </c:pt>
                <c:pt idx="854">
                  <c:v>-391248.38916960522</c:v>
                </c:pt>
                <c:pt idx="855">
                  <c:v>-445250.73850554845</c:v>
                </c:pt>
                <c:pt idx="856">
                  <c:v>-343364.20995683875</c:v>
                </c:pt>
                <c:pt idx="857">
                  <c:v>-311545.34326056927</c:v>
                </c:pt>
                <c:pt idx="858">
                  <c:v>-357238.00661431032</c:v>
                </c:pt>
                <c:pt idx="859">
                  <c:v>-176454.43760319916</c:v>
                </c:pt>
                <c:pt idx="860">
                  <c:v>-363383.3138112498</c:v>
                </c:pt>
                <c:pt idx="861">
                  <c:v>-618959.12355597387</c:v>
                </c:pt>
                <c:pt idx="862">
                  <c:v>-644811.25634833798</c:v>
                </c:pt>
                <c:pt idx="863">
                  <c:v>-404090.26824368071</c:v>
                </c:pt>
                <c:pt idx="864">
                  <c:v>-318148.85686267749</c:v>
                </c:pt>
                <c:pt idx="865">
                  <c:v>-542944.0221519277</c:v>
                </c:pt>
                <c:pt idx="866">
                  <c:v>-210663.46184848528</c:v>
                </c:pt>
                <c:pt idx="867">
                  <c:v>-504302.94169841474</c:v>
                </c:pt>
                <c:pt idx="868">
                  <c:v>-491253.47817413323</c:v>
                </c:pt>
                <c:pt idx="869">
                  <c:v>-420526.06389068044</c:v>
                </c:pt>
                <c:pt idx="870">
                  <c:v>-465668.34867935604</c:v>
                </c:pt>
                <c:pt idx="871">
                  <c:v>-338383.37459910521</c:v>
                </c:pt>
                <c:pt idx="872">
                  <c:v>-282472.25297820754</c:v>
                </c:pt>
                <c:pt idx="873">
                  <c:v>-481734.23860765831</c:v>
                </c:pt>
                <c:pt idx="874">
                  <c:v>-297310.02926397114</c:v>
                </c:pt>
                <c:pt idx="875">
                  <c:v>-557087.5515365398</c:v>
                </c:pt>
                <c:pt idx="876">
                  <c:v>-262652.90140121477</c:v>
                </c:pt>
                <c:pt idx="877">
                  <c:v>-426361.32414126792</c:v>
                </c:pt>
                <c:pt idx="878">
                  <c:v>-260564.81256743032</c:v>
                </c:pt>
                <c:pt idx="879">
                  <c:v>-494678.44107933249</c:v>
                </c:pt>
                <c:pt idx="880">
                  <c:v>-333789.52997376933</c:v>
                </c:pt>
                <c:pt idx="881">
                  <c:v>-542008.49563208059</c:v>
                </c:pt>
                <c:pt idx="882">
                  <c:v>-268770.22212327877</c:v>
                </c:pt>
                <c:pt idx="883">
                  <c:v>-353445.926120308</c:v>
                </c:pt>
                <c:pt idx="884">
                  <c:v>-439760.28775643255</c:v>
                </c:pt>
                <c:pt idx="885">
                  <c:v>-276686.1503756796</c:v>
                </c:pt>
                <c:pt idx="886">
                  <c:v>-170744.38954842556</c:v>
                </c:pt>
                <c:pt idx="887">
                  <c:v>-426620.13922761311</c:v>
                </c:pt>
                <c:pt idx="888">
                  <c:v>-304622.30897642428</c:v>
                </c:pt>
                <c:pt idx="889">
                  <c:v>-384091.91712603578</c:v>
                </c:pt>
                <c:pt idx="890">
                  <c:v>-408652.06756767142</c:v>
                </c:pt>
                <c:pt idx="891">
                  <c:v>-520471.48350748001</c:v>
                </c:pt>
                <c:pt idx="892">
                  <c:v>-470957.1857230016</c:v>
                </c:pt>
                <c:pt idx="893">
                  <c:v>-438107.95227631391</c:v>
                </c:pt>
                <c:pt idx="894">
                  <c:v>-661752.82988496486</c:v>
                </c:pt>
                <c:pt idx="895">
                  <c:v>-304390.07800355321</c:v>
                </c:pt>
                <c:pt idx="896">
                  <c:v>-209026.63370862533</c:v>
                </c:pt>
                <c:pt idx="897">
                  <c:v>-454684.13195800106</c:v>
                </c:pt>
                <c:pt idx="898">
                  <c:v>-567059.99443835928</c:v>
                </c:pt>
                <c:pt idx="899">
                  <c:v>-291526.41472156334</c:v>
                </c:pt>
                <c:pt idx="900">
                  <c:v>-494451.26915882574</c:v>
                </c:pt>
                <c:pt idx="901">
                  <c:v>-284644.14813477022</c:v>
                </c:pt>
                <c:pt idx="902">
                  <c:v>-423857.93139356468</c:v>
                </c:pt>
                <c:pt idx="903">
                  <c:v>-382460.74582800176</c:v>
                </c:pt>
                <c:pt idx="904">
                  <c:v>-599340.35212967242</c:v>
                </c:pt>
                <c:pt idx="905">
                  <c:v>-453134.28393556201</c:v>
                </c:pt>
                <c:pt idx="906">
                  <c:v>-377447.52239047061</c:v>
                </c:pt>
                <c:pt idx="907">
                  <c:v>-311443.55624170322</c:v>
                </c:pt>
                <c:pt idx="908">
                  <c:v>-351408.06691815681</c:v>
                </c:pt>
                <c:pt idx="909">
                  <c:v>-234585.37373968225</c:v>
                </c:pt>
                <c:pt idx="910">
                  <c:v>-469564.69119085348</c:v>
                </c:pt>
                <c:pt idx="911">
                  <c:v>-290960.13348081522</c:v>
                </c:pt>
                <c:pt idx="912">
                  <c:v>-509833.86158651323</c:v>
                </c:pt>
                <c:pt idx="913">
                  <c:v>-392824.53073281865</c:v>
                </c:pt>
                <c:pt idx="914">
                  <c:v>-407918.4654331652</c:v>
                </c:pt>
                <c:pt idx="915">
                  <c:v>-110712.94055299996</c:v>
                </c:pt>
                <c:pt idx="916">
                  <c:v>-197052.42493591434</c:v>
                </c:pt>
                <c:pt idx="917">
                  <c:v>-839883.11672230577</c:v>
                </c:pt>
                <c:pt idx="918">
                  <c:v>-411553.34077590611</c:v>
                </c:pt>
                <c:pt idx="919">
                  <c:v>-561863.92479762179</c:v>
                </c:pt>
                <c:pt idx="920">
                  <c:v>-400374.53452494089</c:v>
                </c:pt>
                <c:pt idx="921">
                  <c:v>-419005.67221088777</c:v>
                </c:pt>
                <c:pt idx="922">
                  <c:v>-672149.52061392274</c:v>
                </c:pt>
                <c:pt idx="923">
                  <c:v>-464854.40148001956</c:v>
                </c:pt>
                <c:pt idx="924">
                  <c:v>-188415.48302812828</c:v>
                </c:pt>
                <c:pt idx="925">
                  <c:v>-272400.70554027788</c:v>
                </c:pt>
                <c:pt idx="926">
                  <c:v>-253815.21973078884</c:v>
                </c:pt>
                <c:pt idx="927">
                  <c:v>-540764.15999760339</c:v>
                </c:pt>
                <c:pt idx="928">
                  <c:v>-468965.95819640253</c:v>
                </c:pt>
                <c:pt idx="929">
                  <c:v>-444733.11130616604</c:v>
                </c:pt>
                <c:pt idx="930">
                  <c:v>-323073.35290257458</c:v>
                </c:pt>
                <c:pt idx="931">
                  <c:v>-500911.85353851947</c:v>
                </c:pt>
                <c:pt idx="932">
                  <c:v>-251269.42600625555</c:v>
                </c:pt>
                <c:pt idx="933">
                  <c:v>-123615.67516538082</c:v>
                </c:pt>
                <c:pt idx="934">
                  <c:v>-492198.78904421791</c:v>
                </c:pt>
                <c:pt idx="935">
                  <c:v>-249372.92880837049</c:v>
                </c:pt>
                <c:pt idx="936">
                  <c:v>-858052.53417855129</c:v>
                </c:pt>
                <c:pt idx="937">
                  <c:v>-287783.20173811028</c:v>
                </c:pt>
                <c:pt idx="938">
                  <c:v>-338660.14724077843</c:v>
                </c:pt>
                <c:pt idx="939">
                  <c:v>-463819.03257488552</c:v>
                </c:pt>
                <c:pt idx="940">
                  <c:v>-245390.1626592651</c:v>
                </c:pt>
                <c:pt idx="941">
                  <c:v>-256647.11915904982</c:v>
                </c:pt>
                <c:pt idx="942">
                  <c:v>-220053.50456916459</c:v>
                </c:pt>
                <c:pt idx="943">
                  <c:v>-215736.38344576955</c:v>
                </c:pt>
                <c:pt idx="944">
                  <c:v>-716213.22149332752</c:v>
                </c:pt>
                <c:pt idx="945">
                  <c:v>-474899.98913892475</c:v>
                </c:pt>
                <c:pt idx="946">
                  <c:v>-520824.49458875018</c:v>
                </c:pt>
                <c:pt idx="947">
                  <c:v>-407264.37525243172</c:v>
                </c:pt>
                <c:pt idx="948">
                  <c:v>-307053.09479055624</c:v>
                </c:pt>
                <c:pt idx="949">
                  <c:v>-269781.77564849076</c:v>
                </c:pt>
                <c:pt idx="950">
                  <c:v>-337197.16115315829</c:v>
                </c:pt>
                <c:pt idx="951">
                  <c:v>-308574.33092624624</c:v>
                </c:pt>
                <c:pt idx="952">
                  <c:v>-358808.39704959083</c:v>
                </c:pt>
                <c:pt idx="953">
                  <c:v>-697115.53299407125</c:v>
                </c:pt>
                <c:pt idx="954">
                  <c:v>-507484.78081656876</c:v>
                </c:pt>
                <c:pt idx="955">
                  <c:v>-412526.27558237594</c:v>
                </c:pt>
                <c:pt idx="956">
                  <c:v>-702343.76125868037</c:v>
                </c:pt>
                <c:pt idx="957">
                  <c:v>-65846.991067976691</c:v>
                </c:pt>
                <c:pt idx="958">
                  <c:v>-397628.50985616294</c:v>
                </c:pt>
                <c:pt idx="959">
                  <c:v>-284921.89932324016</c:v>
                </c:pt>
                <c:pt idx="960">
                  <c:v>-489454.93856159877</c:v>
                </c:pt>
                <c:pt idx="961">
                  <c:v>-415579.89050770365</c:v>
                </c:pt>
                <c:pt idx="962">
                  <c:v>-378530.76243980904</c:v>
                </c:pt>
                <c:pt idx="963">
                  <c:v>-594967.47069330118</c:v>
                </c:pt>
                <c:pt idx="964">
                  <c:v>-240752.91153104301</c:v>
                </c:pt>
                <c:pt idx="965">
                  <c:v>-393240.55943775666</c:v>
                </c:pt>
                <c:pt idx="966">
                  <c:v>-505707.01015221514</c:v>
                </c:pt>
                <c:pt idx="967">
                  <c:v>-376264.6681685017</c:v>
                </c:pt>
                <c:pt idx="968">
                  <c:v>-158655.945460852</c:v>
                </c:pt>
                <c:pt idx="969">
                  <c:v>-488587.25905216928</c:v>
                </c:pt>
                <c:pt idx="970">
                  <c:v>-265090.63171124039</c:v>
                </c:pt>
                <c:pt idx="971">
                  <c:v>-367633.49922568467</c:v>
                </c:pt>
                <c:pt idx="972">
                  <c:v>-453159.97525309469</c:v>
                </c:pt>
                <c:pt idx="973">
                  <c:v>-394995.49698056816</c:v>
                </c:pt>
                <c:pt idx="974">
                  <c:v>-262936.10913355451</c:v>
                </c:pt>
                <c:pt idx="975">
                  <c:v>-612335.82763279509</c:v>
                </c:pt>
                <c:pt idx="976">
                  <c:v>-571701.38042392046</c:v>
                </c:pt>
                <c:pt idx="977">
                  <c:v>-493054.24828787497</c:v>
                </c:pt>
                <c:pt idx="978">
                  <c:v>-326099.67970866396</c:v>
                </c:pt>
                <c:pt idx="979">
                  <c:v>-386344.69364661071</c:v>
                </c:pt>
                <c:pt idx="980">
                  <c:v>-165412.017195947</c:v>
                </c:pt>
                <c:pt idx="981">
                  <c:v>-276569.12705238862</c:v>
                </c:pt>
                <c:pt idx="982">
                  <c:v>-377389.25252445065</c:v>
                </c:pt>
                <c:pt idx="983">
                  <c:v>-812037.75336657767</c:v>
                </c:pt>
                <c:pt idx="984">
                  <c:v>-462332.71448037936</c:v>
                </c:pt>
                <c:pt idx="985">
                  <c:v>-255491.52440384659</c:v>
                </c:pt>
                <c:pt idx="986">
                  <c:v>-194845.93257651385</c:v>
                </c:pt>
                <c:pt idx="987">
                  <c:v>-549468.74123748601</c:v>
                </c:pt>
                <c:pt idx="988">
                  <c:v>-345045.68822233169</c:v>
                </c:pt>
                <c:pt idx="989">
                  <c:v>-359047.57201720239</c:v>
                </c:pt>
                <c:pt idx="990">
                  <c:v>-535075.8523257894</c:v>
                </c:pt>
                <c:pt idx="991">
                  <c:v>-468628.90019345027</c:v>
                </c:pt>
                <c:pt idx="992">
                  <c:v>-375389.70044742245</c:v>
                </c:pt>
                <c:pt idx="993">
                  <c:v>-23718.368279010756</c:v>
                </c:pt>
                <c:pt idx="994">
                  <c:v>-704536.68505884218</c:v>
                </c:pt>
                <c:pt idx="995">
                  <c:v>-584548.34079697612</c:v>
                </c:pt>
                <c:pt idx="996">
                  <c:v>-361063.2775379871</c:v>
                </c:pt>
                <c:pt idx="997">
                  <c:v>-378852.67099449341</c:v>
                </c:pt>
                <c:pt idx="998">
                  <c:v>-364051.67980578518</c:v>
                </c:pt>
                <c:pt idx="999">
                  <c:v>-656933.08917782689</c:v>
                </c:pt>
              </c:numCache>
            </c:numRef>
          </c:yVal>
          <c:smooth val="0"/>
          <c:extLst>
            <c:ext xmlns:c16="http://schemas.microsoft.com/office/drawing/2014/chart" uri="{C3380CC4-5D6E-409C-BE32-E72D297353CC}">
              <c16:uniqueId val="{00000000-045A-0D41-A827-1D32C474C687}"/>
            </c:ext>
          </c:extLst>
        </c:ser>
        <c:ser>
          <c:idx val="1"/>
          <c:order val="1"/>
          <c:spPr>
            <a:ln w="25400" cap="rnd">
              <a:solidFill>
                <a:srgbClr val="C00000"/>
              </a:solidFill>
              <a:prstDash val="sysDot"/>
              <a:round/>
            </a:ln>
            <a:effectLst/>
          </c:spPr>
          <c:marker>
            <c:symbol val="none"/>
          </c:marker>
          <c:xVal>
            <c:numRef>
              <c:f>Threshold_line!$B$3:$B$9</c:f>
              <c:numCache>
                <c:formatCode>General</c:formatCode>
                <c:ptCount val="7"/>
                <c:pt idx="0">
                  <c:v>-3</c:v>
                </c:pt>
                <c:pt idx="1">
                  <c:v>-2</c:v>
                </c:pt>
                <c:pt idx="2">
                  <c:v>-1</c:v>
                </c:pt>
                <c:pt idx="3">
                  <c:v>0</c:v>
                </c:pt>
                <c:pt idx="4">
                  <c:v>1</c:v>
                </c:pt>
                <c:pt idx="5">
                  <c:v>2</c:v>
                </c:pt>
                <c:pt idx="6">
                  <c:v>3</c:v>
                </c:pt>
              </c:numCache>
            </c:numRef>
          </c:xVal>
          <c:yVal>
            <c:numRef>
              <c:f>Threshold_line!$C$3:$C$9</c:f>
              <c:numCache>
                <c:formatCode>General</c:formatCode>
                <c:ptCount val="7"/>
                <c:pt idx="0">
                  <c:v>-480000</c:v>
                </c:pt>
                <c:pt idx="1">
                  <c:v>-320000</c:v>
                </c:pt>
                <c:pt idx="2">
                  <c:v>-160000</c:v>
                </c:pt>
                <c:pt idx="3">
                  <c:v>0</c:v>
                </c:pt>
                <c:pt idx="4">
                  <c:v>160000</c:v>
                </c:pt>
                <c:pt idx="5">
                  <c:v>320000</c:v>
                </c:pt>
                <c:pt idx="6">
                  <c:v>480000</c:v>
                </c:pt>
              </c:numCache>
            </c:numRef>
          </c:yVal>
          <c:smooth val="0"/>
          <c:extLst>
            <c:ext xmlns:c16="http://schemas.microsoft.com/office/drawing/2014/chart" uri="{C3380CC4-5D6E-409C-BE32-E72D297353CC}">
              <c16:uniqueId val="{00000001-5A7C-460E-8C06-4025E1CDB947}"/>
            </c:ext>
          </c:extLst>
        </c:ser>
        <c:dLbls>
          <c:showLegendKey val="0"/>
          <c:showVal val="0"/>
          <c:showCatName val="0"/>
          <c:showSerName val="0"/>
          <c:showPercent val="0"/>
          <c:showBubbleSize val="0"/>
        </c:dLbls>
        <c:axId val="292664000"/>
        <c:axId val="292802192"/>
      </c:scatterChart>
      <c:valAx>
        <c:axId val="292664000"/>
        <c:scaling>
          <c:orientation val="minMax"/>
          <c:max val="3"/>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QALY gain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802192"/>
        <c:crosses val="autoZero"/>
        <c:crossBetween val="midCat"/>
      </c:valAx>
      <c:valAx>
        <c:axId val="292802192"/>
        <c:scaling>
          <c:orientation val="minMax"/>
          <c:max val="1000000"/>
          <c:min val="-1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 costs (THB)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664000"/>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Simulation!$BM$4</c:f>
              <c:strCache>
                <c:ptCount val="1"/>
                <c:pt idx="0">
                  <c:v>Conventional Treatment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Simulation!$BL$7:$BL$97</c:f>
              <c:numCache>
                <c:formatCode>[$THB]\ #,##0.00</c:formatCode>
                <c:ptCount val="9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118000</c:v>
                </c:pt>
                <c:pt idx="60">
                  <c:v>120000</c:v>
                </c:pt>
                <c:pt idx="61">
                  <c:v>122000</c:v>
                </c:pt>
                <c:pt idx="62">
                  <c:v>124000</c:v>
                </c:pt>
                <c:pt idx="63">
                  <c:v>126000</c:v>
                </c:pt>
                <c:pt idx="64">
                  <c:v>128000</c:v>
                </c:pt>
                <c:pt idx="65">
                  <c:v>130000</c:v>
                </c:pt>
                <c:pt idx="66">
                  <c:v>132000</c:v>
                </c:pt>
                <c:pt idx="67">
                  <c:v>134000</c:v>
                </c:pt>
                <c:pt idx="68">
                  <c:v>136000</c:v>
                </c:pt>
                <c:pt idx="69">
                  <c:v>138000</c:v>
                </c:pt>
                <c:pt idx="70">
                  <c:v>140000</c:v>
                </c:pt>
                <c:pt idx="71">
                  <c:v>142000</c:v>
                </c:pt>
                <c:pt idx="72">
                  <c:v>144000</c:v>
                </c:pt>
                <c:pt idx="73">
                  <c:v>146000</c:v>
                </c:pt>
                <c:pt idx="74">
                  <c:v>148000</c:v>
                </c:pt>
                <c:pt idx="75">
                  <c:v>150000</c:v>
                </c:pt>
                <c:pt idx="76">
                  <c:v>152000</c:v>
                </c:pt>
                <c:pt idx="77">
                  <c:v>154000</c:v>
                </c:pt>
                <c:pt idx="78">
                  <c:v>156000</c:v>
                </c:pt>
                <c:pt idx="79">
                  <c:v>158000</c:v>
                </c:pt>
                <c:pt idx="80">
                  <c:v>160000</c:v>
                </c:pt>
                <c:pt idx="81">
                  <c:v>162000</c:v>
                </c:pt>
                <c:pt idx="82">
                  <c:v>164000</c:v>
                </c:pt>
                <c:pt idx="83">
                  <c:v>166000</c:v>
                </c:pt>
                <c:pt idx="84">
                  <c:v>168000</c:v>
                </c:pt>
                <c:pt idx="85">
                  <c:v>170000</c:v>
                </c:pt>
                <c:pt idx="86">
                  <c:v>172000</c:v>
                </c:pt>
                <c:pt idx="87">
                  <c:v>174000</c:v>
                </c:pt>
                <c:pt idx="88">
                  <c:v>176000</c:v>
                </c:pt>
                <c:pt idx="89">
                  <c:v>178000</c:v>
                </c:pt>
                <c:pt idx="90">
                  <c:v>180000</c:v>
                </c:pt>
              </c:numCache>
            </c:numRef>
          </c:xVal>
          <c:yVal>
            <c:numRef>
              <c:f>Simulation!$BM$7:$BM$97</c:f>
              <c:numCache>
                <c:formatCode>General</c:formatCode>
                <c:ptCount val="91"/>
                <c:pt idx="0">
                  <c:v>8.0000000000000002E-3</c:v>
                </c:pt>
                <c:pt idx="1">
                  <c:v>8.0000000000000002E-3</c:v>
                </c:pt>
                <c:pt idx="2">
                  <c:v>8.0000000000000002E-3</c:v>
                </c:pt>
                <c:pt idx="3">
                  <c:v>7.0000000000000001E-3</c:v>
                </c:pt>
                <c:pt idx="4">
                  <c:v>5.0000000000000001E-3</c:v>
                </c:pt>
                <c:pt idx="5">
                  <c:v>5.0000000000000001E-3</c:v>
                </c:pt>
                <c:pt idx="6">
                  <c:v>5.0000000000000001E-3</c:v>
                </c:pt>
                <c:pt idx="7">
                  <c:v>4.0000000000000001E-3</c:v>
                </c:pt>
                <c:pt idx="8">
                  <c:v>4.0000000000000001E-3</c:v>
                </c:pt>
                <c:pt idx="9">
                  <c:v>4.0000000000000001E-3</c:v>
                </c:pt>
                <c:pt idx="10">
                  <c:v>4.0000000000000001E-3</c:v>
                </c:pt>
                <c:pt idx="11">
                  <c:v>3.0000000000000001E-3</c:v>
                </c:pt>
                <c:pt idx="12">
                  <c:v>3.0000000000000001E-3</c:v>
                </c:pt>
                <c:pt idx="13">
                  <c:v>2E-3</c:v>
                </c:pt>
                <c:pt idx="14">
                  <c:v>2E-3</c:v>
                </c:pt>
                <c:pt idx="15">
                  <c:v>2E-3</c:v>
                </c:pt>
                <c:pt idx="16">
                  <c:v>2E-3</c:v>
                </c:pt>
                <c:pt idx="17">
                  <c:v>2E-3</c:v>
                </c:pt>
                <c:pt idx="18">
                  <c:v>2E-3</c:v>
                </c:pt>
                <c:pt idx="19">
                  <c:v>2E-3</c:v>
                </c:pt>
                <c:pt idx="20">
                  <c:v>1E-3</c:v>
                </c:pt>
                <c:pt idx="21">
                  <c:v>1E-3</c:v>
                </c:pt>
                <c:pt idx="22">
                  <c:v>1E-3</c:v>
                </c:pt>
                <c:pt idx="23">
                  <c:v>1E-3</c:v>
                </c:pt>
                <c:pt idx="24">
                  <c:v>1E-3</c:v>
                </c:pt>
                <c:pt idx="25">
                  <c:v>1E-3</c:v>
                </c:pt>
                <c:pt idx="26">
                  <c:v>1E-3</c:v>
                </c:pt>
                <c:pt idx="27">
                  <c:v>1E-3</c:v>
                </c:pt>
                <c:pt idx="28">
                  <c:v>1E-3</c:v>
                </c:pt>
                <c:pt idx="29">
                  <c:v>1E-3</c:v>
                </c:pt>
                <c:pt idx="30">
                  <c:v>1E-3</c:v>
                </c:pt>
                <c:pt idx="31">
                  <c:v>1E-3</c:v>
                </c:pt>
                <c:pt idx="32">
                  <c:v>1E-3</c:v>
                </c:pt>
                <c:pt idx="33">
                  <c:v>1E-3</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yVal>
          <c:smooth val="1"/>
          <c:extLst>
            <c:ext xmlns:c16="http://schemas.microsoft.com/office/drawing/2014/chart" uri="{C3380CC4-5D6E-409C-BE32-E72D297353CC}">
              <c16:uniqueId val="{00000000-2025-AE48-8D99-37C43E250014}"/>
            </c:ext>
          </c:extLst>
        </c:ser>
        <c:ser>
          <c:idx val="1"/>
          <c:order val="1"/>
          <c:tx>
            <c:strRef>
              <c:f>Simulation!$BN$4</c:f>
              <c:strCache>
                <c:ptCount val="1"/>
                <c:pt idx="0">
                  <c:v>MDCT treatment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Simulation!$BL$7:$BL$91</c:f>
              <c:numCache>
                <c:formatCode>[$THB]\ #,##0.00</c:formatCode>
                <c:ptCount val="85"/>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118000</c:v>
                </c:pt>
                <c:pt idx="60">
                  <c:v>120000</c:v>
                </c:pt>
                <c:pt idx="61">
                  <c:v>122000</c:v>
                </c:pt>
                <c:pt idx="62">
                  <c:v>124000</c:v>
                </c:pt>
                <c:pt idx="63">
                  <c:v>126000</c:v>
                </c:pt>
                <c:pt idx="64">
                  <c:v>128000</c:v>
                </c:pt>
                <c:pt idx="65">
                  <c:v>130000</c:v>
                </c:pt>
                <c:pt idx="66">
                  <c:v>132000</c:v>
                </c:pt>
                <c:pt idx="67">
                  <c:v>134000</c:v>
                </c:pt>
                <c:pt idx="68">
                  <c:v>136000</c:v>
                </c:pt>
                <c:pt idx="69">
                  <c:v>138000</c:v>
                </c:pt>
                <c:pt idx="70">
                  <c:v>140000</c:v>
                </c:pt>
                <c:pt idx="71">
                  <c:v>142000</c:v>
                </c:pt>
                <c:pt idx="72">
                  <c:v>144000</c:v>
                </c:pt>
                <c:pt idx="73">
                  <c:v>146000</c:v>
                </c:pt>
                <c:pt idx="74">
                  <c:v>148000</c:v>
                </c:pt>
                <c:pt idx="75">
                  <c:v>150000</c:v>
                </c:pt>
                <c:pt idx="76">
                  <c:v>152000</c:v>
                </c:pt>
                <c:pt idx="77">
                  <c:v>154000</c:v>
                </c:pt>
                <c:pt idx="78">
                  <c:v>156000</c:v>
                </c:pt>
                <c:pt idx="79">
                  <c:v>158000</c:v>
                </c:pt>
                <c:pt idx="80">
                  <c:v>160000</c:v>
                </c:pt>
                <c:pt idx="81">
                  <c:v>162000</c:v>
                </c:pt>
                <c:pt idx="82">
                  <c:v>164000</c:v>
                </c:pt>
                <c:pt idx="83">
                  <c:v>166000</c:v>
                </c:pt>
                <c:pt idx="84">
                  <c:v>168000</c:v>
                </c:pt>
              </c:numCache>
            </c:numRef>
          </c:xVal>
          <c:yVal>
            <c:numRef>
              <c:f>Simulation!$BN$7:$BN$91</c:f>
              <c:numCache>
                <c:formatCode>General</c:formatCode>
                <c:ptCount val="85"/>
                <c:pt idx="0">
                  <c:v>0.99199999999999999</c:v>
                </c:pt>
                <c:pt idx="1">
                  <c:v>0.99199999999999999</c:v>
                </c:pt>
                <c:pt idx="2">
                  <c:v>0.99199999999999999</c:v>
                </c:pt>
                <c:pt idx="3">
                  <c:v>0.99299999999999999</c:v>
                </c:pt>
                <c:pt idx="4">
                  <c:v>0.995</c:v>
                </c:pt>
                <c:pt idx="5">
                  <c:v>0.995</c:v>
                </c:pt>
                <c:pt idx="6">
                  <c:v>0.995</c:v>
                </c:pt>
                <c:pt idx="7">
                  <c:v>0.996</c:v>
                </c:pt>
                <c:pt idx="8">
                  <c:v>0.996</c:v>
                </c:pt>
                <c:pt idx="9">
                  <c:v>0.996</c:v>
                </c:pt>
                <c:pt idx="10">
                  <c:v>0.996</c:v>
                </c:pt>
                <c:pt idx="11">
                  <c:v>0.997</c:v>
                </c:pt>
                <c:pt idx="12">
                  <c:v>0.997</c:v>
                </c:pt>
                <c:pt idx="13">
                  <c:v>0.998</c:v>
                </c:pt>
                <c:pt idx="14">
                  <c:v>0.998</c:v>
                </c:pt>
                <c:pt idx="15">
                  <c:v>0.998</c:v>
                </c:pt>
                <c:pt idx="16">
                  <c:v>0.998</c:v>
                </c:pt>
                <c:pt idx="17">
                  <c:v>0.998</c:v>
                </c:pt>
                <c:pt idx="18">
                  <c:v>0.998</c:v>
                </c:pt>
                <c:pt idx="19">
                  <c:v>0.998</c:v>
                </c:pt>
                <c:pt idx="20">
                  <c:v>0.999</c:v>
                </c:pt>
                <c:pt idx="21">
                  <c:v>0.999</c:v>
                </c:pt>
                <c:pt idx="22">
                  <c:v>0.999</c:v>
                </c:pt>
                <c:pt idx="23">
                  <c:v>0.999</c:v>
                </c:pt>
                <c:pt idx="24">
                  <c:v>0.999</c:v>
                </c:pt>
                <c:pt idx="25">
                  <c:v>0.999</c:v>
                </c:pt>
                <c:pt idx="26">
                  <c:v>0.999</c:v>
                </c:pt>
                <c:pt idx="27">
                  <c:v>0.999</c:v>
                </c:pt>
                <c:pt idx="28">
                  <c:v>0.999</c:v>
                </c:pt>
                <c:pt idx="29">
                  <c:v>0.999</c:v>
                </c:pt>
                <c:pt idx="30">
                  <c:v>0.999</c:v>
                </c:pt>
                <c:pt idx="31">
                  <c:v>0.999</c:v>
                </c:pt>
                <c:pt idx="32">
                  <c:v>0.999</c:v>
                </c:pt>
                <c:pt idx="33">
                  <c:v>0.999</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numCache>
            </c:numRef>
          </c:yVal>
          <c:smooth val="1"/>
          <c:extLst>
            <c:ext xmlns:c16="http://schemas.microsoft.com/office/drawing/2014/chart" uri="{C3380CC4-5D6E-409C-BE32-E72D297353CC}">
              <c16:uniqueId val="{00000001-2025-AE48-8D99-37C43E250014}"/>
            </c:ext>
          </c:extLst>
        </c:ser>
        <c:dLbls>
          <c:showLegendKey val="0"/>
          <c:showVal val="0"/>
          <c:showCatName val="0"/>
          <c:showSerName val="0"/>
          <c:showPercent val="0"/>
          <c:showBubbleSize val="0"/>
        </c:dLbls>
        <c:axId val="852250368"/>
        <c:axId val="1027433264"/>
      </c:scatterChart>
      <c:valAx>
        <c:axId val="852250368"/>
        <c:scaling>
          <c:orientation val="minMax"/>
          <c:max val="1800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Threshold (THB)</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433264"/>
        <c:crosses val="autoZero"/>
        <c:crossBetween val="midCat"/>
      </c:valAx>
      <c:valAx>
        <c:axId val="102743326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Probability of being the more cost-effective treatment</a:t>
                </a:r>
                <a:r>
                  <a:rPr lang="en-GB" baseline="0"/>
                  <a:t> option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25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tx>
            <c:strRef>
              <c:f>Simulation!$BN$4</c:f>
              <c:strCache>
                <c:ptCount val="1"/>
                <c:pt idx="0">
                  <c:v>MDCT treatment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Simulation!$BL$7:$BL$97</c:f>
              <c:numCache>
                <c:formatCode>[$THB]\ #,##0.00</c:formatCode>
                <c:ptCount val="9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118000</c:v>
                </c:pt>
                <c:pt idx="60">
                  <c:v>120000</c:v>
                </c:pt>
                <c:pt idx="61">
                  <c:v>122000</c:v>
                </c:pt>
                <c:pt idx="62">
                  <c:v>124000</c:v>
                </c:pt>
                <c:pt idx="63">
                  <c:v>126000</c:v>
                </c:pt>
                <c:pt idx="64">
                  <c:v>128000</c:v>
                </c:pt>
                <c:pt idx="65">
                  <c:v>130000</c:v>
                </c:pt>
                <c:pt idx="66">
                  <c:v>132000</c:v>
                </c:pt>
                <c:pt idx="67">
                  <c:v>134000</c:v>
                </c:pt>
                <c:pt idx="68">
                  <c:v>136000</c:v>
                </c:pt>
                <c:pt idx="69">
                  <c:v>138000</c:v>
                </c:pt>
                <c:pt idx="70">
                  <c:v>140000</c:v>
                </c:pt>
                <c:pt idx="71">
                  <c:v>142000</c:v>
                </c:pt>
                <c:pt idx="72">
                  <c:v>144000</c:v>
                </c:pt>
                <c:pt idx="73">
                  <c:v>146000</c:v>
                </c:pt>
                <c:pt idx="74">
                  <c:v>148000</c:v>
                </c:pt>
                <c:pt idx="75">
                  <c:v>150000</c:v>
                </c:pt>
                <c:pt idx="76">
                  <c:v>152000</c:v>
                </c:pt>
                <c:pt idx="77">
                  <c:v>154000</c:v>
                </c:pt>
                <c:pt idx="78">
                  <c:v>156000</c:v>
                </c:pt>
                <c:pt idx="79">
                  <c:v>158000</c:v>
                </c:pt>
                <c:pt idx="80">
                  <c:v>160000</c:v>
                </c:pt>
                <c:pt idx="81">
                  <c:v>162000</c:v>
                </c:pt>
                <c:pt idx="82">
                  <c:v>164000</c:v>
                </c:pt>
                <c:pt idx="83">
                  <c:v>166000</c:v>
                </c:pt>
                <c:pt idx="84">
                  <c:v>168000</c:v>
                </c:pt>
                <c:pt idx="85">
                  <c:v>170000</c:v>
                </c:pt>
                <c:pt idx="86">
                  <c:v>172000</c:v>
                </c:pt>
                <c:pt idx="87">
                  <c:v>174000</c:v>
                </c:pt>
                <c:pt idx="88">
                  <c:v>176000</c:v>
                </c:pt>
                <c:pt idx="89">
                  <c:v>178000</c:v>
                </c:pt>
                <c:pt idx="90">
                  <c:v>180000</c:v>
                </c:pt>
              </c:numCache>
            </c:numRef>
          </c:xVal>
          <c:yVal>
            <c:numRef>
              <c:f>Simulation!$BN$7:$BN$97</c:f>
              <c:numCache>
                <c:formatCode>General</c:formatCode>
                <c:ptCount val="91"/>
                <c:pt idx="0">
                  <c:v>0.99199999999999999</c:v>
                </c:pt>
                <c:pt idx="1">
                  <c:v>0.99199999999999999</c:v>
                </c:pt>
                <c:pt idx="2">
                  <c:v>0.99199999999999999</c:v>
                </c:pt>
                <c:pt idx="3">
                  <c:v>0.99299999999999999</c:v>
                </c:pt>
                <c:pt idx="4">
                  <c:v>0.995</c:v>
                </c:pt>
                <c:pt idx="5">
                  <c:v>0.995</c:v>
                </c:pt>
                <c:pt idx="6">
                  <c:v>0.995</c:v>
                </c:pt>
                <c:pt idx="7">
                  <c:v>0.996</c:v>
                </c:pt>
                <c:pt idx="8">
                  <c:v>0.996</c:v>
                </c:pt>
                <c:pt idx="9">
                  <c:v>0.996</c:v>
                </c:pt>
                <c:pt idx="10">
                  <c:v>0.996</c:v>
                </c:pt>
                <c:pt idx="11">
                  <c:v>0.997</c:v>
                </c:pt>
                <c:pt idx="12">
                  <c:v>0.997</c:v>
                </c:pt>
                <c:pt idx="13">
                  <c:v>0.998</c:v>
                </c:pt>
                <c:pt idx="14">
                  <c:v>0.998</c:v>
                </c:pt>
                <c:pt idx="15">
                  <c:v>0.998</c:v>
                </c:pt>
                <c:pt idx="16">
                  <c:v>0.998</c:v>
                </c:pt>
                <c:pt idx="17">
                  <c:v>0.998</c:v>
                </c:pt>
                <c:pt idx="18">
                  <c:v>0.998</c:v>
                </c:pt>
                <c:pt idx="19">
                  <c:v>0.998</c:v>
                </c:pt>
                <c:pt idx="20">
                  <c:v>0.999</c:v>
                </c:pt>
                <c:pt idx="21">
                  <c:v>0.999</c:v>
                </c:pt>
                <c:pt idx="22">
                  <c:v>0.999</c:v>
                </c:pt>
                <c:pt idx="23">
                  <c:v>0.999</c:v>
                </c:pt>
                <c:pt idx="24">
                  <c:v>0.999</c:v>
                </c:pt>
                <c:pt idx="25">
                  <c:v>0.999</c:v>
                </c:pt>
                <c:pt idx="26">
                  <c:v>0.999</c:v>
                </c:pt>
                <c:pt idx="27">
                  <c:v>0.999</c:v>
                </c:pt>
                <c:pt idx="28">
                  <c:v>0.999</c:v>
                </c:pt>
                <c:pt idx="29">
                  <c:v>0.999</c:v>
                </c:pt>
                <c:pt idx="30">
                  <c:v>0.999</c:v>
                </c:pt>
                <c:pt idx="31">
                  <c:v>0.999</c:v>
                </c:pt>
                <c:pt idx="32">
                  <c:v>0.999</c:v>
                </c:pt>
                <c:pt idx="33">
                  <c:v>0.999</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numCache>
            </c:numRef>
          </c:yVal>
          <c:smooth val="1"/>
          <c:extLst>
            <c:ext xmlns:c16="http://schemas.microsoft.com/office/drawing/2014/chart" uri="{C3380CC4-5D6E-409C-BE32-E72D297353CC}">
              <c16:uniqueId val="{00000001-D907-DC4F-8D9B-82C1FA3B486D}"/>
            </c:ext>
          </c:extLst>
        </c:ser>
        <c:ser>
          <c:idx val="0"/>
          <c:order val="1"/>
          <c:tx>
            <c:v>Conventional treatment</c:v>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Simulation!$BL$7:$BL$97</c:f>
              <c:numCache>
                <c:formatCode>[$THB]\ #,##0.00</c:formatCode>
                <c:ptCount val="9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pt idx="51">
                  <c:v>102000</c:v>
                </c:pt>
                <c:pt idx="52">
                  <c:v>104000</c:v>
                </c:pt>
                <c:pt idx="53">
                  <c:v>106000</c:v>
                </c:pt>
                <c:pt idx="54">
                  <c:v>108000</c:v>
                </c:pt>
                <c:pt idx="55">
                  <c:v>110000</c:v>
                </c:pt>
                <c:pt idx="56">
                  <c:v>112000</c:v>
                </c:pt>
                <c:pt idx="57">
                  <c:v>114000</c:v>
                </c:pt>
                <c:pt idx="58">
                  <c:v>116000</c:v>
                </c:pt>
                <c:pt idx="59">
                  <c:v>118000</c:v>
                </c:pt>
                <c:pt idx="60">
                  <c:v>120000</c:v>
                </c:pt>
                <c:pt idx="61">
                  <c:v>122000</c:v>
                </c:pt>
                <c:pt idx="62">
                  <c:v>124000</c:v>
                </c:pt>
                <c:pt idx="63">
                  <c:v>126000</c:v>
                </c:pt>
                <c:pt idx="64">
                  <c:v>128000</c:v>
                </c:pt>
                <c:pt idx="65">
                  <c:v>130000</c:v>
                </c:pt>
                <c:pt idx="66">
                  <c:v>132000</c:v>
                </c:pt>
                <c:pt idx="67">
                  <c:v>134000</c:v>
                </c:pt>
                <c:pt idx="68">
                  <c:v>136000</c:v>
                </c:pt>
                <c:pt idx="69">
                  <c:v>138000</c:v>
                </c:pt>
                <c:pt idx="70">
                  <c:v>140000</c:v>
                </c:pt>
                <c:pt idx="71">
                  <c:v>142000</c:v>
                </c:pt>
                <c:pt idx="72">
                  <c:v>144000</c:v>
                </c:pt>
                <c:pt idx="73">
                  <c:v>146000</c:v>
                </c:pt>
                <c:pt idx="74">
                  <c:v>148000</c:v>
                </c:pt>
                <c:pt idx="75">
                  <c:v>150000</c:v>
                </c:pt>
                <c:pt idx="76">
                  <c:v>152000</c:v>
                </c:pt>
                <c:pt idx="77">
                  <c:v>154000</c:v>
                </c:pt>
                <c:pt idx="78">
                  <c:v>156000</c:v>
                </c:pt>
                <c:pt idx="79">
                  <c:v>158000</c:v>
                </c:pt>
                <c:pt idx="80">
                  <c:v>160000</c:v>
                </c:pt>
                <c:pt idx="81">
                  <c:v>162000</c:v>
                </c:pt>
                <c:pt idx="82">
                  <c:v>164000</c:v>
                </c:pt>
                <c:pt idx="83">
                  <c:v>166000</c:v>
                </c:pt>
                <c:pt idx="84">
                  <c:v>168000</c:v>
                </c:pt>
                <c:pt idx="85">
                  <c:v>170000</c:v>
                </c:pt>
                <c:pt idx="86">
                  <c:v>172000</c:v>
                </c:pt>
                <c:pt idx="87">
                  <c:v>174000</c:v>
                </c:pt>
                <c:pt idx="88">
                  <c:v>176000</c:v>
                </c:pt>
                <c:pt idx="89">
                  <c:v>178000</c:v>
                </c:pt>
                <c:pt idx="90">
                  <c:v>180000</c:v>
                </c:pt>
              </c:numCache>
            </c:numRef>
          </c:xVal>
          <c:yVal>
            <c:numRef>
              <c:f>Simulation!$BM$7:$BM$97</c:f>
              <c:numCache>
                <c:formatCode>General</c:formatCode>
                <c:ptCount val="91"/>
                <c:pt idx="0">
                  <c:v>8.0000000000000002E-3</c:v>
                </c:pt>
                <c:pt idx="1">
                  <c:v>8.0000000000000002E-3</c:v>
                </c:pt>
                <c:pt idx="2">
                  <c:v>8.0000000000000002E-3</c:v>
                </c:pt>
                <c:pt idx="3">
                  <c:v>7.0000000000000001E-3</c:v>
                </c:pt>
                <c:pt idx="4">
                  <c:v>5.0000000000000001E-3</c:v>
                </c:pt>
                <c:pt idx="5">
                  <c:v>5.0000000000000001E-3</c:v>
                </c:pt>
                <c:pt idx="6">
                  <c:v>5.0000000000000001E-3</c:v>
                </c:pt>
                <c:pt idx="7">
                  <c:v>4.0000000000000001E-3</c:v>
                </c:pt>
                <c:pt idx="8">
                  <c:v>4.0000000000000001E-3</c:v>
                </c:pt>
                <c:pt idx="9">
                  <c:v>4.0000000000000001E-3</c:v>
                </c:pt>
                <c:pt idx="10">
                  <c:v>4.0000000000000001E-3</c:v>
                </c:pt>
                <c:pt idx="11">
                  <c:v>3.0000000000000001E-3</c:v>
                </c:pt>
                <c:pt idx="12">
                  <c:v>3.0000000000000001E-3</c:v>
                </c:pt>
                <c:pt idx="13">
                  <c:v>2E-3</c:v>
                </c:pt>
                <c:pt idx="14">
                  <c:v>2E-3</c:v>
                </c:pt>
                <c:pt idx="15">
                  <c:v>2E-3</c:v>
                </c:pt>
                <c:pt idx="16">
                  <c:v>2E-3</c:v>
                </c:pt>
                <c:pt idx="17">
                  <c:v>2E-3</c:v>
                </c:pt>
                <c:pt idx="18">
                  <c:v>2E-3</c:v>
                </c:pt>
                <c:pt idx="19">
                  <c:v>2E-3</c:v>
                </c:pt>
                <c:pt idx="20">
                  <c:v>1E-3</c:v>
                </c:pt>
                <c:pt idx="21">
                  <c:v>1E-3</c:v>
                </c:pt>
                <c:pt idx="22">
                  <c:v>1E-3</c:v>
                </c:pt>
                <c:pt idx="23">
                  <c:v>1E-3</c:v>
                </c:pt>
                <c:pt idx="24">
                  <c:v>1E-3</c:v>
                </c:pt>
                <c:pt idx="25">
                  <c:v>1E-3</c:v>
                </c:pt>
                <c:pt idx="26">
                  <c:v>1E-3</c:v>
                </c:pt>
                <c:pt idx="27">
                  <c:v>1E-3</c:v>
                </c:pt>
                <c:pt idx="28">
                  <c:v>1E-3</c:v>
                </c:pt>
                <c:pt idx="29">
                  <c:v>1E-3</c:v>
                </c:pt>
                <c:pt idx="30">
                  <c:v>1E-3</c:v>
                </c:pt>
                <c:pt idx="31">
                  <c:v>1E-3</c:v>
                </c:pt>
                <c:pt idx="32">
                  <c:v>1E-3</c:v>
                </c:pt>
                <c:pt idx="33">
                  <c:v>1E-3</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yVal>
          <c:smooth val="1"/>
          <c:extLst>
            <c:ext xmlns:c16="http://schemas.microsoft.com/office/drawing/2014/chart" uri="{C3380CC4-5D6E-409C-BE32-E72D297353CC}">
              <c16:uniqueId val="{00000000-37D8-3743-9D30-1CA6F3871E45}"/>
            </c:ext>
          </c:extLst>
        </c:ser>
        <c:dLbls>
          <c:showLegendKey val="0"/>
          <c:showVal val="0"/>
          <c:showCatName val="0"/>
          <c:showSerName val="0"/>
          <c:showPercent val="0"/>
          <c:showBubbleSize val="0"/>
        </c:dLbls>
        <c:axId val="852250368"/>
        <c:axId val="1027433264"/>
      </c:scatterChart>
      <c:valAx>
        <c:axId val="852250368"/>
        <c:scaling>
          <c:orientation val="minMax"/>
          <c:max val="1800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Threshold (THB)</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THB]\ #,##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433264"/>
        <c:crosses val="autoZero"/>
        <c:crossBetween val="midCat"/>
      </c:valAx>
      <c:valAx>
        <c:axId val="1027433264"/>
        <c:scaling>
          <c:orientation val="minMax"/>
          <c:max val="1"/>
          <c:min val="0.95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Probability of being the more cost-effective treatment</a:t>
                </a:r>
                <a:r>
                  <a:rPr lang="en-GB" baseline="0"/>
                  <a:t> option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250368"/>
        <c:crosses val="autoZero"/>
        <c:crossBetween val="midCat"/>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9E8D2BC-15F4-0648-87F8-794546B04B1F}">
  <sheetPr codeName="Chart13"/>
  <sheetViews>
    <sheetView zoomScale="131"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2AEAD33-1007-074B-8FB2-09D2163D929E}">
  <sheetPr codeName="Chart1"/>
  <sheetViews>
    <sheetView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88960A8-4F51-8049-80BA-0BC23B6C68C9}">
  <sheetPr codeName="Chart4"/>
  <sheetViews>
    <sheetView zoomScale="7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477520</xdr:colOff>
      <xdr:row>15</xdr:row>
      <xdr:rowOff>143509</xdr:rowOff>
    </xdr:from>
    <xdr:to>
      <xdr:col>7</xdr:col>
      <xdr:colOff>202777</xdr:colOff>
      <xdr:row>40</xdr:row>
      <xdr:rowOff>79586</xdr:rowOff>
    </xdr:to>
    <xdr:grpSp>
      <xdr:nvGrpSpPr>
        <xdr:cNvPr id="17" name="Group 16">
          <a:extLst>
            <a:ext uri="{FF2B5EF4-FFF2-40B4-BE49-F238E27FC236}">
              <a16:creationId xmlns:a16="http://schemas.microsoft.com/office/drawing/2014/main" id="{6ADA7740-DCB1-6674-F5FF-C0EDD9435EEE}"/>
            </a:ext>
          </a:extLst>
        </xdr:cNvPr>
        <xdr:cNvGrpSpPr/>
      </xdr:nvGrpSpPr>
      <xdr:grpSpPr>
        <a:xfrm>
          <a:off x="477520" y="3169097"/>
          <a:ext cx="5608345" cy="4978724"/>
          <a:chOff x="731520" y="467360"/>
          <a:chExt cx="5626100" cy="5013960"/>
        </a:xfrm>
      </xdr:grpSpPr>
      <xdr:pic>
        <xdr:nvPicPr>
          <xdr:cNvPr id="2" name="image1.png">
            <a:extLst>
              <a:ext uri="{FF2B5EF4-FFF2-40B4-BE49-F238E27FC236}">
                <a16:creationId xmlns:a16="http://schemas.microsoft.com/office/drawing/2014/main" id="{38EF0019-2A89-125F-7C89-3561B2F861E0}"/>
              </a:ext>
            </a:extLst>
          </xdr:cNvPr>
          <xdr:cNvPicPr/>
        </xdr:nvPicPr>
        <xdr:blipFill>
          <a:blip xmlns:r="http://schemas.openxmlformats.org/officeDocument/2006/relationships" r:embed="rId1"/>
          <a:srcRect/>
          <a:stretch>
            <a:fillRect/>
          </a:stretch>
        </xdr:blipFill>
        <xdr:spPr>
          <a:xfrm>
            <a:off x="891540" y="655320"/>
            <a:ext cx="5466080" cy="4826000"/>
          </a:xfrm>
          <a:prstGeom prst="rect">
            <a:avLst/>
          </a:prstGeom>
          <a:ln/>
        </xdr:spPr>
      </xdr:pic>
      <xdr:sp macro="" textlink="">
        <xdr:nvSpPr>
          <xdr:cNvPr id="3" name="TextBox 2">
            <a:extLst>
              <a:ext uri="{FF2B5EF4-FFF2-40B4-BE49-F238E27FC236}">
                <a16:creationId xmlns:a16="http://schemas.microsoft.com/office/drawing/2014/main" id="{0E9732DB-4EBD-1BC4-0CEF-73E7712896B2}"/>
              </a:ext>
            </a:extLst>
          </xdr:cNvPr>
          <xdr:cNvSpPr txBox="1"/>
        </xdr:nvSpPr>
        <xdr:spPr>
          <a:xfrm>
            <a:off x="4541520" y="46736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p3a/3a</a:t>
            </a:r>
          </a:p>
        </xdr:txBody>
      </xdr:sp>
      <xdr:sp macro="" textlink="">
        <xdr:nvSpPr>
          <xdr:cNvPr id="4" name="TextBox 3">
            <a:extLst>
              <a:ext uri="{FF2B5EF4-FFF2-40B4-BE49-F238E27FC236}">
                <a16:creationId xmlns:a16="http://schemas.microsoft.com/office/drawing/2014/main" id="{59A75467-B4EA-2448-B847-073DDBF84657}"/>
              </a:ext>
            </a:extLst>
          </xdr:cNvPr>
          <xdr:cNvSpPr txBox="1"/>
        </xdr:nvSpPr>
        <xdr:spPr>
          <a:xfrm rot="1645480">
            <a:off x="4480559" y="90424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p3a/3b</a:t>
            </a:r>
          </a:p>
        </xdr:txBody>
      </xdr:sp>
      <xdr:sp macro="" textlink="">
        <xdr:nvSpPr>
          <xdr:cNvPr id="5" name="TextBox 4">
            <a:extLst>
              <a:ext uri="{FF2B5EF4-FFF2-40B4-BE49-F238E27FC236}">
                <a16:creationId xmlns:a16="http://schemas.microsoft.com/office/drawing/2014/main" id="{45909C85-2F8E-BA42-96EF-2C33535B6C3F}"/>
              </a:ext>
            </a:extLst>
          </xdr:cNvPr>
          <xdr:cNvSpPr txBox="1"/>
        </xdr:nvSpPr>
        <xdr:spPr>
          <a:xfrm>
            <a:off x="5405120" y="3058160"/>
            <a:ext cx="8331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p3a/Death</a:t>
            </a:r>
          </a:p>
        </xdr:txBody>
      </xdr:sp>
      <xdr:sp macro="" textlink="">
        <xdr:nvSpPr>
          <xdr:cNvPr id="6" name="TextBox 5">
            <a:extLst>
              <a:ext uri="{FF2B5EF4-FFF2-40B4-BE49-F238E27FC236}">
                <a16:creationId xmlns:a16="http://schemas.microsoft.com/office/drawing/2014/main" id="{AED442E3-FE14-8F42-BF13-C80095C9BCAF}"/>
              </a:ext>
            </a:extLst>
          </xdr:cNvPr>
          <xdr:cNvSpPr txBox="1"/>
        </xdr:nvSpPr>
        <xdr:spPr>
          <a:xfrm>
            <a:off x="4765040" y="2428240"/>
            <a:ext cx="8331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p3b/Death</a:t>
            </a:r>
          </a:p>
        </xdr:txBody>
      </xdr:sp>
      <xdr:sp macro="" textlink="">
        <xdr:nvSpPr>
          <xdr:cNvPr id="7" name="TextBox 6">
            <a:extLst>
              <a:ext uri="{FF2B5EF4-FFF2-40B4-BE49-F238E27FC236}">
                <a16:creationId xmlns:a16="http://schemas.microsoft.com/office/drawing/2014/main" id="{73436134-D97C-254E-8B13-AD43C30B70E0}"/>
              </a:ext>
            </a:extLst>
          </xdr:cNvPr>
          <xdr:cNvSpPr txBox="1"/>
        </xdr:nvSpPr>
        <xdr:spPr>
          <a:xfrm>
            <a:off x="731520" y="2438400"/>
            <a:ext cx="8331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p4/Death</a:t>
            </a:r>
          </a:p>
        </xdr:txBody>
      </xdr:sp>
      <xdr:sp macro="" textlink="">
        <xdr:nvSpPr>
          <xdr:cNvPr id="8" name="TextBox 7">
            <a:extLst>
              <a:ext uri="{FF2B5EF4-FFF2-40B4-BE49-F238E27FC236}">
                <a16:creationId xmlns:a16="http://schemas.microsoft.com/office/drawing/2014/main" id="{8F74B203-53DC-8142-9554-C91EA519A224}"/>
              </a:ext>
            </a:extLst>
          </xdr:cNvPr>
          <xdr:cNvSpPr txBox="1"/>
        </xdr:nvSpPr>
        <xdr:spPr>
          <a:xfrm>
            <a:off x="1381760" y="4196080"/>
            <a:ext cx="83312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p5/Death</a:t>
            </a:r>
          </a:p>
        </xdr:txBody>
      </xdr:sp>
      <xdr:sp macro="" textlink="">
        <xdr:nvSpPr>
          <xdr:cNvPr id="9" name="TextBox 8">
            <a:extLst>
              <a:ext uri="{FF2B5EF4-FFF2-40B4-BE49-F238E27FC236}">
                <a16:creationId xmlns:a16="http://schemas.microsoft.com/office/drawing/2014/main" id="{814F9B9A-D74F-E642-A0A1-7E3E7387EC22}"/>
              </a:ext>
            </a:extLst>
          </xdr:cNvPr>
          <xdr:cNvSpPr txBox="1"/>
        </xdr:nvSpPr>
        <xdr:spPr>
          <a:xfrm>
            <a:off x="2854960" y="4104640"/>
            <a:ext cx="115824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pDialysis/Death</a:t>
            </a:r>
          </a:p>
        </xdr:txBody>
      </xdr:sp>
      <xdr:sp macro="" textlink="">
        <xdr:nvSpPr>
          <xdr:cNvPr id="10" name="TextBox 9">
            <a:extLst>
              <a:ext uri="{FF2B5EF4-FFF2-40B4-BE49-F238E27FC236}">
                <a16:creationId xmlns:a16="http://schemas.microsoft.com/office/drawing/2014/main" id="{70B4907B-7917-0248-8A45-EE28B55F0610}"/>
              </a:ext>
            </a:extLst>
          </xdr:cNvPr>
          <xdr:cNvSpPr txBox="1"/>
        </xdr:nvSpPr>
        <xdr:spPr>
          <a:xfrm>
            <a:off x="3108960" y="91440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p3b/3b</a:t>
            </a:r>
          </a:p>
        </xdr:txBody>
      </xdr:sp>
      <xdr:sp macro="" textlink="">
        <xdr:nvSpPr>
          <xdr:cNvPr id="11" name="TextBox 10">
            <a:extLst>
              <a:ext uri="{FF2B5EF4-FFF2-40B4-BE49-F238E27FC236}">
                <a16:creationId xmlns:a16="http://schemas.microsoft.com/office/drawing/2014/main" id="{40A320AD-14AF-A94D-8C55-B0817EF68560}"/>
              </a:ext>
            </a:extLst>
          </xdr:cNvPr>
          <xdr:cNvSpPr txBox="1"/>
        </xdr:nvSpPr>
        <xdr:spPr>
          <a:xfrm>
            <a:off x="1737360" y="158496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p4/4</a:t>
            </a:r>
          </a:p>
        </xdr:txBody>
      </xdr:sp>
      <xdr:sp macro="" textlink="">
        <xdr:nvSpPr>
          <xdr:cNvPr id="12" name="TextBox 11">
            <a:extLst>
              <a:ext uri="{FF2B5EF4-FFF2-40B4-BE49-F238E27FC236}">
                <a16:creationId xmlns:a16="http://schemas.microsoft.com/office/drawing/2014/main" id="{A7BA55BA-A510-4D40-B41B-189CE726B364}"/>
              </a:ext>
            </a:extLst>
          </xdr:cNvPr>
          <xdr:cNvSpPr txBox="1"/>
        </xdr:nvSpPr>
        <xdr:spPr>
          <a:xfrm>
            <a:off x="1239520" y="275336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p5/5</a:t>
            </a:r>
          </a:p>
        </xdr:txBody>
      </xdr:sp>
      <xdr:sp macro="" textlink="">
        <xdr:nvSpPr>
          <xdr:cNvPr id="13" name="TextBox 12">
            <a:extLst>
              <a:ext uri="{FF2B5EF4-FFF2-40B4-BE49-F238E27FC236}">
                <a16:creationId xmlns:a16="http://schemas.microsoft.com/office/drawing/2014/main" id="{E4FD2DE7-0F55-484E-8536-B0317AF173FC}"/>
              </a:ext>
            </a:extLst>
          </xdr:cNvPr>
          <xdr:cNvSpPr txBox="1"/>
        </xdr:nvSpPr>
        <xdr:spPr>
          <a:xfrm>
            <a:off x="3606800" y="2529840"/>
            <a:ext cx="117856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pDialysis/Dialysis</a:t>
            </a:r>
          </a:p>
        </xdr:txBody>
      </xdr:sp>
      <xdr:sp macro="" textlink="">
        <xdr:nvSpPr>
          <xdr:cNvPr id="14" name="TextBox 13">
            <a:extLst>
              <a:ext uri="{FF2B5EF4-FFF2-40B4-BE49-F238E27FC236}">
                <a16:creationId xmlns:a16="http://schemas.microsoft.com/office/drawing/2014/main" id="{9BF532FB-EBB9-974A-A603-80A782C6B16C}"/>
              </a:ext>
            </a:extLst>
          </xdr:cNvPr>
          <xdr:cNvSpPr txBox="1"/>
        </xdr:nvSpPr>
        <xdr:spPr>
          <a:xfrm rot="1630749">
            <a:off x="3139440" y="1483360"/>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p3b/4</a:t>
            </a:r>
          </a:p>
        </xdr:txBody>
      </xdr:sp>
      <xdr:sp macro="" textlink="">
        <xdr:nvSpPr>
          <xdr:cNvPr id="15" name="TextBox 14">
            <a:extLst>
              <a:ext uri="{FF2B5EF4-FFF2-40B4-BE49-F238E27FC236}">
                <a16:creationId xmlns:a16="http://schemas.microsoft.com/office/drawing/2014/main" id="{DD31CC25-36B3-7541-8ACB-6B0D08E0C540}"/>
              </a:ext>
            </a:extLst>
          </xdr:cNvPr>
          <xdr:cNvSpPr txBox="1"/>
        </xdr:nvSpPr>
        <xdr:spPr>
          <a:xfrm rot="1641970">
            <a:off x="1879599" y="2560319"/>
            <a:ext cx="6096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p4/5</a:t>
            </a:r>
          </a:p>
        </xdr:txBody>
      </xdr:sp>
      <xdr:sp macro="" textlink="">
        <xdr:nvSpPr>
          <xdr:cNvPr id="16" name="TextBox 15">
            <a:extLst>
              <a:ext uri="{FF2B5EF4-FFF2-40B4-BE49-F238E27FC236}">
                <a16:creationId xmlns:a16="http://schemas.microsoft.com/office/drawing/2014/main" id="{B2BDA132-87F1-164F-8B13-9E43A6D8604B}"/>
              </a:ext>
            </a:extLst>
          </xdr:cNvPr>
          <xdr:cNvSpPr txBox="1"/>
        </xdr:nvSpPr>
        <xdr:spPr>
          <a:xfrm rot="1636318">
            <a:off x="2540000" y="3159760"/>
            <a:ext cx="84328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1"/>
                </a:solidFill>
              </a:rPr>
              <a:t>p5/Dialysis</a:t>
            </a:r>
          </a:p>
        </xdr:txBody>
      </xdr:sp>
    </xdr:grpSp>
    <xdr:clientData/>
  </xdr:twoCellAnchor>
  <xdr:twoCellAnchor>
    <xdr:from>
      <xdr:col>4</xdr:col>
      <xdr:colOff>829442</xdr:colOff>
      <xdr:row>17</xdr:row>
      <xdr:rowOff>21709</xdr:rowOff>
    </xdr:from>
    <xdr:to>
      <xdr:col>5</xdr:col>
      <xdr:colOff>595991</xdr:colOff>
      <xdr:row>18</xdr:row>
      <xdr:rowOff>113273</xdr:rowOff>
    </xdr:to>
    <xdr:sp macro="" textlink="">
      <xdr:nvSpPr>
        <xdr:cNvPr id="18" name="TextBox 17">
          <a:extLst>
            <a:ext uri="{FF2B5EF4-FFF2-40B4-BE49-F238E27FC236}">
              <a16:creationId xmlns:a16="http://schemas.microsoft.com/office/drawing/2014/main" id="{54BFE5F3-21FF-6144-A08D-76752CEFAC9B}"/>
            </a:ext>
          </a:extLst>
        </xdr:cNvPr>
        <xdr:cNvSpPr txBox="1"/>
      </xdr:nvSpPr>
      <xdr:spPr>
        <a:xfrm rot="1645480">
          <a:off x="4182242" y="3476109"/>
          <a:ext cx="604749" cy="29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6"/>
              </a:solidFill>
            </a:rPr>
            <a:t>RR3a</a:t>
          </a:r>
        </a:p>
      </xdr:txBody>
    </xdr:sp>
    <xdr:clientData/>
  </xdr:twoCellAnchor>
  <xdr:twoCellAnchor>
    <xdr:from>
      <xdr:col>3</xdr:col>
      <xdr:colOff>326015</xdr:colOff>
      <xdr:row>19</xdr:row>
      <xdr:rowOff>194674</xdr:rowOff>
    </xdr:from>
    <xdr:to>
      <xdr:col>4</xdr:col>
      <xdr:colOff>92564</xdr:colOff>
      <xdr:row>21</xdr:row>
      <xdr:rowOff>83038</xdr:rowOff>
    </xdr:to>
    <xdr:sp macro="" textlink="">
      <xdr:nvSpPr>
        <xdr:cNvPr id="19" name="TextBox 18">
          <a:extLst>
            <a:ext uri="{FF2B5EF4-FFF2-40B4-BE49-F238E27FC236}">
              <a16:creationId xmlns:a16="http://schemas.microsoft.com/office/drawing/2014/main" id="{EA8CF9F0-891D-0748-A868-746923A225F2}"/>
            </a:ext>
          </a:extLst>
        </xdr:cNvPr>
        <xdr:cNvSpPr txBox="1"/>
      </xdr:nvSpPr>
      <xdr:spPr>
        <a:xfrm rot="1645480">
          <a:off x="2840615" y="4055474"/>
          <a:ext cx="604749" cy="29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6"/>
              </a:solidFill>
            </a:rPr>
            <a:t>RR3b</a:t>
          </a:r>
        </a:p>
      </xdr:txBody>
    </xdr:sp>
    <xdr:clientData/>
  </xdr:twoCellAnchor>
  <xdr:twoCellAnchor>
    <xdr:from>
      <xdr:col>1</xdr:col>
      <xdr:colOff>757343</xdr:colOff>
      <xdr:row>25</xdr:row>
      <xdr:rowOff>63054</xdr:rowOff>
    </xdr:from>
    <xdr:to>
      <xdr:col>2</xdr:col>
      <xdr:colOff>528974</xdr:colOff>
      <xdr:row>26</xdr:row>
      <xdr:rowOff>154618</xdr:rowOff>
    </xdr:to>
    <xdr:sp macro="" textlink="">
      <xdr:nvSpPr>
        <xdr:cNvPr id="20" name="TextBox 19">
          <a:extLst>
            <a:ext uri="{FF2B5EF4-FFF2-40B4-BE49-F238E27FC236}">
              <a16:creationId xmlns:a16="http://schemas.microsoft.com/office/drawing/2014/main" id="{119D9648-D61A-0442-9C0B-CEA133232648}"/>
            </a:ext>
          </a:extLst>
        </xdr:cNvPr>
        <xdr:cNvSpPr txBox="1"/>
      </xdr:nvSpPr>
      <xdr:spPr>
        <a:xfrm rot="1645480">
          <a:off x="1595543" y="5143054"/>
          <a:ext cx="609831" cy="29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accent6"/>
              </a:solidFill>
            </a:rPr>
            <a:t>RR4</a:t>
          </a:r>
        </a:p>
      </xdr:txBody>
    </xdr:sp>
    <xdr:clientData/>
  </xdr:twoCellAnchor>
  <xdr:twoCellAnchor>
    <xdr:from>
      <xdr:col>0</xdr:col>
      <xdr:colOff>127000</xdr:colOff>
      <xdr:row>0</xdr:row>
      <xdr:rowOff>101600</xdr:rowOff>
    </xdr:from>
    <xdr:to>
      <xdr:col>7</xdr:col>
      <xdr:colOff>800100</xdr:colOff>
      <xdr:row>15</xdr:row>
      <xdr:rowOff>50800</xdr:rowOff>
    </xdr:to>
    <xdr:sp macro="" textlink="">
      <xdr:nvSpPr>
        <xdr:cNvPr id="23" name="TextBox 22">
          <a:extLst>
            <a:ext uri="{FF2B5EF4-FFF2-40B4-BE49-F238E27FC236}">
              <a16:creationId xmlns:a16="http://schemas.microsoft.com/office/drawing/2014/main" id="{1CF53E78-5CA6-D52D-ADD9-09AF92BDE0AD}"/>
            </a:ext>
          </a:extLst>
        </xdr:cNvPr>
        <xdr:cNvSpPr txBox="1"/>
      </xdr:nvSpPr>
      <xdr:spPr>
        <a:xfrm>
          <a:off x="127000" y="101600"/>
          <a:ext cx="6540500" cy="299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u="sng"/>
            <a:t>An economic evaluation</a:t>
          </a:r>
          <a:r>
            <a:rPr lang="en-GB" sz="1200" b="1" u="sng" baseline="0"/>
            <a:t> of an integrated care to delay the progression of chronic kidney disease in rural Thai populations: Brief</a:t>
          </a:r>
        </a:p>
        <a:p>
          <a:endParaRPr lang="en-GB" sz="1200" b="0" u="none" baseline="0"/>
        </a:p>
        <a:p>
          <a:r>
            <a:rPr lang="en-GB" sz="1200" b="0" u="none" baseline="0"/>
            <a:t>An integrated CKD program (ICP) run by a multidisciplinary care team (MDCT) has been found to be clinically effective at delaying the progression of chronic kidney disease (CKD) in patients found to be in CKD stages 3-4 (REFS). Delaying the progression of this disease is imperative, especially in rural communities where access to secondary care and nephrologists is limited, to not only allow patients to maintain a better quality of life for longer but to also prevent the demand for expensive treatments for end-stage-renal-failure (ESRD) and kidney failure (ie. dialysis and transplantion). However, there is limited evidence surrounding the cost-effectiveness of this intervention.</a:t>
          </a:r>
        </a:p>
        <a:p>
          <a:endParaRPr lang="en-GB" sz="1200" b="0" u="none" baseline="0"/>
        </a:p>
        <a:p>
          <a:r>
            <a:rPr lang="en-GB" sz="1200" b="0" u="none" baseline="0"/>
            <a:t>This Markov model seeks to examine under which conditions the ICP run by the MDCT is cost-effective, as well as clinically effective, from a societal perspective - in order to be able to inform whether the intervention should be considered for adoption into the benefits package provided by the Universal Health Scheme (UHS) under Thailand's Universal healthcare coverage (UHC) scheme.</a:t>
          </a:r>
          <a:endParaRPr lang="en-GB" sz="1200" b="0" u="none"/>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64</xdr:col>
      <xdr:colOff>139700</xdr:colOff>
      <xdr:row>4</xdr:row>
      <xdr:rowOff>50800</xdr:rowOff>
    </xdr:from>
    <xdr:to>
      <xdr:col>65</xdr:col>
      <xdr:colOff>520700</xdr:colOff>
      <xdr:row>5</xdr:row>
      <xdr:rowOff>136652</xdr:rowOff>
    </xdr:to>
    <xdr:sp macro="[0]!ACurves" textlink="">
      <xdr:nvSpPr>
        <xdr:cNvPr id="3" name="Bevel 2">
          <a:extLst>
            <a:ext uri="{FF2B5EF4-FFF2-40B4-BE49-F238E27FC236}">
              <a16:creationId xmlns:a16="http://schemas.microsoft.com/office/drawing/2014/main" id="{BBBD3B9C-09B7-2D5B-F3A9-55D0CB8BEFFA}"/>
            </a:ext>
          </a:extLst>
        </xdr:cNvPr>
        <xdr:cNvSpPr/>
      </xdr:nvSpPr>
      <xdr:spPr>
        <a:xfrm>
          <a:off x="53721000" y="800100"/>
          <a:ext cx="1968500" cy="301752"/>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Run</a:t>
          </a:r>
          <a:r>
            <a:rPr lang="en-GB" sz="1100" b="1" baseline="0"/>
            <a:t> Acceptibility Curves</a:t>
          </a:r>
          <a:endParaRPr lang="en-GB" sz="1100" b="1"/>
        </a:p>
      </xdr:txBody>
    </xdr:sp>
    <xdr:clientData/>
  </xdr:twoCellAnchor>
  <xdr:twoCellAnchor>
    <xdr:from>
      <xdr:col>72</xdr:col>
      <xdr:colOff>622300</xdr:colOff>
      <xdr:row>4</xdr:row>
      <xdr:rowOff>50800</xdr:rowOff>
    </xdr:from>
    <xdr:to>
      <xdr:col>73</xdr:col>
      <xdr:colOff>1168400</xdr:colOff>
      <xdr:row>5</xdr:row>
      <xdr:rowOff>136652</xdr:rowOff>
    </xdr:to>
    <xdr:sp macro="[0]!Population_EVPI" textlink="">
      <xdr:nvSpPr>
        <xdr:cNvPr id="2" name="Bevel 1">
          <a:extLst>
            <a:ext uri="{FF2B5EF4-FFF2-40B4-BE49-F238E27FC236}">
              <a16:creationId xmlns:a16="http://schemas.microsoft.com/office/drawing/2014/main" id="{7DCD8211-1FD5-584E-8F63-3675CDB043F2}"/>
            </a:ext>
          </a:extLst>
        </xdr:cNvPr>
        <xdr:cNvSpPr/>
      </xdr:nvSpPr>
      <xdr:spPr>
        <a:xfrm>
          <a:off x="63004700" y="800100"/>
          <a:ext cx="1968500" cy="301752"/>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Run</a:t>
          </a:r>
          <a:r>
            <a:rPr lang="en-GB" sz="1100" b="1" baseline="0"/>
            <a:t> Population EPVI</a:t>
          </a:r>
          <a:endParaRPr lang="en-GB" sz="1100" b="1"/>
        </a:p>
      </xdr:txBody>
    </xdr:sp>
    <xdr:clientData/>
  </xdr:twoCellAnchor>
  <xdr:twoCellAnchor>
    <xdr:from>
      <xdr:col>79</xdr:col>
      <xdr:colOff>241300</xdr:colOff>
      <xdr:row>4</xdr:row>
      <xdr:rowOff>50800</xdr:rowOff>
    </xdr:from>
    <xdr:to>
      <xdr:col>80</xdr:col>
      <xdr:colOff>1358900</xdr:colOff>
      <xdr:row>5</xdr:row>
      <xdr:rowOff>136652</xdr:rowOff>
    </xdr:to>
    <xdr:sp macro="[0]!Partial_EVPI_mother" textlink="">
      <xdr:nvSpPr>
        <xdr:cNvPr id="5" name="Bevel 4">
          <a:extLst>
            <a:ext uri="{FF2B5EF4-FFF2-40B4-BE49-F238E27FC236}">
              <a16:creationId xmlns:a16="http://schemas.microsoft.com/office/drawing/2014/main" id="{DC92F322-43EB-F24F-852F-D7F60AB4DABD}"/>
            </a:ext>
          </a:extLst>
        </xdr:cNvPr>
        <xdr:cNvSpPr/>
      </xdr:nvSpPr>
      <xdr:spPr>
        <a:xfrm>
          <a:off x="69964300" y="800100"/>
          <a:ext cx="1968500" cy="301752"/>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Run</a:t>
          </a:r>
          <a:r>
            <a:rPr lang="en-GB" sz="1100" b="1" baseline="0"/>
            <a:t> Mother Partial EVPI</a:t>
          </a:r>
          <a:endParaRPr lang="en-GB" sz="1100" b="1"/>
        </a:p>
      </xdr:txBody>
    </xdr:sp>
    <xdr:clientData/>
  </xdr:twoCellAnchor>
  <xdr:twoCellAnchor>
    <xdr:from>
      <xdr:col>4</xdr:col>
      <xdr:colOff>190498</xdr:colOff>
      <xdr:row>0</xdr:row>
      <xdr:rowOff>202404</xdr:rowOff>
    </xdr:from>
    <xdr:to>
      <xdr:col>8</xdr:col>
      <xdr:colOff>809624</xdr:colOff>
      <xdr:row>2</xdr:row>
      <xdr:rowOff>202404</xdr:rowOff>
    </xdr:to>
    <xdr:sp macro="[0]!Macro1" textlink="">
      <xdr:nvSpPr>
        <xdr:cNvPr id="4" name="Rectangle: Beveled 3">
          <a:extLst>
            <a:ext uri="{FF2B5EF4-FFF2-40B4-BE49-F238E27FC236}">
              <a16:creationId xmlns:a16="http://schemas.microsoft.com/office/drawing/2014/main" id="{54F46BDB-B556-D432-677B-C2C8FDF25CF7}"/>
            </a:ext>
          </a:extLst>
        </xdr:cNvPr>
        <xdr:cNvSpPr/>
      </xdr:nvSpPr>
      <xdr:spPr>
        <a:xfrm>
          <a:off x="2809873" y="202404"/>
          <a:ext cx="4000501" cy="309563"/>
        </a:xfrm>
        <a:prstGeom prst="bevel">
          <a:avLst/>
        </a:prstGeom>
        <a:solidFill>
          <a:srgbClr val="FF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Run Uncertainty</a:t>
          </a:r>
          <a:r>
            <a:rPr lang="en-US" sz="1100" b="1" baseline="0"/>
            <a:t> and Evaluation of Perfect Information Analysis</a:t>
          </a:r>
          <a:endParaRPr lang="en-US" sz="1100" b="1"/>
        </a:p>
      </xdr:txBody>
    </xdr:sp>
    <xdr:clientData/>
  </xdr:twoCellAnchor>
  <xdr:twoCellAnchor>
    <xdr:from>
      <xdr:col>9</xdr:col>
      <xdr:colOff>479777</xdr:colOff>
      <xdr:row>1</xdr:row>
      <xdr:rowOff>2</xdr:rowOff>
    </xdr:from>
    <xdr:to>
      <xdr:col>10</xdr:col>
      <xdr:colOff>804332</xdr:colOff>
      <xdr:row>2</xdr:row>
      <xdr:rowOff>197558</xdr:rowOff>
    </xdr:to>
    <xdr:sp macro="[0]!Simulation" textlink="">
      <xdr:nvSpPr>
        <xdr:cNvPr id="11" name="Bevel 10">
          <a:extLst>
            <a:ext uri="{FF2B5EF4-FFF2-40B4-BE49-F238E27FC236}">
              <a16:creationId xmlns:a16="http://schemas.microsoft.com/office/drawing/2014/main" id="{39DCD46F-2609-038F-8769-23CD15A2F115}"/>
            </a:ext>
          </a:extLst>
        </xdr:cNvPr>
        <xdr:cNvSpPr/>
      </xdr:nvSpPr>
      <xdr:spPr>
        <a:xfrm>
          <a:off x="7351888" y="211669"/>
          <a:ext cx="1171222" cy="29633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Run Simulation</a:t>
          </a:r>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8659752" cy="6289408"/>
    <xdr:graphicFrame macro="">
      <xdr:nvGraphicFramePr>
        <xdr:cNvPr id="2" name="Chart 1">
          <a:extLst>
            <a:ext uri="{FF2B5EF4-FFF2-40B4-BE49-F238E27FC236}">
              <a16:creationId xmlns:a16="http://schemas.microsoft.com/office/drawing/2014/main" id="{3AE8F5D8-8D1F-C084-CD12-34C46C47E1C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0.44584</cdr:x>
      <cdr:y>0.39769</cdr:y>
    </cdr:from>
    <cdr:to>
      <cdr:x>0.89589</cdr:x>
      <cdr:y>0.43584</cdr:y>
    </cdr:to>
    <cdr:sp macro="" textlink="">
      <cdr:nvSpPr>
        <cdr:cNvPr id="4" name="TextBox 3">
          <a:extLst xmlns:a="http://schemas.openxmlformats.org/drawingml/2006/main">
            <a:ext uri="{FF2B5EF4-FFF2-40B4-BE49-F238E27FC236}">
              <a16:creationId xmlns:a16="http://schemas.microsoft.com/office/drawing/2014/main" id="{93413ACC-304F-7B77-5952-42F34B271898}"/>
            </a:ext>
          </a:extLst>
        </cdr:cNvPr>
        <cdr:cNvSpPr txBox="1"/>
      </cdr:nvSpPr>
      <cdr:spPr>
        <a:xfrm xmlns:a="http://schemas.openxmlformats.org/drawingml/2006/main">
          <a:off x="3860897" y="2501223"/>
          <a:ext cx="3897252" cy="239942"/>
        </a:xfrm>
        <a:prstGeom xmlns:a="http://schemas.openxmlformats.org/drawingml/2006/main" prst="rect">
          <a:avLst/>
        </a:prstGeom>
      </cdr:spPr>
      <cdr:txBody>
        <a:bodyPr xmlns:a="http://schemas.openxmlformats.org/drawingml/2006/main" rot="-960000" vertOverflow="clip" wrap="square" rtlCol="0"/>
        <a:lstStyle xmlns:a="http://schemas.openxmlformats.org/drawingml/2006/main"/>
        <a:p xmlns:a="http://schemas.openxmlformats.org/drawingml/2006/main">
          <a:pPr algn="ctr"/>
          <a:r>
            <a:rPr lang="en-US" sz="1100">
              <a:solidFill>
                <a:srgbClr val="C00000"/>
              </a:solidFill>
            </a:rPr>
            <a:t>Willingness-to-pay</a:t>
          </a:r>
          <a:r>
            <a:rPr lang="en-US" sz="1100" baseline="0">
              <a:solidFill>
                <a:srgbClr val="C00000"/>
              </a:solidFill>
            </a:rPr>
            <a:t> threshold (THB 160 000)</a:t>
          </a:r>
          <a:endParaRPr lang="en-US" sz="1100">
            <a:solidFill>
              <a:srgbClr val="C00000"/>
            </a:solidFill>
          </a:endParaRP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BAE630AA-3FDB-3B56-9336-3E3BB85B88A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54143" cy="6272893"/>
    <xdr:graphicFrame macro="">
      <xdr:nvGraphicFramePr>
        <xdr:cNvPr id="2" name="Chart 1">
          <a:extLst>
            <a:ext uri="{FF2B5EF4-FFF2-40B4-BE49-F238E27FC236}">
              <a16:creationId xmlns:a16="http://schemas.microsoft.com/office/drawing/2014/main" id="{31C6EF4A-B783-DF80-5CBC-771175CFB9B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0.78326</cdr:x>
      <cdr:y>0.00924</cdr:y>
    </cdr:from>
    <cdr:to>
      <cdr:x>0.78331</cdr:x>
      <cdr:y>0.8662</cdr:y>
    </cdr:to>
    <cdr:cxnSp macro="">
      <cdr:nvCxnSpPr>
        <cdr:cNvPr id="3" name="Straight Connector 2">
          <a:extLst xmlns:a="http://schemas.openxmlformats.org/drawingml/2006/main">
            <a:ext uri="{FF2B5EF4-FFF2-40B4-BE49-F238E27FC236}">
              <a16:creationId xmlns:a16="http://schemas.microsoft.com/office/drawing/2014/main" id="{2061EBA4-EE41-6768-4C6D-A51DD207CC5F}"/>
            </a:ext>
          </a:extLst>
        </cdr:cNvPr>
        <cdr:cNvCxnSpPr/>
      </cdr:nvCxnSpPr>
      <cdr:spPr>
        <a:xfrm xmlns:a="http://schemas.openxmlformats.org/drawingml/2006/main" flipV="1">
          <a:off x="7289160" y="56016"/>
          <a:ext cx="503" cy="5194740"/>
        </a:xfrm>
        <a:prstGeom xmlns:a="http://schemas.openxmlformats.org/drawingml/2006/main" prst="line">
          <a:avLst/>
        </a:prstGeom>
        <a:ln xmlns:a="http://schemas.openxmlformats.org/drawingml/2006/main">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0.71216</cdr:x>
      <cdr:y>0.89375</cdr:y>
    </cdr:from>
    <cdr:to>
      <cdr:x>0.86468</cdr:x>
      <cdr:y>0.97887</cdr:y>
    </cdr:to>
    <cdr:sp macro="" textlink="">
      <cdr:nvSpPr>
        <cdr:cNvPr id="4" name="TextBox 3">
          <a:extLst xmlns:a="http://schemas.openxmlformats.org/drawingml/2006/main">
            <a:ext uri="{FF2B5EF4-FFF2-40B4-BE49-F238E27FC236}">
              <a16:creationId xmlns:a16="http://schemas.microsoft.com/office/drawing/2014/main" id="{5C63A462-4AE5-5A5D-63C0-9AFA468DE3AA}"/>
            </a:ext>
          </a:extLst>
        </cdr:cNvPr>
        <cdr:cNvSpPr txBox="1"/>
      </cdr:nvSpPr>
      <cdr:spPr>
        <a:xfrm xmlns:a="http://schemas.openxmlformats.org/drawingml/2006/main">
          <a:off x="6627479" y="5417802"/>
          <a:ext cx="1419411" cy="51598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r>
            <a:rPr lang="en-GB" sz="1000">
              <a:solidFill>
                <a:srgbClr val="FF0000"/>
              </a:solidFill>
            </a:rPr>
            <a:t>Cost-effectivness</a:t>
          </a:r>
          <a:r>
            <a:rPr lang="en-GB" sz="1000" baseline="0">
              <a:solidFill>
                <a:srgbClr val="FF0000"/>
              </a:solidFill>
            </a:rPr>
            <a:t> threshold = 160,00 THB</a:t>
          </a:r>
          <a:endParaRPr lang="en-GB" sz="10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https://chula-my.sharepoint.com/Users/mollypaffett/Library/Containers/com.apple.mail/Data/Library/Mail%20Downloads/B2ECA187-7422-45C2-BE36-EAC2F5B2F173/Solution-Exercise%202.3.xls" TargetMode="External"/><Relationship Id="rId1" Type="http://schemas.openxmlformats.org/officeDocument/2006/relationships/externalLinkPath" Target="https://chula-my.sharepoint.com/Users/mollypaffett/Library/Containers/com.apple.mail/Data/Library/Mail%20Downloads/B2ECA187-7422-45C2-BE36-EAC2F5B2F173/Solution-Exercise%202.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hula-my.sharepoint.com/PhDthesis/PhD%20thesis/Data&amp;analysis/Laparoscopic%20cholecystectomy/Worksheet_LCvsOC.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hula-my.sharepoint.com/PhDthesis/PhD%20thesis/Data&amp;analysis/ESRD/Copy%20of%20WorksheetESRD.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hula-my.sharepoint.com/Workshops/York/AME_Exercise_York04/Exercise%204b%20-%20solu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lysis"/>
      <sheetName val="Models"/>
      <sheetName val="Parameters"/>
      <sheetName val="Hazard f_n of dialysis cohort"/>
      <sheetName val="STD practice"/>
      <sheetName val="PD"/>
      <sheetName val="HD"/>
      <sheetName val="Simulation"/>
    </sheetNames>
    <sheetDataSet>
      <sheetData sheetId="0">
        <row r="6">
          <cell r="C6">
            <v>50</v>
          </cell>
        </row>
      </sheetData>
      <sheetData sheetId="1" refreshError="1"/>
      <sheetData sheetId="2">
        <row r="2">
          <cell r="D2">
            <v>0</v>
          </cell>
        </row>
        <row r="3">
          <cell r="B3">
            <v>1</v>
          </cell>
        </row>
        <row r="10">
          <cell r="B10">
            <v>0.33300000000000002</v>
          </cell>
        </row>
        <row r="11">
          <cell r="B11">
            <v>0.32900000000000001</v>
          </cell>
        </row>
        <row r="12">
          <cell r="B12">
            <v>0.27</v>
          </cell>
        </row>
        <row r="13">
          <cell r="B13">
            <v>6.3938618925831201E-3</v>
          </cell>
        </row>
        <row r="14">
          <cell r="B14">
            <v>2.7027027027027029E-2</v>
          </cell>
        </row>
        <row r="19">
          <cell r="B19">
            <v>7.9446239321790722E-5</v>
          </cell>
        </row>
        <row r="20">
          <cell r="B20">
            <v>1.074865137262125</v>
          </cell>
        </row>
        <row r="24">
          <cell r="B24">
            <v>17623</v>
          </cell>
        </row>
        <row r="26">
          <cell r="B26">
            <v>46667</v>
          </cell>
        </row>
        <row r="27">
          <cell r="B27">
            <v>163.30000000000001</v>
          </cell>
        </row>
        <row r="29">
          <cell r="B29">
            <v>28</v>
          </cell>
        </row>
        <row r="31">
          <cell r="B31">
            <v>790</v>
          </cell>
        </row>
        <row r="32">
          <cell r="B32">
            <v>1050</v>
          </cell>
        </row>
        <row r="33">
          <cell r="B33">
            <v>2</v>
          </cell>
        </row>
        <row r="35">
          <cell r="B35">
            <v>21500</v>
          </cell>
        </row>
        <row r="37">
          <cell r="B37">
            <v>2.2999999999999998</v>
          </cell>
        </row>
        <row r="39">
          <cell r="B39">
            <v>356942.09200000006</v>
          </cell>
        </row>
        <row r="40">
          <cell r="B40">
            <v>379832.95614814723</v>
          </cell>
        </row>
        <row r="41">
          <cell r="B41">
            <v>32000</v>
          </cell>
        </row>
        <row r="42">
          <cell r="B42">
            <v>10528</v>
          </cell>
        </row>
        <row r="43">
          <cell r="B43">
            <v>4028.13</v>
          </cell>
        </row>
        <row r="46">
          <cell r="B46">
            <v>14919</v>
          </cell>
        </row>
        <row r="47">
          <cell r="B47">
            <v>1658</v>
          </cell>
        </row>
        <row r="48">
          <cell r="B48">
            <v>0.98</v>
          </cell>
        </row>
        <row r="49">
          <cell r="B49">
            <v>2.13</v>
          </cell>
        </row>
        <row r="50">
          <cell r="B50">
            <v>12.85</v>
          </cell>
        </row>
        <row r="51">
          <cell r="B51">
            <v>40163.767999999996</v>
          </cell>
        </row>
        <row r="54">
          <cell r="B54">
            <v>454300.86000000004</v>
          </cell>
        </row>
        <row r="55">
          <cell r="B55">
            <v>407633.86000000004</v>
          </cell>
        </row>
        <row r="56">
          <cell r="B56">
            <v>445524.85414814722</v>
          </cell>
        </row>
        <row r="57">
          <cell r="B57">
            <v>424024.85414814722</v>
          </cell>
        </row>
        <row r="60">
          <cell r="B60">
            <v>35245</v>
          </cell>
        </row>
        <row r="61">
          <cell r="B61">
            <v>32683.348799999902</v>
          </cell>
          <cell r="O61">
            <v>100</v>
          </cell>
        </row>
        <row r="62">
          <cell r="B62">
            <v>4811.2001359999849</v>
          </cell>
        </row>
        <row r="63">
          <cell r="O63">
            <v>103.5</v>
          </cell>
        </row>
        <row r="65">
          <cell r="B65">
            <v>40950.76799999988</v>
          </cell>
        </row>
        <row r="66">
          <cell r="B66">
            <v>2717.1735999999919</v>
          </cell>
          <cell r="O66">
            <v>107.31333333333301</v>
          </cell>
        </row>
        <row r="69">
          <cell r="B69">
            <v>7528.3737359999768</v>
          </cell>
        </row>
        <row r="70">
          <cell r="B70">
            <v>73634.116799999785</v>
          </cell>
        </row>
        <row r="73">
          <cell r="B73">
            <v>0.72</v>
          </cell>
        </row>
        <row r="74">
          <cell r="B74">
            <v>0.68</v>
          </cell>
        </row>
        <row r="75">
          <cell r="B75">
            <v>0.6</v>
          </cell>
        </row>
        <row r="76">
          <cell r="B76">
            <v>0.70903333333333329</v>
          </cell>
        </row>
        <row r="77">
          <cell r="B77">
            <v>0.67100000000000004</v>
          </cell>
        </row>
      </sheetData>
      <sheetData sheetId="3"/>
      <sheetData sheetId="4" refreshError="1"/>
      <sheetData sheetId="5">
        <row r="6">
          <cell r="B6">
            <v>0</v>
          </cell>
        </row>
        <row r="7">
          <cell r="B7">
            <v>1</v>
          </cell>
        </row>
        <row r="8">
          <cell r="B8">
            <v>2</v>
          </cell>
        </row>
        <row r="9">
          <cell r="B9">
            <v>3</v>
          </cell>
        </row>
        <row r="10">
          <cell r="B10">
            <v>4</v>
          </cell>
        </row>
        <row r="11">
          <cell r="B11">
            <v>5</v>
          </cell>
        </row>
        <row r="12">
          <cell r="B12">
            <v>6</v>
          </cell>
        </row>
        <row r="13">
          <cell r="B13">
            <v>7</v>
          </cell>
        </row>
        <row r="14">
          <cell r="B14">
            <v>8</v>
          </cell>
        </row>
        <row r="15">
          <cell r="B15">
            <v>9</v>
          </cell>
        </row>
        <row r="16">
          <cell r="B16">
            <v>10</v>
          </cell>
        </row>
        <row r="17">
          <cell r="B17">
            <v>11</v>
          </cell>
        </row>
        <row r="18">
          <cell r="B18">
            <v>12</v>
          </cell>
        </row>
        <row r="19">
          <cell r="B19">
            <v>13</v>
          </cell>
        </row>
        <row r="20">
          <cell r="B20">
            <v>14</v>
          </cell>
        </row>
        <row r="21">
          <cell r="B21">
            <v>15</v>
          </cell>
        </row>
        <row r="22">
          <cell r="B22">
            <v>16</v>
          </cell>
        </row>
        <row r="23">
          <cell r="B23">
            <v>17</v>
          </cell>
        </row>
        <row r="24">
          <cell r="B24">
            <v>18</v>
          </cell>
        </row>
        <row r="25">
          <cell r="B25">
            <v>19</v>
          </cell>
        </row>
        <row r="26">
          <cell r="B26">
            <v>20</v>
          </cell>
        </row>
        <row r="27">
          <cell r="B27">
            <v>21</v>
          </cell>
        </row>
        <row r="28">
          <cell r="B28">
            <v>22</v>
          </cell>
        </row>
        <row r="29">
          <cell r="B29">
            <v>23</v>
          </cell>
        </row>
        <row r="30">
          <cell r="B30">
            <v>24</v>
          </cell>
        </row>
        <row r="31">
          <cell r="B31">
            <v>25</v>
          </cell>
        </row>
        <row r="32">
          <cell r="B32">
            <v>26</v>
          </cell>
        </row>
        <row r="33">
          <cell r="B33">
            <v>27</v>
          </cell>
        </row>
        <row r="34">
          <cell r="B34">
            <v>28</v>
          </cell>
        </row>
        <row r="35">
          <cell r="B35">
            <v>29</v>
          </cell>
        </row>
        <row r="36">
          <cell r="B36">
            <v>30</v>
          </cell>
        </row>
        <row r="37">
          <cell r="B37">
            <v>31</v>
          </cell>
        </row>
        <row r="38">
          <cell r="B38">
            <v>32</v>
          </cell>
        </row>
        <row r="39">
          <cell r="B39">
            <v>33</v>
          </cell>
        </row>
        <row r="40">
          <cell r="B40">
            <v>34</v>
          </cell>
        </row>
        <row r="41">
          <cell r="B41">
            <v>35</v>
          </cell>
        </row>
        <row r="42">
          <cell r="B42">
            <v>36</v>
          </cell>
        </row>
        <row r="43">
          <cell r="B43">
            <v>37</v>
          </cell>
        </row>
        <row r="44">
          <cell r="B44">
            <v>38</v>
          </cell>
        </row>
        <row r="45">
          <cell r="B45">
            <v>39</v>
          </cell>
        </row>
        <row r="46">
          <cell r="B46">
            <v>40</v>
          </cell>
        </row>
        <row r="47">
          <cell r="B47">
            <v>41</v>
          </cell>
        </row>
        <row r="48">
          <cell r="B48">
            <v>42</v>
          </cell>
        </row>
        <row r="49">
          <cell r="B49">
            <v>43</v>
          </cell>
        </row>
        <row r="50">
          <cell r="B50">
            <v>44</v>
          </cell>
        </row>
        <row r="51">
          <cell r="B51">
            <v>45</v>
          </cell>
        </row>
        <row r="52">
          <cell r="B52">
            <v>46</v>
          </cell>
        </row>
        <row r="53">
          <cell r="B53">
            <v>47</v>
          </cell>
        </row>
        <row r="54">
          <cell r="B54">
            <v>48</v>
          </cell>
        </row>
        <row r="55">
          <cell r="B55">
            <v>49</v>
          </cell>
        </row>
        <row r="56">
          <cell r="B56">
            <v>50</v>
          </cell>
        </row>
        <row r="57">
          <cell r="B57">
            <v>51</v>
          </cell>
        </row>
        <row r="58">
          <cell r="B58">
            <v>52</v>
          </cell>
        </row>
        <row r="59">
          <cell r="B59">
            <v>53</v>
          </cell>
        </row>
        <row r="60">
          <cell r="B60">
            <v>54</v>
          </cell>
        </row>
        <row r="61">
          <cell r="B61">
            <v>55</v>
          </cell>
        </row>
        <row r="62">
          <cell r="B62">
            <v>56</v>
          </cell>
        </row>
        <row r="63">
          <cell r="B63">
            <v>57</v>
          </cell>
        </row>
        <row r="64">
          <cell r="B64">
            <v>58</v>
          </cell>
        </row>
        <row r="65">
          <cell r="B65">
            <v>59</v>
          </cell>
        </row>
        <row r="66">
          <cell r="B66">
            <v>60</v>
          </cell>
        </row>
        <row r="67">
          <cell r="B67">
            <v>61</v>
          </cell>
        </row>
        <row r="68">
          <cell r="B68">
            <v>62</v>
          </cell>
        </row>
        <row r="69">
          <cell r="B69">
            <v>63</v>
          </cell>
        </row>
        <row r="70">
          <cell r="B70">
            <v>64</v>
          </cell>
        </row>
        <row r="71">
          <cell r="B71">
            <v>65</v>
          </cell>
        </row>
        <row r="72">
          <cell r="B72">
            <v>66</v>
          </cell>
        </row>
        <row r="73">
          <cell r="B73">
            <v>67</v>
          </cell>
        </row>
        <row r="74">
          <cell r="B74">
            <v>68</v>
          </cell>
        </row>
        <row r="75">
          <cell r="B75">
            <v>69</v>
          </cell>
        </row>
        <row r="76">
          <cell r="B76">
            <v>70</v>
          </cell>
        </row>
        <row r="77">
          <cell r="B77">
            <v>71</v>
          </cell>
        </row>
        <row r="78">
          <cell r="B78">
            <v>72</v>
          </cell>
        </row>
        <row r="79">
          <cell r="B79">
            <v>73</v>
          </cell>
        </row>
        <row r="80">
          <cell r="B80">
            <v>74</v>
          </cell>
        </row>
        <row r="81">
          <cell r="B81">
            <v>75</v>
          </cell>
        </row>
        <row r="82">
          <cell r="B82">
            <v>76</v>
          </cell>
        </row>
        <row r="83">
          <cell r="B83">
            <v>77</v>
          </cell>
        </row>
        <row r="84">
          <cell r="B84">
            <v>78</v>
          </cell>
        </row>
        <row r="85">
          <cell r="B85">
            <v>79</v>
          </cell>
        </row>
        <row r="86">
          <cell r="B86">
            <v>80</v>
          </cell>
        </row>
        <row r="87">
          <cell r="B87">
            <v>81</v>
          </cell>
        </row>
        <row r="88">
          <cell r="B88">
            <v>82</v>
          </cell>
        </row>
        <row r="89">
          <cell r="B89">
            <v>83</v>
          </cell>
        </row>
        <row r="90">
          <cell r="B90">
            <v>84</v>
          </cell>
        </row>
        <row r="91">
          <cell r="B91">
            <v>85</v>
          </cell>
        </row>
        <row r="92">
          <cell r="B92">
            <v>86</v>
          </cell>
        </row>
        <row r="93">
          <cell r="B93">
            <v>87</v>
          </cell>
        </row>
        <row r="94">
          <cell r="B94">
            <v>88</v>
          </cell>
        </row>
        <row r="95">
          <cell r="B95">
            <v>89</v>
          </cell>
        </row>
        <row r="96">
          <cell r="B96">
            <v>90</v>
          </cell>
        </row>
        <row r="97">
          <cell r="B97">
            <v>91</v>
          </cell>
        </row>
        <row r="98">
          <cell r="B98">
            <v>92</v>
          </cell>
        </row>
        <row r="99">
          <cell r="B99">
            <v>93</v>
          </cell>
        </row>
        <row r="100">
          <cell r="B100">
            <v>94</v>
          </cell>
        </row>
        <row r="101">
          <cell r="B101">
            <v>95</v>
          </cell>
        </row>
        <row r="102">
          <cell r="B102">
            <v>96</v>
          </cell>
        </row>
        <row r="103">
          <cell r="B103">
            <v>97</v>
          </cell>
        </row>
        <row r="104">
          <cell r="B104">
            <v>98</v>
          </cell>
        </row>
        <row r="105">
          <cell r="B105">
            <v>99</v>
          </cell>
        </row>
      </sheetData>
      <sheetData sheetId="6" refreshError="1"/>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Dtree1"/>
      <sheetName val="Parameters"/>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Models"/>
      <sheetName val="Parameters"/>
      <sheetName val="Simulation"/>
      <sheetName val="reviews"/>
      <sheetName val="Copy of WorksheetESRD"/>
    </sheetNames>
    <sheetDataSet>
      <sheetData sheetId="0" refreshError="1"/>
      <sheetData sheetId="1" refreshError="1"/>
      <sheetData sheetId="2"/>
      <sheetData sheetId="3" refreshError="1"/>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Figure"/>
      <sheetName val="Analysis"/>
      <sheetName val="Parameters"/>
      <sheetName val="Life tables"/>
      <sheetName val="Hazard function"/>
      <sheetName val="Standard"/>
      <sheetName val="NP1"/>
      <sheetName val="Simulation"/>
      <sheetName val="EVPI"/>
      <sheetName val="partial EVPI"/>
      <sheetName val="Macros"/>
    </sheetNames>
    <sheetDataSet>
      <sheetData sheetId="0" refreshError="1"/>
      <sheetData sheetId="1" refreshError="1"/>
      <sheetData sheetId="2" refreshError="1"/>
      <sheetData sheetId="3" refreshError="1"/>
      <sheetData sheetId="4" refreshError="1"/>
      <sheetData sheetId="5" refreshError="1">
        <row r="68">
          <cell r="M68">
            <v>512.43465834364304</v>
          </cell>
          <cell r="O68">
            <v>14.653189614825321</v>
          </cell>
        </row>
      </sheetData>
      <sheetData sheetId="6" refreshError="1">
        <row r="68">
          <cell r="M68">
            <v>610.31181775758273</v>
          </cell>
          <cell r="O68">
            <v>14.697709857306155</v>
          </cell>
        </row>
      </sheetData>
      <sheetData sheetId="7" refreshError="1"/>
      <sheetData sheetId="8" refreshError="1"/>
      <sheetData sheetId="9" refreshError="1"/>
      <sheetData sheetId="10" refreshError="1"/>
    </sheetDataSet>
  </externalBook>
</externalLink>
</file>

<file path=xl/persons/person.xml><?xml version="1.0" encoding="utf-8"?>
<personList xmlns="http://schemas.microsoft.com/office/spreadsheetml/2018/threadedcomments" xmlns:x="http://schemas.openxmlformats.org/spreadsheetml/2006/main">
  <person displayName="Yot Teerawattananon" id="{38AB6F31-A29A-4B3F-925B-958F62D45AE2}" userId="S::Yot.t@hitap.net::196f0c34-a3e2-47d8-83a3-a685eb0a7783" providerId="AD"/>
  <person displayName="Molly Paffett" id="{45DBB841-896C-C14A-A06B-F94816C31B46}" userId="S::mep536@york.ac.uk::6cd8d64a-f1b4-487f-bbe2-356eb5eeded6" providerId="AD"/>
  <person displayName="Jeerath Phannajit" id="{F2A89315-E418-40A2-9D9B-8976B7B53D15}" userId="S::Jeerath.P@chula.ac.th::e8dc422b-c482-42a0-bd61-edd9979d6e33"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3" dT="2023-06-01T19:12:30.13" personId="{45DBB841-896C-C14A-A06B-F94816C31B46}" id="{C2D44FA7-15C6-4242-B0D7-D05B40998A38}">
    <text>Are these columns needed when using Dirichlet for probabilistic analysis?</text>
  </threadedComment>
  <threadedComment ref="A22" dT="2023-05-29T11:30:01.50" personId="{38AB6F31-A29A-4B3F-925B-958F62D45AE2}" id="{52F950DB-09C4-4C41-B5C5-F9D154767ED2}" done="1">
    <text>Do you consider using RR to determine treatment effect rather than using absolute prob?</text>
  </threadedComment>
  <threadedComment ref="B26" dT="2023-06-11T07:24:43.38" personId="{38AB6F31-A29A-4B3F-925B-958F62D45AE2}" id="{068A8EAC-AD19-492E-96BC-B36AF54BAA9D}" done="1">
    <text xml:space="preserve">1. Why was this parameter applied in both markov worksheets i.e. MM conventional and MDCT? 
2. We need to find good justiciation whether this RR can be applied to every step of CKD progression or only particular steps? </text>
  </threadedComment>
  <threadedComment ref="B26" dT="2023-06-12T03:37:55.10" personId="{45DBB841-896C-C14A-A06B-F94816C31B46}" id="{976AE943-1AC5-456E-A80E-76BAF5824926}" parentId="{068A8EAC-AD19-492E-96BC-B36AF54BAA9D}">
    <text>I think that the MM MDCT sheet IF function was allocated the wrong number in C1 - I have now resolved this.
I assumed that it would be applied in each stage when constructing the model, but I can adjust when we know which stages we want to apply it too.</text>
  </threadedComment>
  <threadedComment ref="I43" dT="2023-06-11T07:20:43.14" personId="{38AB6F31-A29A-4B3F-925B-958F62D45AE2}" id="{240CC355-DAC2-4336-84E6-024E69BBA6DB}" done="1">
    <text>The formulation for calculating alpha and beta of the gramma distribution are incorrect. Pls revise them accordingly!</text>
  </threadedComment>
  <threadedComment ref="I43" dT="2023-06-12T06:24:52.45" personId="{45DBB841-896C-C14A-A06B-F94816C31B46}" id="{A48E6179-C532-DC4C-93BF-61DBF321DE8E}" parentId="{240CC355-DAC2-4336-84E6-024E69BBA6DB}">
    <text>Resolved using Briggs et al 2002</text>
  </threadedComment>
</ThreadedComments>
</file>

<file path=xl/threadedComments/threadedComment2.xml><?xml version="1.0" encoding="utf-8"?>
<ThreadedComments xmlns="http://schemas.microsoft.com/office/spreadsheetml/2018/threadedcomments" xmlns:x="http://schemas.openxmlformats.org/spreadsheetml/2006/main">
  <threadedComment ref="E4" dT="2023-06-11T07:33:28.29" personId="{38AB6F31-A29A-4B3F-925B-958F62D45AE2}" id="{B30B53F4-87C0-4240-B6A3-89A8B24DCCAF}" done="1">
    <text xml:space="preserve">Pls down load Thailand's 2014 life table here http://www.gear4health.com/material-and-training/tool/detail/14
And then incorporate the baseline mortality in the B column. Please note that you need to consider the age of starting treatment. You may ask the data team to inform the average age of treatment started from ECORT1 and 2 </text>
  </threadedComment>
  <threadedComment ref="T47" dT="2024-03-17T10:48:04.94" personId="{F2A89315-E418-40A2-9D9B-8976B7B53D15}" id="{D5D5AF4A-9D0B-4C05-9807-99BCB1CC1937}">
    <text>Fix for age 85 will be dead base on baseline mortality</text>
  </threadedComment>
  <threadedComment ref="K103" dT="2023-06-19T03:47:41.57" personId="{45DBB841-896C-C14A-A06B-F94816C31B46}" id="{3C3737F9-8C9F-914C-9A70-FDBCAC53D2A8}" done="1">
    <text>Yot: Pls fix the last row!</text>
  </threadedComment>
</ThreadedComments>
</file>

<file path=xl/threadedComments/threadedComment3.xml><?xml version="1.0" encoding="utf-8"?>
<ThreadedComments xmlns="http://schemas.microsoft.com/office/spreadsheetml/2018/threadedcomments" xmlns:x="http://schemas.openxmlformats.org/spreadsheetml/2006/main">
  <threadedComment ref="E4" dT="2023-06-11T07:33:28.29" personId="{38AB6F31-A29A-4B3F-925B-958F62D45AE2}" id="{E0A108C1-1826-A34E-A190-D29B75946C1C}" done="1">
    <text xml:space="preserve">Pls down load Thailand's 2014 life table here http://www.gear4health.com/material-and-training/tool/detail/14
And then incorporate the baseline mortality in the B column. Please note that you need to consider the age of starting treatment. You may ask the data team to inform the average age of treatment started from ECORT1 and 2 </text>
  </threadedComment>
  <threadedComment ref="K103" dT="2023-06-19T03:48:15.02" personId="{45DBB841-896C-C14A-A06B-F94816C31B46}" id="{A38EBC71-F44A-6F48-BAED-8A2A6FFA99B2}" done="1">
    <text>Yot: You need to check whether these negative figures are resulted from the use of norminv in dirichlet worksheet or not. If not, then you may need to understand why these happened and fix the problems.</text>
  </threadedComment>
  <threadedComment ref="K103" dT="2023-06-19T03:48:25.82" personId="{45DBB841-896C-C14A-A06B-F94816C31B46}" id="{44CFFC9E-7B33-7346-A0CB-F44534BE7A9D}" parentId="{A38EBC71-F44A-6F48-BAED-8A2A6FFA99B2}">
    <text>Have now corrected the use of NORMINV to GAMMAINV in the Dirichelt worksheet but the numbers have remained negative</text>
  </threadedComment>
  <threadedComment ref="K103" dT="2023-06-19T03:49:40.71" personId="{45DBB841-896C-C14A-A06B-F94816C31B46}" id="{237C4B47-81CE-E343-AFF4-147447498AD3}" parentId="{A38EBC71-F44A-6F48-BAED-8A2A6FFA99B2}">
    <text>Realised the bottom row was referencing a different spreadsheet - now resolved and no longer negative</text>
  </threadedComment>
</ThreadedComments>
</file>

<file path=xl/threadedComments/threadedComment4.xml><?xml version="1.0" encoding="utf-8"?>
<ThreadedComments xmlns="http://schemas.microsoft.com/office/spreadsheetml/2018/threadedcomments" xmlns:x="http://schemas.openxmlformats.org/spreadsheetml/2006/main">
  <threadedComment ref="BF7" dT="2023-06-23T04:52:29.54" personId="{45DBB841-896C-C14A-A06B-F94816C31B46}" id="{B565E06E-6DD5-EC48-A608-5048CE4124F2}">
    <text>Is there a way in VBA to check that these cells do not return an error, and to repeat the copy/paste process of row 5 into the respective row until they do not?</text>
  </threadedComment>
  <threadedComment ref="BF7" dT="2023-06-23T04:54:25.17" personId="{45DBB841-896C-C14A-A06B-F94816C31B46}" id="{5E6123E7-C77D-CC49-8651-C6D2FDDE56AC}" parentId="{B565E06E-6DD5-EC48-A608-5048CE4124F2}">
    <text>Namely the #DIV/0! Error</text>
  </threadedComment>
  <threadedComment ref="BF7" dT="2023-06-23T07:40:55.64" personId="{45DBB841-896C-C14A-A06B-F94816C31B46}" id="{83C392E5-9F92-2B4D-B813-5D93D193C670}" parentId="{B565E06E-6DD5-EC48-A608-5048CE4124F2}">
    <text>RESOLVED within the code, but is this okay or cheating as never allows for the possibility of the transitional probs to be equal to 0?</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7AF40-CFEF-7B4B-A777-52120D9A5327}">
  <sheetPr codeName="Sheet1"/>
  <dimension ref="A1"/>
  <sheetViews>
    <sheetView showGridLines="0" tabSelected="1" zoomScale="85" zoomScaleNormal="85" workbookViewId="0">
      <selection activeCell="AN8" sqref="AN8"/>
    </sheetView>
  </sheetViews>
  <sheetFormatPr defaultColWidth="11" defaultRowHeight="15.7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CD79-F56B-074C-9BD9-B3FC74709B1B}">
  <sheetPr codeName="Sheet3"/>
  <dimension ref="A1:V132"/>
  <sheetViews>
    <sheetView zoomScale="55" zoomScaleNormal="55" workbookViewId="0">
      <pane xSplit="1" ySplit="4" topLeftCell="B5" activePane="bottomRight" state="frozen"/>
      <selection activeCell="AN8" sqref="AN8"/>
      <selection pane="topRight" activeCell="AN8" sqref="AN8"/>
      <selection pane="bottomLeft" activeCell="AN8" sqref="AN8"/>
      <selection pane="bottomRight" activeCell="D43" sqref="D43"/>
    </sheetView>
  </sheetViews>
  <sheetFormatPr defaultColWidth="11" defaultRowHeight="15.75"/>
  <cols>
    <col min="1" max="1" width="43.25" style="8" customWidth="1"/>
    <col min="2" max="2" width="30.125" style="3" customWidth="1"/>
    <col min="3" max="3" width="78.25" style="4" customWidth="1"/>
    <col min="4" max="4" width="26.5" customWidth="1"/>
    <col min="6" max="6" width="22.75" customWidth="1"/>
    <col min="7" max="7" width="15.75" customWidth="1"/>
    <col min="8" max="8" width="16.25" customWidth="1"/>
    <col min="9" max="9" width="13" customWidth="1"/>
    <col min="10" max="10" width="18.25" customWidth="1"/>
    <col min="11" max="11" width="14.25" customWidth="1"/>
    <col min="12" max="12" width="14.75" customWidth="1"/>
    <col min="13" max="13" width="1.75" style="310" customWidth="1"/>
  </cols>
  <sheetData>
    <row r="1" spans="1:19" ht="16.5" thickBot="1">
      <c r="A1" s="15" t="s">
        <v>4</v>
      </c>
      <c r="B1" s="5">
        <v>1</v>
      </c>
      <c r="C1"/>
      <c r="D1" s="277" t="s">
        <v>323</v>
      </c>
      <c r="E1" s="278">
        <v>42</v>
      </c>
      <c r="G1" s="277" t="s">
        <v>325</v>
      </c>
      <c r="H1" s="321">
        <v>1</v>
      </c>
      <c r="J1" s="421" t="s">
        <v>329</v>
      </c>
      <c r="K1" s="92">
        <v>0</v>
      </c>
      <c r="M1" s="308"/>
    </row>
    <row r="2" spans="1:19" s="91" customFormat="1" ht="16.5" thickBot="1">
      <c r="A2" s="194"/>
      <c r="B2" s="5"/>
      <c r="C2" s="97"/>
      <c r="G2"/>
      <c r="H2" s="353" t="e">
        <f>#REF!</f>
        <v>#REF!</v>
      </c>
      <c r="K2"/>
      <c r="L2"/>
      <c r="M2" s="309"/>
    </row>
    <row r="3" spans="1:19" s="96" customFormat="1" ht="16.5" thickBot="1">
      <c r="A3" s="94" t="s">
        <v>5</v>
      </c>
      <c r="B3" s="94" t="s">
        <v>6</v>
      </c>
      <c r="C3" s="94" t="s">
        <v>7</v>
      </c>
      <c r="D3" s="95" t="s">
        <v>8</v>
      </c>
      <c r="E3" s="95" t="s">
        <v>9</v>
      </c>
      <c r="F3" s="95" t="s">
        <v>10</v>
      </c>
      <c r="G3" s="327" t="s">
        <v>11</v>
      </c>
      <c r="H3" s="95" t="s">
        <v>12</v>
      </c>
      <c r="I3" s="95" t="s">
        <v>13</v>
      </c>
      <c r="J3" s="95" t="s">
        <v>14</v>
      </c>
      <c r="K3" s="519" t="s">
        <v>324</v>
      </c>
      <c r="L3" s="520"/>
      <c r="M3" s="354"/>
      <c r="S3" s="208"/>
    </row>
    <row r="4" spans="1:19" s="99" customFormat="1" ht="7.9" customHeight="1" thickBot="1">
      <c r="A4" s="195"/>
      <c r="G4" s="328"/>
      <c r="I4" s="91"/>
      <c r="J4" s="91"/>
      <c r="K4" s="364"/>
      <c r="L4" s="365"/>
      <c r="M4" s="355"/>
    </row>
    <row r="5" spans="1:19" s="20" customFormat="1">
      <c r="A5" s="16" t="s">
        <v>15</v>
      </c>
      <c r="B5" s="17"/>
      <c r="C5" s="18"/>
      <c r="D5" s="19"/>
      <c r="E5" s="19"/>
      <c r="F5" s="19"/>
      <c r="G5" s="329"/>
      <c r="H5" s="19"/>
      <c r="I5" s="19"/>
      <c r="J5" s="19"/>
      <c r="K5" s="366"/>
      <c r="L5" s="367"/>
      <c r="M5" s="356"/>
    </row>
    <row r="6" spans="1:19">
      <c r="A6" s="8" t="s">
        <v>16</v>
      </c>
      <c r="B6" s="6">
        <v>0.03</v>
      </c>
      <c r="C6" s="4" t="s">
        <v>17</v>
      </c>
      <c r="D6" t="s">
        <v>220</v>
      </c>
      <c r="E6" s="147" t="s">
        <v>18</v>
      </c>
      <c r="F6" s="147" t="s">
        <v>18</v>
      </c>
      <c r="G6" s="330" t="s">
        <v>18</v>
      </c>
      <c r="H6" s="147" t="s">
        <v>18</v>
      </c>
      <c r="I6" s="147" t="s">
        <v>18</v>
      </c>
      <c r="J6" s="147" t="s">
        <v>18</v>
      </c>
      <c r="K6" s="368"/>
      <c r="L6" s="369"/>
      <c r="M6" s="357"/>
    </row>
    <row r="7" spans="1:19" s="91" customFormat="1" ht="16.5" thickBot="1">
      <c r="A7" s="194" t="s">
        <v>19</v>
      </c>
      <c r="B7" s="100">
        <v>0.03</v>
      </c>
      <c r="C7" s="97" t="s">
        <v>20</v>
      </c>
      <c r="D7" t="s">
        <v>220</v>
      </c>
      <c r="E7" s="148" t="s">
        <v>18</v>
      </c>
      <c r="F7" s="148" t="s">
        <v>18</v>
      </c>
      <c r="G7" s="331" t="s">
        <v>18</v>
      </c>
      <c r="H7" s="148" t="s">
        <v>18</v>
      </c>
      <c r="I7" s="148" t="s">
        <v>18</v>
      </c>
      <c r="J7" s="148" t="s">
        <v>18</v>
      </c>
      <c r="K7" s="370"/>
      <c r="L7" s="371"/>
      <c r="M7" s="223"/>
    </row>
    <row r="8" spans="1:19" s="99" customFormat="1" ht="7.9" customHeight="1" thickBot="1">
      <c r="A8" s="196"/>
      <c r="B8" s="102"/>
      <c r="C8" s="101"/>
      <c r="E8" s="149"/>
      <c r="F8" s="149"/>
      <c r="G8" s="332"/>
      <c r="H8" s="149"/>
      <c r="I8" s="148"/>
      <c r="J8" s="148"/>
      <c r="K8" s="364"/>
      <c r="L8" s="365"/>
      <c r="M8" s="355"/>
    </row>
    <row r="9" spans="1:19" s="20" customFormat="1">
      <c r="A9" s="16" t="s">
        <v>221</v>
      </c>
      <c r="B9" s="21"/>
      <c r="C9" s="22"/>
      <c r="G9" s="333"/>
      <c r="H9" s="150"/>
      <c r="I9" s="150"/>
      <c r="J9" s="150"/>
      <c r="K9" s="372"/>
      <c r="L9" s="367"/>
      <c r="M9" s="356"/>
    </row>
    <row r="10" spans="1:19">
      <c r="A10" s="11" t="s">
        <v>21</v>
      </c>
      <c r="B10" s="478">
        <f>1-p3a_3b</f>
        <v>0.92307692307692313</v>
      </c>
      <c r="C10" s="4" t="s">
        <v>22</v>
      </c>
      <c r="D10" s="147"/>
      <c r="F10" s="212">
        <f ca="1">1-F11</f>
        <v>0.92181926456949981</v>
      </c>
      <c r="G10" s="334">
        <v>0.92307692307692313</v>
      </c>
      <c r="H10" s="472">
        <v>2.9515653152519931E-3</v>
      </c>
      <c r="I10" s="472">
        <v>7522.7105493505087</v>
      </c>
      <c r="J10" s="472">
        <v>626.89254577920838</v>
      </c>
      <c r="K10" s="368"/>
      <c r="L10" s="369"/>
      <c r="M10" s="357"/>
    </row>
    <row r="11" spans="1:19">
      <c r="A11" s="8" t="s">
        <v>24</v>
      </c>
      <c r="B11" s="477">
        <f t="shared" ref="B11" si="0">IF($B$1=0,F11,G11)</f>
        <v>7.6923076923076927E-2</v>
      </c>
      <c r="C11" s="4" t="s">
        <v>25</v>
      </c>
      <c r="D11" s="147"/>
      <c r="F11" s="25">
        <f t="shared" ref="F11" ca="1" si="1">BETAINV(RAND(),I11,J11)</f>
        <v>7.8180735430500192E-2</v>
      </c>
      <c r="G11" s="334">
        <v>7.6923076923076927E-2</v>
      </c>
      <c r="H11" s="473">
        <v>2.0331704064506908E-3</v>
      </c>
      <c r="I11" s="473">
        <v>1321.2297538601595</v>
      </c>
      <c r="J11" s="473">
        <v>15854.757046321913</v>
      </c>
      <c r="K11" s="368"/>
      <c r="L11" s="369"/>
      <c r="M11" s="357"/>
    </row>
    <row r="12" spans="1:19" s="231" customFormat="1">
      <c r="A12" s="228" t="s">
        <v>27</v>
      </c>
      <c r="B12" s="479">
        <f>1-p3b_4</f>
        <v>0.6785714285714286</v>
      </c>
      <c r="C12" s="229" t="s">
        <v>28</v>
      </c>
      <c r="D12" s="230"/>
      <c r="F12" s="232">
        <f ca="1">1-F13</f>
        <v>0.67857623191322092</v>
      </c>
      <c r="G12" s="335">
        <v>0.6785714285714286</v>
      </c>
      <c r="H12" s="474">
        <v>4.0093272213535874E-3</v>
      </c>
      <c r="I12" s="474">
        <v>9206.628172083434</v>
      </c>
      <c r="J12" s="474">
        <v>4361.0343973026793</v>
      </c>
      <c r="K12" s="374"/>
      <c r="L12" s="375"/>
      <c r="M12" s="358"/>
    </row>
    <row r="13" spans="1:19">
      <c r="A13" s="233" t="s">
        <v>29</v>
      </c>
      <c r="B13" s="477">
        <f t="shared" ref="B13" si="2">IF($B$1=0,F13,G13)</f>
        <v>0.3214285714285714</v>
      </c>
      <c r="C13" s="4" t="s">
        <v>30</v>
      </c>
      <c r="D13" s="147"/>
      <c r="F13" s="25">
        <f t="shared" ref="F13" ca="1" si="3">BETAINV(RAND(),I13,J13)</f>
        <v>0.32142376808677908</v>
      </c>
      <c r="G13" s="334">
        <v>0.3214285714285714</v>
      </c>
      <c r="H13" s="473">
        <v>2.5650247549546504E-3</v>
      </c>
      <c r="I13" s="473">
        <v>10655.364322482817</v>
      </c>
      <c r="J13" s="473">
        <v>22494.658014130393</v>
      </c>
      <c r="K13" s="368"/>
      <c r="L13" s="369"/>
      <c r="M13" s="357"/>
    </row>
    <row r="14" spans="1:19" s="231" customFormat="1">
      <c r="A14" s="228" t="s">
        <v>32</v>
      </c>
      <c r="B14" s="479">
        <f>1-p4_5</f>
        <v>0.24999999999999989</v>
      </c>
      <c r="C14" s="229" t="s">
        <v>33</v>
      </c>
      <c r="D14" s="230"/>
      <c r="F14" s="232">
        <f ca="1">1-F15</f>
        <v>0.24734428027210709</v>
      </c>
      <c r="G14" s="335">
        <v>0.24999999999999989</v>
      </c>
      <c r="H14" s="474">
        <v>5.3289152870716668E-3</v>
      </c>
      <c r="I14" s="474">
        <v>1650.4328835227261</v>
      </c>
      <c r="J14" s="474">
        <v>4951.2986505681811</v>
      </c>
      <c r="K14" s="374"/>
      <c r="L14" s="375"/>
      <c r="M14" s="358"/>
    </row>
    <row r="15" spans="1:19">
      <c r="A15" s="233" t="s">
        <v>34</v>
      </c>
      <c r="B15" s="477">
        <f t="shared" ref="B15" si="4">IF($B$1=0,F15,G15)</f>
        <v>0.75000000000000011</v>
      </c>
      <c r="C15" s="4" t="s">
        <v>35</v>
      </c>
      <c r="D15" s="147"/>
      <c r="F15" s="25">
        <f ca="1">BETAINV(RAND(),I15,J15)</f>
        <v>0.75265571972789291</v>
      </c>
      <c r="G15" s="334">
        <v>0.75000000000000011</v>
      </c>
      <c r="H15" s="473">
        <v>2.8426733466890373E-3</v>
      </c>
      <c r="I15" s="473">
        <v>17401.628906249996</v>
      </c>
      <c r="J15" s="473">
        <v>5800.5429687499964</v>
      </c>
      <c r="K15" s="368"/>
      <c r="L15" s="369"/>
      <c r="M15" s="357"/>
    </row>
    <row r="16" spans="1:19" s="231" customFormat="1">
      <c r="A16" s="235" t="s">
        <v>37</v>
      </c>
      <c r="B16" s="490">
        <f>p5_5MDCT</f>
        <v>0.125</v>
      </c>
      <c r="C16" s="236" t="s">
        <v>38</v>
      </c>
      <c r="D16" s="230"/>
      <c r="F16" s="232">
        <f ca="1">1-F17-F18</f>
        <v>8.2971426114624602E-2</v>
      </c>
      <c r="G16" s="484">
        <v>0.125</v>
      </c>
      <c r="H16" s="487">
        <v>2.9498813848887643E-2</v>
      </c>
      <c r="I16" s="475">
        <v>15.5865478515625</v>
      </c>
      <c r="J16" s="475">
        <v>109.1058349609375</v>
      </c>
      <c r="K16" s="374"/>
      <c r="L16" s="375"/>
      <c r="M16" s="358"/>
    </row>
    <row r="17" spans="1:13">
      <c r="A17" s="237" t="s">
        <v>39</v>
      </c>
      <c r="B17" s="491">
        <f>p5_DialysisMDCT</f>
        <v>0.5</v>
      </c>
      <c r="C17" s="4" t="s">
        <v>40</v>
      </c>
      <c r="D17" s="147"/>
      <c r="F17" s="25">
        <f ca="1">F36</f>
        <v>0.50252860799170218</v>
      </c>
      <c r="G17" s="485">
        <v>0.5</v>
      </c>
      <c r="H17" s="488">
        <v>2.2782146661472994E-3</v>
      </c>
      <c r="I17" s="473">
        <v>24083.062339125994</v>
      </c>
      <c r="J17" s="473">
        <v>24083.062339125994</v>
      </c>
      <c r="K17" s="368"/>
      <c r="L17" s="369"/>
      <c r="M17" s="357"/>
    </row>
    <row r="18" spans="1:13" s="241" customFormat="1">
      <c r="A18" s="238" t="s">
        <v>41</v>
      </c>
      <c r="B18" s="492">
        <f>p5_DeathMDCT</f>
        <v>0.375</v>
      </c>
      <c r="C18" s="239" t="s">
        <v>42</v>
      </c>
      <c r="D18" s="240"/>
      <c r="F18" s="234">
        <f ca="1">F37</f>
        <v>0.41449996589367322</v>
      </c>
      <c r="G18" s="486">
        <v>0.375</v>
      </c>
      <c r="H18" s="489">
        <v>3.5355339059327376E-2</v>
      </c>
      <c r="I18" s="476">
        <v>69.9375</v>
      </c>
      <c r="J18" s="476">
        <v>116.5625</v>
      </c>
      <c r="K18" s="376"/>
      <c r="L18" s="377"/>
      <c r="M18" s="359"/>
    </row>
    <row r="19" spans="1:13" s="315" customFormat="1">
      <c r="A19" s="423" t="s">
        <v>43</v>
      </c>
      <c r="B19" s="424">
        <f t="shared" ref="B19:B20" si="5">IF($B$1=0,F19,G19)</f>
        <v>0.83</v>
      </c>
      <c r="C19" s="315" t="s">
        <v>44</v>
      </c>
      <c r="D19" s="425"/>
      <c r="F19" s="426">
        <f ca="1">F38</f>
        <v>0.82735997872668376</v>
      </c>
      <c r="G19" s="427">
        <v>0.83</v>
      </c>
      <c r="H19" s="440">
        <v>3.6701096948860555E-2</v>
      </c>
      <c r="I19" s="440">
        <v>86.115481360000004</v>
      </c>
      <c r="J19" s="440">
        <v>17.638110640000008</v>
      </c>
      <c r="K19" s="428"/>
      <c r="L19" s="429"/>
      <c r="M19" s="357"/>
    </row>
    <row r="20" spans="1:13" s="319" customFormat="1" ht="16.5" thickBot="1">
      <c r="A20" s="430" t="s">
        <v>45</v>
      </c>
      <c r="B20" s="431">
        <f t="shared" si="5"/>
        <v>0.17</v>
      </c>
      <c r="C20" s="432" t="s">
        <v>46</v>
      </c>
      <c r="D20" s="433"/>
      <c r="E20" s="315"/>
      <c r="F20" s="434">
        <f ca="1">1-F19</f>
        <v>0.17264002127331624</v>
      </c>
      <c r="G20" s="427">
        <v>0.17</v>
      </c>
      <c r="H20" s="441">
        <v>3.2441251161174404E-2</v>
      </c>
      <c r="I20" s="442">
        <v>22.621911220000001</v>
      </c>
      <c r="J20" s="442">
        <v>110.44815478</v>
      </c>
      <c r="K20" s="435"/>
      <c r="L20" s="436"/>
      <c r="M20" s="223"/>
    </row>
    <row r="21" spans="1:13" s="99" customFormat="1" ht="7.9" customHeight="1" thickBot="1">
      <c r="A21" s="196"/>
      <c r="B21" s="104"/>
      <c r="C21" s="101"/>
      <c r="G21" s="328"/>
      <c r="I21" s="86"/>
      <c r="J21" s="86"/>
      <c r="K21" s="364"/>
      <c r="L21" s="365"/>
      <c r="M21" s="355"/>
    </row>
    <row r="22" spans="1:13" s="221" customFormat="1">
      <c r="A22" s="218" t="s">
        <v>272</v>
      </c>
      <c r="B22" s="219"/>
      <c r="C22" s="220"/>
      <c r="G22" s="336"/>
      <c r="I22" s="222"/>
      <c r="J22" s="222"/>
      <c r="K22" s="378"/>
      <c r="L22" s="379"/>
      <c r="M22" s="360"/>
    </row>
    <row r="23" spans="1:13">
      <c r="A23" s="214" t="s">
        <v>47</v>
      </c>
      <c r="B23" s="9">
        <f>EXP(IF($B$1=0,$F$23,$G$23))</f>
        <v>1</v>
      </c>
      <c r="C23" s="4" t="s">
        <v>48</v>
      </c>
      <c r="D23" t="s">
        <v>219</v>
      </c>
      <c r="E23" t="s">
        <v>328</v>
      </c>
      <c r="F23" s="420">
        <f ca="1">_xlfn.NORM.INV(RAND(),G23,H23)</f>
        <v>5.3567601247395534E-2</v>
      </c>
      <c r="G23" s="420">
        <v>0</v>
      </c>
      <c r="H23" s="224">
        <v>6.813761518315585E-2</v>
      </c>
      <c r="I23" s="410"/>
      <c r="J23" s="410"/>
      <c r="K23" s="411">
        <v>0.87498395865438949</v>
      </c>
      <c r="L23" s="411">
        <v>1.1428780952028752</v>
      </c>
      <c r="M23" s="357"/>
    </row>
    <row r="24" spans="1:13">
      <c r="A24" s="214" t="s">
        <v>49</v>
      </c>
      <c r="B24" s="9">
        <f>EXP(IF($B$1=0,$F$24,$G$24))</f>
        <v>0.44444444444444442</v>
      </c>
      <c r="C24" s="4" t="s">
        <v>50</v>
      </c>
      <c r="D24" t="s">
        <v>219</v>
      </c>
      <c r="E24" t="s">
        <v>328</v>
      </c>
      <c r="F24" s="420">
        <f ca="1">_xlfn.NORM.INV(RAND(),G24,H24)</f>
        <v>-0.83225096036340607</v>
      </c>
      <c r="G24" s="337">
        <v>-0.81093021621632877</v>
      </c>
      <c r="H24" s="25">
        <v>2.1782093530212598E-2</v>
      </c>
      <c r="K24" s="411">
        <v>0.42586915851091578</v>
      </c>
      <c r="L24" s="411">
        <v>0.46382993520407234</v>
      </c>
      <c r="M24" s="357"/>
    </row>
    <row r="25" spans="1:13" s="414" customFormat="1" ht="16.5" thickBot="1">
      <c r="A25" s="422" t="s">
        <v>51</v>
      </c>
      <c r="B25" s="412">
        <f>EXP(IF($B$1=0,$F$25,$G$25))</f>
        <v>0.33333333333333331</v>
      </c>
      <c r="C25" s="413" t="s">
        <v>52</v>
      </c>
      <c r="D25" s="414" t="s">
        <v>219</v>
      </c>
      <c r="E25" s="414" t="s">
        <v>328</v>
      </c>
      <c r="F25" s="415">
        <f ca="1">IF(K1=1,_xlfn.NORM.INV(RAND(),0,H25),_xlfn.NORM.INV(RAND(),G25,H25))</f>
        <v>-1.0709937829712532</v>
      </c>
      <c r="G25" s="416">
        <v>-1.0986122886681098</v>
      </c>
      <c r="H25" s="417">
        <v>5.1295617258926389E-2</v>
      </c>
      <c r="K25" s="418">
        <v>0.30144982381793572</v>
      </c>
      <c r="L25" s="418">
        <v>0.36858907298024501</v>
      </c>
      <c r="M25" s="419"/>
    </row>
    <row r="26" spans="1:13" s="319" customFormat="1" ht="15" customHeight="1" thickBot="1">
      <c r="A26" s="430" t="s">
        <v>53</v>
      </c>
      <c r="B26" s="424">
        <f t="shared" ref="B26" si="6">IF($B$1=0,F26,G26)</f>
        <v>1</v>
      </c>
      <c r="C26" s="432" t="s">
        <v>54</v>
      </c>
      <c r="D26" s="315" t="s">
        <v>219</v>
      </c>
      <c r="E26" s="315" t="s">
        <v>212</v>
      </c>
      <c r="F26" s="437">
        <f>G26</f>
        <v>1</v>
      </c>
      <c r="G26" s="438">
        <v>1</v>
      </c>
      <c r="K26" s="439"/>
      <c r="L26" s="436"/>
      <c r="M26" s="223"/>
    </row>
    <row r="27" spans="1:13" s="174" customFormat="1" ht="6" customHeight="1" thickBot="1">
      <c r="A27" s="312"/>
      <c r="B27" s="313"/>
      <c r="C27" s="314"/>
      <c r="G27" s="338"/>
      <c r="K27" s="381"/>
      <c r="L27" s="382"/>
      <c r="M27" s="361"/>
    </row>
    <row r="28" spans="1:13" s="248" customFormat="1">
      <c r="A28" s="218" t="s">
        <v>222</v>
      </c>
      <c r="B28" s="246"/>
      <c r="C28" s="247"/>
      <c r="G28" s="339"/>
      <c r="K28" s="383"/>
      <c r="L28" s="384"/>
      <c r="M28" s="317"/>
    </row>
    <row r="29" spans="1:13">
      <c r="A29" s="13" t="s">
        <v>21</v>
      </c>
      <c r="B29" s="478">
        <f>1-p3a_3bMDCT</f>
        <v>0.92307692307692313</v>
      </c>
      <c r="C29" s="4" t="s">
        <v>55</v>
      </c>
      <c r="D29" t="s">
        <v>23</v>
      </c>
      <c r="E29" t="s">
        <v>14</v>
      </c>
      <c r="F29" s="290">
        <f ca="1">1-F30</f>
        <v>0.9206795618904049</v>
      </c>
      <c r="G29" s="340">
        <v>0.92307692307692313</v>
      </c>
      <c r="H29" s="291">
        <v>2.9515653152519931E-3</v>
      </c>
      <c r="I29" s="25">
        <v>7522.7105493505087</v>
      </c>
      <c r="J29" s="25">
        <v>626.89254577920838</v>
      </c>
      <c r="K29" s="373">
        <v>0.91719440583290834</v>
      </c>
      <c r="L29" s="385">
        <v>0.92876277515791095</v>
      </c>
      <c r="M29" s="315"/>
    </row>
    <row r="30" spans="1:13">
      <c r="A30" s="214" t="s">
        <v>24</v>
      </c>
      <c r="B30" s="477">
        <f>p3a_3b*RR_3a</f>
        <v>7.6923076923076927E-2</v>
      </c>
      <c r="C30" s="4" t="s">
        <v>56</v>
      </c>
      <c r="D30" t="s">
        <v>23</v>
      </c>
      <c r="E30" t="s">
        <v>14</v>
      </c>
      <c r="F30" s="25">
        <f t="shared" ref="F30" ca="1" si="7">BETAINV(RAND(),I30,J30)</f>
        <v>7.9320438109595104E-2</v>
      </c>
      <c r="G30" s="334">
        <v>7.6923076923076927E-2</v>
      </c>
      <c r="H30" s="136">
        <v>2.0331704064506908E-3</v>
      </c>
      <c r="I30" s="25">
        <v>1321.2297538601595</v>
      </c>
      <c r="J30" s="25">
        <v>15854.757046321913</v>
      </c>
      <c r="K30" s="373">
        <v>7.2985048682512099E-2</v>
      </c>
      <c r="L30" s="385">
        <v>8.0954422189136288E-2</v>
      </c>
      <c r="M30" s="315"/>
    </row>
    <row r="31" spans="1:13">
      <c r="A31" s="13" t="s">
        <v>27</v>
      </c>
      <c r="B31" s="478">
        <f>1-p3b_4MDCT</f>
        <v>0.85714285714285721</v>
      </c>
      <c r="C31" s="4" t="s">
        <v>57</v>
      </c>
      <c r="D31" t="s">
        <v>23</v>
      </c>
      <c r="E31" t="s">
        <v>14</v>
      </c>
      <c r="F31" s="290">
        <f ca="1">1-F32</f>
        <v>0.85993393330062451</v>
      </c>
      <c r="G31" s="340">
        <v>0.85714285714285721</v>
      </c>
      <c r="H31" s="291">
        <v>4.0841598613690156E-3</v>
      </c>
      <c r="I31" s="25">
        <v>6291.3486047480183</v>
      </c>
      <c r="J31" s="25">
        <v>1048.5581007913361</v>
      </c>
      <c r="K31" s="373">
        <v>0.84904650943052107</v>
      </c>
      <c r="L31" s="385">
        <v>0.86505486584058566</v>
      </c>
      <c r="M31" s="315"/>
    </row>
    <row r="32" spans="1:13">
      <c r="A32" s="214" t="s">
        <v>29</v>
      </c>
      <c r="B32" s="477">
        <f>p3b_4*RR_3b</f>
        <v>0.14285714285714282</v>
      </c>
      <c r="C32" s="4" t="s">
        <v>58</v>
      </c>
      <c r="D32" t="s">
        <v>23</v>
      </c>
      <c r="E32" t="s">
        <v>14</v>
      </c>
      <c r="F32" s="25">
        <f t="shared" ref="F32" ca="1" si="8">BETAINV(RAND(),I32,J32)</f>
        <v>0.14006606669937549</v>
      </c>
      <c r="G32" s="334">
        <v>0.14285714285714285</v>
      </c>
      <c r="H32" s="136">
        <v>3.453806851090797E-3</v>
      </c>
      <c r="I32" s="25">
        <v>1466.2861307788421</v>
      </c>
      <c r="J32" s="25">
        <v>8797.7167846730536</v>
      </c>
      <c r="K32" s="373">
        <v>0.13615409772228429</v>
      </c>
      <c r="L32" s="385">
        <v>0.14969201217974326</v>
      </c>
      <c r="M32" s="315"/>
    </row>
    <row r="33" spans="1:13">
      <c r="A33" s="13" t="s">
        <v>32</v>
      </c>
      <c r="B33" s="478">
        <f>1-p4_5MDCT</f>
        <v>0.75</v>
      </c>
      <c r="C33" s="4" t="s">
        <v>59</v>
      </c>
      <c r="D33" t="s">
        <v>23</v>
      </c>
      <c r="E33" t="s">
        <v>14</v>
      </c>
      <c r="F33" s="290">
        <f ca="1">1-F34</f>
        <v>0.74758038729590981</v>
      </c>
      <c r="G33" s="340">
        <v>0.75</v>
      </c>
      <c r="H33" s="291">
        <v>5.5248970124193615E-3</v>
      </c>
      <c r="I33" s="25">
        <v>4606.2070312500018</v>
      </c>
      <c r="J33" s="25">
        <v>1535.40234375</v>
      </c>
      <c r="K33" s="373">
        <v>0.73909486902790045</v>
      </c>
      <c r="L33" s="385">
        <v>0.76075091289612096</v>
      </c>
      <c r="M33" s="315"/>
    </row>
    <row r="34" spans="1:13">
      <c r="A34" s="214" t="s">
        <v>34</v>
      </c>
      <c r="B34" s="477">
        <f>p4_5*RR_4</f>
        <v>0.25</v>
      </c>
      <c r="C34" s="4" t="s">
        <v>60</v>
      </c>
      <c r="D34" t="s">
        <v>23</v>
      </c>
      <c r="E34" t="s">
        <v>14</v>
      </c>
      <c r="F34" s="25">
        <f t="shared" ref="F34" ca="1" si="9">BETAINV(RAND(),I34,J34)</f>
        <v>0.25241961270409019</v>
      </c>
      <c r="G34" s="334">
        <v>0.25</v>
      </c>
      <c r="H34" s="136">
        <v>5.2837807353104558E-3</v>
      </c>
      <c r="I34" s="25">
        <v>1678.75390625</v>
      </c>
      <c r="J34" s="25">
        <v>5036.26171875</v>
      </c>
      <c r="K34" s="373">
        <v>0.23971500955662792</v>
      </c>
      <c r="L34" s="385">
        <v>0.26042603965729583</v>
      </c>
      <c r="M34" s="315"/>
    </row>
    <row r="35" spans="1:13">
      <c r="A35" s="318" t="s">
        <v>37</v>
      </c>
      <c r="B35" s="478">
        <f>1-p5_DialysisMDCT-p5_DeathMDCT</f>
        <v>0.125</v>
      </c>
      <c r="C35" s="316" t="s">
        <v>61</v>
      </c>
      <c r="D35" s="69" t="s">
        <v>317</v>
      </c>
      <c r="E35" t="s">
        <v>14</v>
      </c>
      <c r="F35" s="290">
        <f ca="1">1-F36-F37</f>
        <v>8.2971426114624602E-2</v>
      </c>
      <c r="G35" s="340">
        <v>0.125</v>
      </c>
      <c r="H35" s="136">
        <v>2.9498813848887643E-2</v>
      </c>
      <c r="I35" s="25">
        <v>15.5865478515625</v>
      </c>
      <c r="J35" s="25">
        <v>109.1058349609375</v>
      </c>
      <c r="K35" s="373">
        <v>7.316848084820568E-2</v>
      </c>
      <c r="L35" s="385">
        <v>0.18819489716850457</v>
      </c>
      <c r="M35" s="315"/>
    </row>
    <row r="36" spans="1:13">
      <c r="A36" s="292" t="s">
        <v>39</v>
      </c>
      <c r="B36" s="9">
        <f>IF($B$1=0,$F$36,$G$36)</f>
        <v>0.5</v>
      </c>
      <c r="C36" s="4" t="s">
        <v>62</v>
      </c>
      <c r="D36" t="s">
        <v>327</v>
      </c>
      <c r="E36" t="s">
        <v>14</v>
      </c>
      <c r="F36" s="25">
        <f t="shared" ref="F36:F37" ca="1" si="10">BETAINV(RAND(),I36,J36)</f>
        <v>0.50252860799170218</v>
      </c>
      <c r="G36" s="483">
        <v>0.5</v>
      </c>
      <c r="H36" s="136">
        <v>2.2782146661472994E-3</v>
      </c>
      <c r="I36" s="25">
        <v>24083.062339125994</v>
      </c>
      <c r="J36" s="25">
        <v>24083.062339125994</v>
      </c>
      <c r="K36" s="373">
        <v>0.49553480080798984</v>
      </c>
      <c r="L36" s="385">
        <v>0.50446519919201016</v>
      </c>
      <c r="M36" s="315"/>
    </row>
    <row r="37" spans="1:13" s="91" customFormat="1" ht="16.5" thickBot="1">
      <c r="A37" s="293" t="s">
        <v>41</v>
      </c>
      <c r="B37" s="103">
        <f>IF($B$1=0,$F$37,$G$37)</f>
        <v>0.375</v>
      </c>
      <c r="C37" s="97" t="s">
        <v>63</v>
      </c>
      <c r="D37" s="91" t="s">
        <v>249</v>
      </c>
      <c r="E37" s="91" t="s">
        <v>14</v>
      </c>
      <c r="F37" s="86">
        <f t="shared" ca="1" si="10"/>
        <v>0.41449996589367322</v>
      </c>
      <c r="G37" s="493">
        <v>0.375</v>
      </c>
      <c r="H37" s="116">
        <v>3.5355339059327376E-2</v>
      </c>
      <c r="I37" s="86">
        <v>69.9375</v>
      </c>
      <c r="J37" s="86">
        <v>116.5625</v>
      </c>
      <c r="K37" s="373">
        <v>0.30706240070802637</v>
      </c>
      <c r="L37" s="385">
        <v>0.44547735479645634</v>
      </c>
      <c r="M37" s="319"/>
    </row>
    <row r="38" spans="1:13" s="455" customFormat="1">
      <c r="A38" s="452" t="s">
        <v>43</v>
      </c>
      <c r="B38" s="453">
        <f t="shared" ref="B38:B39" si="11">IF($B$1=0,F38,G38)</f>
        <v>0.83</v>
      </c>
      <c r="C38" s="454" t="s">
        <v>64</v>
      </c>
      <c r="D38" s="455" t="s">
        <v>237</v>
      </c>
      <c r="E38" s="455" t="s">
        <v>14</v>
      </c>
      <c r="F38" s="456">
        <f t="shared" ref="F38" ca="1" si="12">BETAINV(RAND(),I38,J38)</f>
        <v>0.82735997872668376</v>
      </c>
      <c r="G38" s="457">
        <v>0.83</v>
      </c>
      <c r="H38" s="458">
        <v>3.6701096948860555E-2</v>
      </c>
      <c r="I38" s="456">
        <v>86.115481360000004</v>
      </c>
      <c r="J38" s="456">
        <v>17.638110640000008</v>
      </c>
      <c r="K38" s="459">
        <v>0.79329890305113937</v>
      </c>
      <c r="L38" s="460">
        <v>0.86670109694886055</v>
      </c>
      <c r="M38" s="461"/>
    </row>
    <row r="39" spans="1:13" s="471" customFormat="1" ht="16.5" thickBot="1">
      <c r="A39" s="462" t="s">
        <v>45</v>
      </c>
      <c r="B39" s="463">
        <f t="shared" si="11"/>
        <v>0.17</v>
      </c>
      <c r="C39" s="464" t="s">
        <v>65</v>
      </c>
      <c r="D39" s="455" t="s">
        <v>237</v>
      </c>
      <c r="E39" s="455" t="s">
        <v>14</v>
      </c>
      <c r="F39" s="465">
        <f ca="1">1-F38</f>
        <v>0.17264002127331624</v>
      </c>
      <c r="G39" s="457">
        <v>0.17</v>
      </c>
      <c r="H39" s="466">
        <v>3.2441251161174404E-2</v>
      </c>
      <c r="I39" s="467">
        <v>22.621911220000001</v>
      </c>
      <c r="J39" s="467">
        <v>110.44815478</v>
      </c>
      <c r="K39" s="468">
        <v>0.1375587488388256</v>
      </c>
      <c r="L39" s="469">
        <v>0.20244125116117442</v>
      </c>
      <c r="M39" s="470"/>
    </row>
    <row r="40" spans="1:13" s="99" customFormat="1" ht="7.9" customHeight="1" thickBot="1">
      <c r="A40" s="196"/>
      <c r="B40" s="102"/>
      <c r="C40" s="101"/>
      <c r="G40" s="328"/>
      <c r="I40" s="91"/>
      <c r="J40" s="91"/>
      <c r="K40" s="364"/>
      <c r="L40" s="365"/>
      <c r="M40" s="355"/>
    </row>
    <row r="41" spans="1:13" s="20" customFormat="1">
      <c r="A41" s="16" t="s">
        <v>225</v>
      </c>
      <c r="B41" s="21"/>
      <c r="C41" s="22"/>
      <c r="G41" s="333"/>
      <c r="K41" s="366"/>
      <c r="L41" s="367"/>
      <c r="M41" s="356"/>
    </row>
    <row r="42" spans="1:13" s="27" customFormat="1">
      <c r="A42" s="197" t="s">
        <v>66</v>
      </c>
      <c r="B42" s="108"/>
      <c r="C42" s="26"/>
      <c r="G42" s="341"/>
      <c r="K42" s="386"/>
      <c r="L42" s="387"/>
      <c r="M42" s="356"/>
    </row>
    <row r="43" spans="1:13">
      <c r="A43" s="215" t="s">
        <v>67</v>
      </c>
      <c r="B43" s="7">
        <f>$B$70+$B$78</f>
        <v>5889.84</v>
      </c>
      <c r="C43" s="4" t="s">
        <v>240</v>
      </c>
      <c r="D43" t="s">
        <v>238</v>
      </c>
      <c r="F43" s="2" t="b">
        <f>SUM(B29:B30)=1</f>
        <v>1</v>
      </c>
      <c r="G43" s="342"/>
      <c r="H43" s="2"/>
      <c r="I43" s="2"/>
      <c r="J43" s="2"/>
      <c r="K43" s="368"/>
      <c r="L43" s="369"/>
      <c r="M43" s="357"/>
    </row>
    <row r="44" spans="1:13">
      <c r="A44" s="215" t="s">
        <v>69</v>
      </c>
      <c r="B44" s="7">
        <f>$B$70+$B$78</f>
        <v>5889.84</v>
      </c>
      <c r="C44" s="4" t="s">
        <v>241</v>
      </c>
      <c r="D44" t="s">
        <v>238</v>
      </c>
      <c r="F44" s="2"/>
      <c r="G44" s="342"/>
      <c r="H44" s="2"/>
      <c r="I44" s="2"/>
      <c r="J44" s="2"/>
      <c r="K44" s="368"/>
      <c r="L44" s="369"/>
      <c r="M44" s="357"/>
    </row>
    <row r="45" spans="1:13">
      <c r="A45" s="215" t="s">
        <v>70</v>
      </c>
      <c r="B45" s="7">
        <f>$B$70+$B$78</f>
        <v>5889.84</v>
      </c>
      <c r="C45" s="4" t="s">
        <v>242</v>
      </c>
      <c r="D45" t="s">
        <v>238</v>
      </c>
      <c r="F45" s="2"/>
      <c r="G45" s="342"/>
      <c r="H45" s="2"/>
      <c r="I45" s="2"/>
      <c r="J45" s="2"/>
      <c r="K45" s="368"/>
      <c r="L45" s="369"/>
      <c r="M45" s="357"/>
    </row>
    <row r="46" spans="1:13">
      <c r="A46" s="215" t="s">
        <v>71</v>
      </c>
      <c r="B46" s="7">
        <f>$B$70+$B$78</f>
        <v>5889.84</v>
      </c>
      <c r="C46" s="4" t="s">
        <v>243</v>
      </c>
      <c r="D46" t="s">
        <v>238</v>
      </c>
      <c r="F46" s="2"/>
      <c r="G46" s="342"/>
      <c r="H46" s="2"/>
      <c r="I46" s="2"/>
      <c r="J46" s="2"/>
      <c r="K46" s="368"/>
      <c r="L46" s="369"/>
      <c r="M46" s="357"/>
    </row>
    <row r="47" spans="1:13">
      <c r="A47" s="215" t="s">
        <v>72</v>
      </c>
      <c r="B47" s="7">
        <f>IF(H1=1,(1-HDpercent)*(SUM(B90:B93))+(HDpercent)*(SUM(B98:B101))+((1-EXP(-B95))*(1-HDpercent)*(12*B94))+((1-EXP(-B103))*(HDpercent)*(12*B102)),(1-HDpercent)*(SUM(B90:B91))+(HDpercent)*(SUM(B98:B99))+((1-EXP(-B95))*(1-HDpercent)*(12*B94))+((1-EXP(-B103))*(HDpercent)*(12*B102)))</f>
        <v>518165.90162061516</v>
      </c>
      <c r="C47" s="4" t="s">
        <v>348</v>
      </c>
      <c r="D47" t="s">
        <v>238</v>
      </c>
      <c r="F47" s="2"/>
      <c r="G47" s="342"/>
      <c r="H47" s="2"/>
      <c r="I47" s="2"/>
      <c r="J47" s="2"/>
      <c r="K47" s="368"/>
      <c r="L47" s="369"/>
      <c r="M47" s="357"/>
    </row>
    <row r="48" spans="1:13">
      <c r="A48" s="215" t="s">
        <v>73</v>
      </c>
      <c r="B48" s="7">
        <f>IF(H1=1,(1-HDpercent)*(SUM(B91:B93))+(HDpercent)*(SUM(B99:B101))+((1-EXP(-B95))*(1-HDpercent)*(12*B94))+((1-EXP(-B103))*(HDpercent)*(12*B102)),(1-HDpercent)*(SUM(B91))+(HDpercent)*(SUM(B99))+((1-EXP(-B95))*(1-HDpercent)*(12*B94))+((1-EXP(-B103))*(HDpercent)*(12*B102)))</f>
        <v>484165.90162061516</v>
      </c>
      <c r="C48" s="4" t="s">
        <v>349</v>
      </c>
      <c r="D48" t="s">
        <v>238</v>
      </c>
      <c r="F48" s="2"/>
      <c r="G48" s="342"/>
      <c r="H48" s="2"/>
      <c r="I48" s="2"/>
      <c r="J48" s="2"/>
      <c r="K48" s="368"/>
      <c r="L48" s="369"/>
      <c r="M48" s="357"/>
    </row>
    <row r="49" spans="1:13" ht="16.899999999999999" customHeight="1">
      <c r="G49" s="342"/>
      <c r="H49" s="2"/>
      <c r="I49" s="109"/>
      <c r="J49" s="109"/>
      <c r="K49" s="368"/>
      <c r="L49" s="369"/>
      <c r="M49" s="357"/>
    </row>
    <row r="50" spans="1:13" s="27" customFormat="1">
      <c r="A50" s="198" t="s">
        <v>74</v>
      </c>
      <c r="B50" s="108"/>
      <c r="C50" s="26"/>
      <c r="G50" s="343"/>
      <c r="H50" s="199"/>
      <c r="I50" s="110"/>
      <c r="J50" s="110"/>
      <c r="K50" s="386"/>
      <c r="L50" s="387"/>
      <c r="M50" s="356"/>
    </row>
    <row r="51" spans="1:13">
      <c r="A51" s="215" t="s">
        <v>75</v>
      </c>
      <c r="B51" s="7">
        <f>$B$82+$B$86</f>
        <v>691.08</v>
      </c>
      <c r="C51" s="4" t="s">
        <v>244</v>
      </c>
      <c r="D51" t="s">
        <v>238</v>
      </c>
      <c r="F51" s="2"/>
      <c r="G51" s="342"/>
      <c r="H51" s="2"/>
      <c r="I51" s="2"/>
      <c r="J51" s="2"/>
      <c r="K51" s="368"/>
      <c r="L51" s="369"/>
      <c r="M51" s="357"/>
    </row>
    <row r="52" spans="1:13">
      <c r="A52" s="215" t="s">
        <v>76</v>
      </c>
      <c r="B52" s="7">
        <f>$B$82+$B$86</f>
        <v>691.08</v>
      </c>
      <c r="C52" s="4" t="s">
        <v>245</v>
      </c>
      <c r="D52" t="s">
        <v>238</v>
      </c>
      <c r="F52" s="2"/>
      <c r="G52" s="342"/>
      <c r="H52" s="2"/>
      <c r="I52" s="2"/>
      <c r="J52" s="2"/>
      <c r="K52" s="368"/>
      <c r="L52" s="369"/>
      <c r="M52" s="357"/>
    </row>
    <row r="53" spans="1:13">
      <c r="A53" s="215" t="s">
        <v>77</v>
      </c>
      <c r="B53" s="7">
        <f>$B$82+$B$86</f>
        <v>691.08</v>
      </c>
      <c r="C53" s="4" t="s">
        <v>246</v>
      </c>
      <c r="D53" t="s">
        <v>238</v>
      </c>
      <c r="F53" s="2"/>
      <c r="G53" s="342"/>
      <c r="H53" s="2"/>
      <c r="I53" s="2"/>
      <c r="J53" s="2"/>
      <c r="K53" s="368"/>
      <c r="L53" s="369"/>
      <c r="M53" s="357"/>
    </row>
    <row r="54" spans="1:13">
      <c r="A54" s="215" t="s">
        <v>78</v>
      </c>
      <c r="B54" s="7">
        <f>$B$82+$B$86</f>
        <v>691.08</v>
      </c>
      <c r="C54" s="4" t="s">
        <v>247</v>
      </c>
      <c r="D54" t="s">
        <v>238</v>
      </c>
      <c r="F54" s="2"/>
      <c r="G54" s="342"/>
      <c r="H54" s="2"/>
      <c r="I54" s="2"/>
      <c r="J54" s="2"/>
      <c r="K54" s="368"/>
      <c r="L54" s="369"/>
      <c r="M54" s="357"/>
    </row>
    <row r="55" spans="1:13">
      <c r="A55" s="215" t="s">
        <v>79</v>
      </c>
      <c r="B55" s="504">
        <f>(1-HDpercent)*(B92+B93)+(HDpercent*(B100+B101))</f>
        <v>41000</v>
      </c>
      <c r="C55" s="4" t="s">
        <v>248</v>
      </c>
      <c r="D55" t="s">
        <v>238</v>
      </c>
      <c r="F55" s="2"/>
      <c r="G55" s="342"/>
      <c r="H55" s="2"/>
      <c r="I55" s="2"/>
      <c r="J55" s="2" t="e">
        <v>#DIV/0!</v>
      </c>
      <c r="K55" s="368"/>
      <c r="L55" s="369"/>
      <c r="M55" s="357"/>
    </row>
    <row r="56" spans="1:13" ht="16.899999999999999" customHeight="1">
      <c r="B56" s="7"/>
      <c r="G56" s="342"/>
      <c r="H56" s="2"/>
      <c r="I56" s="109"/>
      <c r="J56" s="109"/>
      <c r="K56" s="368"/>
      <c r="L56" s="369"/>
      <c r="M56" s="357"/>
    </row>
    <row r="57" spans="1:13" s="27" customFormat="1">
      <c r="A57" s="198" t="s">
        <v>80</v>
      </c>
      <c r="B57" s="108"/>
      <c r="C57" s="26"/>
      <c r="G57" s="343"/>
      <c r="H57" s="199"/>
      <c r="I57" s="110"/>
      <c r="J57" s="110"/>
      <c r="K57" s="386"/>
      <c r="L57" s="387"/>
      <c r="M57" s="356"/>
    </row>
    <row r="58" spans="1:13" s="91" customFormat="1" ht="16.5" thickBot="1">
      <c r="A58" s="216" t="s">
        <v>81</v>
      </c>
      <c r="B58" s="105">
        <f>(B73-B70)+(B79-B78)+(B83-B82)+(B87-B86)</f>
        <v>2283.8400000000006</v>
      </c>
      <c r="C58" s="97" t="s">
        <v>224</v>
      </c>
      <c r="D58" s="91" t="s">
        <v>238</v>
      </c>
      <c r="F58" s="106"/>
      <c r="G58" s="342"/>
      <c r="H58" s="2"/>
      <c r="I58" s="2"/>
      <c r="J58" s="2"/>
      <c r="K58" s="370"/>
      <c r="L58" s="371"/>
      <c r="M58" s="223"/>
    </row>
    <row r="59" spans="1:13" s="99" customFormat="1" ht="7.9" customHeight="1" thickBot="1">
      <c r="A59" s="196"/>
      <c r="B59" s="107"/>
      <c r="C59" s="101"/>
      <c r="G59" s="328"/>
      <c r="K59" s="364"/>
      <c r="L59" s="365"/>
      <c r="M59" s="355"/>
    </row>
    <row r="60" spans="1:13" s="20" customFormat="1">
      <c r="A60" s="23" t="s">
        <v>273</v>
      </c>
      <c r="B60" s="24"/>
      <c r="C60" s="22"/>
      <c r="G60" s="333"/>
      <c r="K60" s="366"/>
      <c r="L60" s="367"/>
      <c r="M60" s="356"/>
    </row>
    <row r="61" spans="1:13">
      <c r="A61" s="8" t="s">
        <v>213</v>
      </c>
      <c r="B61" s="14">
        <f>IF($B$1=0,$F$61,$G$61)</f>
        <v>0.91693029999999998</v>
      </c>
      <c r="C61" s="4" t="s">
        <v>232</v>
      </c>
      <c r="D61" t="s">
        <v>218</v>
      </c>
      <c r="E61" t="s">
        <v>14</v>
      </c>
      <c r="F61" s="25">
        <f ca="1">BETAINV(RAND(),I61,J61)</f>
        <v>0.91864882622326327</v>
      </c>
      <c r="G61" s="344">
        <v>0.91693029999999998</v>
      </c>
      <c r="H61" s="25">
        <v>3.7491999999999998E-3</v>
      </c>
      <c r="I61" s="25">
        <v>4967.7292763509786</v>
      </c>
      <c r="J61" s="25">
        <v>450.05359804086856</v>
      </c>
      <c r="K61" s="373">
        <v>0.90943761215074514</v>
      </c>
      <c r="L61" s="369">
        <v>0.92413146407446067</v>
      </c>
      <c r="M61" s="357"/>
    </row>
    <row r="62" spans="1:13">
      <c r="A62" s="8" t="s">
        <v>214</v>
      </c>
      <c r="B62" s="14">
        <f>IF($B$1=0,$F$62,$G$62)</f>
        <v>0.91451020000000005</v>
      </c>
      <c r="C62" s="4" t="s">
        <v>233</v>
      </c>
      <c r="D62" t="s">
        <v>218</v>
      </c>
      <c r="E62" t="s">
        <v>14</v>
      </c>
      <c r="F62" s="25">
        <f ca="1">BETAINV(RAND(),I62,J62)</f>
        <v>0.91353249956377347</v>
      </c>
      <c r="G62" s="344">
        <v>0.91451020000000005</v>
      </c>
      <c r="H62" s="25">
        <v>3.4979E-3</v>
      </c>
      <c r="I62" s="25">
        <v>5842.6336765962096</v>
      </c>
      <c r="J62" s="25">
        <v>546.17825420151075</v>
      </c>
      <c r="K62" s="373">
        <v>0.90753260224029297</v>
      </c>
      <c r="L62" s="369">
        <v>0.92124201229690139</v>
      </c>
      <c r="M62" s="357"/>
    </row>
    <row r="63" spans="1:13">
      <c r="A63" s="8" t="s">
        <v>215</v>
      </c>
      <c r="B63" s="14">
        <f>IF($B$1=0,$F$63,$G$63)</f>
        <v>0.90845659999999995</v>
      </c>
      <c r="C63" s="4" t="s">
        <v>234</v>
      </c>
      <c r="D63" t="s">
        <v>218</v>
      </c>
      <c r="E63" t="s">
        <v>14</v>
      </c>
      <c r="F63" s="25">
        <f ca="1">BETAINV(RAND(),I63,J63)</f>
        <v>0.9138395428225442</v>
      </c>
      <c r="G63" s="344">
        <v>0.90845659999999995</v>
      </c>
      <c r="H63" s="25">
        <v>5.0286999999999997E-3</v>
      </c>
      <c r="I63" s="25">
        <v>2986.7018738937668</v>
      </c>
      <c r="J63" s="25">
        <v>300.9641234623723</v>
      </c>
      <c r="K63" s="373">
        <v>0.89836795897600819</v>
      </c>
      <c r="L63" s="369">
        <v>0.91807462177456056</v>
      </c>
      <c r="M63" s="357"/>
    </row>
    <row r="64" spans="1:13">
      <c r="A64" s="8" t="s">
        <v>216</v>
      </c>
      <c r="B64" s="14">
        <f>IF($B$1=0,$F$64,$G$64)</f>
        <v>0.8660196</v>
      </c>
      <c r="C64" s="4" t="s">
        <v>235</v>
      </c>
      <c r="D64" t="s">
        <v>218</v>
      </c>
      <c r="E64" t="s">
        <v>14</v>
      </c>
      <c r="F64" s="25">
        <f ca="1">BETAINV(RAND(),I64,J64)</f>
        <v>0.85947632042595856</v>
      </c>
      <c r="G64" s="344">
        <v>0.8660196</v>
      </c>
      <c r="H64" s="25">
        <v>2.3361699999999999E-2</v>
      </c>
      <c r="I64" s="25">
        <v>183.24841017242713</v>
      </c>
      <c r="J64" s="25">
        <v>28.35004576601483</v>
      </c>
      <c r="K64" s="373">
        <v>0.81709168064399995</v>
      </c>
      <c r="L64" s="369">
        <v>0.90840287958193144</v>
      </c>
      <c r="M64" s="357"/>
    </row>
    <row r="65" spans="1:13" s="91" customFormat="1" ht="16.5" thickBot="1">
      <c r="A65" s="211" t="s">
        <v>217</v>
      </c>
      <c r="B65" s="111">
        <f>(1-HDpercent)*($B$106)+(HDpercent)*($B$107)</f>
        <v>0.7</v>
      </c>
      <c r="C65" s="97" t="s">
        <v>236</v>
      </c>
      <c r="D65" s="91" t="s">
        <v>304</v>
      </c>
      <c r="F65" s="86"/>
      <c r="G65" s="345"/>
      <c r="H65" s="86"/>
      <c r="I65" s="86"/>
      <c r="J65" s="86"/>
      <c r="K65" s="370"/>
      <c r="L65" s="371"/>
      <c r="M65" s="223"/>
    </row>
    <row r="66" spans="1:13" ht="7.15" customHeight="1" thickBot="1">
      <c r="G66" s="344"/>
      <c r="K66" s="368"/>
      <c r="L66" s="369"/>
      <c r="M66" s="357"/>
    </row>
    <row r="67" spans="1:13" s="248" customFormat="1">
      <c r="A67" s="168" t="s">
        <v>274</v>
      </c>
      <c r="B67" s="246"/>
      <c r="C67" s="247"/>
      <c r="G67" s="339"/>
      <c r="K67" s="388"/>
      <c r="L67" s="384"/>
      <c r="M67" s="362"/>
    </row>
    <row r="68" spans="1:13" s="27" customFormat="1">
      <c r="A68" s="244" t="s">
        <v>231</v>
      </c>
      <c r="B68" s="108"/>
      <c r="C68" s="26"/>
      <c r="G68" s="341"/>
      <c r="K68" s="386"/>
      <c r="L68" s="387"/>
      <c r="M68" s="356"/>
    </row>
    <row r="69" spans="1:13" s="254" customFormat="1">
      <c r="A69" s="245" t="s">
        <v>229</v>
      </c>
      <c r="B69" s="252"/>
      <c r="C69" s="253"/>
      <c r="G69" s="346"/>
      <c r="K69" s="389"/>
      <c r="L69" s="390"/>
      <c r="M69" s="356"/>
    </row>
    <row r="70" spans="1:13">
      <c r="A70" s="214" t="s">
        <v>226</v>
      </c>
      <c r="B70" s="7">
        <f>IF($B$1=0,$F$70,$G$70)</f>
        <v>4908.2</v>
      </c>
      <c r="C70" s="4" t="s">
        <v>255</v>
      </c>
      <c r="F70" s="2">
        <f ca="1">SUM(F71:F72)</f>
        <v>2647.3209094167651</v>
      </c>
      <c r="G70" s="342">
        <v>4908.2</v>
      </c>
      <c r="H70" s="2"/>
      <c r="K70" s="368"/>
      <c r="L70" s="369"/>
      <c r="M70" s="357"/>
    </row>
    <row r="71" spans="1:13">
      <c r="A71" s="139" t="s">
        <v>261</v>
      </c>
      <c r="B71" s="7">
        <f>IF($B$1=0,$F$71,$G$71)</f>
        <v>740.37</v>
      </c>
      <c r="C71" s="4" t="s">
        <v>256</v>
      </c>
      <c r="D71" t="s">
        <v>223</v>
      </c>
      <c r="E71" t="s">
        <v>68</v>
      </c>
      <c r="F71" s="2">
        <f t="shared" ref="F71:F72" ca="1" si="13">GAMMAINV(RAND(),I71,J71)</f>
        <v>1103.9982355881389</v>
      </c>
      <c r="G71" s="342">
        <v>740.37</v>
      </c>
      <c r="H71" s="255">
        <v>740.37</v>
      </c>
      <c r="I71" s="288">
        <v>1</v>
      </c>
      <c r="J71" s="288">
        <v>740.37</v>
      </c>
      <c r="K71" s="391">
        <v>18.744545497328694</v>
      </c>
      <c r="L71" s="392">
        <v>2731.1356814423343</v>
      </c>
      <c r="M71" s="357"/>
    </row>
    <row r="72" spans="1:13">
      <c r="A72" s="139" t="s">
        <v>262</v>
      </c>
      <c r="B72" s="7">
        <f>IF($B$1=0,$F$72,$G$72)</f>
        <v>4167.83</v>
      </c>
      <c r="C72" s="4" t="s">
        <v>257</v>
      </c>
      <c r="D72" t="s">
        <v>223</v>
      </c>
      <c r="E72" t="s">
        <v>68</v>
      </c>
      <c r="F72" s="2">
        <f t="shared" ca="1" si="13"/>
        <v>1543.3226738286264</v>
      </c>
      <c r="G72" s="342">
        <v>4167.83</v>
      </c>
      <c r="H72" s="255">
        <v>4167.83</v>
      </c>
      <c r="I72" s="288">
        <v>1</v>
      </c>
      <c r="J72" s="288">
        <v>4167.83</v>
      </c>
      <c r="K72" s="391">
        <v>105.52031965116288</v>
      </c>
      <c r="L72" s="392">
        <v>15374.622455239683</v>
      </c>
      <c r="M72" s="357"/>
    </row>
    <row r="73" spans="1:13">
      <c r="A73" s="214" t="s">
        <v>227</v>
      </c>
      <c r="B73" s="7">
        <f>IF($B$1=0,$F$73,$G$73)</f>
        <v>6165.63</v>
      </c>
      <c r="C73" s="4" t="s">
        <v>258</v>
      </c>
      <c r="F73" s="2">
        <f ca="1">SUM(F74:F75)</f>
        <v>4843.0444219562014</v>
      </c>
      <c r="G73" s="342">
        <v>6165.63</v>
      </c>
      <c r="H73" s="2"/>
      <c r="K73" s="393"/>
      <c r="L73" s="394"/>
      <c r="M73" s="357"/>
    </row>
    <row r="74" spans="1:13">
      <c r="A74" s="139" t="s">
        <v>263</v>
      </c>
      <c r="B74" s="7">
        <f>IF($B$1=0,$F$74,$G$74)</f>
        <v>1561.12</v>
      </c>
      <c r="C74" s="4" t="s">
        <v>259</v>
      </c>
      <c r="D74" t="s">
        <v>223</v>
      </c>
      <c r="E74" t="s">
        <v>68</v>
      </c>
      <c r="F74" s="2">
        <f t="shared" ref="F74:F75" ca="1" si="14">GAMMAINV(RAND(),I74,J74)</f>
        <v>1651.7732486184732</v>
      </c>
      <c r="G74" s="342">
        <v>1561.12</v>
      </c>
      <c r="H74" s="255">
        <v>1561.12</v>
      </c>
      <c r="I74" s="288">
        <v>1</v>
      </c>
      <c r="J74" s="288">
        <v>1561.1200000000001</v>
      </c>
      <c r="K74" s="391">
        <v>39.524136400434614</v>
      </c>
      <c r="L74" s="392">
        <v>5758.7834934063476</v>
      </c>
      <c r="M74" s="357"/>
    </row>
    <row r="75" spans="1:13">
      <c r="A75" s="139" t="s">
        <v>264</v>
      </c>
      <c r="B75" s="7">
        <f>IF($B$1=0,$F$75,$G$75)</f>
        <v>4604.51</v>
      </c>
      <c r="C75" s="4" t="s">
        <v>260</v>
      </c>
      <c r="D75" t="s">
        <v>223</v>
      </c>
      <c r="E75" t="s">
        <v>68</v>
      </c>
      <c r="F75" s="2">
        <f t="shared" ca="1" si="14"/>
        <v>3191.2711733377287</v>
      </c>
      <c r="G75" s="342">
        <v>4604.51</v>
      </c>
      <c r="H75" s="255">
        <v>4604.51</v>
      </c>
      <c r="I75" s="288">
        <v>1</v>
      </c>
      <c r="J75" s="288">
        <v>4604.51</v>
      </c>
      <c r="K75" s="391">
        <v>116.57610004174258</v>
      </c>
      <c r="L75" s="392">
        <v>16985.482335262157</v>
      </c>
      <c r="M75" s="357"/>
    </row>
    <row r="76" spans="1:13">
      <c r="A76" s="214"/>
      <c r="F76" s="2"/>
      <c r="G76" s="342"/>
      <c r="K76" s="393"/>
      <c r="L76" s="394"/>
      <c r="M76" s="357"/>
    </row>
    <row r="77" spans="1:13" s="254" customFormat="1">
      <c r="A77" s="245" t="s">
        <v>228</v>
      </c>
      <c r="B77" s="252"/>
      <c r="C77" s="253"/>
      <c r="F77" s="256"/>
      <c r="G77" s="347"/>
      <c r="K77" s="395"/>
      <c r="L77" s="396"/>
      <c r="M77" s="356"/>
    </row>
    <row r="78" spans="1:13">
      <c r="A78" s="214" t="s">
        <v>267</v>
      </c>
      <c r="B78" s="7">
        <f>IF($B$1=0,$F$78,$G$78)</f>
        <v>981.64</v>
      </c>
      <c r="C78" s="4" t="s">
        <v>265</v>
      </c>
      <c r="D78" t="s">
        <v>223</v>
      </c>
      <c r="E78" t="s">
        <v>68</v>
      </c>
      <c r="F78" s="2">
        <f t="shared" ref="F78:F79" ca="1" si="15">GAMMAINV(RAND(),I78,J78)</f>
        <v>31.65175852428079</v>
      </c>
      <c r="G78" s="342">
        <v>981.64</v>
      </c>
      <c r="H78" s="255">
        <v>981.64</v>
      </c>
      <c r="I78" s="288">
        <v>1</v>
      </c>
      <c r="J78" s="288">
        <v>981.64</v>
      </c>
      <c r="K78" s="391">
        <v>24.852973029698315</v>
      </c>
      <c r="L78" s="392">
        <v>3621.1516273364036</v>
      </c>
      <c r="M78" s="357"/>
    </row>
    <row r="79" spans="1:13">
      <c r="A79" s="214" t="s">
        <v>268</v>
      </c>
      <c r="B79" s="7">
        <f>IF($B$1=0,$F$79,$G$79)</f>
        <v>1233.1300000000001</v>
      </c>
      <c r="C79" s="4" t="s">
        <v>266</v>
      </c>
      <c r="D79" t="s">
        <v>223</v>
      </c>
      <c r="E79" t="s">
        <v>68</v>
      </c>
      <c r="F79" s="2">
        <f t="shared" ca="1" si="15"/>
        <v>1285.8575322402583</v>
      </c>
      <c r="G79" s="342">
        <v>1233.1300000000001</v>
      </c>
      <c r="H79" s="255">
        <v>1233.1300000000001</v>
      </c>
      <c r="I79" s="288">
        <v>1</v>
      </c>
      <c r="J79" s="288">
        <v>1233.1300000000001</v>
      </c>
      <c r="K79" s="391">
        <v>31.220148559667379</v>
      </c>
      <c r="L79" s="392">
        <v>4548.8679212515171</v>
      </c>
      <c r="M79" s="357"/>
    </row>
    <row r="80" spans="1:13">
      <c r="A80" s="214"/>
      <c r="F80" s="2"/>
      <c r="G80" s="342"/>
      <c r="K80" s="393"/>
      <c r="L80" s="394"/>
      <c r="M80" s="357"/>
    </row>
    <row r="81" spans="1:13" s="254" customFormat="1">
      <c r="A81" s="245" t="s">
        <v>230</v>
      </c>
      <c r="B81" s="252"/>
      <c r="C81" s="253"/>
      <c r="F81" s="256"/>
      <c r="G81" s="347"/>
      <c r="K81" s="395"/>
      <c r="L81" s="396"/>
      <c r="M81" s="356"/>
    </row>
    <row r="82" spans="1:13">
      <c r="A82" s="214" t="s">
        <v>270</v>
      </c>
      <c r="B82" s="7">
        <f>IF($B$1=0,$F$82,$G$82)</f>
        <v>564.83000000000004</v>
      </c>
      <c r="C82" s="4" t="s">
        <v>269</v>
      </c>
      <c r="D82" t="s">
        <v>223</v>
      </c>
      <c r="E82" t="s">
        <v>68</v>
      </c>
      <c r="F82" s="2">
        <f t="shared" ref="F82:F83" ca="1" si="16">GAMMAINV(RAND(),I82,J82)</f>
        <v>603.20186440938892</v>
      </c>
      <c r="G82" s="342">
        <v>564.83000000000004</v>
      </c>
      <c r="H82" s="2">
        <v>41.897933839271836</v>
      </c>
      <c r="I82" s="2">
        <v>181.73990541590885</v>
      </c>
      <c r="J82" s="2">
        <v>3.1079030150664799</v>
      </c>
      <c r="K82" s="393">
        <v>485.69365120099218</v>
      </c>
      <c r="L82" s="394">
        <v>649.85133404489659</v>
      </c>
      <c r="M82" s="357"/>
    </row>
    <row r="83" spans="1:13">
      <c r="A83" s="214" t="s">
        <v>271</v>
      </c>
      <c r="B83" s="7">
        <f>IF($B$1=0,$F$83,$G$83)</f>
        <v>1046.83</v>
      </c>
      <c r="C83" s="4" t="s">
        <v>319</v>
      </c>
      <c r="D83" t="s">
        <v>223</v>
      </c>
      <c r="E83" t="s">
        <v>68</v>
      </c>
      <c r="F83" s="2">
        <f t="shared" ca="1" si="16"/>
        <v>883.22274305014696</v>
      </c>
      <c r="G83" s="342">
        <v>1046.83</v>
      </c>
      <c r="H83" s="2">
        <v>156.13415962455707</v>
      </c>
      <c r="I83" s="2">
        <v>44.952770200965524</v>
      </c>
      <c r="J83" s="2">
        <v>23.287330131603671</v>
      </c>
      <c r="K83" s="393">
        <v>763.42836041580938</v>
      </c>
      <c r="L83" s="394">
        <v>1374.2738454908124</v>
      </c>
      <c r="M83" s="357"/>
    </row>
    <row r="84" spans="1:13">
      <c r="A84" s="214"/>
      <c r="F84" s="2"/>
      <c r="G84" s="342"/>
      <c r="H84" s="2"/>
      <c r="I84" s="2"/>
      <c r="J84" s="2"/>
      <c r="K84" s="393"/>
      <c r="L84" s="394"/>
      <c r="M84" s="357"/>
    </row>
    <row r="85" spans="1:13" s="254" customFormat="1">
      <c r="A85" s="245" t="s">
        <v>239</v>
      </c>
      <c r="B85" s="252"/>
      <c r="C85" s="253"/>
      <c r="F85" s="256"/>
      <c r="G85" s="406"/>
      <c r="H85" s="407"/>
      <c r="I85" s="407"/>
      <c r="J85" s="407"/>
      <c r="K85" s="408"/>
      <c r="L85" s="409"/>
      <c r="M85" s="356"/>
    </row>
    <row r="86" spans="1:13">
      <c r="A86" s="214" t="s">
        <v>275</v>
      </c>
      <c r="B86" s="7">
        <f>IF($B$1=0,$F$86,$G$86)</f>
        <v>126.25</v>
      </c>
      <c r="C86" s="4" t="s">
        <v>277</v>
      </c>
      <c r="D86" t="s">
        <v>223</v>
      </c>
      <c r="E86" t="s">
        <v>68</v>
      </c>
      <c r="F86" s="2">
        <f t="shared" ref="F86:F87" ca="1" si="17">GAMMAINV(RAND(),I86,J86)</f>
        <v>109.53595641173696</v>
      </c>
      <c r="G86" s="342">
        <v>126.25</v>
      </c>
      <c r="H86" s="2">
        <v>40.857392313590779</v>
      </c>
      <c r="I86" s="2">
        <v>9.5481994902407266</v>
      </c>
      <c r="J86" s="2">
        <v>13.222388171617162</v>
      </c>
      <c r="K86" s="393">
        <v>59.316422781844864</v>
      </c>
      <c r="L86" s="394">
        <v>218.03505031096046</v>
      </c>
      <c r="M86" s="357"/>
    </row>
    <row r="87" spans="1:13">
      <c r="A87" s="214" t="s">
        <v>276</v>
      </c>
      <c r="B87" s="7">
        <f>IF($B$1=0,$F$87,$G$87)</f>
        <v>419.17</v>
      </c>
      <c r="C87" s="4" t="s">
        <v>278</v>
      </c>
      <c r="D87" t="s">
        <v>223</v>
      </c>
      <c r="E87" t="s">
        <v>68</v>
      </c>
      <c r="F87" s="2">
        <f t="shared" ca="1" si="17"/>
        <v>789.14698143417661</v>
      </c>
      <c r="G87" s="342">
        <v>419.17</v>
      </c>
      <c r="H87" s="2">
        <v>145.32982708308711</v>
      </c>
      <c r="I87" s="2">
        <v>8.3189951599200693</v>
      </c>
      <c r="J87" s="2">
        <v>50.38709506882649</v>
      </c>
      <c r="K87" s="393">
        <v>184.55061665141409</v>
      </c>
      <c r="L87" s="394">
        <v>748.37698843920077</v>
      </c>
      <c r="M87" s="357"/>
    </row>
    <row r="88" spans="1:13" ht="27.75" customHeight="1">
      <c r="A88" s="214"/>
      <c r="F88" s="2"/>
      <c r="G88" s="342"/>
      <c r="H88" s="2"/>
      <c r="I88" s="2"/>
      <c r="J88" s="2"/>
      <c r="K88" s="393"/>
      <c r="L88" s="394"/>
      <c r="M88" s="357"/>
    </row>
    <row r="89" spans="1:13" s="27" customFormat="1">
      <c r="A89" s="244" t="s">
        <v>253</v>
      </c>
      <c r="B89" s="108"/>
      <c r="C89" s="26"/>
      <c r="F89" s="199"/>
      <c r="G89" s="343"/>
      <c r="H89" s="199"/>
      <c r="I89" s="199"/>
      <c r="J89" s="199"/>
      <c r="K89" s="397"/>
      <c r="L89" s="398"/>
      <c r="M89" s="356"/>
    </row>
    <row r="90" spans="1:13">
      <c r="A90" s="214" t="s">
        <v>291</v>
      </c>
      <c r="B90" s="7">
        <f>IF($B$1=0,$F$90,$G$90)</f>
        <v>47000</v>
      </c>
      <c r="C90" t="s">
        <v>279</v>
      </c>
      <c r="D90" t="s">
        <v>303</v>
      </c>
      <c r="E90" t="s">
        <v>68</v>
      </c>
      <c r="F90" s="2">
        <f t="shared" ref="F90:F95" ca="1" si="18">GAMMAINV(RAND(),I90,J90)</f>
        <v>33671.552183563552</v>
      </c>
      <c r="G90" s="342">
        <v>47000</v>
      </c>
      <c r="H90" s="2">
        <v>15000</v>
      </c>
      <c r="I90" s="2">
        <v>9.8177777777777777</v>
      </c>
      <c r="J90" s="2">
        <v>4787.2340425531911</v>
      </c>
      <c r="K90" s="393">
        <v>22357.485401828457</v>
      </c>
      <c r="L90" s="394">
        <v>80642.135251743734</v>
      </c>
      <c r="M90" s="357"/>
    </row>
    <row r="91" spans="1:13">
      <c r="A91" s="214" t="s">
        <v>292</v>
      </c>
      <c r="B91" s="7">
        <f>IF($B$1=0,$F$91,$G$91)</f>
        <v>356000</v>
      </c>
      <c r="C91" s="4" t="s">
        <v>280</v>
      </c>
      <c r="D91" t="s">
        <v>303</v>
      </c>
      <c r="E91" t="s">
        <v>68</v>
      </c>
      <c r="F91" s="2">
        <f t="shared" ca="1" si="18"/>
        <v>345631.5269749696</v>
      </c>
      <c r="G91" s="342">
        <v>356000</v>
      </c>
      <c r="H91" s="2">
        <v>7000</v>
      </c>
      <c r="I91" s="2">
        <v>2586.4489795918366</v>
      </c>
      <c r="J91" s="2">
        <v>137.64044943820224</v>
      </c>
      <c r="K91" s="393">
        <v>342411.08040393784</v>
      </c>
      <c r="L91" s="394">
        <v>369849.6454598491</v>
      </c>
      <c r="M91" s="357"/>
    </row>
    <row r="92" spans="1:13">
      <c r="A92" s="214" t="s">
        <v>293</v>
      </c>
      <c r="B92" s="7">
        <f>IF($B$1=0,$F$92,$G$92)</f>
        <v>5000</v>
      </c>
      <c r="C92" s="4" t="s">
        <v>281</v>
      </c>
      <c r="D92" t="s">
        <v>303</v>
      </c>
      <c r="E92" t="s">
        <v>68</v>
      </c>
      <c r="F92" s="2">
        <f t="shared" ca="1" si="18"/>
        <v>5938.8250123430107</v>
      </c>
      <c r="G92" s="342">
        <v>5000</v>
      </c>
      <c r="H92" s="2">
        <v>1000</v>
      </c>
      <c r="I92" s="2">
        <v>25</v>
      </c>
      <c r="J92" s="2">
        <v>200</v>
      </c>
      <c r="K92" s="393">
        <v>3235.7363695658651</v>
      </c>
      <c r="L92" s="394">
        <v>7142.0195187506424</v>
      </c>
      <c r="M92" s="357"/>
    </row>
    <row r="93" spans="1:13">
      <c r="A93" s="214" t="s">
        <v>294</v>
      </c>
      <c r="B93" s="7">
        <f>IF($B$1=0,$F$93,$G$93)</f>
        <v>3000</v>
      </c>
      <c r="C93" s="4" t="s">
        <v>282</v>
      </c>
      <c r="D93" t="s">
        <v>303</v>
      </c>
      <c r="E93" t="s">
        <v>68</v>
      </c>
      <c r="F93" s="2">
        <f t="shared" ca="1" si="18"/>
        <v>2757.577158245173</v>
      </c>
      <c r="G93" s="342">
        <v>3000</v>
      </c>
      <c r="H93" s="2">
        <v>600</v>
      </c>
      <c r="I93" s="2">
        <v>25</v>
      </c>
      <c r="J93" s="2">
        <v>120</v>
      </c>
      <c r="K93" s="393">
        <v>1941.4418217395189</v>
      </c>
      <c r="L93" s="394">
        <v>4285.2117112503856</v>
      </c>
      <c r="M93" s="357"/>
    </row>
    <row r="94" spans="1:13">
      <c r="A94" s="214" t="s">
        <v>301</v>
      </c>
      <c r="B94" s="7">
        <f>IF($B$1=0,$F$94,$G$94)</f>
        <v>32000</v>
      </c>
      <c r="C94" s="4" t="s">
        <v>283</v>
      </c>
      <c r="D94" t="s">
        <v>303</v>
      </c>
      <c r="E94" t="s">
        <v>68</v>
      </c>
      <c r="F94" s="2">
        <f t="shared" ca="1" si="18"/>
        <v>10957.288481372058</v>
      </c>
      <c r="G94" s="342">
        <v>32000</v>
      </c>
      <c r="H94" s="2">
        <v>24000</v>
      </c>
      <c r="I94" s="2">
        <v>1.7777777777777777</v>
      </c>
      <c r="J94" s="2">
        <v>18000</v>
      </c>
      <c r="K94" s="393">
        <v>3185.9591458978384</v>
      </c>
      <c r="L94" s="394">
        <v>93253.291019857279</v>
      </c>
      <c r="M94" s="357"/>
    </row>
    <row r="95" spans="1:13">
      <c r="A95" s="214" t="s">
        <v>295</v>
      </c>
      <c r="B95" s="14">
        <f>IF($B$1=0,$F$95,$G$95)</f>
        <v>0.32940000000000003</v>
      </c>
      <c r="C95" s="4" t="s">
        <v>284</v>
      </c>
      <c r="D95" t="s">
        <v>303</v>
      </c>
      <c r="E95" t="s">
        <v>68</v>
      </c>
      <c r="F95" s="242">
        <f t="shared" ca="1" si="18"/>
        <v>0.16185675774053304</v>
      </c>
      <c r="G95" s="348">
        <v>0.32940000000000003</v>
      </c>
      <c r="H95" s="242">
        <v>0.57389999999999997</v>
      </c>
      <c r="I95" s="242">
        <v>0.3294387945684315</v>
      </c>
      <c r="J95" s="242">
        <v>0.99988224043715823</v>
      </c>
      <c r="K95" s="393">
        <v>9.7369867282695871E-6</v>
      </c>
      <c r="L95" s="394">
        <v>2.0005815071167938</v>
      </c>
      <c r="M95" s="357"/>
    </row>
    <row r="96" spans="1:13">
      <c r="A96" s="10"/>
      <c r="B96"/>
      <c r="C96"/>
      <c r="G96" s="344"/>
      <c r="K96" s="393"/>
      <c r="L96" s="394"/>
      <c r="M96" s="357"/>
    </row>
    <row r="97" spans="1:13" s="251" customFormat="1">
      <c r="A97" s="250" t="s">
        <v>254</v>
      </c>
      <c r="G97" s="349"/>
      <c r="K97" s="399"/>
      <c r="L97" s="400"/>
      <c r="M97" s="363"/>
    </row>
    <row r="98" spans="1:13">
      <c r="A98" s="214" t="s">
        <v>296</v>
      </c>
      <c r="B98" s="7">
        <f>IF($B$1=0,$F$98,$G$98)</f>
        <v>21000</v>
      </c>
      <c r="C98" s="4" t="s">
        <v>285</v>
      </c>
      <c r="D98" t="s">
        <v>303</v>
      </c>
      <c r="E98" t="s">
        <v>68</v>
      </c>
      <c r="F98" s="2">
        <f t="shared" ref="F98:F103" ca="1" si="19">GAMMAINV(RAND(),I98,J98)</f>
        <v>11210.248021465464</v>
      </c>
      <c r="G98" s="342">
        <v>21000</v>
      </c>
      <c r="H98" s="2">
        <v>7000</v>
      </c>
      <c r="I98" s="2">
        <v>9</v>
      </c>
      <c r="J98" s="2">
        <v>2333.3333333333335</v>
      </c>
      <c r="K98" s="393">
        <v>9602.5372272161094</v>
      </c>
      <c r="L98" s="394">
        <v>36780.77484711774</v>
      </c>
      <c r="M98" s="357"/>
    </row>
    <row r="99" spans="1:13">
      <c r="A99" s="214" t="s">
        <v>297</v>
      </c>
      <c r="B99" s="7">
        <f>IF($B$1=0,$F$99,$G$99)</f>
        <v>380000</v>
      </c>
      <c r="C99" s="4" t="s">
        <v>286</v>
      </c>
      <c r="D99" t="s">
        <v>303</v>
      </c>
      <c r="E99" t="s">
        <v>68</v>
      </c>
      <c r="F99" s="2">
        <f t="shared" ca="1" si="19"/>
        <v>351030.25741870428</v>
      </c>
      <c r="G99" s="342">
        <v>380000</v>
      </c>
      <c r="H99" s="2">
        <v>132000</v>
      </c>
      <c r="I99" s="2">
        <v>8.2874196510560161</v>
      </c>
      <c r="J99" s="2">
        <v>45852.631578947367</v>
      </c>
      <c r="K99" s="393">
        <v>166990.24372821927</v>
      </c>
      <c r="L99" s="394">
        <v>679082.06908409181</v>
      </c>
      <c r="M99" s="357"/>
    </row>
    <row r="100" spans="1:13">
      <c r="A100" s="214" t="s">
        <v>298</v>
      </c>
      <c r="B100" s="7">
        <f>IF($B$1=0,$F$100,$G$100)</f>
        <v>33000</v>
      </c>
      <c r="C100" s="4" t="s">
        <v>287</v>
      </c>
      <c r="D100" t="s">
        <v>303</v>
      </c>
      <c r="E100" t="s">
        <v>68</v>
      </c>
      <c r="F100" s="2">
        <f t="shared" ca="1" si="19"/>
        <v>28155.497378492928</v>
      </c>
      <c r="G100" s="342">
        <v>33000</v>
      </c>
      <c r="H100" s="2">
        <v>8000</v>
      </c>
      <c r="I100" s="2">
        <v>17.015625</v>
      </c>
      <c r="J100" s="2">
        <v>1939.3939393939395</v>
      </c>
      <c r="K100" s="393">
        <v>19229.13735949578</v>
      </c>
      <c r="L100" s="394">
        <v>50428.815101016298</v>
      </c>
      <c r="M100" s="357"/>
    </row>
    <row r="101" spans="1:13">
      <c r="A101" s="214" t="s">
        <v>299</v>
      </c>
      <c r="B101" s="7">
        <f>IF($B$1=0,$F$101,$G$101)</f>
        <v>41000</v>
      </c>
      <c r="C101" s="4" t="s">
        <v>288</v>
      </c>
      <c r="D101" t="s">
        <v>303</v>
      </c>
      <c r="E101" t="s">
        <v>68</v>
      </c>
      <c r="F101" s="2">
        <f t="shared" ca="1" si="19"/>
        <v>33266.282868149072</v>
      </c>
      <c r="G101" s="342">
        <v>41000</v>
      </c>
      <c r="H101" s="2">
        <v>8000</v>
      </c>
      <c r="I101" s="2">
        <v>26.265625</v>
      </c>
      <c r="J101" s="2">
        <v>1560.9756097560976</v>
      </c>
      <c r="K101" s="393">
        <v>26846.638354389186</v>
      </c>
      <c r="L101" s="394">
        <v>58102.121610889153</v>
      </c>
      <c r="M101" s="357"/>
    </row>
    <row r="102" spans="1:13">
      <c r="A102" s="214" t="s">
        <v>300</v>
      </c>
      <c r="B102" s="7">
        <f>IF($B$1=0,$F$102,$G$102)</f>
        <v>15000</v>
      </c>
      <c r="C102" s="4" t="s">
        <v>289</v>
      </c>
      <c r="D102" t="s">
        <v>303</v>
      </c>
      <c r="E102" t="s">
        <v>68</v>
      </c>
      <c r="F102" s="2">
        <f t="shared" ca="1" si="19"/>
        <v>8988.271446993409</v>
      </c>
      <c r="G102" s="342">
        <v>15000</v>
      </c>
      <c r="H102" s="2">
        <v>15000</v>
      </c>
      <c r="I102" s="2">
        <v>1</v>
      </c>
      <c r="J102" s="2">
        <v>15000</v>
      </c>
      <c r="K102" s="393">
        <v>379.76711976434814</v>
      </c>
      <c r="L102" s="394">
        <v>55333.191811709032</v>
      </c>
      <c r="M102" s="357"/>
    </row>
    <row r="103" spans="1:13" s="91" customFormat="1" ht="16.5" thickBot="1">
      <c r="A103" s="211" t="s">
        <v>302</v>
      </c>
      <c r="B103" s="98">
        <f>IF($B$1=0,$F$103,$G$103)</f>
        <v>0.26979999999999998</v>
      </c>
      <c r="C103" s="97" t="s">
        <v>290</v>
      </c>
      <c r="D103" s="91" t="s">
        <v>303</v>
      </c>
      <c r="E103" s="91" t="s">
        <v>68</v>
      </c>
      <c r="F103" s="243">
        <f t="shared" ca="1" si="19"/>
        <v>2.6258182806524681E-3</v>
      </c>
      <c r="G103" s="350">
        <v>0.26979999999999998</v>
      </c>
      <c r="H103" s="243">
        <v>0.51939999999999997</v>
      </c>
      <c r="I103" s="243">
        <v>0.26982364207152915</v>
      </c>
      <c r="J103" s="243">
        <v>0.99991237954040035</v>
      </c>
      <c r="K103" s="401">
        <v>7.8972092732905666E-7</v>
      </c>
      <c r="L103" s="402">
        <v>1.7914646699408032</v>
      </c>
      <c r="M103" s="223"/>
    </row>
    <row r="104" spans="1:13" ht="7.15" customHeight="1" thickBot="1">
      <c r="A104" s="214"/>
      <c r="G104" s="342"/>
      <c r="H104" s="2"/>
      <c r="I104" s="2"/>
      <c r="J104" s="2"/>
      <c r="K104" s="368"/>
      <c r="L104" s="369"/>
      <c r="M104" s="357"/>
    </row>
    <row r="105" spans="1:13" s="248" customFormat="1">
      <c r="A105" s="218" t="s">
        <v>313</v>
      </c>
      <c r="B105" s="246"/>
      <c r="C105" s="247"/>
      <c r="G105" s="351"/>
      <c r="H105" s="249"/>
      <c r="I105" s="249"/>
      <c r="J105" s="249"/>
      <c r="K105" s="388"/>
      <c r="L105" s="384"/>
      <c r="M105" s="362"/>
    </row>
    <row r="106" spans="1:13">
      <c r="A106" s="214" t="s">
        <v>250</v>
      </c>
      <c r="B106" s="259">
        <f>IF($B$1=0,$F$106,$G$106)</f>
        <v>0.72</v>
      </c>
      <c r="D106" t="s">
        <v>303</v>
      </c>
      <c r="E106" t="s">
        <v>14</v>
      </c>
      <c r="F106" s="25">
        <f ca="1">BETAINV(RAND(),I106,J106)</f>
        <v>0.62128230085397484</v>
      </c>
      <c r="G106" s="344">
        <v>0.72</v>
      </c>
      <c r="H106" s="25">
        <v>0.08</v>
      </c>
      <c r="I106" s="25">
        <v>21.96</v>
      </c>
      <c r="J106" s="25">
        <v>8.5399999999999991</v>
      </c>
      <c r="K106" s="373">
        <v>0.55112031847656473</v>
      </c>
      <c r="L106" s="380">
        <v>0.86159471211223604</v>
      </c>
      <c r="M106" s="357"/>
    </row>
    <row r="107" spans="1:13" ht="16.5" thickBot="1">
      <c r="A107" s="214" t="s">
        <v>251</v>
      </c>
      <c r="B107" s="259">
        <f>IF($B$1=0,$F$107,$G$107)</f>
        <v>0.68</v>
      </c>
      <c r="D107" t="s">
        <v>303</v>
      </c>
      <c r="E107" t="s">
        <v>14</v>
      </c>
      <c r="F107" s="25">
        <f ca="1">BETAINV(RAND(),I107,J107)</f>
        <v>0.79789607093070281</v>
      </c>
      <c r="G107" s="344">
        <v>0.68</v>
      </c>
      <c r="H107" s="25">
        <v>0.1</v>
      </c>
      <c r="I107" s="25">
        <v>14.116799999999998</v>
      </c>
      <c r="J107" s="25">
        <v>6.6431999999999967</v>
      </c>
      <c r="K107" s="373">
        <v>0.47023798238390768</v>
      </c>
      <c r="L107" s="380">
        <v>0.85696714736652002</v>
      </c>
      <c r="M107" s="357"/>
    </row>
    <row r="108" spans="1:13" s="319" customFormat="1" ht="16.5" hidden="1" thickBot="1">
      <c r="A108" s="443" t="s">
        <v>252</v>
      </c>
      <c r="B108" s="444">
        <f t="shared" ref="B108" si="20">IF($B$1=0,F108,G108)</f>
        <v>0.6</v>
      </c>
      <c r="C108" s="432"/>
      <c r="D108" s="319" t="s">
        <v>303</v>
      </c>
      <c r="E108" s="319" t="s">
        <v>14</v>
      </c>
      <c r="F108" s="445">
        <f ca="1">BETAINV(RAND(),I108,J108)</f>
        <v>0.43548888498992672</v>
      </c>
      <c r="G108" s="446">
        <v>0.6</v>
      </c>
      <c r="H108" s="445">
        <v>0.15</v>
      </c>
      <c r="I108" s="445">
        <v>5.8</v>
      </c>
      <c r="J108" s="445">
        <v>3.8666666666666663</v>
      </c>
      <c r="K108" s="435">
        <v>0.29458789900231069</v>
      </c>
      <c r="L108" s="447">
        <v>0.8664322775337292</v>
      </c>
      <c r="M108" s="223"/>
    </row>
    <row r="109" spans="1:13" s="99" customFormat="1" ht="7.15" customHeight="1" thickBot="1">
      <c r="A109" s="257"/>
      <c r="B109" s="102"/>
      <c r="C109" s="101"/>
      <c r="G109" s="352"/>
      <c r="H109" s="258"/>
      <c r="I109" s="258"/>
      <c r="J109" s="258"/>
      <c r="K109" s="364"/>
      <c r="L109" s="365"/>
      <c r="M109" s="355"/>
    </row>
    <row r="110" spans="1:13" s="248" customFormat="1">
      <c r="A110" s="218" t="s">
        <v>318</v>
      </c>
      <c r="B110" s="246"/>
      <c r="C110" s="247"/>
      <c r="G110" s="351"/>
      <c r="H110" s="249"/>
      <c r="I110" s="249"/>
      <c r="J110" s="249"/>
      <c r="K110" s="388"/>
      <c r="L110" s="384"/>
      <c r="M110" s="362"/>
    </row>
    <row r="111" spans="1:13">
      <c r="A111" s="214" t="s">
        <v>305</v>
      </c>
      <c r="B111" s="259">
        <f>IF($B$1=0,$F$111,$G$111)</f>
        <v>-11.17709</v>
      </c>
      <c r="C111" s="4" t="s">
        <v>306</v>
      </c>
      <c r="D111" t="s">
        <v>303</v>
      </c>
      <c r="E111" t="s">
        <v>212</v>
      </c>
      <c r="F111" s="270" t="e">
        <f>#REF!</f>
        <v>#REF!</v>
      </c>
      <c r="G111" s="334">
        <v>-11.17709</v>
      </c>
      <c r="H111" s="270">
        <v>0.24387030000000001</v>
      </c>
      <c r="I111" s="2"/>
      <c r="J111" s="2"/>
      <c r="K111" s="373">
        <v>-11.65507</v>
      </c>
      <c r="L111" s="380">
        <v>-10.699120000000001</v>
      </c>
      <c r="M111" s="357"/>
    </row>
    <row r="112" spans="1:13">
      <c r="A112" s="214" t="s">
        <v>307</v>
      </c>
      <c r="B112" s="259">
        <f>IF($B$1=0,$F$112,$G$112)</f>
        <v>3.4733199999999999E-2</v>
      </c>
      <c r="C112" s="4" t="s">
        <v>308</v>
      </c>
      <c r="D112" t="s">
        <v>303</v>
      </c>
      <c r="E112" t="s">
        <v>212</v>
      </c>
      <c r="F112" s="270" t="e">
        <f>#REF!</f>
        <v>#REF!</v>
      </c>
      <c r="G112" s="334">
        <v>3.4733199999999999E-2</v>
      </c>
      <c r="H112" s="270">
        <v>2.1258000000000002E-3</v>
      </c>
      <c r="I112" s="2"/>
      <c r="J112" s="2"/>
      <c r="K112" s="368">
        <v>3.0566800000000002E-2</v>
      </c>
      <c r="L112" s="369">
        <v>3.8899599999999999E-2</v>
      </c>
      <c r="M112" s="357"/>
    </row>
    <row r="113" spans="1:13">
      <c r="A113" s="214" t="s">
        <v>309</v>
      </c>
      <c r="B113" s="259">
        <f>EXP($B$111+$B$112*'MM Conventional'!$C$4)</f>
        <v>6.0172471156348588E-5</v>
      </c>
      <c r="C113" s="4" t="s">
        <v>310</v>
      </c>
      <c r="D113" t="s">
        <v>303</v>
      </c>
      <c r="F113" s="270"/>
      <c r="G113" s="334"/>
      <c r="H113" s="270"/>
      <c r="I113" s="2"/>
      <c r="J113" s="2"/>
      <c r="K113" s="368"/>
      <c r="L113" s="369"/>
      <c r="M113" s="357"/>
    </row>
    <row r="114" spans="1:13" s="91" customFormat="1" ht="16.5" thickBot="1">
      <c r="A114" s="211" t="s">
        <v>311</v>
      </c>
      <c r="B114" s="272">
        <f>EXP(IF($B$1=0,$F$114,$G$114))</f>
        <v>1.074865137262125</v>
      </c>
      <c r="C114" s="97" t="s">
        <v>312</v>
      </c>
      <c r="D114" s="91" t="s">
        <v>303</v>
      </c>
      <c r="E114" s="91" t="s">
        <v>212</v>
      </c>
      <c r="F114" s="271" t="e">
        <f>#REF!</f>
        <v>#REF!</v>
      </c>
      <c r="G114" s="353">
        <v>7.2195200000000001E-2</v>
      </c>
      <c r="H114" s="271">
        <v>2.4672800000000002E-2</v>
      </c>
      <c r="K114" s="403">
        <v>2.3837400000000002E-2</v>
      </c>
      <c r="L114" s="404">
        <v>0.1205531</v>
      </c>
      <c r="M114" s="223"/>
    </row>
    <row r="115" spans="1:13">
      <c r="A115" s="214"/>
      <c r="G115" s="2"/>
      <c r="H115" s="2"/>
    </row>
    <row r="116" spans="1:13">
      <c r="A116" s="512" t="s">
        <v>355</v>
      </c>
      <c r="B116" s="3">
        <f>0.5</f>
        <v>0.5</v>
      </c>
      <c r="G116" s="2"/>
      <c r="H116" s="2"/>
    </row>
    <row r="117" spans="1:13" s="11" customFormat="1">
      <c r="G117" s="325"/>
      <c r="H117" s="325"/>
      <c r="M117" s="326"/>
    </row>
    <row r="118" spans="1:13" ht="16.5" thickBot="1">
      <c r="D118" s="3"/>
      <c r="E118" s="448"/>
      <c r="F118" s="307"/>
      <c r="G118" s="4"/>
      <c r="H118" s="307"/>
      <c r="I118" s="4"/>
      <c r="J118" s="307"/>
      <c r="K118" s="4"/>
      <c r="L118" s="307"/>
      <c r="M118" s="311"/>
    </row>
    <row r="119" spans="1:13" ht="16.5" thickBot="1">
      <c r="A119" s="481" t="s">
        <v>340</v>
      </c>
      <c r="B119" s="482">
        <v>0</v>
      </c>
      <c r="C119" t="s">
        <v>342</v>
      </c>
      <c r="D119" s="3"/>
      <c r="E119" s="448"/>
      <c r="F119" s="307"/>
      <c r="G119" s="4"/>
      <c r="H119" s="307"/>
      <c r="I119" s="4"/>
      <c r="J119" s="307"/>
      <c r="K119" s="4"/>
      <c r="L119" s="307"/>
      <c r="M119" s="311"/>
    </row>
    <row r="120" spans="1:13">
      <c r="B120" s="480" t="s">
        <v>6</v>
      </c>
      <c r="D120" s="3"/>
      <c r="E120" s="448"/>
      <c r="F120" s="307"/>
      <c r="G120" s="4"/>
      <c r="H120" s="307"/>
      <c r="I120" s="4"/>
      <c r="J120" s="307"/>
      <c r="K120" s="4"/>
      <c r="L120" s="307"/>
      <c r="M120" s="311"/>
    </row>
    <row r="121" spans="1:13">
      <c r="A121" s="8" t="s">
        <v>343</v>
      </c>
      <c r="B121" s="480">
        <f>IF($B$119=2,ULB_3a,IF($B$119=1,LLB_3a,1))</f>
        <v>1</v>
      </c>
      <c r="D121" s="3"/>
      <c r="E121" s="448"/>
      <c r="F121" s="307"/>
      <c r="G121" s="4"/>
      <c r="H121" s="307"/>
      <c r="I121" s="4"/>
      <c r="J121" s="307"/>
      <c r="K121" s="4"/>
      <c r="L121" s="307"/>
      <c r="M121" s="311"/>
    </row>
    <row r="122" spans="1:13">
      <c r="A122" s="8" t="s">
        <v>344</v>
      </c>
      <c r="B122" s="480">
        <f>IF($B$119=2,ULB_3b,IF($B$119=1,LLB_3b,1))</f>
        <v>1</v>
      </c>
      <c r="D122" s="3"/>
      <c r="E122" s="448"/>
      <c r="F122" s="307"/>
      <c r="G122" s="4"/>
      <c r="H122" s="307"/>
      <c r="I122" s="4"/>
      <c r="J122" s="307"/>
      <c r="K122" s="4"/>
      <c r="L122" s="307"/>
      <c r="M122" s="311"/>
    </row>
    <row r="123" spans="1:13">
      <c r="A123" s="8" t="s">
        <v>345</v>
      </c>
      <c r="B123" s="480">
        <f>IF($B$119=2,ULB_4,IF($B$119=1,LLB_4,1))</f>
        <v>1</v>
      </c>
      <c r="D123" s="3"/>
      <c r="E123" s="448"/>
      <c r="F123" s="307"/>
      <c r="G123" s="4"/>
      <c r="H123" s="307"/>
      <c r="I123" s="4"/>
      <c r="J123" s="307"/>
      <c r="K123" s="4"/>
      <c r="L123" s="307"/>
      <c r="M123" s="311"/>
    </row>
    <row r="124" spans="1:13">
      <c r="A124" s="320" t="s">
        <v>341</v>
      </c>
      <c r="B124" s="451"/>
      <c r="D124" s="3"/>
      <c r="E124" s="448"/>
      <c r="F124" s="307"/>
      <c r="G124" s="4"/>
      <c r="H124" s="307"/>
      <c r="I124" s="4"/>
      <c r="J124" s="307"/>
      <c r="K124" s="4"/>
      <c r="L124" s="307"/>
      <c r="M124" s="311"/>
    </row>
    <row r="125" spans="1:13">
      <c r="A125" s="320" t="s">
        <v>334</v>
      </c>
      <c r="B125" s="511">
        <v>1.3</v>
      </c>
      <c r="D125" s="3"/>
      <c r="E125" s="448"/>
      <c r="F125" s="307"/>
      <c r="G125" s="4"/>
      <c r="H125" s="307"/>
      <c r="I125" s="4"/>
      <c r="J125" s="307"/>
      <c r="K125" s="4"/>
      <c r="L125" s="307"/>
      <c r="M125" s="311"/>
    </row>
    <row r="126" spans="1:13">
      <c r="A126" s="320" t="s">
        <v>335</v>
      </c>
      <c r="B126" s="511">
        <v>3.1</v>
      </c>
      <c r="D126" s="3"/>
      <c r="E126" s="448"/>
      <c r="F126" s="307"/>
      <c r="G126" s="4"/>
      <c r="H126" s="307"/>
      <c r="I126" s="4"/>
      <c r="J126" s="307"/>
      <c r="K126" s="4"/>
      <c r="L126" s="307"/>
      <c r="M126" s="311"/>
    </row>
    <row r="127" spans="1:13">
      <c r="A127" s="320" t="s">
        <v>336</v>
      </c>
      <c r="B127" s="511">
        <v>1.8</v>
      </c>
      <c r="D127" s="3"/>
      <c r="E127" s="448"/>
      <c r="F127" s="307"/>
      <c r="G127" s="4"/>
      <c r="H127" s="307"/>
      <c r="I127" s="4"/>
      <c r="J127" s="307"/>
      <c r="K127" s="4"/>
      <c r="L127" s="307"/>
      <c r="M127" s="311"/>
    </row>
    <row r="128" spans="1:13">
      <c r="A128" s="320" t="s">
        <v>337</v>
      </c>
      <c r="B128" s="511">
        <v>3.9</v>
      </c>
      <c r="D128" s="3"/>
      <c r="E128" s="448"/>
      <c r="F128" s="307"/>
      <c r="G128" s="4"/>
      <c r="H128" s="307"/>
      <c r="I128" s="4"/>
      <c r="J128" s="307"/>
      <c r="K128" s="4"/>
      <c r="L128" s="307"/>
      <c r="M128" s="311"/>
    </row>
    <row r="129" spans="1:13">
      <c r="A129" s="320" t="s">
        <v>338</v>
      </c>
      <c r="B129" s="511">
        <v>2.8</v>
      </c>
      <c r="D129" s="3"/>
      <c r="E129" s="448"/>
      <c r="F129" s="307"/>
      <c r="G129" s="4"/>
      <c r="H129" s="307"/>
      <c r="I129" s="4"/>
      <c r="J129" s="307"/>
      <c r="K129" s="4"/>
      <c r="L129" s="307"/>
      <c r="M129" s="311"/>
    </row>
    <row r="130" spans="1:13">
      <c r="A130" s="320" t="s">
        <v>339</v>
      </c>
      <c r="B130" s="511">
        <v>5.6</v>
      </c>
      <c r="D130" s="3"/>
      <c r="E130" s="448"/>
      <c r="F130" s="307"/>
      <c r="G130" s="4"/>
      <c r="H130" s="307"/>
      <c r="I130" s="4"/>
      <c r="J130" s="307"/>
      <c r="K130" s="4"/>
      <c r="L130" s="307"/>
      <c r="M130" s="311"/>
    </row>
    <row r="131" spans="1:13">
      <c r="D131" s="3"/>
      <c r="E131" s="448"/>
      <c r="F131" s="307"/>
      <c r="G131" s="4"/>
      <c r="H131" s="307"/>
      <c r="I131" s="4"/>
      <c r="J131" s="307"/>
      <c r="K131" s="4"/>
      <c r="L131" s="307"/>
      <c r="M131" s="311"/>
    </row>
    <row r="132" spans="1:13">
      <c r="D132" s="3"/>
      <c r="E132" s="448"/>
      <c r="F132" s="307"/>
      <c r="G132" s="4"/>
      <c r="H132" s="307"/>
      <c r="I132" s="4"/>
      <c r="J132" s="307"/>
      <c r="K132" s="4"/>
      <c r="L132" s="307"/>
      <c r="M132" s="311"/>
    </row>
  </sheetData>
  <mergeCells count="1">
    <mergeCell ref="K3:L3"/>
  </mergeCells>
  <phoneticPr fontId="30" type="noConversion"/>
  <conditionalFormatting sqref="K133:K1048576 L111:L112 L114 L23:L24 K2:K24 K26:K117">
    <cfRule type="cellIs" dxfId="15" priority="3" operator="equal">
      <formula>1</formula>
    </cfRule>
  </conditionalFormatting>
  <conditionalFormatting sqref="E118:E132">
    <cfRule type="cellIs" dxfId="14" priority="2" operator="lessThan">
      <formula>0</formula>
    </cfRule>
  </conditionalFormatting>
  <pageMargins left="0.7" right="0.7" top="0.75" bottom="0.75" header="0.3" footer="0.3"/>
  <pageSetup paperSize="9" orientation="portrait" r:id="rId1"/>
  <ignoredErrors>
    <ignoredError sqref="F32 F34 F36 F38:F39 F73 F11 F1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5E7E5-8F74-9249-A7FE-EADB4D993EFA}">
  <sheetPr codeName="Sheet4"/>
  <dimension ref="A1:AR58"/>
  <sheetViews>
    <sheetView topLeftCell="Y1" zoomScaleNormal="100" workbookViewId="0">
      <selection activeCell="AL26" sqref="AL26"/>
    </sheetView>
  </sheetViews>
  <sheetFormatPr defaultColWidth="8.75" defaultRowHeight="15.75"/>
  <cols>
    <col min="1" max="44" width="9.5" customWidth="1"/>
    <col min="45" max="45" width="12.25" bestFit="1" customWidth="1"/>
  </cols>
  <sheetData>
    <row r="1" spans="1:44" s="32" customFormat="1" ht="18.75" thickBot="1">
      <c r="A1" s="31" t="s">
        <v>93</v>
      </c>
      <c r="B1" s="521" t="s">
        <v>94</v>
      </c>
      <c r="C1" s="521"/>
      <c r="D1" s="521"/>
      <c r="E1" s="521"/>
      <c r="F1" s="521"/>
      <c r="G1" s="521"/>
      <c r="H1" s="521"/>
      <c r="I1" s="521"/>
      <c r="J1" s="521"/>
      <c r="K1" s="521"/>
      <c r="L1" s="521"/>
      <c r="M1" s="521"/>
      <c r="N1" s="521"/>
      <c r="Q1" s="522" t="s">
        <v>95</v>
      </c>
      <c r="R1" s="522"/>
      <c r="S1" s="522"/>
      <c r="T1" s="522"/>
      <c r="U1" s="522"/>
      <c r="V1" s="522"/>
      <c r="W1" s="522"/>
      <c r="X1" s="522"/>
      <c r="Y1" s="522"/>
      <c r="Z1" s="522"/>
      <c r="AA1" s="522"/>
      <c r="AB1" s="522"/>
      <c r="AC1" s="522"/>
      <c r="AF1" s="523" t="s">
        <v>96</v>
      </c>
      <c r="AG1" s="523"/>
      <c r="AH1" s="523"/>
      <c r="AI1" s="523"/>
      <c r="AJ1" s="523"/>
      <c r="AK1" s="523"/>
      <c r="AL1" s="523"/>
      <c r="AM1" s="523"/>
      <c r="AN1" s="523"/>
      <c r="AO1" s="523"/>
      <c r="AP1" s="523"/>
      <c r="AQ1" s="523"/>
      <c r="AR1" s="523"/>
    </row>
    <row r="2" spans="1:44" s="32" customFormat="1" ht="14.25">
      <c r="A2" s="33" t="e">
        <v>#REF!</v>
      </c>
      <c r="B2" s="524" t="s">
        <v>97</v>
      </c>
      <c r="C2" s="34" t="s">
        <v>98</v>
      </c>
      <c r="D2" s="35" t="s">
        <v>99</v>
      </c>
      <c r="E2" s="35" t="s">
        <v>100</v>
      </c>
      <c r="F2" s="35" t="s">
        <v>101</v>
      </c>
      <c r="G2" s="35" t="s">
        <v>102</v>
      </c>
      <c r="H2" s="35" t="s">
        <v>103</v>
      </c>
      <c r="I2" s="35" t="s">
        <v>104</v>
      </c>
      <c r="J2" s="35" t="s">
        <v>105</v>
      </c>
      <c r="K2" s="35" t="s">
        <v>106</v>
      </c>
      <c r="L2" s="35" t="s">
        <v>107</v>
      </c>
      <c r="M2" s="35" t="s">
        <v>108</v>
      </c>
      <c r="N2" s="35" t="s">
        <v>109</v>
      </c>
      <c r="Q2" s="524" t="s">
        <v>97</v>
      </c>
      <c r="R2" s="34" t="s">
        <v>98</v>
      </c>
      <c r="S2" s="35" t="s">
        <v>99</v>
      </c>
      <c r="T2" s="35" t="s">
        <v>100</v>
      </c>
      <c r="U2" s="35" t="s">
        <v>101</v>
      </c>
      <c r="V2" s="35" t="s">
        <v>102</v>
      </c>
      <c r="W2" s="35" t="s">
        <v>103</v>
      </c>
      <c r="X2" s="35" t="s">
        <v>104</v>
      </c>
      <c r="Y2" s="35" t="s">
        <v>105</v>
      </c>
      <c r="Z2" s="35" t="s">
        <v>106</v>
      </c>
      <c r="AA2" s="35" t="s">
        <v>107</v>
      </c>
      <c r="AB2" s="35" t="s">
        <v>108</v>
      </c>
      <c r="AC2" s="35" t="s">
        <v>109</v>
      </c>
      <c r="AF2" s="524" t="s">
        <v>97</v>
      </c>
      <c r="AG2" s="34" t="s">
        <v>98</v>
      </c>
      <c r="AH2" s="35" t="s">
        <v>99</v>
      </c>
      <c r="AI2" s="35" t="s">
        <v>100</v>
      </c>
      <c r="AJ2" s="35" t="s">
        <v>101</v>
      </c>
      <c r="AK2" s="35" t="s">
        <v>102</v>
      </c>
      <c r="AL2" s="35" t="s">
        <v>103</v>
      </c>
      <c r="AM2" s="35" t="s">
        <v>104</v>
      </c>
      <c r="AN2" s="35" t="s">
        <v>105</v>
      </c>
      <c r="AO2" s="35" t="s">
        <v>106</v>
      </c>
      <c r="AP2" s="35" t="s">
        <v>107</v>
      </c>
      <c r="AQ2" s="35" t="s">
        <v>108</v>
      </c>
      <c r="AR2" s="35" t="s">
        <v>109</v>
      </c>
    </row>
    <row r="3" spans="1:44" s="32" customFormat="1" ht="13.5" thickBot="1">
      <c r="B3" s="525"/>
      <c r="C3" s="36"/>
      <c r="D3" s="36"/>
      <c r="E3" s="36"/>
      <c r="F3" s="36"/>
      <c r="G3" s="36"/>
      <c r="H3" s="36"/>
      <c r="I3" s="36"/>
      <c r="J3" s="36"/>
      <c r="K3" s="36"/>
      <c r="L3" s="36"/>
      <c r="M3" s="36"/>
      <c r="N3" s="36"/>
      <c r="Q3" s="525"/>
      <c r="R3" s="36"/>
      <c r="S3" s="36"/>
      <c r="T3" s="36"/>
      <c r="U3" s="36"/>
      <c r="V3" s="36"/>
      <c r="W3" s="36"/>
      <c r="X3" s="36"/>
      <c r="Y3" s="36"/>
      <c r="Z3" s="36"/>
      <c r="AA3" s="36"/>
      <c r="AB3" s="36"/>
      <c r="AC3" s="36"/>
      <c r="AF3" s="525"/>
      <c r="AG3" s="36"/>
      <c r="AH3" s="36"/>
      <c r="AI3" s="36"/>
      <c r="AJ3" s="36"/>
      <c r="AK3" s="36"/>
      <c r="AL3" s="36"/>
      <c r="AM3" s="36"/>
      <c r="AN3" s="36"/>
      <c r="AO3" s="36"/>
      <c r="AP3" s="36"/>
      <c r="AQ3" s="36"/>
      <c r="AR3" s="36"/>
    </row>
    <row r="4" spans="1:44" s="32" customFormat="1" ht="15">
      <c r="A4" s="32">
        <v>1</v>
      </c>
      <c r="B4" s="37">
        <v>0</v>
      </c>
      <c r="C4" s="37">
        <v>1</v>
      </c>
      <c r="D4" s="38">
        <v>361971</v>
      </c>
      <c r="E4" s="38">
        <v>3724.0624829577573</v>
      </c>
      <c r="F4" s="39">
        <f>E4/D4</f>
        <v>1.0288289622532627E-2</v>
      </c>
      <c r="G4" s="32">
        <v>0.3</v>
      </c>
      <c r="H4" s="39">
        <f t="shared" ref="H4:H21" si="0">C4*F4/(1+(1-G4)*C4*F4)</f>
        <v>1.0214725186737612E-2</v>
      </c>
      <c r="I4" s="39">
        <f t="shared" ref="I4:I22" si="1">1-H4</f>
        <v>0.98978527481326239</v>
      </c>
      <c r="J4" s="32">
        <v>100000</v>
      </c>
      <c r="K4" s="40">
        <f t="shared" ref="K4:K22" si="2">J4-J5</f>
        <v>1021.4725186737633</v>
      </c>
      <c r="L4" s="40">
        <f t="shared" ref="L4:L21" si="3">C4*(J5+G4*K4)</f>
        <v>99284.969236928358</v>
      </c>
      <c r="M4" s="40">
        <f t="shared" ref="M4:M22" si="4">M5+L4</f>
        <v>7132732.5996696465</v>
      </c>
      <c r="N4" s="41">
        <f t="shared" ref="N4:N22" si="5">M4/J4</f>
        <v>71.327325996696459</v>
      </c>
      <c r="O4" s="42"/>
      <c r="P4" s="32">
        <v>1</v>
      </c>
      <c r="Q4" s="37">
        <v>0</v>
      </c>
      <c r="R4" s="37">
        <v>1</v>
      </c>
      <c r="S4" s="43">
        <v>339976</v>
      </c>
      <c r="T4" s="43">
        <v>2965.9925708824908</v>
      </c>
      <c r="U4" s="39">
        <f>T4/S4</f>
        <v>8.724123381893106E-3</v>
      </c>
      <c r="V4" s="32">
        <v>0.3</v>
      </c>
      <c r="W4" s="39">
        <f t="shared" ref="W4:W21" si="6">R4*U4/(1+(1-V4)*R4*U4)</f>
        <v>8.6711695348718303E-3</v>
      </c>
      <c r="X4" s="39">
        <f t="shared" ref="X4:X22" si="7">1-W4</f>
        <v>0.99132883046512821</v>
      </c>
      <c r="Y4" s="32">
        <v>100000</v>
      </c>
      <c r="Z4" s="40">
        <f t="shared" ref="Z4:Z22" si="8">Y4-Y5</f>
        <v>867.1169534871733</v>
      </c>
      <c r="AA4" s="40">
        <f t="shared" ref="AA4:AA21" si="9">R4*(Y5+V4*Z4)</f>
        <v>99393.01813255898</v>
      </c>
      <c r="AB4" s="40">
        <f t="shared" ref="AB4:AB22" si="10">AB5+AA4</f>
        <v>7850449.4094188036</v>
      </c>
      <c r="AC4" s="41">
        <f t="shared" ref="AC4:AC22" si="11">AB4/Y4</f>
        <v>78.504494094188033</v>
      </c>
      <c r="AF4" s="73">
        <v>0</v>
      </c>
      <c r="AG4" s="37">
        <v>1</v>
      </c>
      <c r="AH4" s="44">
        <f>D4+S4</f>
        <v>701947</v>
      </c>
      <c r="AI4" s="44">
        <f>E4+T4</f>
        <v>6690.0550538402476</v>
      </c>
      <c r="AJ4" s="39">
        <f>AI4/AH4</f>
        <v>9.5307125094063333E-3</v>
      </c>
      <c r="AK4" s="32">
        <v>0.3</v>
      </c>
      <c r="AL4" s="449">
        <v>9.4854392120251596E-3</v>
      </c>
      <c r="AM4" s="39">
        <f t="shared" ref="AM4:AM22" si="12">1-AL4</f>
        <v>0.99051456078797484</v>
      </c>
      <c r="AN4" s="32">
        <v>100000</v>
      </c>
      <c r="AO4" s="40">
        <f t="shared" ref="AO4:AO22" si="13">AN4-AN5</f>
        <v>948.54392120252305</v>
      </c>
      <c r="AP4" s="40">
        <f t="shared" ref="AP4:AP21" si="14">AG4*(AN5+AK4*AO4)</f>
        <v>99336.019255158229</v>
      </c>
      <c r="AQ4" s="40">
        <f t="shared" ref="AQ4:AQ22" si="15">AQ5+AP4</f>
        <v>8684998.277980648</v>
      </c>
      <c r="AR4" s="41">
        <f t="shared" ref="AR4:AR22" si="16">AQ4/AN4</f>
        <v>86.849982779806481</v>
      </c>
    </row>
    <row r="5" spans="1:44" s="32" customFormat="1" ht="15">
      <c r="A5" s="32">
        <v>2</v>
      </c>
      <c r="B5" s="37" t="s">
        <v>110</v>
      </c>
      <c r="C5" s="37">
        <v>4</v>
      </c>
      <c r="D5" s="38">
        <v>1604348</v>
      </c>
      <c r="E5" s="38">
        <v>1434.5398276088486</v>
      </c>
      <c r="F5" s="39">
        <f t="shared" ref="F5:F22" si="17">E5/D5</f>
        <v>8.9415751919711219E-4</v>
      </c>
      <c r="G5" s="32">
        <v>0.4</v>
      </c>
      <c r="H5" s="39">
        <f t="shared" si="0"/>
        <v>3.5689711430683555E-3</v>
      </c>
      <c r="I5" s="39">
        <f t="shared" si="1"/>
        <v>0.99643102885693169</v>
      </c>
      <c r="J5" s="40">
        <f t="shared" ref="J5:J22" si="18">J4*I4</f>
        <v>98978.527481326237</v>
      </c>
      <c r="K5" s="40">
        <f t="shared" si="2"/>
        <v>353.25150836425018</v>
      </c>
      <c r="L5" s="40">
        <f t="shared" si="3"/>
        <v>395066.30630523077</v>
      </c>
      <c r="M5" s="40">
        <f t="shared" si="4"/>
        <v>7033447.6304327184</v>
      </c>
      <c r="N5" s="42">
        <f t="shared" si="5"/>
        <v>71.06033813000181</v>
      </c>
      <c r="O5" s="42"/>
      <c r="P5" s="32">
        <v>2</v>
      </c>
      <c r="Q5" s="37" t="s">
        <v>110</v>
      </c>
      <c r="R5" s="37">
        <v>4</v>
      </c>
      <c r="S5" s="43">
        <v>1509099</v>
      </c>
      <c r="T5" s="43">
        <v>1033.6090378990232</v>
      </c>
      <c r="U5" s="39">
        <f t="shared" ref="U5:U22" si="19">T5/S5</f>
        <v>6.8491797946922182E-4</v>
      </c>
      <c r="V5" s="32">
        <v>0.4</v>
      </c>
      <c r="W5" s="39">
        <f t="shared" si="6"/>
        <v>2.7351758272342896E-3</v>
      </c>
      <c r="X5" s="39">
        <f t="shared" si="7"/>
        <v>0.99726482417276574</v>
      </c>
      <c r="Y5" s="40">
        <f t="shared" ref="Y5:Y22" si="20">Y4*X4</f>
        <v>99132.883046512827</v>
      </c>
      <c r="Z5" s="40">
        <f t="shared" si="8"/>
        <v>271.14586539285665</v>
      </c>
      <c r="AA5" s="40">
        <f t="shared" si="9"/>
        <v>395880.78210910846</v>
      </c>
      <c r="AB5" s="40">
        <f t="shared" si="10"/>
        <v>7751056.3912862446</v>
      </c>
      <c r="AC5" s="42">
        <f t="shared" si="11"/>
        <v>78.188550086346964</v>
      </c>
      <c r="AF5" s="73" t="s">
        <v>111</v>
      </c>
      <c r="AG5" s="37">
        <v>4</v>
      </c>
      <c r="AH5" s="44">
        <f t="shared" ref="AH5:AI22" si="21">D5+S5</f>
        <v>3113447</v>
      </c>
      <c r="AI5" s="44">
        <f t="shared" si="21"/>
        <v>2468.148865507872</v>
      </c>
      <c r="AJ5" s="39">
        <f t="shared" ref="AJ5:AJ22" si="22">AI5/AH5</f>
        <v>7.9273835896608231E-4</v>
      </c>
      <c r="AK5" s="32">
        <v>0.4</v>
      </c>
      <c r="AL5" s="449">
        <v>7.9242422492742381E-4</v>
      </c>
      <c r="AM5" s="39">
        <f t="shared" si="12"/>
        <v>0.99920757577507258</v>
      </c>
      <c r="AN5" s="40">
        <f t="shared" ref="AN5:AN22" si="23">AN4*AM4</f>
        <v>99051.456078797477</v>
      </c>
      <c r="AO5" s="40">
        <f t="shared" si="13"/>
        <v>78.490773311175872</v>
      </c>
      <c r="AP5" s="40">
        <f t="shared" si="14"/>
        <v>396017.44645924307</v>
      </c>
      <c r="AQ5" s="40">
        <f t="shared" si="15"/>
        <v>8585662.2587254904</v>
      </c>
      <c r="AR5" s="42">
        <f t="shared" si="16"/>
        <v>86.678809162536879</v>
      </c>
    </row>
    <row r="6" spans="1:44" s="32" customFormat="1" ht="15">
      <c r="A6" s="32">
        <v>3</v>
      </c>
      <c r="B6" s="37" t="s">
        <v>112</v>
      </c>
      <c r="C6" s="37">
        <v>5</v>
      </c>
      <c r="D6" s="38">
        <v>2069970</v>
      </c>
      <c r="E6" s="38">
        <v>864.11897206497474</v>
      </c>
      <c r="F6" s="39">
        <f t="shared" si="17"/>
        <v>4.174548288453334E-4</v>
      </c>
      <c r="G6" s="32">
        <v>0.5</v>
      </c>
      <c r="H6" s="39">
        <f t="shared" si="0"/>
        <v>2.0850980585937272E-3</v>
      </c>
      <c r="I6" s="39">
        <f t="shared" si="1"/>
        <v>0.99791490194140631</v>
      </c>
      <c r="J6" s="40">
        <f t="shared" si="18"/>
        <v>98625.275972961987</v>
      </c>
      <c r="K6" s="40">
        <f t="shared" si="2"/>
        <v>205.64337145948957</v>
      </c>
      <c r="L6" s="40">
        <f t="shared" si="3"/>
        <v>492612.27143616125</v>
      </c>
      <c r="M6" s="40">
        <f t="shared" si="4"/>
        <v>6638381.3241274878</v>
      </c>
      <c r="N6" s="42">
        <f t="shared" si="5"/>
        <v>67.30912799622881</v>
      </c>
      <c r="O6" s="42"/>
      <c r="P6" s="32">
        <v>3</v>
      </c>
      <c r="Q6" s="37" t="s">
        <v>112</v>
      </c>
      <c r="R6" s="37">
        <v>5</v>
      </c>
      <c r="S6" s="43">
        <v>1949119</v>
      </c>
      <c r="T6" s="43">
        <v>614.84199165187317</v>
      </c>
      <c r="U6" s="39">
        <f t="shared" si="19"/>
        <v>3.1544610239388828E-4</v>
      </c>
      <c r="V6" s="32">
        <v>0.5</v>
      </c>
      <c r="W6" s="39">
        <f t="shared" si="6"/>
        <v>1.5759876640543246E-3</v>
      </c>
      <c r="X6" s="39">
        <f t="shared" si="7"/>
        <v>0.99842401233594569</v>
      </c>
      <c r="Y6" s="40">
        <f t="shared" si="20"/>
        <v>98861.73718111997</v>
      </c>
      <c r="Z6" s="40">
        <f t="shared" si="8"/>
        <v>155.80487824442389</v>
      </c>
      <c r="AA6" s="40">
        <f t="shared" si="9"/>
        <v>493919.17370998883</v>
      </c>
      <c r="AB6" s="40">
        <f t="shared" si="10"/>
        <v>7355175.6091771359</v>
      </c>
      <c r="AC6" s="42">
        <f t="shared" si="11"/>
        <v>74.398607781917306</v>
      </c>
      <c r="AF6" s="73" t="s">
        <v>113</v>
      </c>
      <c r="AG6" s="37">
        <v>5</v>
      </c>
      <c r="AH6" s="44">
        <f t="shared" si="21"/>
        <v>4019089</v>
      </c>
      <c r="AI6" s="44">
        <f t="shared" si="21"/>
        <v>1478.9609637168478</v>
      </c>
      <c r="AJ6" s="39">
        <f t="shared" si="22"/>
        <v>3.6798412867116099E-4</v>
      </c>
      <c r="AK6" s="32">
        <v>0.5</v>
      </c>
      <c r="AL6" s="449">
        <v>3.6791643081579561E-4</v>
      </c>
      <c r="AM6" s="39">
        <f t="shared" si="12"/>
        <v>0.9996320835691842</v>
      </c>
      <c r="AN6" s="40">
        <f t="shared" si="23"/>
        <v>98972.965305486301</v>
      </c>
      <c r="AO6" s="40">
        <f t="shared" si="13"/>
        <v>36.413780142451287</v>
      </c>
      <c r="AP6" s="40">
        <f t="shared" si="14"/>
        <v>494773.79207707534</v>
      </c>
      <c r="AQ6" s="40">
        <f t="shared" si="15"/>
        <v>8189644.8122662473</v>
      </c>
      <c r="AR6" s="42">
        <f t="shared" si="16"/>
        <v>82.746281138373419</v>
      </c>
    </row>
    <row r="7" spans="1:44" s="32" customFormat="1" ht="15">
      <c r="A7" s="32">
        <v>4</v>
      </c>
      <c r="B7" s="37" t="s">
        <v>114</v>
      </c>
      <c r="C7" s="37">
        <v>5</v>
      </c>
      <c r="D7" s="38">
        <v>2109236</v>
      </c>
      <c r="E7" s="38">
        <v>1238.9041632952149</v>
      </c>
      <c r="F7" s="39">
        <f t="shared" si="17"/>
        <v>5.8737104965741853E-4</v>
      </c>
      <c r="G7" s="32">
        <v>0.5</v>
      </c>
      <c r="H7" s="39">
        <f t="shared" si="0"/>
        <v>2.9325490123082647E-3</v>
      </c>
      <c r="I7" s="39">
        <f t="shared" si="1"/>
        <v>0.99706745098769178</v>
      </c>
      <c r="J7" s="40">
        <f t="shared" si="18"/>
        <v>98419.632601502497</v>
      </c>
      <c r="K7" s="40">
        <f t="shared" si="2"/>
        <v>288.62039637727139</v>
      </c>
      <c r="L7" s="40">
        <f t="shared" si="3"/>
        <v>491376.61201656924</v>
      </c>
      <c r="M7" s="40">
        <f t="shared" si="4"/>
        <v>6145769.0526913265</v>
      </c>
      <c r="N7" s="42">
        <f t="shared" si="5"/>
        <v>62.444543738293774</v>
      </c>
      <c r="O7" s="42"/>
      <c r="P7" s="32">
        <v>4</v>
      </c>
      <c r="Q7" s="37" t="s">
        <v>114</v>
      </c>
      <c r="R7" s="37">
        <v>5</v>
      </c>
      <c r="S7" s="43">
        <v>1991041</v>
      </c>
      <c r="T7" s="43">
        <v>736.66115261467428</v>
      </c>
      <c r="U7" s="39">
        <f t="shared" si="19"/>
        <v>3.6998793727234861E-4</v>
      </c>
      <c r="V7" s="32">
        <v>0.5</v>
      </c>
      <c r="W7" s="39">
        <f t="shared" si="6"/>
        <v>1.8482301292289483E-3</v>
      </c>
      <c r="X7" s="39">
        <f t="shared" si="7"/>
        <v>0.99815176987077103</v>
      </c>
      <c r="Y7" s="40">
        <f t="shared" si="20"/>
        <v>98705.932302875546</v>
      </c>
      <c r="Z7" s="40">
        <f t="shared" si="8"/>
        <v>182.43127801580704</v>
      </c>
      <c r="AA7" s="40">
        <f t="shared" si="9"/>
        <v>493073.58331933821</v>
      </c>
      <c r="AB7" s="40">
        <f t="shared" si="10"/>
        <v>6861256.4354671473</v>
      </c>
      <c r="AC7" s="42">
        <f t="shared" si="11"/>
        <v>69.51209795996489</v>
      </c>
      <c r="AF7" s="73" t="s">
        <v>115</v>
      </c>
      <c r="AG7" s="37">
        <v>5</v>
      </c>
      <c r="AH7" s="44">
        <f t="shared" si="21"/>
        <v>4100277</v>
      </c>
      <c r="AI7" s="44">
        <f t="shared" si="21"/>
        <v>1975.5653159098893</v>
      </c>
      <c r="AJ7" s="39">
        <f t="shared" si="22"/>
        <v>4.8181264726990133E-4</v>
      </c>
      <c r="AK7" s="32">
        <v>0.5</v>
      </c>
      <c r="AL7" s="449">
        <v>4.8169659419572408E-4</v>
      </c>
      <c r="AM7" s="39">
        <f t="shared" si="12"/>
        <v>0.99951830340580428</v>
      </c>
      <c r="AN7" s="40">
        <f t="shared" si="23"/>
        <v>98936.55152534385</v>
      </c>
      <c r="AO7" s="40">
        <f t="shared" si="13"/>
        <v>47.657399911229732</v>
      </c>
      <c r="AP7" s="40">
        <f t="shared" si="14"/>
        <v>494563.61412694119</v>
      </c>
      <c r="AQ7" s="40">
        <f t="shared" si="15"/>
        <v>7694871.0201891717</v>
      </c>
      <c r="AR7" s="42">
        <f t="shared" si="16"/>
        <v>77.775815930051223</v>
      </c>
    </row>
    <row r="8" spans="1:44" s="32" customFormat="1" ht="15">
      <c r="A8" s="32">
        <v>5</v>
      </c>
      <c r="B8" s="37" t="s">
        <v>116</v>
      </c>
      <c r="C8" s="37">
        <v>5</v>
      </c>
      <c r="D8" s="38">
        <v>2474343</v>
      </c>
      <c r="E8" s="38">
        <v>3991.4066804905974</v>
      </c>
      <c r="F8" s="39">
        <f t="shared" si="17"/>
        <v>1.6131177773213324E-3</v>
      </c>
      <c r="G8" s="32">
        <v>0.5</v>
      </c>
      <c r="H8" s="39">
        <f t="shared" si="0"/>
        <v>8.0331926718376894E-3</v>
      </c>
      <c r="I8" s="39">
        <f t="shared" si="1"/>
        <v>0.99196680732816234</v>
      </c>
      <c r="J8" s="40">
        <f t="shared" si="18"/>
        <v>98131.012205125226</v>
      </c>
      <c r="K8" s="40">
        <f t="shared" si="2"/>
        <v>788.3053281262255</v>
      </c>
      <c r="L8" s="40">
        <f t="shared" si="3"/>
        <v>488684.29770531063</v>
      </c>
      <c r="M8" s="40">
        <f t="shared" si="4"/>
        <v>5654392.4406747576</v>
      </c>
      <c r="N8" s="42">
        <f t="shared" si="5"/>
        <v>57.620851080749759</v>
      </c>
      <c r="O8" s="42"/>
      <c r="P8" s="32">
        <v>5</v>
      </c>
      <c r="Q8" s="37" t="s">
        <v>116</v>
      </c>
      <c r="R8" s="37">
        <v>5</v>
      </c>
      <c r="S8" s="43">
        <v>2342738.1461293288</v>
      </c>
      <c r="T8" s="43">
        <v>1323.9214474447811</v>
      </c>
      <c r="U8" s="39">
        <f t="shared" si="19"/>
        <v>5.6511712571554937E-4</v>
      </c>
      <c r="V8" s="32">
        <v>0.5</v>
      </c>
      <c r="W8" s="39">
        <f t="shared" si="6"/>
        <v>2.8215992933712697E-3</v>
      </c>
      <c r="X8" s="39">
        <f t="shared" si="7"/>
        <v>0.99717840070662878</v>
      </c>
      <c r="Y8" s="40">
        <f t="shared" si="20"/>
        <v>98523.501024859739</v>
      </c>
      <c r="Z8" s="40">
        <f t="shared" si="8"/>
        <v>277.99384087220824</v>
      </c>
      <c r="AA8" s="40">
        <f t="shared" si="9"/>
        <v>491922.52052211814</v>
      </c>
      <c r="AB8" s="40">
        <f t="shared" si="10"/>
        <v>6368182.8521478092</v>
      </c>
      <c r="AC8" s="42">
        <f t="shared" si="11"/>
        <v>64.636181072584606</v>
      </c>
      <c r="AF8" s="73" t="s">
        <v>117</v>
      </c>
      <c r="AG8" s="37">
        <v>5</v>
      </c>
      <c r="AH8" s="44">
        <f t="shared" si="21"/>
        <v>4817081.1461293288</v>
      </c>
      <c r="AI8" s="44">
        <f t="shared" si="21"/>
        <v>5315.3281279353787</v>
      </c>
      <c r="AJ8" s="39">
        <f t="shared" si="22"/>
        <v>1.1034333794037094E-3</v>
      </c>
      <c r="AK8" s="32">
        <v>0.5</v>
      </c>
      <c r="AL8" s="449">
        <v>1.1028248206476077E-3</v>
      </c>
      <c r="AM8" s="39">
        <f t="shared" si="12"/>
        <v>0.99889717517935239</v>
      </c>
      <c r="AN8" s="40">
        <f t="shared" si="23"/>
        <v>98888.89412543262</v>
      </c>
      <c r="AO8" s="40">
        <f t="shared" si="13"/>
        <v>109.05712692791712</v>
      </c>
      <c r="AP8" s="40">
        <f t="shared" si="14"/>
        <v>494171.82780984329</v>
      </c>
      <c r="AQ8" s="40">
        <f t="shared" si="15"/>
        <v>7200307.4060622305</v>
      </c>
      <c r="AR8" s="42">
        <f t="shared" si="16"/>
        <v>72.812093508996256</v>
      </c>
    </row>
    <row r="9" spans="1:44" s="32" customFormat="1" ht="15">
      <c r="A9" s="32">
        <v>6</v>
      </c>
      <c r="B9" s="37" t="s">
        <v>118</v>
      </c>
      <c r="C9" s="37">
        <v>5</v>
      </c>
      <c r="D9" s="38">
        <v>2460870</v>
      </c>
      <c r="E9" s="38">
        <v>4645.3345512424712</v>
      </c>
      <c r="F9" s="39">
        <f t="shared" si="17"/>
        <v>1.8876797844837277E-3</v>
      </c>
      <c r="G9" s="32">
        <v>0.5</v>
      </c>
      <c r="H9" s="39">
        <f t="shared" si="0"/>
        <v>9.3940664490935119E-3</v>
      </c>
      <c r="I9" s="39">
        <f t="shared" si="1"/>
        <v>0.99060593355090654</v>
      </c>
      <c r="J9" s="40">
        <f t="shared" si="18"/>
        <v>97342.706876999</v>
      </c>
      <c r="K9" s="40">
        <f t="shared" si="2"/>
        <v>914.44385673715442</v>
      </c>
      <c r="L9" s="40">
        <f t="shared" si="3"/>
        <v>484427.42474315211</v>
      </c>
      <c r="M9" s="40">
        <f t="shared" si="4"/>
        <v>5165708.1429694472</v>
      </c>
      <c r="N9" s="42">
        <f t="shared" si="5"/>
        <v>53.067233372673414</v>
      </c>
      <c r="O9" s="42"/>
      <c r="P9" s="32">
        <v>6</v>
      </c>
      <c r="Q9" s="37" t="s">
        <v>118</v>
      </c>
      <c r="R9" s="37">
        <v>5</v>
      </c>
      <c r="S9" s="43">
        <v>2374579.0291607669</v>
      </c>
      <c r="T9" s="43">
        <v>1434.2482347318462</v>
      </c>
      <c r="U9" s="39">
        <f t="shared" si="19"/>
        <v>6.0400105328932505E-4</v>
      </c>
      <c r="V9" s="32">
        <v>0.5</v>
      </c>
      <c r="W9" s="39">
        <f t="shared" si="6"/>
        <v>3.0154519260978591E-3</v>
      </c>
      <c r="X9" s="39">
        <f t="shared" si="7"/>
        <v>0.99698454807390213</v>
      </c>
      <c r="Y9" s="40">
        <f t="shared" si="20"/>
        <v>98245.507183987531</v>
      </c>
      <c r="Z9" s="40">
        <f t="shared" si="8"/>
        <v>296.25460386842315</v>
      </c>
      <c r="AA9" s="40">
        <f t="shared" si="9"/>
        <v>490486.89941026666</v>
      </c>
      <c r="AB9" s="40">
        <f t="shared" si="10"/>
        <v>5876260.3316256907</v>
      </c>
      <c r="AC9" s="42">
        <f t="shared" si="11"/>
        <v>59.812000569359661</v>
      </c>
      <c r="AF9" s="73" t="s">
        <v>119</v>
      </c>
      <c r="AG9" s="37">
        <v>5</v>
      </c>
      <c r="AH9" s="44">
        <f t="shared" si="21"/>
        <v>4835449.0291607669</v>
      </c>
      <c r="AI9" s="44">
        <f t="shared" si="21"/>
        <v>6079.5827859743176</v>
      </c>
      <c r="AJ9" s="39">
        <f t="shared" si="22"/>
        <v>1.2572943586646554E-3</v>
      </c>
      <c r="AK9" s="32">
        <v>0.5</v>
      </c>
      <c r="AL9" s="449">
        <v>1.2565042952612515E-3</v>
      </c>
      <c r="AM9" s="39">
        <f t="shared" si="12"/>
        <v>0.99874349570473875</v>
      </c>
      <c r="AN9" s="40">
        <f t="shared" si="23"/>
        <v>98779.836998504703</v>
      </c>
      <c r="AO9" s="40">
        <f t="shared" si="13"/>
        <v>124.11728947382653</v>
      </c>
      <c r="AP9" s="40">
        <f t="shared" si="14"/>
        <v>493588.89176883898</v>
      </c>
      <c r="AQ9" s="40">
        <f t="shared" si="15"/>
        <v>6706135.5782523872</v>
      </c>
      <c r="AR9" s="42">
        <f t="shared" si="16"/>
        <v>67.88972104047815</v>
      </c>
    </row>
    <row r="10" spans="1:44" s="32" customFormat="1" ht="15">
      <c r="A10" s="32">
        <v>7</v>
      </c>
      <c r="B10" s="37" t="s">
        <v>120</v>
      </c>
      <c r="C10" s="37">
        <v>5</v>
      </c>
      <c r="D10" s="38">
        <v>2366609</v>
      </c>
      <c r="E10" s="38">
        <v>5398.2413003904594</v>
      </c>
      <c r="F10" s="39">
        <f t="shared" si="17"/>
        <v>2.2810026076933113E-3</v>
      </c>
      <c r="G10" s="32">
        <v>0.5</v>
      </c>
      <c r="H10" s="39">
        <f t="shared" si="0"/>
        <v>1.1340344649174288E-2</v>
      </c>
      <c r="I10" s="39">
        <f t="shared" si="1"/>
        <v>0.98865965535082567</v>
      </c>
      <c r="J10" s="40">
        <f t="shared" si="18"/>
        <v>96428.263020261846</v>
      </c>
      <c r="K10" s="40">
        <f t="shared" si="2"/>
        <v>1093.5297365709994</v>
      </c>
      <c r="L10" s="40">
        <f t="shared" si="3"/>
        <v>479407.4907598818</v>
      </c>
      <c r="M10" s="40">
        <f t="shared" si="4"/>
        <v>4681280.718226295</v>
      </c>
      <c r="N10" s="42">
        <f t="shared" si="5"/>
        <v>48.546770123222565</v>
      </c>
      <c r="O10" s="42"/>
      <c r="P10" s="32">
        <v>7</v>
      </c>
      <c r="Q10" s="37" t="s">
        <v>120</v>
      </c>
      <c r="R10" s="37">
        <v>5</v>
      </c>
      <c r="S10" s="43">
        <v>2308841</v>
      </c>
      <c r="T10" s="43">
        <v>1767.5270713281891</v>
      </c>
      <c r="U10" s="39">
        <f t="shared" si="19"/>
        <v>7.6554733363111145E-4</v>
      </c>
      <c r="V10" s="32">
        <v>0.5</v>
      </c>
      <c r="W10" s="39">
        <f t="shared" si="6"/>
        <v>3.8204248779589089E-3</v>
      </c>
      <c r="X10" s="39">
        <f t="shared" si="7"/>
        <v>0.99617957512204114</v>
      </c>
      <c r="Y10" s="40">
        <f t="shared" si="20"/>
        <v>97949.252580119108</v>
      </c>
      <c r="Z10" s="40">
        <f t="shared" si="8"/>
        <v>374.20776133456093</v>
      </c>
      <c r="AA10" s="40">
        <f t="shared" si="9"/>
        <v>488810.7434972591</v>
      </c>
      <c r="AB10" s="40">
        <f t="shared" si="10"/>
        <v>5385773.4322154243</v>
      </c>
      <c r="AC10" s="42">
        <f t="shared" si="11"/>
        <v>54.985344863249949</v>
      </c>
      <c r="AF10" s="73" t="s">
        <v>121</v>
      </c>
      <c r="AG10" s="37">
        <v>5</v>
      </c>
      <c r="AH10" s="44">
        <f t="shared" si="21"/>
        <v>4675450</v>
      </c>
      <c r="AI10" s="44">
        <f t="shared" si="21"/>
        <v>7165.7683717186483</v>
      </c>
      <c r="AJ10" s="39">
        <f t="shared" si="22"/>
        <v>1.5326371518717232E-3</v>
      </c>
      <c r="AK10" s="32">
        <v>0.5</v>
      </c>
      <c r="AL10" s="449">
        <v>1.5314632633437464E-3</v>
      </c>
      <c r="AM10" s="39">
        <f t="shared" si="12"/>
        <v>0.99846853673665625</v>
      </c>
      <c r="AN10" s="40">
        <f t="shared" si="23"/>
        <v>98655.719709030876</v>
      </c>
      <c r="AO10" s="40">
        <f t="shared" si="13"/>
        <v>151.08761045311985</v>
      </c>
      <c r="AP10" s="40">
        <f t="shared" si="14"/>
        <v>492900.87951902155</v>
      </c>
      <c r="AQ10" s="40">
        <f t="shared" si="15"/>
        <v>6212546.686483548</v>
      </c>
      <c r="AR10" s="42">
        <f t="shared" si="16"/>
        <v>62.971986873203619</v>
      </c>
    </row>
    <row r="11" spans="1:44" s="32" customFormat="1" ht="15">
      <c r="A11" s="32">
        <v>8</v>
      </c>
      <c r="B11" s="37" t="s">
        <v>122</v>
      </c>
      <c r="C11" s="37">
        <v>5</v>
      </c>
      <c r="D11" s="38">
        <v>2602499</v>
      </c>
      <c r="E11" s="38">
        <v>7750.379815084696</v>
      </c>
      <c r="F11" s="39">
        <f t="shared" si="17"/>
        <v>2.978052946450583E-3</v>
      </c>
      <c r="G11" s="32">
        <v>0.5</v>
      </c>
      <c r="H11" s="39">
        <f t="shared" si="0"/>
        <v>1.4780224008111525E-2</v>
      </c>
      <c r="I11" s="39">
        <f t="shared" si="1"/>
        <v>0.98521977599188848</v>
      </c>
      <c r="J11" s="40">
        <f t="shared" si="18"/>
        <v>95334.733283690846</v>
      </c>
      <c r="K11" s="40">
        <f t="shared" si="2"/>
        <v>1409.0687136865163</v>
      </c>
      <c r="L11" s="40">
        <f t="shared" si="3"/>
        <v>473150.99463423796</v>
      </c>
      <c r="M11" s="40">
        <f t="shared" si="4"/>
        <v>4201873.2274664128</v>
      </c>
      <c r="N11" s="42">
        <f t="shared" si="5"/>
        <v>44.074946063600493</v>
      </c>
      <c r="O11" s="42"/>
      <c r="P11" s="32">
        <v>8</v>
      </c>
      <c r="Q11" s="37" t="s">
        <v>122</v>
      </c>
      <c r="R11" s="37">
        <v>5</v>
      </c>
      <c r="S11" s="43">
        <v>2574422</v>
      </c>
      <c r="T11" s="43">
        <v>2802.9899395119974</v>
      </c>
      <c r="U11" s="39">
        <f t="shared" si="19"/>
        <v>1.0887841773850587E-3</v>
      </c>
      <c r="V11" s="32">
        <v>0.5</v>
      </c>
      <c r="W11" s="39">
        <f t="shared" si="6"/>
        <v>5.4291429745067822E-3</v>
      </c>
      <c r="X11" s="39">
        <f t="shared" si="7"/>
        <v>0.99457085702549319</v>
      </c>
      <c r="Y11" s="40">
        <f t="shared" si="20"/>
        <v>97575.044818784547</v>
      </c>
      <c r="Z11" s="40">
        <f t="shared" si="8"/>
        <v>529.74886906509346</v>
      </c>
      <c r="AA11" s="40">
        <f t="shared" si="9"/>
        <v>486550.85192126001</v>
      </c>
      <c r="AB11" s="40">
        <f t="shared" si="10"/>
        <v>4896962.6887181653</v>
      </c>
      <c r="AC11" s="42">
        <f t="shared" si="11"/>
        <v>50.186630175909819</v>
      </c>
      <c r="AF11" s="73" t="s">
        <v>123</v>
      </c>
      <c r="AG11" s="37">
        <v>5</v>
      </c>
      <c r="AH11" s="44">
        <f t="shared" si="21"/>
        <v>5176921</v>
      </c>
      <c r="AI11" s="44">
        <f t="shared" si="21"/>
        <v>10553.369754596693</v>
      </c>
      <c r="AJ11" s="39">
        <f t="shared" si="22"/>
        <v>2.0385417808378172E-3</v>
      </c>
      <c r="AK11" s="32">
        <v>0.5</v>
      </c>
      <c r="AL11" s="449">
        <v>2.036465365734319E-3</v>
      </c>
      <c r="AM11" s="39">
        <f t="shared" si="12"/>
        <v>0.99796353463426568</v>
      </c>
      <c r="AN11" s="40">
        <f t="shared" si="23"/>
        <v>98504.632098577757</v>
      </c>
      <c r="AO11" s="40">
        <f t="shared" si="13"/>
        <v>200.60127163316065</v>
      </c>
      <c r="AP11" s="40">
        <f t="shared" si="14"/>
        <v>492021.65731380589</v>
      </c>
      <c r="AQ11" s="40">
        <f t="shared" si="15"/>
        <v>5719645.8069645269</v>
      </c>
      <c r="AR11" s="42">
        <f t="shared" si="16"/>
        <v>58.064739546873646</v>
      </c>
    </row>
    <row r="12" spans="1:44" s="32" customFormat="1" ht="15">
      <c r="A12" s="32">
        <v>9</v>
      </c>
      <c r="B12" s="37" t="s">
        <v>124</v>
      </c>
      <c r="C12" s="37">
        <v>5</v>
      </c>
      <c r="D12" s="38">
        <v>2651125</v>
      </c>
      <c r="E12" s="38">
        <v>11121.222291698517</v>
      </c>
      <c r="F12" s="39">
        <f t="shared" si="17"/>
        <v>4.1949068005840981E-3</v>
      </c>
      <c r="G12" s="32">
        <v>0.5</v>
      </c>
      <c r="H12" s="39">
        <f t="shared" si="0"/>
        <v>2.0756851360592337E-2</v>
      </c>
      <c r="I12" s="39">
        <f t="shared" si="1"/>
        <v>0.97924314863940765</v>
      </c>
      <c r="J12" s="40">
        <f t="shared" si="18"/>
        <v>93925.66457000433</v>
      </c>
      <c r="K12" s="40">
        <f t="shared" si="2"/>
        <v>1949.6010584244359</v>
      </c>
      <c r="L12" s="40">
        <f t="shared" si="3"/>
        <v>464754.32020396052</v>
      </c>
      <c r="M12" s="40">
        <f t="shared" si="4"/>
        <v>3728722.2328321752</v>
      </c>
      <c r="N12" s="42">
        <f t="shared" si="5"/>
        <v>39.698651586895053</v>
      </c>
      <c r="O12" s="42"/>
      <c r="P12" s="32">
        <v>9</v>
      </c>
      <c r="Q12" s="37" t="s">
        <v>124</v>
      </c>
      <c r="R12" s="37">
        <v>5</v>
      </c>
      <c r="S12" s="43">
        <v>2679679</v>
      </c>
      <c r="T12" s="43">
        <v>4095.8819780322915</v>
      </c>
      <c r="U12" s="39">
        <f t="shared" si="19"/>
        <v>1.5284972483765001E-3</v>
      </c>
      <c r="V12" s="32">
        <v>0.5</v>
      </c>
      <c r="W12" s="39">
        <f t="shared" si="6"/>
        <v>7.6133936139083352E-3</v>
      </c>
      <c r="X12" s="39">
        <f t="shared" si="7"/>
        <v>0.99238660638609166</v>
      </c>
      <c r="Y12" s="40">
        <f t="shared" si="20"/>
        <v>97045.295949719453</v>
      </c>
      <c r="Z12" s="40">
        <f t="shared" si="8"/>
        <v>738.84403644343547</v>
      </c>
      <c r="AA12" s="40">
        <f t="shared" si="9"/>
        <v>483379.36965748871</v>
      </c>
      <c r="AB12" s="40">
        <f t="shared" si="10"/>
        <v>4410411.8367969049</v>
      </c>
      <c r="AC12" s="42">
        <f t="shared" si="11"/>
        <v>45.44694097364598</v>
      </c>
      <c r="AF12" s="73" t="s">
        <v>125</v>
      </c>
      <c r="AG12" s="37">
        <v>5</v>
      </c>
      <c r="AH12" s="44">
        <f t="shared" si="21"/>
        <v>5330804</v>
      </c>
      <c r="AI12" s="44">
        <f t="shared" si="21"/>
        <v>15217.104269730809</v>
      </c>
      <c r="AJ12" s="39">
        <f t="shared" si="22"/>
        <v>2.854560826046279E-3</v>
      </c>
      <c r="AK12" s="32">
        <v>0.5</v>
      </c>
      <c r="AL12" s="449">
        <v>2.8504904412662846E-3</v>
      </c>
      <c r="AM12" s="39">
        <f t="shared" si="12"/>
        <v>0.99714950955873372</v>
      </c>
      <c r="AN12" s="40">
        <f t="shared" si="23"/>
        <v>98304.030826944596</v>
      </c>
      <c r="AO12" s="40">
        <f t="shared" si="13"/>
        <v>280.21470021015557</v>
      </c>
      <c r="AP12" s="40">
        <f t="shared" si="14"/>
        <v>490819.61738419766</v>
      </c>
      <c r="AQ12" s="40">
        <f t="shared" si="15"/>
        <v>5227624.1496507209</v>
      </c>
      <c r="AR12" s="42">
        <f t="shared" si="16"/>
        <v>53.178126122350804</v>
      </c>
    </row>
    <row r="13" spans="1:44" s="32" customFormat="1" ht="15">
      <c r="A13" s="32">
        <v>10</v>
      </c>
      <c r="B13" s="37" t="s">
        <v>126</v>
      </c>
      <c r="C13" s="37">
        <v>5</v>
      </c>
      <c r="D13" s="38">
        <v>2643141</v>
      </c>
      <c r="E13" s="38">
        <v>14370.843445332828</v>
      </c>
      <c r="F13" s="39">
        <f t="shared" si="17"/>
        <v>5.4370324720977156E-3</v>
      </c>
      <c r="G13" s="32">
        <v>0.5</v>
      </c>
      <c r="H13" s="39">
        <f t="shared" si="0"/>
        <v>2.6820601161892603E-2</v>
      </c>
      <c r="I13" s="39">
        <f t="shared" si="1"/>
        <v>0.97317939883810745</v>
      </c>
      <c r="J13" s="40">
        <f t="shared" si="18"/>
        <v>91976.063511579894</v>
      </c>
      <c r="K13" s="40">
        <f t="shared" si="2"/>
        <v>2466.8533158849896</v>
      </c>
      <c r="L13" s="40">
        <f t="shared" si="3"/>
        <v>453713.18426818703</v>
      </c>
      <c r="M13" s="40">
        <f t="shared" si="4"/>
        <v>3263967.9126282148</v>
      </c>
      <c r="N13" s="42">
        <f t="shared" si="5"/>
        <v>35.487145111589577</v>
      </c>
      <c r="O13" s="42"/>
      <c r="P13" s="32">
        <v>10</v>
      </c>
      <c r="Q13" s="37" t="s">
        <v>126</v>
      </c>
      <c r="R13" s="37">
        <v>5</v>
      </c>
      <c r="S13" s="43">
        <v>2763713</v>
      </c>
      <c r="T13" s="43">
        <v>6061.0778765831383</v>
      </c>
      <c r="U13" s="39">
        <f t="shared" si="19"/>
        <v>2.1930923639984102E-3</v>
      </c>
      <c r="V13" s="32">
        <v>0.5</v>
      </c>
      <c r="W13" s="39">
        <f t="shared" si="6"/>
        <v>1.0905668971627126E-2</v>
      </c>
      <c r="X13" s="39">
        <f t="shared" si="7"/>
        <v>0.98909433102837285</v>
      </c>
      <c r="Y13" s="40">
        <f t="shared" si="20"/>
        <v>96306.451913276018</v>
      </c>
      <c r="Z13" s="40">
        <f t="shared" si="8"/>
        <v>1050.2862843981129</v>
      </c>
      <c r="AA13" s="40">
        <f t="shared" si="9"/>
        <v>478906.54385538481</v>
      </c>
      <c r="AB13" s="40">
        <f t="shared" si="10"/>
        <v>3927032.4671394159</v>
      </c>
      <c r="AC13" s="42">
        <f t="shared" si="11"/>
        <v>40.776421403995961</v>
      </c>
      <c r="AF13" s="73" t="s">
        <v>127</v>
      </c>
      <c r="AG13" s="37">
        <v>5</v>
      </c>
      <c r="AH13" s="44">
        <f t="shared" si="21"/>
        <v>5406854</v>
      </c>
      <c r="AI13" s="44">
        <f t="shared" si="21"/>
        <v>20431.921321915965</v>
      </c>
      <c r="AJ13" s="39">
        <f t="shared" si="22"/>
        <v>3.7788927390893048E-3</v>
      </c>
      <c r="AK13" s="32">
        <v>0.5</v>
      </c>
      <c r="AL13" s="449">
        <v>3.7717617092161149E-3</v>
      </c>
      <c r="AM13" s="39">
        <f t="shared" si="12"/>
        <v>0.99622823829078389</v>
      </c>
      <c r="AN13" s="40">
        <f t="shared" si="23"/>
        <v>98023.81612673444</v>
      </c>
      <c r="AO13" s="40">
        <f t="shared" si="13"/>
        <v>369.72247625805903</v>
      </c>
      <c r="AP13" s="40">
        <f t="shared" si="14"/>
        <v>489194.77444302704</v>
      </c>
      <c r="AQ13" s="40">
        <f t="shared" si="15"/>
        <v>4736804.5322665228</v>
      </c>
      <c r="AR13" s="42">
        <f t="shared" si="16"/>
        <v>48.322996588322319</v>
      </c>
    </row>
    <row r="14" spans="1:44" s="32" customFormat="1" ht="15">
      <c r="A14" s="32">
        <v>11</v>
      </c>
      <c r="B14" s="37" t="s">
        <v>128</v>
      </c>
      <c r="C14" s="37">
        <v>5</v>
      </c>
      <c r="D14" s="38">
        <v>2550821</v>
      </c>
      <c r="E14" s="38">
        <v>18160.956002343679</v>
      </c>
      <c r="F14" s="39">
        <f t="shared" si="17"/>
        <v>7.1196512818201196E-3</v>
      </c>
      <c r="G14" s="32">
        <v>0.5</v>
      </c>
      <c r="H14" s="39">
        <f t="shared" si="0"/>
        <v>3.4975719100779484E-2</v>
      </c>
      <c r="I14" s="39">
        <f t="shared" si="1"/>
        <v>0.96502428089922054</v>
      </c>
      <c r="J14" s="40">
        <f t="shared" si="18"/>
        <v>89509.210195694905</v>
      </c>
      <c r="K14" s="40">
        <f t="shared" si="2"/>
        <v>3130.6489927372459</v>
      </c>
      <c r="L14" s="40">
        <f t="shared" si="3"/>
        <v>439719.42849663144</v>
      </c>
      <c r="M14" s="40">
        <f t="shared" si="4"/>
        <v>2810254.728360028</v>
      </c>
      <c r="N14" s="42">
        <f t="shared" si="5"/>
        <v>31.396263269622636</v>
      </c>
      <c r="O14" s="42"/>
      <c r="P14" s="32">
        <v>11</v>
      </c>
      <c r="Q14" s="37" t="s">
        <v>128</v>
      </c>
      <c r="R14" s="37">
        <v>5</v>
      </c>
      <c r="S14" s="43">
        <v>2745699</v>
      </c>
      <c r="T14" s="43">
        <v>8527.341267396072</v>
      </c>
      <c r="U14" s="39">
        <f t="shared" si="19"/>
        <v>3.1057086983664532E-3</v>
      </c>
      <c r="V14" s="32">
        <v>0.5</v>
      </c>
      <c r="W14" s="39">
        <f t="shared" si="6"/>
        <v>1.5408904569448182E-2</v>
      </c>
      <c r="X14" s="39">
        <f t="shared" si="7"/>
        <v>0.98459109543055179</v>
      </c>
      <c r="Y14" s="40">
        <f t="shared" si="20"/>
        <v>95256.165628877905</v>
      </c>
      <c r="Z14" s="40">
        <f t="shared" si="8"/>
        <v>1467.7931658269372</v>
      </c>
      <c r="AA14" s="40">
        <f t="shared" si="9"/>
        <v>472611.34522982221</v>
      </c>
      <c r="AB14" s="40">
        <f t="shared" si="10"/>
        <v>3448125.923284031</v>
      </c>
      <c r="AC14" s="42">
        <f t="shared" si="11"/>
        <v>36.198453932295337</v>
      </c>
      <c r="AF14" s="73" t="s">
        <v>129</v>
      </c>
      <c r="AG14" s="37">
        <v>5</v>
      </c>
      <c r="AH14" s="44">
        <f t="shared" si="21"/>
        <v>5296520</v>
      </c>
      <c r="AI14" s="44">
        <f t="shared" si="21"/>
        <v>26688.297269739749</v>
      </c>
      <c r="AJ14" s="39">
        <f t="shared" si="22"/>
        <v>5.0388363056761325E-3</v>
      </c>
      <c r="AK14" s="32">
        <v>0.5</v>
      </c>
      <c r="AL14" s="449">
        <v>5.0261626657528424E-3</v>
      </c>
      <c r="AM14" s="39">
        <f t="shared" si="12"/>
        <v>0.99497383733424716</v>
      </c>
      <c r="AN14" s="40">
        <f t="shared" si="23"/>
        <v>97654.093650476381</v>
      </c>
      <c r="AO14" s="40">
        <f t="shared" si="13"/>
        <v>490.82535966395517</v>
      </c>
      <c r="AP14" s="40">
        <f t="shared" si="14"/>
        <v>487043.40485322202</v>
      </c>
      <c r="AQ14" s="40">
        <f t="shared" si="15"/>
        <v>4247609.7578234961</v>
      </c>
      <c r="AR14" s="42">
        <f t="shared" si="16"/>
        <v>43.496484366815636</v>
      </c>
    </row>
    <row r="15" spans="1:44" s="32" customFormat="1" ht="15">
      <c r="A15" s="32">
        <v>12</v>
      </c>
      <c r="B15" s="37" t="s">
        <v>130</v>
      </c>
      <c r="C15" s="37">
        <v>5</v>
      </c>
      <c r="D15" s="38">
        <v>2250280</v>
      </c>
      <c r="E15" s="38">
        <v>21521.789378894966</v>
      </c>
      <c r="F15" s="39">
        <f t="shared" si="17"/>
        <v>9.5640495311227793E-3</v>
      </c>
      <c r="G15" s="32">
        <v>0.5</v>
      </c>
      <c r="H15" s="39">
        <f t="shared" si="0"/>
        <v>4.6703559758586699E-2</v>
      </c>
      <c r="I15" s="39">
        <f t="shared" si="1"/>
        <v>0.95329644024141325</v>
      </c>
      <c r="J15" s="40">
        <f t="shared" si="18"/>
        <v>86378.561202957659</v>
      </c>
      <c r="K15" s="40">
        <f t="shared" si="2"/>
        <v>4034.1862950030772</v>
      </c>
      <c r="L15" s="40">
        <f t="shared" si="3"/>
        <v>421807.3402772806</v>
      </c>
      <c r="M15" s="40">
        <f t="shared" si="4"/>
        <v>2370535.2998633967</v>
      </c>
      <c r="N15" s="42">
        <f t="shared" si="5"/>
        <v>27.443560842527994</v>
      </c>
      <c r="O15" s="42"/>
      <c r="P15" s="32">
        <v>12</v>
      </c>
      <c r="Q15" s="37" t="s">
        <v>130</v>
      </c>
      <c r="R15" s="37">
        <v>5</v>
      </c>
      <c r="S15" s="43">
        <v>2455027</v>
      </c>
      <c r="T15" s="43">
        <v>10846.502275159582</v>
      </c>
      <c r="U15" s="39">
        <f t="shared" si="19"/>
        <v>4.4180786097910872E-3</v>
      </c>
      <c r="V15" s="32">
        <v>0.5</v>
      </c>
      <c r="W15" s="39">
        <f t="shared" si="6"/>
        <v>2.1849065823063452E-2</v>
      </c>
      <c r="X15" s="39">
        <f t="shared" si="7"/>
        <v>0.97815093417693655</v>
      </c>
      <c r="Y15" s="40">
        <f t="shared" si="20"/>
        <v>93788.372463050968</v>
      </c>
      <c r="Z15" s="40">
        <f t="shared" si="8"/>
        <v>2049.1883233831904</v>
      </c>
      <c r="AA15" s="40">
        <f t="shared" si="9"/>
        <v>463818.89150679688</v>
      </c>
      <c r="AB15" s="40">
        <f t="shared" si="10"/>
        <v>2975514.5780542088</v>
      </c>
      <c r="AC15" s="42">
        <f t="shared" si="11"/>
        <v>31.725836581996855</v>
      </c>
      <c r="AF15" s="73" t="s">
        <v>131</v>
      </c>
      <c r="AG15" s="37">
        <v>5</v>
      </c>
      <c r="AH15" s="44">
        <f t="shared" si="21"/>
        <v>4705307</v>
      </c>
      <c r="AI15" s="44">
        <f t="shared" si="21"/>
        <v>32368.291654054548</v>
      </c>
      <c r="AJ15" s="39">
        <f t="shared" si="22"/>
        <v>6.8791030328211418E-3</v>
      </c>
      <c r="AK15" s="32">
        <v>0.5</v>
      </c>
      <c r="AL15" s="449">
        <v>6.8554961659266223E-3</v>
      </c>
      <c r="AM15" s="39">
        <f t="shared" si="12"/>
        <v>0.99314450383407338</v>
      </c>
      <c r="AN15" s="40">
        <f t="shared" si="23"/>
        <v>97163.268290812426</v>
      </c>
      <c r="AO15" s="40">
        <f t="shared" si="13"/>
        <v>666.10241323657101</v>
      </c>
      <c r="AP15" s="40">
        <f t="shared" si="14"/>
        <v>484151.08542097069</v>
      </c>
      <c r="AQ15" s="40">
        <f t="shared" si="15"/>
        <v>3760566.3529702742</v>
      </c>
      <c r="AR15" s="42">
        <f t="shared" si="16"/>
        <v>38.703580263632055</v>
      </c>
    </row>
    <row r="16" spans="1:44" s="32" customFormat="1" ht="15">
      <c r="A16" s="32">
        <v>13</v>
      </c>
      <c r="B16" s="37" t="s">
        <v>132</v>
      </c>
      <c r="C16" s="37">
        <v>5</v>
      </c>
      <c r="D16" s="38">
        <v>1753188</v>
      </c>
      <c r="E16" s="38">
        <v>23063.190788524389</v>
      </c>
      <c r="F16" s="39">
        <f t="shared" si="17"/>
        <v>1.3155001510690462E-2</v>
      </c>
      <c r="G16" s="32">
        <v>0.5</v>
      </c>
      <c r="H16" s="39">
        <f t="shared" si="0"/>
        <v>6.3680708027687147E-2</v>
      </c>
      <c r="I16" s="39">
        <f t="shared" si="1"/>
        <v>0.93631929197231289</v>
      </c>
      <c r="J16" s="40">
        <f t="shared" si="18"/>
        <v>82344.374907954581</v>
      </c>
      <c r="K16" s="40">
        <f t="shared" si="2"/>
        <v>5243.7480962358532</v>
      </c>
      <c r="L16" s="40">
        <f t="shared" si="3"/>
        <v>398612.50429918326</v>
      </c>
      <c r="M16" s="40">
        <f t="shared" si="4"/>
        <v>1948727.959586116</v>
      </c>
      <c r="N16" s="42">
        <f t="shared" si="5"/>
        <v>23.665586893633293</v>
      </c>
      <c r="O16" s="42"/>
      <c r="P16" s="32">
        <v>13</v>
      </c>
      <c r="Q16" s="37" t="s">
        <v>132</v>
      </c>
      <c r="R16" s="37">
        <v>5</v>
      </c>
      <c r="S16" s="43">
        <v>1961478</v>
      </c>
      <c r="T16" s="43">
        <v>13032.35174828456</v>
      </c>
      <c r="U16" s="39">
        <f t="shared" si="19"/>
        <v>6.6441488246539396E-3</v>
      </c>
      <c r="V16" s="32">
        <v>0.5</v>
      </c>
      <c r="W16" s="39">
        <f t="shared" si="6"/>
        <v>3.2677951195697219E-2</v>
      </c>
      <c r="X16" s="39">
        <f t="shared" si="7"/>
        <v>0.96732204880430284</v>
      </c>
      <c r="Y16" s="40">
        <f t="shared" si="20"/>
        <v>91739.184139667777</v>
      </c>
      <c r="Z16" s="40">
        <f t="shared" si="8"/>
        <v>2997.8485820491333</v>
      </c>
      <c r="AA16" s="40">
        <f t="shared" si="9"/>
        <v>451201.29924321605</v>
      </c>
      <c r="AB16" s="40">
        <f t="shared" si="10"/>
        <v>2511695.6865474121</v>
      </c>
      <c r="AC16" s="42">
        <f t="shared" si="11"/>
        <v>27.378657332765201</v>
      </c>
      <c r="AF16" s="73" t="s">
        <v>133</v>
      </c>
      <c r="AG16" s="37">
        <v>5</v>
      </c>
      <c r="AH16" s="44">
        <f t="shared" si="21"/>
        <v>3714666</v>
      </c>
      <c r="AI16" s="44">
        <f t="shared" si="21"/>
        <v>36095.542536808949</v>
      </c>
      <c r="AJ16" s="39">
        <f t="shared" si="22"/>
        <v>9.7170358080131431E-3</v>
      </c>
      <c r="AK16" s="32">
        <v>0.5</v>
      </c>
      <c r="AL16" s="449">
        <v>9.6699779598412583E-3</v>
      </c>
      <c r="AM16" s="39">
        <f t="shared" si="12"/>
        <v>0.99033002204015874</v>
      </c>
      <c r="AN16" s="40">
        <f t="shared" si="23"/>
        <v>96497.165877575855</v>
      </c>
      <c r="AO16" s="40">
        <f t="shared" si="13"/>
        <v>933.12546722330444</v>
      </c>
      <c r="AP16" s="40">
        <f t="shared" si="14"/>
        <v>480153.01571982098</v>
      </c>
      <c r="AQ16" s="40">
        <f t="shared" si="15"/>
        <v>3276415.2675493034</v>
      </c>
      <c r="AR16" s="42">
        <f t="shared" si="16"/>
        <v>33.95348700402279</v>
      </c>
    </row>
    <row r="17" spans="1:44" s="31" customFormat="1" ht="15">
      <c r="A17" s="31">
        <v>14</v>
      </c>
      <c r="B17" s="45" t="s">
        <v>134</v>
      </c>
      <c r="C17" s="45">
        <v>5</v>
      </c>
      <c r="D17" s="46">
        <v>1382189</v>
      </c>
      <c r="E17" s="46">
        <v>23402.725838509425</v>
      </c>
      <c r="F17" s="47">
        <f t="shared" si="17"/>
        <v>1.6931639478037681E-2</v>
      </c>
      <c r="G17" s="31">
        <v>0.5</v>
      </c>
      <c r="H17" s="47">
        <f t="shared" si="0"/>
        <v>8.1220218735304564E-2</v>
      </c>
      <c r="I17" s="47">
        <f t="shared" si="1"/>
        <v>0.91877978126469539</v>
      </c>
      <c r="J17" s="48">
        <f t="shared" si="18"/>
        <v>77100.626811718728</v>
      </c>
      <c r="K17" s="48">
        <f t="shared" si="2"/>
        <v>6262.1297742768802</v>
      </c>
      <c r="L17" s="48">
        <f t="shared" si="3"/>
        <v>369847.80962290138</v>
      </c>
      <c r="M17" s="48">
        <f t="shared" si="4"/>
        <v>1550115.4552869326</v>
      </c>
      <c r="N17" s="41">
        <f t="shared" si="5"/>
        <v>20.105095371952626</v>
      </c>
      <c r="O17" s="41"/>
      <c r="P17" s="31">
        <v>14</v>
      </c>
      <c r="Q17" s="45" t="s">
        <v>134</v>
      </c>
      <c r="R17" s="45">
        <v>5</v>
      </c>
      <c r="S17" s="49">
        <v>1600580</v>
      </c>
      <c r="T17" s="49">
        <v>14982.60245619946</v>
      </c>
      <c r="U17" s="47">
        <f t="shared" si="19"/>
        <v>9.3607332693145355E-3</v>
      </c>
      <c r="V17" s="31">
        <v>0.5</v>
      </c>
      <c r="W17" s="47">
        <f t="shared" si="6"/>
        <v>4.5733420470283351E-2</v>
      </c>
      <c r="X17" s="47">
        <f t="shared" si="7"/>
        <v>0.95426657952971661</v>
      </c>
      <c r="Y17" s="48">
        <f t="shared" si="20"/>
        <v>88741.335557618644</v>
      </c>
      <c r="Z17" s="48">
        <f t="shared" si="8"/>
        <v>4058.4448121510795</v>
      </c>
      <c r="AA17" s="48">
        <f t="shared" si="9"/>
        <v>433560.56575771549</v>
      </c>
      <c r="AB17" s="48">
        <f t="shared" si="10"/>
        <v>2060494.3873041961</v>
      </c>
      <c r="AC17" s="41">
        <f t="shared" si="11"/>
        <v>23.219104990439803</v>
      </c>
      <c r="AF17" s="74" t="s">
        <v>135</v>
      </c>
      <c r="AG17" s="45">
        <v>5</v>
      </c>
      <c r="AH17" s="49">
        <f t="shared" si="21"/>
        <v>2982769</v>
      </c>
      <c r="AI17" s="49">
        <f t="shared" si="21"/>
        <v>38385.328294708888</v>
      </c>
      <c r="AJ17" s="47">
        <f t="shared" si="22"/>
        <v>1.2869024820463431E-2</v>
      </c>
      <c r="AK17" s="31">
        <v>0.5</v>
      </c>
      <c r="AL17" s="449">
        <v>1.2786572991074552E-2</v>
      </c>
      <c r="AM17" s="47">
        <f t="shared" si="12"/>
        <v>0.98721342700892545</v>
      </c>
      <c r="AN17" s="48">
        <f t="shared" si="23"/>
        <v>95564.040410352551</v>
      </c>
      <c r="AO17" s="48">
        <f t="shared" si="13"/>
        <v>1221.9365780289663</v>
      </c>
      <c r="AP17" s="48">
        <f t="shared" si="14"/>
        <v>474765.3606066904</v>
      </c>
      <c r="AQ17" s="48">
        <f t="shared" si="15"/>
        <v>2796262.2518294821</v>
      </c>
      <c r="AR17" s="41">
        <f t="shared" si="16"/>
        <v>29.260611416410562</v>
      </c>
    </row>
    <row r="18" spans="1:44" s="32" customFormat="1" ht="15">
      <c r="A18" s="32">
        <v>15</v>
      </c>
      <c r="B18" s="37" t="s">
        <v>136</v>
      </c>
      <c r="C18" s="37">
        <v>5</v>
      </c>
      <c r="D18" s="38">
        <v>961868</v>
      </c>
      <c r="E18" s="38">
        <v>23366.585915790201</v>
      </c>
      <c r="F18" s="39">
        <f t="shared" si="17"/>
        <v>2.4292923681617645E-2</v>
      </c>
      <c r="G18" s="32">
        <v>0.5</v>
      </c>
      <c r="H18" s="39">
        <f t="shared" si="0"/>
        <v>0.11451015242406754</v>
      </c>
      <c r="I18" s="39">
        <f t="shared" si="1"/>
        <v>0.88548984757593252</v>
      </c>
      <c r="J18" s="40">
        <f t="shared" si="18"/>
        <v>70838.497037441848</v>
      </c>
      <c r="K18" s="40">
        <f t="shared" si="2"/>
        <v>8111.7270932493193</v>
      </c>
      <c r="L18" s="40">
        <f t="shared" si="3"/>
        <v>333913.16745408589</v>
      </c>
      <c r="M18" s="40">
        <f t="shared" si="4"/>
        <v>1180267.6456640312</v>
      </c>
      <c r="N18" s="42">
        <f t="shared" si="5"/>
        <v>16.6613874520827</v>
      </c>
      <c r="O18" s="42"/>
      <c r="P18" s="32">
        <v>15</v>
      </c>
      <c r="Q18" s="37" t="s">
        <v>136</v>
      </c>
      <c r="R18" s="37">
        <v>5</v>
      </c>
      <c r="S18" s="43">
        <v>1139390.5356088658</v>
      </c>
      <c r="T18" s="43">
        <v>17059.198401806974</v>
      </c>
      <c r="U18" s="39">
        <f t="shared" si="19"/>
        <v>1.4972213537556643E-2</v>
      </c>
      <c r="V18" s="32">
        <v>0.5</v>
      </c>
      <c r="W18" s="39">
        <f t="shared" si="6"/>
        <v>7.2160077466013758E-2</v>
      </c>
      <c r="X18" s="39">
        <f t="shared" si="7"/>
        <v>0.92783992253398628</v>
      </c>
      <c r="Y18" s="40">
        <f t="shared" si="20"/>
        <v>84682.890745467565</v>
      </c>
      <c r="Z18" s="40">
        <f t="shared" si="8"/>
        <v>6110.723956238915</v>
      </c>
      <c r="AA18" s="40">
        <f t="shared" si="9"/>
        <v>408137.64383674052</v>
      </c>
      <c r="AB18" s="40">
        <f t="shared" si="10"/>
        <v>1626933.8215464805</v>
      </c>
      <c r="AC18" s="42">
        <f t="shared" si="11"/>
        <v>19.212072323281642</v>
      </c>
      <c r="AF18" s="73" t="s">
        <v>137</v>
      </c>
      <c r="AG18" s="37">
        <v>5</v>
      </c>
      <c r="AH18" s="44">
        <f t="shared" si="21"/>
        <v>2101258.5356088658</v>
      </c>
      <c r="AI18" s="44">
        <f t="shared" si="21"/>
        <v>40425.784317597179</v>
      </c>
      <c r="AJ18" s="39">
        <f t="shared" si="22"/>
        <v>1.9238843594219263E-2</v>
      </c>
      <c r="AK18" s="32">
        <v>0.5</v>
      </c>
      <c r="AL18" s="449">
        <v>1.9054958178566062E-2</v>
      </c>
      <c r="AM18" s="39">
        <f t="shared" si="12"/>
        <v>0.98094504182143394</v>
      </c>
      <c r="AN18" s="40">
        <f t="shared" si="23"/>
        <v>94342.103832323584</v>
      </c>
      <c r="AO18" s="40">
        <f t="shared" si="13"/>
        <v>1797.6848430028622</v>
      </c>
      <c r="AP18" s="40">
        <f t="shared" si="14"/>
        <v>467216.3070541108</v>
      </c>
      <c r="AQ18" s="40">
        <f t="shared" si="15"/>
        <v>2321496.8912227917</v>
      </c>
      <c r="AR18" s="42">
        <f t="shared" si="16"/>
        <v>24.607219861758036</v>
      </c>
    </row>
    <row r="19" spans="1:44" s="32" customFormat="1" ht="15">
      <c r="A19" s="32">
        <v>16</v>
      </c>
      <c r="B19" s="37" t="s">
        <v>138</v>
      </c>
      <c r="C19" s="37">
        <v>5</v>
      </c>
      <c r="D19" s="38">
        <v>674547</v>
      </c>
      <c r="E19" s="38">
        <v>24870.644464252338</v>
      </c>
      <c r="F19" s="39">
        <f t="shared" si="17"/>
        <v>3.6870143169048769E-2</v>
      </c>
      <c r="G19" s="32">
        <v>0.5</v>
      </c>
      <c r="H19" s="39">
        <f t="shared" si="0"/>
        <v>0.16879223149283384</v>
      </c>
      <c r="I19" s="39">
        <f t="shared" si="1"/>
        <v>0.83120776850716616</v>
      </c>
      <c r="J19" s="40">
        <f t="shared" si="18"/>
        <v>62726.769944192529</v>
      </c>
      <c r="K19" s="40">
        <f t="shared" si="2"/>
        <v>10587.791473217876</v>
      </c>
      <c r="L19" s="40">
        <f t="shared" si="3"/>
        <v>287164.37103791797</v>
      </c>
      <c r="M19" s="40">
        <f t="shared" si="4"/>
        <v>846354.47820994537</v>
      </c>
      <c r="N19" s="42">
        <f t="shared" si="5"/>
        <v>13.492715772913856</v>
      </c>
      <c r="O19" s="42"/>
      <c r="P19" s="32">
        <v>16</v>
      </c>
      <c r="Q19" s="37" t="s">
        <v>138</v>
      </c>
      <c r="R19" s="37">
        <v>5</v>
      </c>
      <c r="S19" s="43">
        <v>838479</v>
      </c>
      <c r="T19" s="43">
        <v>20824.560162595542</v>
      </c>
      <c r="U19" s="39">
        <f t="shared" si="19"/>
        <v>2.4836114157415441E-2</v>
      </c>
      <c r="V19" s="32">
        <v>0.5</v>
      </c>
      <c r="W19" s="39">
        <f t="shared" si="6"/>
        <v>0.11692091764219867</v>
      </c>
      <c r="X19" s="39">
        <f t="shared" si="7"/>
        <v>0.8830790823578013</v>
      </c>
      <c r="Y19" s="40">
        <f t="shared" si="20"/>
        <v>78572.16678922865</v>
      </c>
      <c r="Z19" s="40">
        <f t="shared" si="8"/>
        <v>9186.7298421324958</v>
      </c>
      <c r="AA19" s="40">
        <f t="shared" si="9"/>
        <v>369894.00934081204</v>
      </c>
      <c r="AB19" s="40">
        <f t="shared" si="10"/>
        <v>1218796.1777097401</v>
      </c>
      <c r="AC19" s="42">
        <f t="shared" si="11"/>
        <v>15.511805611511063</v>
      </c>
      <c r="AF19" s="73" t="s">
        <v>139</v>
      </c>
      <c r="AG19" s="37">
        <v>5</v>
      </c>
      <c r="AH19" s="44">
        <f t="shared" si="21"/>
        <v>1513026</v>
      </c>
      <c r="AI19" s="44">
        <f t="shared" si="21"/>
        <v>45695.204626847881</v>
      </c>
      <c r="AJ19" s="39">
        <f t="shared" si="22"/>
        <v>3.0201202508646833E-2</v>
      </c>
      <c r="AK19" s="32">
        <v>0.5</v>
      </c>
      <c r="AL19" s="449">
        <v>2.9749702885658147E-2</v>
      </c>
      <c r="AM19" s="39">
        <f t="shared" si="12"/>
        <v>0.97025029711434185</v>
      </c>
      <c r="AN19" s="40">
        <f t="shared" si="23"/>
        <v>92544.418989320722</v>
      </c>
      <c r="AO19" s="40">
        <f t="shared" si="13"/>
        <v>2753.1689686581522</v>
      </c>
      <c r="AP19" s="40">
        <f t="shared" si="14"/>
        <v>455839.17252495827</v>
      </c>
      <c r="AQ19" s="40">
        <f t="shared" si="15"/>
        <v>1854280.5841686809</v>
      </c>
      <c r="AR19" s="42">
        <f t="shared" si="16"/>
        <v>20.036654877941995</v>
      </c>
    </row>
    <row r="20" spans="1:44" s="32" customFormat="1" ht="15">
      <c r="A20" s="32">
        <v>17</v>
      </c>
      <c r="B20" s="37" t="s">
        <v>140</v>
      </c>
      <c r="C20" s="37">
        <v>5</v>
      </c>
      <c r="D20" s="38">
        <v>498520</v>
      </c>
      <c r="E20" s="38">
        <v>27461.026572098424</v>
      </c>
      <c r="F20" s="39">
        <f t="shared" si="17"/>
        <v>5.5085105055160122E-2</v>
      </c>
      <c r="G20" s="32">
        <v>0.5</v>
      </c>
      <c r="H20" s="39">
        <f t="shared" si="0"/>
        <v>0.24208704896409805</v>
      </c>
      <c r="I20" s="39">
        <f t="shared" si="1"/>
        <v>0.75791295103590195</v>
      </c>
      <c r="J20" s="40">
        <f t="shared" si="18"/>
        <v>52138.978470974653</v>
      </c>
      <c r="K20" s="40">
        <f t="shared" si="2"/>
        <v>12622.171434040894</v>
      </c>
      <c r="L20" s="40">
        <f t="shared" si="3"/>
        <v>229139.46376977104</v>
      </c>
      <c r="M20" s="40">
        <f t="shared" si="4"/>
        <v>559190.10717202735</v>
      </c>
      <c r="N20" s="42">
        <f t="shared" si="5"/>
        <v>10.724991619912998</v>
      </c>
      <c r="O20" s="42"/>
      <c r="P20" s="32">
        <v>17</v>
      </c>
      <c r="Q20" s="37" t="s">
        <v>140</v>
      </c>
      <c r="R20" s="37">
        <v>5</v>
      </c>
      <c r="S20" s="43">
        <v>674767</v>
      </c>
      <c r="T20" s="43">
        <v>27069.264542895988</v>
      </c>
      <c r="U20" s="39">
        <f t="shared" si="19"/>
        <v>4.0116461745900417E-2</v>
      </c>
      <c r="V20" s="32">
        <v>0.5</v>
      </c>
      <c r="W20" s="39">
        <f t="shared" si="6"/>
        <v>0.18229930135656458</v>
      </c>
      <c r="X20" s="39">
        <f t="shared" si="7"/>
        <v>0.81770069864343542</v>
      </c>
      <c r="Y20" s="40">
        <f t="shared" si="20"/>
        <v>69385.436947096154</v>
      </c>
      <c r="Z20" s="40">
        <f t="shared" si="8"/>
        <v>12648.91667977559</v>
      </c>
      <c r="AA20" s="40">
        <f t="shared" si="9"/>
        <v>315304.89303604182</v>
      </c>
      <c r="AB20" s="40">
        <f t="shared" si="10"/>
        <v>848902.16836892813</v>
      </c>
      <c r="AC20" s="42">
        <f t="shared" si="11"/>
        <v>12.234587050538931</v>
      </c>
      <c r="AF20" s="73" t="s">
        <v>141</v>
      </c>
      <c r="AG20" s="37">
        <v>5</v>
      </c>
      <c r="AH20" s="44">
        <f t="shared" si="21"/>
        <v>1173287</v>
      </c>
      <c r="AI20" s="44">
        <f t="shared" si="21"/>
        <v>54530.291114994412</v>
      </c>
      <c r="AJ20" s="39">
        <f t="shared" si="22"/>
        <v>4.6476515221761099E-2</v>
      </c>
      <c r="AK20" s="32">
        <v>0.5</v>
      </c>
      <c r="AL20" s="449">
        <v>4.5413021429770106E-2</v>
      </c>
      <c r="AM20" s="39">
        <f t="shared" si="12"/>
        <v>0.95458697857022989</v>
      </c>
      <c r="AN20" s="40">
        <f t="shared" si="23"/>
        <v>89791.25002066257</v>
      </c>
      <c r="AO20" s="40">
        <f t="shared" si="13"/>
        <v>4077.6919613942009</v>
      </c>
      <c r="AP20" s="40">
        <f t="shared" si="14"/>
        <v>438762.02019982738</v>
      </c>
      <c r="AQ20" s="40">
        <f t="shared" si="15"/>
        <v>1398441.4116437226</v>
      </c>
      <c r="AR20" s="42">
        <f t="shared" si="16"/>
        <v>15.574361770461111</v>
      </c>
    </row>
    <row r="21" spans="1:44" s="32" customFormat="1" ht="15">
      <c r="A21" s="32">
        <v>18</v>
      </c>
      <c r="B21" s="37" t="s">
        <v>142</v>
      </c>
      <c r="C21" s="37">
        <v>5</v>
      </c>
      <c r="D21" s="38">
        <v>297851</v>
      </c>
      <c r="E21" s="38">
        <v>24841.945113857655</v>
      </c>
      <c r="F21" s="39">
        <f t="shared" si="17"/>
        <v>8.3403933892643153E-2</v>
      </c>
      <c r="G21" s="32">
        <v>0.5</v>
      </c>
      <c r="H21" s="39">
        <f t="shared" si="0"/>
        <v>0.34506932213408892</v>
      </c>
      <c r="I21" s="39">
        <f t="shared" si="1"/>
        <v>0.65493067786591108</v>
      </c>
      <c r="J21" s="40">
        <f t="shared" si="18"/>
        <v>39516.807036933758</v>
      </c>
      <c r="K21" s="40">
        <f t="shared" si="2"/>
        <v>13636.037817138327</v>
      </c>
      <c r="L21" s="40">
        <f t="shared" si="3"/>
        <v>163493.94064182296</v>
      </c>
      <c r="M21" s="40">
        <f t="shared" si="4"/>
        <v>330050.6434022563</v>
      </c>
      <c r="N21" s="42">
        <f t="shared" si="5"/>
        <v>8.3521586927248368</v>
      </c>
      <c r="O21" s="42"/>
      <c r="P21" s="32">
        <v>18</v>
      </c>
      <c r="Q21" s="37" t="s">
        <v>142</v>
      </c>
      <c r="R21" s="37">
        <v>5</v>
      </c>
      <c r="S21" s="43">
        <v>442105</v>
      </c>
      <c r="T21" s="43">
        <v>29242.818021110113</v>
      </c>
      <c r="U21" s="39">
        <f t="shared" si="19"/>
        <v>6.6144508705194727E-2</v>
      </c>
      <c r="V21" s="32">
        <v>0.5</v>
      </c>
      <c r="W21" s="39">
        <f t="shared" si="6"/>
        <v>0.28379400580701342</v>
      </c>
      <c r="X21" s="39">
        <f t="shared" si="7"/>
        <v>0.71620599419298658</v>
      </c>
      <c r="Y21" s="40">
        <f t="shared" si="20"/>
        <v>56736.520267320564</v>
      </c>
      <c r="Z21" s="40">
        <f t="shared" si="8"/>
        <v>16101.484362213705</v>
      </c>
      <c r="AA21" s="40">
        <f t="shared" si="9"/>
        <v>243428.89043106858</v>
      </c>
      <c r="AB21" s="40">
        <f t="shared" si="10"/>
        <v>533597.27533288626</v>
      </c>
      <c r="AC21" s="42">
        <f t="shared" si="11"/>
        <v>9.4048290733866313</v>
      </c>
      <c r="AF21" s="73" t="s">
        <v>143</v>
      </c>
      <c r="AG21" s="37">
        <v>5</v>
      </c>
      <c r="AH21" s="44">
        <f t="shared" si="21"/>
        <v>739956</v>
      </c>
      <c r="AI21" s="44">
        <f t="shared" si="21"/>
        <v>54084.763134967769</v>
      </c>
      <c r="AJ21" s="39">
        <f t="shared" si="22"/>
        <v>7.3091863752666061E-2</v>
      </c>
      <c r="AK21" s="32">
        <v>0.5</v>
      </c>
      <c r="AL21" s="449">
        <v>7.0484562672628037E-2</v>
      </c>
      <c r="AM21" s="39">
        <f t="shared" si="12"/>
        <v>0.92951543732737196</v>
      </c>
      <c r="AN21" s="40">
        <f t="shared" si="23"/>
        <v>85713.558059268369</v>
      </c>
      <c r="AO21" s="40">
        <f t="shared" si="13"/>
        <v>6041.4826549224381</v>
      </c>
      <c r="AP21" s="40">
        <f t="shared" si="14"/>
        <v>413464.08365903574</v>
      </c>
      <c r="AQ21" s="40">
        <f t="shared" si="15"/>
        <v>959679.39144389518</v>
      </c>
      <c r="AR21" s="42">
        <f t="shared" si="16"/>
        <v>11.196354616154256</v>
      </c>
    </row>
    <row r="22" spans="1:44" s="32" customFormat="1" thickBot="1">
      <c r="A22" s="32">
        <v>19</v>
      </c>
      <c r="B22" s="50" t="s">
        <v>144</v>
      </c>
      <c r="C22" s="36"/>
      <c r="D22" s="51">
        <v>209114</v>
      </c>
      <c r="E22" s="51">
        <v>32493.625803896288</v>
      </c>
      <c r="F22" s="52">
        <f t="shared" si="17"/>
        <v>0.15538713717826777</v>
      </c>
      <c r="G22" s="36"/>
      <c r="H22" s="52">
        <v>1</v>
      </c>
      <c r="I22" s="52">
        <f t="shared" si="1"/>
        <v>0</v>
      </c>
      <c r="J22" s="53">
        <f t="shared" si="18"/>
        <v>25880.769219795431</v>
      </c>
      <c r="K22" s="53">
        <f t="shared" si="2"/>
        <v>25880.769219795431</v>
      </c>
      <c r="L22" s="53">
        <f>J22/F22</f>
        <v>166556.70276043337</v>
      </c>
      <c r="M22" s="53">
        <f t="shared" si="4"/>
        <v>166556.70276043337</v>
      </c>
      <c r="N22" s="54">
        <f t="shared" si="5"/>
        <v>6.435539119642514</v>
      </c>
      <c r="O22" s="42"/>
      <c r="P22" s="32">
        <v>19</v>
      </c>
      <c r="Q22" s="50" t="s">
        <v>144</v>
      </c>
      <c r="R22" s="36"/>
      <c r="S22" s="55">
        <v>342090.44620730029</v>
      </c>
      <c r="T22" s="55">
        <v>47906.175475082207</v>
      </c>
      <c r="U22" s="52">
        <f t="shared" si="19"/>
        <v>0.14003950126701867</v>
      </c>
      <c r="V22" s="36"/>
      <c r="W22" s="52">
        <v>1</v>
      </c>
      <c r="X22" s="52">
        <f t="shared" si="7"/>
        <v>0</v>
      </c>
      <c r="Y22" s="53">
        <f t="shared" si="20"/>
        <v>40635.035905106859</v>
      </c>
      <c r="Z22" s="53">
        <f t="shared" si="8"/>
        <v>40635.035905106859</v>
      </c>
      <c r="AA22" s="53">
        <f>Y22/U22</f>
        <v>290168.38490181771</v>
      </c>
      <c r="AB22" s="53">
        <f t="shared" si="10"/>
        <v>290168.38490181771</v>
      </c>
      <c r="AC22" s="54">
        <f t="shared" si="11"/>
        <v>7.1408423405711927</v>
      </c>
      <c r="AF22" s="75" t="s">
        <v>144</v>
      </c>
      <c r="AG22" s="36"/>
      <c r="AH22" s="44">
        <f t="shared" si="21"/>
        <v>551204.44620730029</v>
      </c>
      <c r="AI22" s="44">
        <f t="shared" si="21"/>
        <v>80399.801278978499</v>
      </c>
      <c r="AJ22" s="52">
        <f t="shared" si="22"/>
        <v>0.14586203328400085</v>
      </c>
      <c r="AK22" s="36"/>
      <c r="AL22" s="449">
        <v>1</v>
      </c>
      <c r="AM22" s="52">
        <f t="shared" si="12"/>
        <v>0</v>
      </c>
      <c r="AN22" s="53">
        <f t="shared" si="23"/>
        <v>79672.075404345931</v>
      </c>
      <c r="AO22" s="53">
        <f t="shared" si="13"/>
        <v>79672.075404345931</v>
      </c>
      <c r="AP22" s="53">
        <f>AN22/AJ22</f>
        <v>546215.30778485944</v>
      </c>
      <c r="AQ22" s="53">
        <f t="shared" si="15"/>
        <v>546215.30778485944</v>
      </c>
      <c r="AR22" s="54">
        <f t="shared" si="16"/>
        <v>6.8557936392738252</v>
      </c>
    </row>
    <row r="23" spans="1:44" s="32" customFormat="1" ht="12.75">
      <c r="B23" s="32" t="s">
        <v>145</v>
      </c>
      <c r="D23" s="40">
        <f>SUM(D4:D22)</f>
        <v>31922490</v>
      </c>
      <c r="E23" s="40">
        <f>SUM(E4:E22)</f>
        <v>273721.54340833373</v>
      </c>
      <c r="S23" s="40">
        <f>SUM(S4:S22)</f>
        <v>33032823.157106262</v>
      </c>
      <c r="T23" s="40">
        <f>SUM(T4:T22)</f>
        <v>212327.56565121081</v>
      </c>
      <c r="AH23" s="40">
        <f>SUM(AH4:AH22)</f>
        <v>64955313.157106258</v>
      </c>
      <c r="AI23" s="40">
        <f>SUM(AI4:AI22)</f>
        <v>486049.10905954451</v>
      </c>
    </row>
    <row r="24" spans="1:44" s="32" customFormat="1" ht="12.75">
      <c r="D24" s="56"/>
      <c r="E24" s="56">
        <f>E23+T23</f>
        <v>486049.10905954451</v>
      </c>
      <c r="F24" s="40"/>
      <c r="S24" s="56"/>
      <c r="T24" s="56"/>
      <c r="U24" s="40"/>
      <c r="AH24" s="56">
        <f>S23+D23</f>
        <v>64955313.157106265</v>
      </c>
      <c r="AI24" s="56">
        <f>T23+E23</f>
        <v>486049.10905954451</v>
      </c>
      <c r="AJ24" s="40"/>
    </row>
    <row r="25" spans="1:44">
      <c r="D25" s="29"/>
      <c r="E25" s="29"/>
      <c r="K25" s="57"/>
    </row>
    <row r="26" spans="1:44">
      <c r="B26" s="58"/>
      <c r="C26" s="59"/>
      <c r="D26" s="59"/>
      <c r="E26" s="60"/>
      <c r="F26" s="61"/>
      <c r="Q26" s="62"/>
      <c r="R26" s="63"/>
      <c r="S26" s="63"/>
      <c r="T26" s="1"/>
      <c r="U26" s="1"/>
      <c r="AF26" s="62"/>
      <c r="AG26" s="63"/>
      <c r="AH26" s="63"/>
      <c r="AI26" s="1"/>
      <c r="AJ26" s="1"/>
    </row>
    <row r="27" spans="1:44">
      <c r="B27" s="58"/>
      <c r="C27" s="64"/>
      <c r="D27" s="64"/>
      <c r="E27" s="60"/>
      <c r="F27" s="61"/>
      <c r="Q27" s="62"/>
      <c r="R27" s="63"/>
      <c r="S27" s="63"/>
      <c r="T27" s="1"/>
      <c r="U27" s="1"/>
      <c r="AF27" s="62"/>
      <c r="AG27" s="63"/>
      <c r="AH27" s="63"/>
      <c r="AI27" s="1"/>
      <c r="AJ27" s="1"/>
    </row>
    <row r="28" spans="1:44">
      <c r="B28" s="58"/>
      <c r="C28" s="64"/>
      <c r="D28" s="64"/>
      <c r="E28" s="60"/>
      <c r="F28" s="61"/>
      <c r="Q28" s="62"/>
      <c r="R28" s="63"/>
      <c r="S28" s="63"/>
      <c r="T28" s="1"/>
      <c r="U28" s="1"/>
      <c r="AF28" s="62"/>
      <c r="AG28" s="63"/>
      <c r="AH28" s="63"/>
      <c r="AI28" s="1"/>
      <c r="AJ28" s="1"/>
    </row>
    <row r="29" spans="1:44">
      <c r="B29" s="58"/>
      <c r="C29" s="64"/>
      <c r="D29" s="64"/>
      <c r="E29" s="60"/>
      <c r="F29" s="61"/>
      <c r="Q29" s="62"/>
      <c r="R29" s="63"/>
      <c r="S29" s="63"/>
      <c r="T29" s="1"/>
      <c r="U29" s="1"/>
      <c r="AF29" s="62"/>
      <c r="AG29" s="63"/>
      <c r="AH29" s="63"/>
      <c r="AI29" s="1"/>
      <c r="AJ29" s="1"/>
    </row>
    <row r="30" spans="1:44">
      <c r="B30" s="58"/>
      <c r="C30" s="64"/>
      <c r="D30" s="64"/>
      <c r="E30" s="60"/>
      <c r="F30" s="61"/>
      <c r="Q30" s="62"/>
      <c r="R30" s="63"/>
      <c r="S30" s="63"/>
      <c r="T30" s="1"/>
      <c r="U30" s="1"/>
      <c r="AF30" s="62"/>
      <c r="AG30" s="63"/>
      <c r="AH30" s="63"/>
      <c r="AI30" s="1"/>
      <c r="AJ30" s="1"/>
    </row>
    <row r="31" spans="1:44">
      <c r="B31" s="58"/>
      <c r="C31" s="64"/>
      <c r="D31" s="64"/>
      <c r="E31" s="60"/>
      <c r="F31" s="61"/>
      <c r="Q31" s="62"/>
      <c r="R31" s="63"/>
      <c r="S31" s="63"/>
      <c r="T31" s="1"/>
      <c r="U31" s="1"/>
      <c r="AF31" s="62"/>
      <c r="AG31" s="63"/>
      <c r="AH31" s="63"/>
      <c r="AI31" s="1"/>
      <c r="AJ31" s="1"/>
    </row>
    <row r="32" spans="1:44">
      <c r="B32" s="58"/>
      <c r="C32" s="64"/>
      <c r="D32" s="64"/>
      <c r="E32" s="60"/>
      <c r="F32" s="61"/>
      <c r="Q32" s="58"/>
      <c r="R32" s="63"/>
      <c r="S32" s="63"/>
      <c r="T32" s="1"/>
      <c r="U32" s="1"/>
      <c r="AF32" s="58"/>
      <c r="AG32" s="63"/>
      <c r="AH32" s="63"/>
      <c r="AI32" s="1"/>
      <c r="AJ32" s="1"/>
    </row>
    <row r="33" spans="2:5">
      <c r="B33" s="58"/>
      <c r="C33" s="64"/>
      <c r="D33" s="64"/>
      <c r="E33" s="65"/>
    </row>
    <row r="34" spans="2:5">
      <c r="B34" s="58"/>
      <c r="C34" s="64"/>
      <c r="D34" s="64"/>
      <c r="E34" s="65"/>
    </row>
    <row r="35" spans="2:5">
      <c r="B35" s="58"/>
      <c r="C35" s="64"/>
      <c r="D35" s="64"/>
      <c r="E35" s="65"/>
    </row>
    <row r="36" spans="2:5">
      <c r="B36" s="58"/>
      <c r="C36" s="64"/>
      <c r="D36" s="64"/>
      <c r="E36" s="65"/>
    </row>
    <row r="37" spans="2:5">
      <c r="B37" s="58"/>
      <c r="C37" s="64"/>
      <c r="D37" s="64"/>
      <c r="E37" s="65"/>
    </row>
    <row r="38" spans="2:5">
      <c r="B38" s="58"/>
      <c r="C38" s="64"/>
      <c r="D38" s="64"/>
      <c r="E38" s="65"/>
    </row>
    <row r="39" spans="2:5">
      <c r="B39" s="58"/>
      <c r="C39" s="64"/>
      <c r="D39" s="64"/>
      <c r="E39" s="65"/>
    </row>
    <row r="40" spans="2:5">
      <c r="B40" s="58"/>
      <c r="C40" s="64"/>
      <c r="D40" s="64"/>
      <c r="E40" s="66"/>
    </row>
    <row r="41" spans="2:5">
      <c r="B41" s="58"/>
      <c r="C41" s="64"/>
      <c r="D41" s="64"/>
      <c r="E41" s="66"/>
    </row>
    <row r="42" spans="2:5">
      <c r="E42" s="67"/>
    </row>
    <row r="43" spans="2:5">
      <c r="E43" s="64"/>
    </row>
    <row r="44" spans="2:5">
      <c r="E44" s="64"/>
    </row>
    <row r="45" spans="2:5">
      <c r="E45" s="64"/>
    </row>
    <row r="46" spans="2:5">
      <c r="E46" s="64"/>
    </row>
    <row r="47" spans="2:5">
      <c r="E47" s="64"/>
    </row>
    <row r="48" spans="2:5">
      <c r="E48" s="64"/>
    </row>
    <row r="49" spans="5:5">
      <c r="E49" s="64"/>
    </row>
    <row r="50" spans="5:5">
      <c r="E50" s="64"/>
    </row>
    <row r="51" spans="5:5">
      <c r="E51" s="64"/>
    </row>
    <row r="52" spans="5:5">
      <c r="E52" s="64"/>
    </row>
    <row r="53" spans="5:5">
      <c r="E53" s="64"/>
    </row>
    <row r="54" spans="5:5">
      <c r="E54" s="64"/>
    </row>
    <row r="55" spans="5:5">
      <c r="E55" s="64"/>
    </row>
    <row r="56" spans="5:5">
      <c r="E56" s="64"/>
    </row>
    <row r="57" spans="5:5">
      <c r="E57" s="64"/>
    </row>
    <row r="58" spans="5:5">
      <c r="E58" s="64"/>
    </row>
  </sheetData>
  <mergeCells count="6">
    <mergeCell ref="B1:N1"/>
    <mergeCell ref="Q1:AC1"/>
    <mergeCell ref="AF1:AR1"/>
    <mergeCell ref="B2:B3"/>
    <mergeCell ref="Q2:Q3"/>
    <mergeCell ref="AF2:AF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0E299-EAF4-C149-AD0E-DFC4F01B4A68}">
  <sheetPr codeName="Sheet7"/>
  <dimension ref="A1:I12"/>
  <sheetViews>
    <sheetView zoomScaleNormal="100" workbookViewId="0">
      <selection activeCell="C37" sqref="C37"/>
    </sheetView>
  </sheetViews>
  <sheetFormatPr defaultColWidth="11.25" defaultRowHeight="15.75"/>
  <cols>
    <col min="1" max="1" width="21.5" customWidth="1"/>
    <col min="2" max="2" width="1.75" customWidth="1"/>
    <col min="3" max="3" width="41.375" bestFit="1" customWidth="1"/>
    <col min="4" max="4" width="1.75" customWidth="1"/>
    <col min="5" max="5" width="22.25" customWidth="1"/>
    <col min="7" max="7" width="18" bestFit="1" customWidth="1"/>
  </cols>
  <sheetData>
    <row r="1" spans="1:9" ht="28.15" customHeight="1" thickBot="1">
      <c r="C1" s="158" t="s">
        <v>181</v>
      </c>
      <c r="E1" s="158" t="s">
        <v>182</v>
      </c>
    </row>
    <row r="3" spans="1:9">
      <c r="A3" s="160" t="s">
        <v>183</v>
      </c>
      <c r="C3" s="157">
        <v>160000</v>
      </c>
      <c r="E3" s="157">
        <f>C3</f>
        <v>160000</v>
      </c>
      <c r="I3">
        <v>160000</v>
      </c>
    </row>
    <row r="5" spans="1:9">
      <c r="A5" s="160" t="s">
        <v>184</v>
      </c>
      <c r="C5" s="302">
        <f>'MM ICP'!AG105-'MM Conventional'!AG105</f>
        <v>-410336.75180110568</v>
      </c>
      <c r="E5" s="302">
        <f>AVERAGE(Simulation!BB7:BB1006)-AVERAGE(Simulation!AY7:AY1006)</f>
        <v>-388569.97740494949</v>
      </c>
      <c r="I5">
        <v>-358725.73214928922</v>
      </c>
    </row>
    <row r="7" spans="1:9">
      <c r="A7" s="160" t="s">
        <v>185</v>
      </c>
      <c r="C7" s="450">
        <f>'MM ICP'!AT105-'MM Conventional'!AT105</f>
        <v>1.9761438597160428</v>
      </c>
      <c r="E7" s="303">
        <f>AVERAGE(Simulation!AZ7:AZ1006)-AVERAGE(Simulation!AW7:AW1006)</f>
        <v>1.9740039330068111</v>
      </c>
      <c r="I7">
        <v>1.9658674705259571</v>
      </c>
    </row>
    <row r="8" spans="1:9" ht="16.5" thickBot="1"/>
    <row r="9" spans="1:9" ht="16.5" thickBot="1">
      <c r="A9" s="143" t="s">
        <v>186</v>
      </c>
      <c r="C9" s="304">
        <f>C5/C7</f>
        <v>-207645.18219846001</v>
      </c>
      <c r="E9" s="159">
        <f>E5/E7</f>
        <v>-196843.56799283478</v>
      </c>
      <c r="G9" s="405">
        <f>C9-E9</f>
        <v>-10801.614205625228</v>
      </c>
      <c r="I9">
        <v>-182477.06802601201</v>
      </c>
    </row>
    <row r="10" spans="1:9" ht="16.5" thickBot="1"/>
    <row r="11" spans="1:9">
      <c r="A11" s="275" t="s">
        <v>321</v>
      </c>
      <c r="C11" s="305">
        <f>(C3*'MM ICP'!AT105)-'MM ICP'!AG105</f>
        <v>1142771.5118815822</v>
      </c>
      <c r="E11" s="305">
        <f>Simulation!BG5</f>
        <v>1179191.2413110819</v>
      </c>
      <c r="G11">
        <f>C11/C12</f>
        <v>2.7453855326754573</v>
      </c>
      <c r="I11">
        <v>1255681.2373171982</v>
      </c>
    </row>
    <row r="12" spans="1:9" ht="16.5" thickBot="1">
      <c r="A12" s="276" t="s">
        <v>322</v>
      </c>
      <c r="C12" s="306">
        <f>(C3*'MM Conventional'!AT105)-'MM Conventional'!AG105</f>
        <v>416251.74252590979</v>
      </c>
      <c r="E12" s="306">
        <f>Simulation!BF5</f>
        <v>474780.63462504413</v>
      </c>
      <c r="G12">
        <f>E11/E12</f>
        <v>2.4836548825171501</v>
      </c>
      <c r="I12">
        <v>582416.70988376054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DD08B-9392-D141-BF40-2976FBCFFD96}">
  <sheetPr codeName="Sheet5"/>
  <dimension ref="A1:AT127"/>
  <sheetViews>
    <sheetView zoomScale="70" zoomScaleNormal="70" workbookViewId="0">
      <pane xSplit="2" ySplit="3" topLeftCell="C4" activePane="bottomRight" state="frozen"/>
      <selection activeCell="AN8" sqref="AN8"/>
      <selection pane="topRight" activeCell="AN8" sqref="AN8"/>
      <selection pane="bottomLeft" activeCell="AN8" sqref="AN8"/>
      <selection pane="bottomRight" activeCell="E5" sqref="E5"/>
    </sheetView>
  </sheetViews>
  <sheetFormatPr defaultColWidth="11.25" defaultRowHeight="15.75"/>
  <cols>
    <col min="1" max="1" width="10.75" style="11"/>
    <col min="2" max="2" width="2" style="11" customWidth="1"/>
    <col min="3" max="5" width="10.75" style="11"/>
    <col min="6" max="6" width="2" style="11" customWidth="1"/>
    <col min="7" max="7" width="13" style="261" customWidth="1"/>
    <col min="8" max="8" width="12" style="260" customWidth="1"/>
    <col min="9" max="9" width="10.75" style="11" customWidth="1"/>
    <col min="10" max="10" width="2" style="11" customWidth="1"/>
    <col min="11" max="26" width="16.25" style="270" customWidth="1"/>
    <col min="27" max="27" width="2.25" customWidth="1"/>
    <col min="28" max="28" width="18.75" customWidth="1"/>
    <col min="29" max="29" width="15.25" customWidth="1"/>
    <col min="30" max="30" width="13.75" customWidth="1"/>
    <col min="32" max="32" width="14.25" customWidth="1"/>
    <col min="33" max="33" width="21.25" customWidth="1"/>
    <col min="34" max="34" width="2.5" customWidth="1"/>
  </cols>
  <sheetData>
    <row r="1" spans="1:46" ht="16.5" thickBot="1">
      <c r="C1" s="513" t="s">
        <v>146</v>
      </c>
      <c r="D1" s="514"/>
      <c r="E1" s="514"/>
      <c r="F1" s="526"/>
      <c r="G1" s="526"/>
      <c r="H1" s="526"/>
      <c r="I1" s="526"/>
      <c r="J1" s="526"/>
      <c r="K1" s="514"/>
      <c r="L1" s="514"/>
      <c r="M1" s="514"/>
      <c r="N1" s="514"/>
      <c r="O1" s="514"/>
      <c r="P1" s="514"/>
      <c r="Q1" s="514"/>
      <c r="R1" s="514"/>
      <c r="S1" s="514"/>
      <c r="T1" s="514"/>
      <c r="U1" s="514"/>
      <c r="V1" s="514"/>
      <c r="W1" s="514"/>
      <c r="X1" s="514"/>
      <c r="Y1" s="514"/>
      <c r="Z1" s="515"/>
      <c r="AB1" s="513" t="s">
        <v>147</v>
      </c>
      <c r="AC1" s="514"/>
      <c r="AD1" s="514"/>
      <c r="AE1" s="514"/>
      <c r="AF1" s="514"/>
      <c r="AG1" s="515"/>
      <c r="AI1" s="513" t="s">
        <v>148</v>
      </c>
      <c r="AJ1" s="514"/>
      <c r="AK1" s="514"/>
      <c r="AL1" s="514"/>
      <c r="AM1" s="514"/>
      <c r="AN1" s="514"/>
      <c r="AO1" s="514"/>
      <c r="AP1" s="514"/>
      <c r="AQ1" s="514"/>
      <c r="AR1" s="514"/>
      <c r="AS1" s="514"/>
      <c r="AT1" s="515"/>
    </row>
    <row r="2" spans="1:46" ht="16.5" thickBot="1">
      <c r="A2"/>
      <c r="B2"/>
      <c r="C2"/>
      <c r="D2"/>
      <c r="E2"/>
      <c r="F2"/>
      <c r="G2" s="29"/>
      <c r="H2" s="1"/>
      <c r="I2"/>
      <c r="J2"/>
      <c r="AC2" s="217" t="s">
        <v>350</v>
      </c>
      <c r="AD2" s="92">
        <v>107.22</v>
      </c>
      <c r="AE2" s="217" t="s">
        <v>326</v>
      </c>
      <c r="AF2" s="92">
        <v>97.93</v>
      </c>
      <c r="AG2" s="322">
        <v>82</v>
      </c>
    </row>
    <row r="3" spans="1:46" s="69" customFormat="1">
      <c r="A3" s="71" t="s">
        <v>149</v>
      </c>
      <c r="B3" s="70"/>
      <c r="C3" s="71" t="s">
        <v>150</v>
      </c>
      <c r="D3" s="77" t="s">
        <v>151</v>
      </c>
      <c r="E3" s="78" t="s">
        <v>152</v>
      </c>
      <c r="F3" s="70"/>
      <c r="G3" s="262" t="s">
        <v>314</v>
      </c>
      <c r="H3" s="263" t="s">
        <v>315</v>
      </c>
      <c r="I3" s="78" t="s">
        <v>316</v>
      </c>
      <c r="J3" s="70"/>
      <c r="K3" s="505" t="s">
        <v>1</v>
      </c>
      <c r="L3" s="494" t="s">
        <v>153</v>
      </c>
      <c r="M3" s="494" t="s">
        <v>154</v>
      </c>
      <c r="N3" s="494" t="s">
        <v>2</v>
      </c>
      <c r="O3" s="494" t="s">
        <v>155</v>
      </c>
      <c r="P3" s="494" t="s">
        <v>156</v>
      </c>
      <c r="Q3" s="494" t="s">
        <v>157</v>
      </c>
      <c r="R3" s="494" t="s">
        <v>158</v>
      </c>
      <c r="S3" s="494" t="s">
        <v>159</v>
      </c>
      <c r="T3" s="494" t="s">
        <v>160</v>
      </c>
      <c r="U3" s="494" t="s">
        <v>161</v>
      </c>
      <c r="V3" s="494" t="s">
        <v>162</v>
      </c>
      <c r="W3" s="494" t="s">
        <v>3</v>
      </c>
      <c r="X3" s="494" t="s">
        <v>163</v>
      </c>
      <c r="Y3" s="494" t="s">
        <v>164</v>
      </c>
      <c r="Z3" s="495" t="s">
        <v>165</v>
      </c>
      <c r="AB3" s="83" t="s">
        <v>1</v>
      </c>
      <c r="AC3" s="77" t="s">
        <v>2</v>
      </c>
      <c r="AD3" s="77">
        <v>4</v>
      </c>
      <c r="AE3" s="77">
        <v>5</v>
      </c>
      <c r="AF3" s="77" t="s">
        <v>3</v>
      </c>
      <c r="AG3" s="78" t="s">
        <v>166</v>
      </c>
      <c r="AI3" s="83" t="s">
        <v>167</v>
      </c>
      <c r="AJ3" s="77" t="s">
        <v>168</v>
      </c>
      <c r="AK3" s="77" t="s">
        <v>169</v>
      </c>
      <c r="AL3" s="77" t="s">
        <v>170</v>
      </c>
      <c r="AM3" s="77" t="s">
        <v>171</v>
      </c>
      <c r="AN3" s="77" t="s">
        <v>172</v>
      </c>
      <c r="AO3" s="77" t="s">
        <v>173</v>
      </c>
      <c r="AP3" s="77" t="s">
        <v>174</v>
      </c>
      <c r="AQ3" s="77" t="s">
        <v>175</v>
      </c>
      <c r="AR3" s="77" t="s">
        <v>176</v>
      </c>
      <c r="AS3" s="77" t="s">
        <v>177</v>
      </c>
      <c r="AT3" s="78" t="s">
        <v>178</v>
      </c>
    </row>
    <row r="4" spans="1:46" ht="16.5" thickBot="1">
      <c r="A4" s="76">
        <v>0</v>
      </c>
      <c r="C4" s="72">
        <f>'Parameters &amp; DSA'!E1</f>
        <v>42</v>
      </c>
      <c r="D4" s="93" t="str" cm="1">
        <f t="array" ref="D4">_xlfn.IFS(C4&lt;=4,"1-4",C4&lt;=9,"5-9",C4&lt;=14,"10-14",C4&lt;=19,"15-19",C4&lt;=24,"20-24",C4&lt;=29,"25-29",C4&lt;=34,"30-34",C4&lt;=39,"35-39",C4&lt;=44,"40-44",C4&lt;=49,"45-49",C4&lt;=54,"50-54",C4&lt;=54,"50-54",C4&lt;=59,"55-59",C4&lt;=64,"60-64",C4&lt;=69,"65-69",C4&lt;=74,"70-74",C4&lt;=79,"75-79",C4&lt;=84,"80-84",C4&gt;84,"85+")</f>
        <v>40-44</v>
      </c>
      <c r="E4" s="79">
        <f>IF(D4="85+",1,VLOOKUP(D4,'Life table 2014'!$AF$3:$AR$21,7,FALSE))</f>
        <v>3.7717617092161149E-3</v>
      </c>
      <c r="F4" s="68"/>
      <c r="G4" s="266">
        <f>A4*365</f>
        <v>0</v>
      </c>
      <c r="H4" s="25">
        <f>'Parameters &amp; DSA'!$B$113*G4^'Parameters &amp; DSA'!$B$114</f>
        <v>0</v>
      </c>
      <c r="I4" s="264">
        <v>0</v>
      </c>
      <c r="J4" s="68"/>
      <c r="K4" s="506">
        <v>1</v>
      </c>
      <c r="L4" s="496">
        <v>0</v>
      </c>
      <c r="M4" s="496">
        <v>0</v>
      </c>
      <c r="N4" s="270">
        <v>0</v>
      </c>
      <c r="O4" s="270">
        <v>0</v>
      </c>
      <c r="P4" s="270">
        <v>0</v>
      </c>
      <c r="Q4" s="270">
        <v>0</v>
      </c>
      <c r="R4" s="270">
        <v>0</v>
      </c>
      <c r="S4" s="270">
        <v>0</v>
      </c>
      <c r="T4" s="270">
        <v>0</v>
      </c>
      <c r="U4" s="270">
        <v>0</v>
      </c>
      <c r="V4" s="270">
        <v>0</v>
      </c>
      <c r="W4" s="270">
        <v>0</v>
      </c>
      <c r="X4" s="270">
        <v>0</v>
      </c>
      <c r="Y4" s="259">
        <v>0</v>
      </c>
      <c r="Z4" s="497">
        <f t="shared" ref="Z4" si="0">SUM(K4:Y4)</f>
        <v>1</v>
      </c>
      <c r="AB4" s="88">
        <f>(IF('Parameters &amp; DSA'!$H$1=1,(('Parameters &amp; DSA'!$B$70+'Parameters &amp; DSA'!$B$78+'Parameters &amp; DSA'!$B$82+'Parameters &amp; DSA'!$B$86)*($K4))/(1+cDC)^$A4,(('Parameters &amp; DSA'!$B$70+'Parameters &amp; DSA'!$B$78)*($K4))))*($AD$2/$AF$2)</f>
        <v>7205.2102767282749</v>
      </c>
      <c r="AC4" s="282">
        <f>(IF('Parameters &amp; DSA'!$H$1=1,(('Parameters &amp; DSA'!$B$70+'Parameters &amp; DSA'!$B$78+'Parameters &amp; DSA'!$B$82+'Parameters &amp; DSA'!$B$86)*($M4+$N4))/(1+cDC)^$A4,(('Parameters &amp; DSA'!$B$70+'Parameters &amp; DSA'!$B$78)*($M4+$N4))))*($AD$2/$AF$2)</f>
        <v>0</v>
      </c>
      <c r="AD4" s="282">
        <f>(IF('Parameters &amp; DSA'!$H$1=1,(('Parameters &amp; DSA'!$B$70+'Parameters &amp; DSA'!$B$78+'Parameters &amp; DSA'!$B$82+'Parameters &amp; DSA'!$B$86)*(P4+Q4))/(1+cDC)^$A4,(('Parameters &amp; DSA'!$B$70+'Parameters &amp; DSA'!$B$78)*(P4+Q4))))*($AD$2/$AF$2)</f>
        <v>0</v>
      </c>
      <c r="AE4" s="282">
        <f>(IF('Parameters &amp; DSA'!$H$1=1,(('Parameters &amp; DSA'!$B$70+'Parameters &amp; DSA'!$B$78+'Parameters &amp; DSA'!$B$82+'Parameters &amp; DSA'!$B$86)*(S4+T4))/(1+cDC)^$A4,(('Parameters &amp; DSA'!$B$70+'Parameters &amp; DSA'!$B$78)*(S4+T4))))*($AD$2/$AF$2)</f>
        <v>0</v>
      </c>
      <c r="AF4" s="282">
        <f>(IF('Parameters &amp; DSA'!$H$1=1,(((V4)*cM_Dialysis0)+(W4*(cM_Dialysis1)))/(1+'Parameters &amp; DSA'!$B$6)^$A4,(((V4)*cM_Dialysis0)+(W4*cM_Dialysis1))))*($AD$2/$AG$2)</f>
        <v>0</v>
      </c>
      <c r="AG4" s="89">
        <f>(SUM(AB4:AF4))</f>
        <v>7205.2102767282749</v>
      </c>
      <c r="AI4" s="84">
        <f t="shared" ref="AI4:AI35" si="1">K4/((1+cDO)^$A4)</f>
        <v>1</v>
      </c>
      <c r="AJ4" s="25">
        <f t="shared" ref="AJ4:AJ35" si="2">AI4*u3aCT</f>
        <v>0.91693029999999998</v>
      </c>
      <c r="AK4" s="25">
        <f t="shared" ref="AK4:AK35" si="3">(M4+N4)/((1+cDO)^$A4)</f>
        <v>0</v>
      </c>
      <c r="AL4" s="25">
        <f t="shared" ref="AL4:AL35" si="4">AK4*u3bCT</f>
        <v>0</v>
      </c>
      <c r="AM4" s="25">
        <f t="shared" ref="AM4:AM35" si="5">(P4+Q4)/((1+cDO)^$A4)</f>
        <v>0</v>
      </c>
      <c r="AN4" s="25">
        <f t="shared" ref="AN4:AN35" si="6">AM4*u4CT</f>
        <v>0</v>
      </c>
      <c r="AO4" s="25">
        <f t="shared" ref="AO4:AO35" si="7">(S4+T4)/((1+cDO)^$A4)</f>
        <v>0</v>
      </c>
      <c r="AP4" s="25">
        <f t="shared" ref="AP4:AP35" si="8">AO4*u5CT</f>
        <v>0</v>
      </c>
      <c r="AQ4" s="25">
        <f t="shared" ref="AQ4:AQ35" si="9">(V4+W4)/((1+cDO)^$A4)</f>
        <v>0</v>
      </c>
      <c r="AR4" s="25">
        <f t="shared" ref="AR4:AR35" si="10">AQ4*uDialysisCT</f>
        <v>0</v>
      </c>
      <c r="AS4" s="25">
        <f>AI4+AK4+AM4+AO4+AQ4</f>
        <v>1</v>
      </c>
      <c r="AT4" s="85">
        <f>SUM(AJ4+AL4+AN4+AP4+AR4)</f>
        <v>0.91693029999999998</v>
      </c>
    </row>
    <row r="5" spans="1:46">
      <c r="A5" s="76">
        <v>1</v>
      </c>
      <c r="C5" s="10">
        <f>$C$4+A5</f>
        <v>43</v>
      </c>
      <c r="D5" s="93" t="str" cm="1">
        <f t="array" ref="D5">_xlfn.IFS(C5&lt;=4,"1-4",C5&lt;=9,"5-9",C5&lt;=14,"10-14",C5&lt;=19,"15-19",C5&lt;=24,"20-24",C5&lt;=29,"25-29",C5&lt;=34,"30-34",C5&lt;=39,"35-39",C5&lt;=44,"40-44",C5&lt;=49,"45-49",C5&lt;=54,"50-54",C5&lt;=54,"50-54",C5&lt;=59,"55-59",C5&lt;=64,"60-64",C5&lt;=69,"65-69",C5&lt;=74,"70-74",C5&lt;=79,"75-79",C5&lt;=84,"80-84",C5&gt;84,"85+")</f>
        <v>40-44</v>
      </c>
      <c r="E5" s="79">
        <f>IF(D5="85+",1,VLOOKUP(D5,'Life table 2014'!$AF$3:$AR$21,7,FALSE))</f>
        <v>3.7717617092161149E-3</v>
      </c>
      <c r="F5" s="68"/>
      <c r="G5" s="266">
        <f t="shared" ref="G5:G68" si="11">A5*365</f>
        <v>365</v>
      </c>
      <c r="H5" s="25">
        <f>'Parameters &amp; DSA'!$B$113*G5^'Parameters &amp; DSA'!$B$114</f>
        <v>3.4159941547256913E-2</v>
      </c>
      <c r="I5" s="264">
        <f>1-EXP(H4-H5)</f>
        <v>3.3583077942061501E-2</v>
      </c>
      <c r="J5" s="68"/>
      <c r="K5" s="507">
        <f t="shared" ref="K5:K36" si="12">(K4*IF((1-(E4*mm_3a))&gt;0,(1-(E4*mm_3a)),0))*(1-p3a_3b)</f>
        <v>0.91959529688380059</v>
      </c>
      <c r="L5" s="496">
        <f t="shared" ref="L5:L36" si="13">K4*IF((E4*mm_3a)&gt;1,1,(E4*mm_3a))</f>
        <v>3.7717617092161149E-3</v>
      </c>
      <c r="M5" s="496">
        <f t="shared" ref="M5:M36" si="14">(K4*IF((1-(E4*mm_3a))&gt;0,(1-(E4*mm_3a)),0))*p3a_3b</f>
        <v>7.6632941406983374E-2</v>
      </c>
      <c r="N5" s="270">
        <f t="shared" ref="N5:N36" si="15">(SUM(M4:N4)*(IF(1-(E4*mm_3b)&gt;0,1-(E4*mm_3b),0)))*(1-p3b_4)</f>
        <v>0</v>
      </c>
      <c r="O5" s="270">
        <f t="shared" ref="O5:O36" si="16">SUM(M4:N4)*(IF((E4*mm_3b)&gt;1,1,(E4*mm_3b)))</f>
        <v>0</v>
      </c>
      <c r="P5" s="270">
        <f t="shared" ref="P5:P36" si="17">(SUM(M4:N4)*(IF(1-(E4*mm_3b)&gt;0,1-(E4*mm_3b),0)))*p3b_4</f>
        <v>0</v>
      </c>
      <c r="Q5" s="270">
        <f t="shared" ref="Q5:Q36" si="18">(SUM(P4:Q4)*(IF(1-(E4*mm_4)&gt;0,1-(E4*mm_4),0)))*(1-p4_5)</f>
        <v>0</v>
      </c>
      <c r="R5" s="270">
        <f t="shared" ref="R5:R36" si="19">SUM(P4:Q4)*IF((E4*mm_4)&gt;1,1,(E4*mm_4))</f>
        <v>0</v>
      </c>
      <c r="S5" s="270">
        <f t="shared" ref="S5:S36" si="20">(SUM(P4:Q4)*(IF(1-(E4*mm_4)&gt;0,1-(E4*mm_4),0)))*p4_5</f>
        <v>0</v>
      </c>
      <c r="T5" s="509">
        <f t="shared" ref="T5:T36" si="21">(SUM(S4:T4)*(IF(1-E4-p5_Death&gt;0,1-E4-p5_Death,0))*(1-p5_Dialysis))</f>
        <v>0</v>
      </c>
      <c r="U5" s="509">
        <f t="shared" ref="U5:U36" si="22">SUM(S4:T4)*(IF(E4+p5_Death&gt;1,1,E4+p5_Death))</f>
        <v>0</v>
      </c>
      <c r="V5" s="509">
        <f t="shared" ref="V5:V36" si="23">(SUM(S4:T4)*(IF(1-E4-p5_Death&gt;0,1-E4-p5_Death,0)))*p5_Dialysis</f>
        <v>0</v>
      </c>
      <c r="W5" s="270">
        <f t="shared" ref="W5" si="24">SUM(V4:W4)*(IF((1-E4-I4)&gt;0,(1-E4-I4),0))</f>
        <v>0</v>
      </c>
      <c r="X5" s="270">
        <f t="shared" ref="X5" si="25">SUM(V4:W4)*(IF((E4+I4)&gt;1,1,(E4+I4)))</f>
        <v>0</v>
      </c>
      <c r="Y5" s="259">
        <f>L5+O5+R5+U5+X5+Y4</f>
        <v>3.7717617092161149E-3</v>
      </c>
      <c r="Z5" s="497">
        <f t="shared" ref="Z5" si="26">K5+M5+N5+P5+Q5+S5+T5+V5+W5+Y5</f>
        <v>1</v>
      </c>
      <c r="AB5" s="88">
        <f>(IF('Parameters &amp; DSA'!$H$1=1,(('Parameters &amp; DSA'!$B$70+'Parameters &amp; DSA'!$B$78+'Parameters &amp; DSA'!$B$82+'Parameters &amp; DSA'!$B$86)*($K5))/(1+cDC)^$A5,(('Parameters &amp; DSA'!$B$70+'Parameters &amp; DSA'!$B$78)*($K5))))*($AD$2/$AF$2)</f>
        <v>6432.8907607166484</v>
      </c>
      <c r="AC5" s="282">
        <f>(IF('Parameters &amp; DSA'!$H$1=1,(('Parameters &amp; DSA'!$B$70+'Parameters &amp; DSA'!$B$78+'Parameters &amp; DSA'!$B$82+'Parameters &amp; DSA'!$B$86)*($M5+$N5))/(1+cDC)^$A5,(('Parameters &amp; DSA'!$B$70+'Parameters &amp; DSA'!$B$78)*($M5+$N5))))*($AD$2/$AF$2)</f>
        <v>536.07423005972066</v>
      </c>
      <c r="AD5" s="282">
        <f>(IF('Parameters &amp; DSA'!$H$1=1,(('Parameters &amp; DSA'!$B$70+'Parameters &amp; DSA'!$B$78+'Parameters &amp; DSA'!$B$82+'Parameters &amp; DSA'!$B$86)*(P5+Q5))/(1+cDC)^$A5,(('Parameters &amp; DSA'!$B$70+'Parameters &amp; DSA'!$B$78)*(P5+Q5))))*($AD$2/$AF$2)</f>
        <v>0</v>
      </c>
      <c r="AE5" s="282">
        <f>(IF('Parameters &amp; DSA'!$H$1=1,(('Parameters &amp; DSA'!$B$70+'Parameters &amp; DSA'!$B$78+'Parameters &amp; DSA'!$B$82+'Parameters &amp; DSA'!$B$86)*(S5+T5))/(1+cDC)^$A5,(('Parameters &amp; DSA'!$B$70+'Parameters &amp; DSA'!$B$78)*(S5+T5))))*($AD$2/$AF$2)</f>
        <v>0</v>
      </c>
      <c r="AF5" s="282">
        <f>(IF('Parameters &amp; DSA'!$H$1=1,(((V5)*cM_Dialysis0)+(W5*(cM_Dialysis1)))/(1+'Parameters &amp; DSA'!$B$6)^$A5,(((V5)*cM_Dialysis0)+(W5*cM_Dialysis1))))*($AD$2/$AG$2)</f>
        <v>0</v>
      </c>
      <c r="AG5" s="89">
        <f t="shared" ref="AG5:AG68" si="27">(SUM(AB5:AF5))</f>
        <v>6968.9649907763687</v>
      </c>
      <c r="AI5" s="84">
        <f>K5/((1+cDO)^$A5)</f>
        <v>0.89281096784835012</v>
      </c>
      <c r="AJ5" s="25">
        <f t="shared" si="2"/>
        <v>0.81864542859247802</v>
      </c>
      <c r="AK5" s="25">
        <f t="shared" si="3"/>
        <v>7.4400913987362496E-2</v>
      </c>
      <c r="AL5" s="25">
        <f t="shared" si="4"/>
        <v>6.8040394730765674E-2</v>
      </c>
      <c r="AM5" s="25">
        <f t="shared" si="5"/>
        <v>0</v>
      </c>
      <c r="AN5" s="25">
        <f t="shared" si="6"/>
        <v>0</v>
      </c>
      <c r="AO5" s="25">
        <f t="shared" si="7"/>
        <v>0</v>
      </c>
      <c r="AP5" s="25">
        <f t="shared" si="8"/>
        <v>0</v>
      </c>
      <c r="AQ5" s="25">
        <f t="shared" si="9"/>
        <v>0</v>
      </c>
      <c r="AR5" s="25">
        <f t="shared" si="10"/>
        <v>0</v>
      </c>
      <c r="AS5" s="25">
        <f t="shared" ref="AS5:AS68" si="28">AI5+AK5+AM5+AO5+AQ5</f>
        <v>0.96721188183571261</v>
      </c>
      <c r="AT5" s="85">
        <f t="shared" ref="AT5:AT68" si="29">SUM(AJ5+AL5+AN5+AP5+AR5)</f>
        <v>0.88668582332324375</v>
      </c>
    </row>
    <row r="6" spans="1:46">
      <c r="A6" s="76">
        <v>2</v>
      </c>
      <c r="C6" s="10">
        <f t="shared" ref="C6:C69" si="30">$C$4+A6</f>
        <v>44</v>
      </c>
      <c r="D6" s="93" t="str" cm="1">
        <f t="array" ref="D6">_xlfn.IFS(C6&lt;=4,"1-4",C6&lt;=9,"5-9",C6&lt;=14,"10-14",C6&lt;=19,"15-19",C6&lt;=24,"20-24",C6&lt;=29,"25-29",C6&lt;=34,"30-34",C6&lt;=39,"35-39",C6&lt;=44,"40-44",C6&lt;=49,"45-49",C6&lt;=54,"50-54",C6&lt;=54,"50-54",C6&lt;=59,"55-59",C6&lt;=64,"60-64",C6&lt;=69,"65-69",C6&lt;=74,"70-74",C6&lt;=79,"75-79",C6&lt;=84,"80-84",C6&gt;84,"85+")</f>
        <v>40-44</v>
      </c>
      <c r="E6" s="79">
        <f>IF(D6="85+",1,VLOOKUP(D6,'Life table 2014'!$AF$3:$AR$21,7,FALSE))</f>
        <v>3.7717617092161149E-3</v>
      </c>
      <c r="F6" s="68"/>
      <c r="G6" s="266">
        <f t="shared" si="11"/>
        <v>730</v>
      </c>
      <c r="H6" s="25">
        <f>'Parameters &amp; DSA'!$B$113*G6^'Parameters &amp; DSA'!$B$114</f>
        <v>7.195877583165064E-2</v>
      </c>
      <c r="I6" s="264">
        <f>1-EXP(H5-H6)</f>
        <v>3.7093374790453604E-2</v>
      </c>
      <c r="J6" s="68"/>
      <c r="K6" s="507">
        <f t="shared" si="12"/>
        <v>0.8456555100508053</v>
      </c>
      <c r="L6" s="496">
        <f t="shared" si="13"/>
        <v>3.4684943287615444E-3</v>
      </c>
      <c r="M6" s="496">
        <f t="shared" si="14"/>
        <v>7.0471292504233785E-2</v>
      </c>
      <c r="N6" s="270">
        <f t="shared" si="15"/>
        <v>5.1804789430195654E-2</v>
      </c>
      <c r="O6" s="270">
        <f t="shared" si="16"/>
        <v>2.89041194063462E-4</v>
      </c>
      <c r="P6" s="270">
        <f t="shared" si="17"/>
        <v>2.4539110782724253E-2</v>
      </c>
      <c r="Q6" s="270">
        <f t="shared" si="18"/>
        <v>0</v>
      </c>
      <c r="R6" s="270">
        <f t="shared" si="19"/>
        <v>0</v>
      </c>
      <c r="S6" s="270">
        <f t="shared" si="20"/>
        <v>0</v>
      </c>
      <c r="T6" s="509">
        <f t="shared" si="21"/>
        <v>0</v>
      </c>
      <c r="U6" s="509">
        <f t="shared" si="22"/>
        <v>0</v>
      </c>
      <c r="V6" s="509">
        <f t="shared" si="23"/>
        <v>0</v>
      </c>
      <c r="W6" s="270">
        <f t="shared" ref="W6:W69" si="31">SUM(V5:W5)*(IF((1-E5-I5)&gt;0,(1-E5-I5),0))</f>
        <v>0</v>
      </c>
      <c r="X6" s="270">
        <f t="shared" ref="X6:X69" si="32">SUM(V5:W5)*(IF((E5+I5)&gt;1,1,(E5+I5)))</f>
        <v>0</v>
      </c>
      <c r="Y6" s="259">
        <f t="shared" ref="Y6:Y69" si="33">L6+O6+R6+U6+X6+Y5</f>
        <v>7.5292972320411215E-3</v>
      </c>
      <c r="Z6" s="497">
        <f t="shared" ref="Z6:Z69" si="34">K6+M6+N6+P6+Q6+S6+T6+V6+W6+Y6</f>
        <v>1.0000000000000002</v>
      </c>
      <c r="AB6" s="88">
        <f>(IF('Parameters &amp; DSA'!$H$1=1,(('Parameters &amp; DSA'!$B$70+'Parameters &amp; DSA'!$B$78+'Parameters &amp; DSA'!$B$82+'Parameters &amp; DSA'!$B$86)*($K6))/(1+cDC)^$A6,(('Parameters &amp; DSA'!$B$70+'Parameters &amp; DSA'!$B$78)*($K6))))*($AD$2/$AF$2)</f>
        <v>5743.3554261381405</v>
      </c>
      <c r="AC6" s="282">
        <f>(IF('Parameters &amp; DSA'!$H$1=1,(('Parameters &amp; DSA'!$B$70+'Parameters &amp; DSA'!$B$78+'Parameters &amp; DSA'!$B$82+'Parameters &amp; DSA'!$B$86)*($M6+$N6))/(1+cDC)^$A6,(('Parameters &amp; DSA'!$B$70+'Parameters &amp; DSA'!$B$78)*($M6+$N6))))*($AD$2/$AF$2)</f>
        <v>830.45044976154168</v>
      </c>
      <c r="AD6" s="282">
        <f>(IF('Parameters &amp; DSA'!$H$1=1,(('Parameters &amp; DSA'!$B$70+'Parameters &amp; DSA'!$B$78+'Parameters &amp; DSA'!$B$82+'Parameters &amp; DSA'!$B$86)*(P6+Q6))/(1+cDC)^$A6,(('Parameters &amp; DSA'!$B$70+'Parameters &amp; DSA'!$B$78)*(P6+Q6))))*($AD$2/$AF$2)</f>
        <v>166.65986727632992</v>
      </c>
      <c r="AE6" s="282">
        <f>(IF('Parameters &amp; DSA'!$H$1=1,(('Parameters &amp; DSA'!$B$70+'Parameters &amp; DSA'!$B$78+'Parameters &amp; DSA'!$B$82+'Parameters &amp; DSA'!$B$86)*(S6+T6))/(1+cDC)^$A6,(('Parameters &amp; DSA'!$B$70+'Parameters &amp; DSA'!$B$78)*(S6+T6))))*($AD$2/$AF$2)</f>
        <v>0</v>
      </c>
      <c r="AF6" s="282">
        <f>(IF('Parameters &amp; DSA'!$H$1=1,(((V6)*cM_Dialysis0)+(W6*(cM_Dialysis1)))/(1+'Parameters &amp; DSA'!$B$6)^$A6,(((V6)*cM_Dialysis0)+(W6*cM_Dialysis1))))*($AD$2/$AG$2)</f>
        <v>0</v>
      </c>
      <c r="AG6" s="89">
        <f t="shared" si="27"/>
        <v>6740.4657431760124</v>
      </c>
      <c r="AI6" s="84">
        <f t="shared" si="1"/>
        <v>0.79711142431030757</v>
      </c>
      <c r="AJ6" s="25">
        <f t="shared" si="2"/>
        <v>0.73089561742627762</v>
      </c>
      <c r="AK6" s="25">
        <f t="shared" si="3"/>
        <v>0.11525693461629695</v>
      </c>
      <c r="AL6" s="25">
        <f t="shared" si="4"/>
        <v>0.10540364232733665</v>
      </c>
      <c r="AM6" s="25">
        <f t="shared" si="5"/>
        <v>2.3130465437575881E-2</v>
      </c>
      <c r="AN6" s="25">
        <f t="shared" si="6"/>
        <v>2.1013023987837696E-2</v>
      </c>
      <c r="AO6" s="25">
        <f t="shared" si="7"/>
        <v>0</v>
      </c>
      <c r="AP6" s="25">
        <f t="shared" si="8"/>
        <v>0</v>
      </c>
      <c r="AQ6" s="25">
        <f t="shared" si="9"/>
        <v>0</v>
      </c>
      <c r="AR6" s="25">
        <f t="shared" si="10"/>
        <v>0</v>
      </c>
      <c r="AS6" s="25">
        <f t="shared" si="28"/>
        <v>0.93549882436418041</v>
      </c>
      <c r="AT6" s="85">
        <f t="shared" si="29"/>
        <v>0.85731228374145196</v>
      </c>
    </row>
    <row r="7" spans="1:46">
      <c r="A7" s="76">
        <v>3</v>
      </c>
      <c r="C7" s="10">
        <f t="shared" si="30"/>
        <v>45</v>
      </c>
      <c r="D7" s="93" t="str" cm="1">
        <f t="array" ref="D7">_xlfn.IFS(C7&lt;=4,"1-4",C7&lt;=9,"5-9",C7&lt;=14,"10-14",C7&lt;=19,"15-19",C7&lt;=24,"20-24",C7&lt;=29,"25-29",C7&lt;=34,"30-34",C7&lt;=39,"35-39",C7&lt;=44,"40-44",C7&lt;=49,"45-49",C7&lt;=54,"50-54",C7&lt;=54,"50-54",C7&lt;=59,"55-59",C7&lt;=64,"60-64",C7&lt;=69,"65-69",C7&lt;=74,"70-74",C7&lt;=79,"75-79",C7&lt;=84,"80-84",C7&gt;84,"85+")</f>
        <v>45-49</v>
      </c>
      <c r="E7" s="79">
        <f>IF(D7="85+",1,VLOOKUP(D7,'Life table 2014'!$AF$3:$AR$21,7,FALSE))</f>
        <v>5.0261626657528424E-3</v>
      </c>
      <c r="F7" s="68"/>
      <c r="G7" s="266">
        <f t="shared" si="11"/>
        <v>1095</v>
      </c>
      <c r="H7" s="25">
        <f>'Parameters &amp; DSA'!$B$113*G7^'Parameters &amp; DSA'!$B$114</f>
        <v>0.11126488459734324</v>
      </c>
      <c r="I7" s="264">
        <f>1-EXP(H6-H7)</f>
        <v>3.8543646121451669E-2</v>
      </c>
      <c r="J7" s="68"/>
      <c r="K7" s="507">
        <f t="shared" si="12"/>
        <v>0.77766082982659213</v>
      </c>
      <c r="L7" s="496">
        <f t="shared" si="13"/>
        <v>3.1896110719972508E-3</v>
      </c>
      <c r="M7" s="496">
        <f t="shared" si="14"/>
        <v>6.480506915221601E-2</v>
      </c>
      <c r="N7" s="270">
        <f t="shared" si="15"/>
        <v>8.2660101004360276E-2</v>
      </c>
      <c r="O7" s="270">
        <f t="shared" si="16"/>
        <v>4.6119624379325325E-4</v>
      </c>
      <c r="P7" s="270">
        <f t="shared" si="17"/>
        <v>3.9154784686275916E-2</v>
      </c>
      <c r="Q7" s="270">
        <f t="shared" si="18"/>
        <v>6.1116387760739377E-3</v>
      </c>
      <c r="R7" s="270">
        <f t="shared" si="19"/>
        <v>9.2555678428491619E-5</v>
      </c>
      <c r="S7" s="270">
        <f t="shared" si="20"/>
        <v>1.8334916328221824E-2</v>
      </c>
      <c r="T7" s="509">
        <f t="shared" si="21"/>
        <v>0</v>
      </c>
      <c r="U7" s="509">
        <f t="shared" si="22"/>
        <v>0</v>
      </c>
      <c r="V7" s="509">
        <f t="shared" si="23"/>
        <v>0</v>
      </c>
      <c r="W7" s="270">
        <f t="shared" si="31"/>
        <v>0</v>
      </c>
      <c r="X7" s="270">
        <f t="shared" si="32"/>
        <v>0</v>
      </c>
      <c r="Y7" s="259">
        <f t="shared" si="33"/>
        <v>1.1272660226260117E-2</v>
      </c>
      <c r="Z7" s="497">
        <f t="shared" si="34"/>
        <v>1</v>
      </c>
      <c r="AB7" s="88">
        <f>(IF('Parameters &amp; DSA'!$H$1=1,(('Parameters &amp; DSA'!$B$70+'Parameters &amp; DSA'!$B$78+'Parameters &amp; DSA'!$B$82+'Parameters &amp; DSA'!$B$86)*($K7))/(1+cDC)^$A7,(('Parameters &amp; DSA'!$B$70+'Parameters &amp; DSA'!$B$78)*($K7))))*($AD$2/$AF$2)</f>
        <v>5127.7307167074669</v>
      </c>
      <c r="AC7" s="282">
        <f>(IF('Parameters &amp; DSA'!$H$1=1,(('Parameters &amp; DSA'!$B$70+'Parameters &amp; DSA'!$B$78+'Parameters &amp; DSA'!$B$82+'Parameters &amp; DSA'!$B$86)*($M7+$N7))/(1+cDC)^$A7,(('Parameters &amp; DSA'!$B$70+'Parameters &amp; DSA'!$B$78)*($M7+$N7))))*($AD$2/$AF$2)</f>
        <v>972.35408246675263</v>
      </c>
      <c r="AD7" s="282">
        <f>(IF('Parameters &amp; DSA'!$H$1=1,(('Parameters &amp; DSA'!$B$70+'Parameters &amp; DSA'!$B$78+'Parameters &amp; DSA'!$B$82+'Parameters &amp; DSA'!$B$86)*(P7+Q7))/(1+cDC)^$A7,(('Parameters &amp; DSA'!$B$70+'Parameters &amp; DSA'!$B$78)*(P7+Q7))))*($AD$2/$AF$2)</f>
        <v>298.47720384108476</v>
      </c>
      <c r="AE7" s="282">
        <f>(IF('Parameters &amp; DSA'!$H$1=1,(('Parameters &amp; DSA'!$B$70+'Parameters &amp; DSA'!$B$78+'Parameters &amp; DSA'!$B$82+'Parameters &amp; DSA'!$B$86)*(S7+T7))/(1+cDC)^$A7,(('Parameters &amp; DSA'!$B$70+'Parameters &amp; DSA'!$B$78)*(S7+T7))))*($AD$2/$AF$2)</f>
        <v>120.89655289112187</v>
      </c>
      <c r="AF7" s="282">
        <f>(IF('Parameters &amp; DSA'!$H$1=1,(((V7)*cM_Dialysis0)+(W7*(cM_Dialysis1)))/(1+'Parameters &amp; DSA'!$B$6)^$A7,(((V7)*cM_Dialysis0)+(W7*cM_Dialysis1))))*($AD$2/$AG$2)</f>
        <v>0</v>
      </c>
      <c r="AG7" s="89">
        <f t="shared" si="27"/>
        <v>6519.4585559064262</v>
      </c>
      <c r="AI7" s="84">
        <f t="shared" si="1"/>
        <v>0.71166982222146258</v>
      </c>
      <c r="AJ7" s="25">
        <f t="shared" si="2"/>
        <v>0.65255162359047236</v>
      </c>
      <c r="AK7" s="25">
        <f t="shared" si="3"/>
        <v>0.13495152051388526</v>
      </c>
      <c r="AL7" s="25">
        <f t="shared" si="4"/>
        <v>0.12341454201545732</v>
      </c>
      <c r="AM7" s="25">
        <f t="shared" si="5"/>
        <v>4.1425189880317639E-2</v>
      </c>
      <c r="AN7" s="25">
        <f t="shared" si="6"/>
        <v>3.7632987153027771E-2</v>
      </c>
      <c r="AO7" s="25">
        <f t="shared" si="7"/>
        <v>1.6779045752710262E-2</v>
      </c>
      <c r="AP7" s="25">
        <f t="shared" si="8"/>
        <v>1.453098249114384E-2</v>
      </c>
      <c r="AQ7" s="25">
        <f t="shared" si="9"/>
        <v>0</v>
      </c>
      <c r="AR7" s="25">
        <f t="shared" si="10"/>
        <v>0</v>
      </c>
      <c r="AS7" s="25">
        <f t="shared" si="28"/>
        <v>0.90482557836837574</v>
      </c>
      <c r="AT7" s="85">
        <f t="shared" si="29"/>
        <v>0.82813013525010126</v>
      </c>
    </row>
    <row r="8" spans="1:46">
      <c r="A8" s="76">
        <v>4</v>
      </c>
      <c r="C8" s="10">
        <f t="shared" si="30"/>
        <v>46</v>
      </c>
      <c r="D8" s="93" t="str" cm="1">
        <f t="array" ref="D8">_xlfn.IFS(C8&lt;=4,"1-4",C8&lt;=9,"5-9",C8&lt;=14,"10-14",C8&lt;=19,"15-19",C8&lt;=24,"20-24",C8&lt;=29,"25-29",C8&lt;=34,"30-34",C8&lt;=39,"35-39",C8&lt;=44,"40-44",C8&lt;=49,"45-49",C8&lt;=54,"50-54",C8&lt;=54,"50-54",C8&lt;=59,"55-59",C8&lt;=64,"60-64",C8&lt;=69,"65-69",C8&lt;=74,"70-74",C8&lt;=79,"75-79",C8&lt;=84,"80-84",C8&gt;84,"85+")</f>
        <v>45-49</v>
      </c>
      <c r="E8" s="79">
        <f>IF(D8="85+",1,VLOOKUP(D8,'Life table 2014'!$AF$3:$AR$21,7,FALSE))</f>
        <v>5.0261626657528424E-3</v>
      </c>
      <c r="F8" s="68"/>
      <c r="G8" s="266">
        <f t="shared" si="11"/>
        <v>1460</v>
      </c>
      <c r="H8" s="25">
        <f>'Parameters &amp; DSA'!$B$113*G8^'Parameters &amp; DSA'!$B$114</f>
        <v>0.15158297071516957</v>
      </c>
      <c r="I8" s="264">
        <f t="shared" ref="I8:I69" si="35">1-EXP(H7-H8)</f>
        <v>3.9516126029827681E-2</v>
      </c>
      <c r="J8" s="68"/>
      <c r="K8" s="507">
        <f t="shared" si="12"/>
        <v>0.71423278153578407</v>
      </c>
      <c r="L8" s="496">
        <f t="shared" si="13"/>
        <v>3.9086498294927914E-3</v>
      </c>
      <c r="M8" s="496">
        <f t="shared" si="14"/>
        <v>5.9519398461315334E-2</v>
      </c>
      <c r="N8" s="270">
        <f t="shared" si="15"/>
        <v>9.9562704937603289E-2</v>
      </c>
      <c r="O8" s="270">
        <f t="shared" si="16"/>
        <v>7.4118393273987402E-4</v>
      </c>
      <c r="P8" s="270">
        <f t="shared" si="17"/>
        <v>4.7161281286233134E-2</v>
      </c>
      <c r="Q8" s="270">
        <f t="shared" si="18"/>
        <v>1.1259726763682802E-2</v>
      </c>
      <c r="R8" s="270">
        <f t="shared" si="19"/>
        <v>2.2751640761862135E-4</v>
      </c>
      <c r="S8" s="270">
        <f t="shared" si="20"/>
        <v>3.3779180291048427E-2</v>
      </c>
      <c r="T8" s="509">
        <f t="shared" si="21"/>
        <v>5.6835842166050145E-3</v>
      </c>
      <c r="U8" s="509">
        <f t="shared" si="22"/>
        <v>6.9677478950117945E-3</v>
      </c>
      <c r="V8" s="509">
        <f t="shared" si="23"/>
        <v>5.6835842166050145E-3</v>
      </c>
      <c r="W8" s="270">
        <f t="shared" si="31"/>
        <v>0</v>
      </c>
      <c r="X8" s="270">
        <f t="shared" si="32"/>
        <v>0</v>
      </c>
      <c r="Y8" s="259">
        <f t="shared" si="33"/>
        <v>2.3117758291123197E-2</v>
      </c>
      <c r="Z8" s="497">
        <f t="shared" si="34"/>
        <v>1.0000000000000002</v>
      </c>
      <c r="AB8" s="88">
        <f>(IF('Parameters &amp; DSA'!$H$1=1,(('Parameters &amp; DSA'!$B$70+'Parameters &amp; DSA'!$B$78+'Parameters &amp; DSA'!$B$82+'Parameters &amp; DSA'!$B$86)*($K8))/(1+cDC)^$A8,(('Parameters &amp; DSA'!$B$70+'Parameters &amp; DSA'!$B$78)*($K8))))*($AD$2/$AF$2)</f>
        <v>4572.3297159245276</v>
      </c>
      <c r="AC8" s="282">
        <f>(IF('Parameters &amp; DSA'!$H$1=1,(('Parameters &amp; DSA'!$B$70+'Parameters &amp; DSA'!$B$78+'Parameters &amp; DSA'!$B$82+'Parameters &amp; DSA'!$B$86)*($M8+$N8))/(1+cDC)^$A8,(('Parameters &amp; DSA'!$B$70+'Parameters &amp; DSA'!$B$78)*($M8+$N8))))*($AD$2/$AF$2)</f>
        <v>1018.40162961802</v>
      </c>
      <c r="AD8" s="282">
        <f>(IF('Parameters &amp; DSA'!$H$1=1,(('Parameters &amp; DSA'!$B$70+'Parameters &amp; DSA'!$B$78+'Parameters &amp; DSA'!$B$82+'Parameters &amp; DSA'!$B$86)*(P8+Q8))/(1+cDC)^$A8,(('Parameters &amp; DSA'!$B$70+'Parameters &amp; DSA'!$B$78)*(P8+Q8))))*($AD$2/$AF$2)</f>
        <v>373.9958708791267</v>
      </c>
      <c r="AE8" s="282">
        <f>(IF('Parameters &amp; DSA'!$H$1=1,(('Parameters &amp; DSA'!$B$70+'Parameters &amp; DSA'!$B$78+'Parameters &amp; DSA'!$B$82+'Parameters &amp; DSA'!$B$86)*(S8+T8))/(1+cDC)^$A8,(('Parameters &amp; DSA'!$B$70+'Parameters &amp; DSA'!$B$78)*(S8+T8))))*($AD$2/$AF$2)</f>
        <v>252.63020053894775</v>
      </c>
      <c r="AF8" s="282">
        <f>(IF('Parameters &amp; DSA'!$H$1=1,(((V8)*cM_Dialysis0)+(W8*(cM_Dialysis1)))/(1+'Parameters &amp; DSA'!$B$6)^$A8,(((V8)*cM_Dialysis0)+(W8*cM_Dialysis1))))*($AD$2/$AG$2)</f>
        <v>3421.4026047259013</v>
      </c>
      <c r="AG8" s="89">
        <f t="shared" si="27"/>
        <v>9638.760021686523</v>
      </c>
      <c r="AI8" s="84">
        <f t="shared" si="1"/>
        <v>0.63458657559134002</v>
      </c>
      <c r="AJ8" s="25">
        <f t="shared" si="2"/>
        <v>0.58187165913294003</v>
      </c>
      <c r="AK8" s="25">
        <f t="shared" si="3"/>
        <v>0.14134238842512359</v>
      </c>
      <c r="AL8" s="25">
        <f t="shared" si="4"/>
        <v>0.12925905590713746</v>
      </c>
      <c r="AM8" s="25">
        <f t="shared" si="5"/>
        <v>5.1906308978528513E-2</v>
      </c>
      <c r="AN8" s="25">
        <f t="shared" si="6"/>
        <v>4.7154628973183482E-2</v>
      </c>
      <c r="AO8" s="25">
        <f t="shared" si="7"/>
        <v>3.5062155139997039E-2</v>
      </c>
      <c r="AP8" s="25">
        <f t="shared" si="8"/>
        <v>3.0364513569478179E-2</v>
      </c>
      <c r="AQ8" s="25">
        <f t="shared" si="9"/>
        <v>5.0497909621915931E-3</v>
      </c>
      <c r="AR8" s="25">
        <f t="shared" si="10"/>
        <v>3.5348536735341149E-3</v>
      </c>
      <c r="AS8" s="25">
        <f t="shared" si="28"/>
        <v>0.86794721909718076</v>
      </c>
      <c r="AT8" s="85">
        <f t="shared" si="29"/>
        <v>0.79218471125627332</v>
      </c>
    </row>
    <row r="9" spans="1:46">
      <c r="A9" s="76">
        <v>5</v>
      </c>
      <c r="C9" s="10">
        <f t="shared" si="30"/>
        <v>47</v>
      </c>
      <c r="D9" s="93" t="str" cm="1">
        <f t="array" ref="D9">_xlfn.IFS(C9&lt;=4,"1-4",C9&lt;=9,"5-9",C9&lt;=14,"10-14",C9&lt;=19,"15-19",C9&lt;=24,"20-24",C9&lt;=29,"25-29",C9&lt;=34,"30-34",C9&lt;=39,"35-39",C9&lt;=44,"40-44",C9&lt;=49,"45-49",C9&lt;=54,"50-54",C9&lt;=54,"50-54",C9&lt;=59,"55-59",C9&lt;=64,"60-64",C9&lt;=69,"65-69",C9&lt;=74,"70-74",C9&lt;=79,"75-79",C9&lt;=84,"80-84",C9&gt;84,"85+")</f>
        <v>45-49</v>
      </c>
      <c r="E9" s="79">
        <f>IF(D9="85+",1,VLOOKUP(D9,'Life table 2014'!$AF$3:$AR$21,7,FALSE))</f>
        <v>5.0261626657528424E-3</v>
      </c>
      <c r="F9" s="68"/>
      <c r="G9" s="266">
        <f t="shared" si="11"/>
        <v>1825</v>
      </c>
      <c r="H9" s="25">
        <f>'Parameters &amp; DSA'!$B$113*G9^'Parameters &amp; DSA'!$B$114</f>
        <v>0.19267067040485283</v>
      </c>
      <c r="I9" s="264">
        <f t="shared" si="35"/>
        <v>4.0255043078018415E-2</v>
      </c>
      <c r="J9" s="68"/>
      <c r="K9" s="507">
        <f t="shared" si="12"/>
        <v>0.65597809051806666</v>
      </c>
      <c r="L9" s="496">
        <f t="shared" si="13"/>
        <v>3.5898501412119639E-3</v>
      </c>
      <c r="M9" s="496">
        <f t="shared" si="14"/>
        <v>5.4664840876505555E-2</v>
      </c>
      <c r="N9" s="270">
        <f t="shared" si="15"/>
        <v>0.10740600309037449</v>
      </c>
      <c r="O9" s="270">
        <f t="shared" si="16"/>
        <v>7.9957252889307812E-4</v>
      </c>
      <c r="P9" s="270">
        <f t="shared" si="17"/>
        <v>5.0876527779651064E-2</v>
      </c>
      <c r="Q9" s="270">
        <f t="shared" si="18"/>
        <v>1.4531843640089944E-2</v>
      </c>
      <c r="R9" s="270">
        <f t="shared" si="19"/>
        <v>2.9363348955613376E-4</v>
      </c>
      <c r="S9" s="270">
        <f t="shared" si="20"/>
        <v>4.3595530920269861E-2</v>
      </c>
      <c r="T9" s="509">
        <f t="shared" si="21"/>
        <v>1.2232940771813819E-2</v>
      </c>
      <c r="U9" s="509">
        <f t="shared" si="22"/>
        <v>1.4996882964025805E-2</v>
      </c>
      <c r="V9" s="509">
        <f t="shared" si="23"/>
        <v>1.2232940771813819E-2</v>
      </c>
      <c r="W9" s="270">
        <f t="shared" si="31"/>
        <v>5.4304243676033493E-3</v>
      </c>
      <c r="X9" s="270">
        <f t="shared" si="32"/>
        <v>2.5315984900166545E-4</v>
      </c>
      <c r="Y9" s="259">
        <f t="shared" si="33"/>
        <v>4.3050857263811845E-2</v>
      </c>
      <c r="Z9" s="497">
        <f t="shared" si="34"/>
        <v>1.0000000000000004</v>
      </c>
      <c r="AB9" s="88">
        <f>(IF('Parameters &amp; DSA'!$H$1=1,(('Parameters &amp; DSA'!$B$70+'Parameters &amp; DSA'!$B$78+'Parameters &amp; DSA'!$B$82+'Parameters &amp; DSA'!$B$86)*($K9))/(1+cDC)^$A9,(('Parameters &amp; DSA'!$B$70+'Parameters &amp; DSA'!$B$78)*($K9))))*($AD$2/$AF$2)</f>
        <v>4077.0859832808087</v>
      </c>
      <c r="AC9" s="282">
        <f>(IF('Parameters &amp; DSA'!$H$1=1,(('Parameters &amp; DSA'!$B$70+'Parameters &amp; DSA'!$B$78+'Parameters &amp; DSA'!$B$82+'Parameters &amp; DSA'!$B$86)*($M9+$N9))/(1+cDC)^$A9,(('Parameters &amp; DSA'!$B$70+'Parameters &amp; DSA'!$B$78)*($M9+$N9))))*($AD$2/$AF$2)</f>
        <v>1007.3152987685934</v>
      </c>
      <c r="AD9" s="282">
        <f>(IF('Parameters &amp; DSA'!$H$1=1,(('Parameters &amp; DSA'!$B$70+'Parameters &amp; DSA'!$B$78+'Parameters &amp; DSA'!$B$82+'Parameters &amp; DSA'!$B$86)*(P9+Q9))/(1+cDC)^$A9,(('Parameters &amp; DSA'!$B$70+'Parameters &amp; DSA'!$B$78)*(P9+Q9))))*($AD$2/$AF$2)</f>
        <v>406.53119084212227</v>
      </c>
      <c r="AE9" s="282">
        <f>(IF('Parameters &amp; DSA'!$H$1=1,(('Parameters &amp; DSA'!$B$70+'Parameters &amp; DSA'!$B$78+'Parameters &amp; DSA'!$B$82+'Parameters &amp; DSA'!$B$86)*(S9+T9))/(1+cDC)^$A9,(('Parameters &amp; DSA'!$B$70+'Parameters &amp; DSA'!$B$78)*(S9+T9))))*($AD$2/$AF$2)</f>
        <v>346.98945390694394</v>
      </c>
      <c r="AF9" s="282">
        <f>(IF('Parameters &amp; DSA'!$H$1=1,(((V9)*cM_Dialysis0)+(W9*(cM_Dialysis1)))/(1+'Parameters &amp; DSA'!$B$6)^$A9,(((V9)*cM_Dialysis0)+(W9*cM_Dialysis1))))*($AD$2/$AG$2)</f>
        <v>10115.037764157258</v>
      </c>
      <c r="AG9" s="89">
        <f t="shared" si="27"/>
        <v>15952.959690955726</v>
      </c>
      <c r="AI9" s="84">
        <f t="shared" si="1"/>
        <v>0.56585246324443461</v>
      </c>
      <c r="AJ9" s="25">
        <f t="shared" si="2"/>
        <v>0.51884726887845833</v>
      </c>
      <c r="AK9" s="25">
        <f t="shared" si="3"/>
        <v>0.13980373369838592</v>
      </c>
      <c r="AL9" s="25">
        <f t="shared" si="4"/>
        <v>0.12785194046525766</v>
      </c>
      <c r="AM9" s="25">
        <f t="shared" si="5"/>
        <v>5.64218357589307E-2</v>
      </c>
      <c r="AN9" s="25">
        <f t="shared" si="6"/>
        <v>5.1256789079316599E-2</v>
      </c>
      <c r="AO9" s="25">
        <f t="shared" si="7"/>
        <v>4.8158130100334019E-2</v>
      </c>
      <c r="AP9" s="25">
        <f t="shared" si="8"/>
        <v>4.1705884566239228E-2</v>
      </c>
      <c r="AQ9" s="25">
        <f t="shared" si="9"/>
        <v>1.5236573931046266E-2</v>
      </c>
      <c r="AR9" s="25">
        <f t="shared" si="10"/>
        <v>1.0665601751732385E-2</v>
      </c>
      <c r="AS9" s="25">
        <f t="shared" si="28"/>
        <v>0.82547273673313148</v>
      </c>
      <c r="AT9" s="85">
        <f t="shared" si="29"/>
        <v>0.7503274847410043</v>
      </c>
    </row>
    <row r="10" spans="1:46">
      <c r="A10" s="76">
        <v>6</v>
      </c>
      <c r="C10" s="10">
        <f t="shared" si="30"/>
        <v>48</v>
      </c>
      <c r="D10" s="93" t="str" cm="1">
        <f t="array" ref="D10">_xlfn.IFS(C10&lt;=4,"1-4",C10&lt;=9,"5-9",C10&lt;=14,"10-14",C10&lt;=19,"15-19",C10&lt;=24,"20-24",C10&lt;=29,"25-29",C10&lt;=34,"30-34",C10&lt;=39,"35-39",C10&lt;=44,"40-44",C10&lt;=49,"45-49",C10&lt;=54,"50-54",C10&lt;=54,"50-54",C10&lt;=59,"55-59",C10&lt;=64,"60-64",C10&lt;=69,"65-69",C10&lt;=74,"70-74",C10&lt;=79,"75-79",C10&lt;=84,"80-84",C10&gt;84,"85+")</f>
        <v>45-49</v>
      </c>
      <c r="E10" s="79">
        <f>IF(D10="85+",1,VLOOKUP(D10,'Life table 2014'!$AF$3:$AR$21,7,FALSE))</f>
        <v>5.0261626657528424E-3</v>
      </c>
      <c r="F10" s="68"/>
      <c r="G10" s="266">
        <f t="shared" si="11"/>
        <v>2190</v>
      </c>
      <c r="H10" s="25">
        <f>'Parameters &amp; DSA'!$B$113*G10^'Parameters &amp; DSA'!$B$114</f>
        <v>0.23438227719443036</v>
      </c>
      <c r="I10" s="264">
        <f t="shared" si="35"/>
        <v>4.0853648014377075E-2</v>
      </c>
      <c r="J10" s="68"/>
      <c r="K10" s="507">
        <f t="shared" si="12"/>
        <v>0.60247480424303346</v>
      </c>
      <c r="L10" s="496">
        <f t="shared" si="13"/>
        <v>3.2970525881137452E-3</v>
      </c>
      <c r="M10" s="496">
        <f t="shared" si="14"/>
        <v>5.0206233686919455E-2</v>
      </c>
      <c r="N10" s="270">
        <f t="shared" si="15"/>
        <v>0.10942388361760023</v>
      </c>
      <c r="O10" s="270">
        <f t="shared" si="16"/>
        <v>8.1459442515338675E-4</v>
      </c>
      <c r="P10" s="270">
        <f t="shared" si="17"/>
        <v>5.183236592412642E-2</v>
      </c>
      <c r="Q10" s="270">
        <f t="shared" si="18"/>
        <v>1.6269904576320847E-2</v>
      </c>
      <c r="R10" s="270">
        <f t="shared" si="19"/>
        <v>3.2875311445759752E-4</v>
      </c>
      <c r="S10" s="270">
        <f t="shared" si="20"/>
        <v>4.8809713728962568E-2</v>
      </c>
      <c r="T10" s="509">
        <f t="shared" si="21"/>
        <v>1.7306095913723753E-2</v>
      </c>
      <c r="U10" s="509">
        <f t="shared" si="22"/>
        <v>2.1216279864636169E-2</v>
      </c>
      <c r="V10" s="509">
        <f t="shared" si="23"/>
        <v>1.7306095913723753E-2</v>
      </c>
      <c r="W10" s="270">
        <f t="shared" si="31"/>
        <v>1.6863546668411864E-2</v>
      </c>
      <c r="X10" s="270">
        <f t="shared" si="32"/>
        <v>7.9981847100530571E-4</v>
      </c>
      <c r="Y10" s="259">
        <f t="shared" si="33"/>
        <v>6.9507355727178047E-2</v>
      </c>
      <c r="Z10" s="497">
        <f t="shared" si="34"/>
        <v>1.0000000000000004</v>
      </c>
      <c r="AB10" s="88">
        <f>(IF('Parameters &amp; DSA'!$H$1=1,(('Parameters &amp; DSA'!$B$70+'Parameters &amp; DSA'!$B$78+'Parameters &amp; DSA'!$B$82+'Parameters &amp; DSA'!$B$86)*($K10))/(1+cDC)^$A10,(('Parameters &amp; DSA'!$B$70+'Parameters &amp; DSA'!$B$78)*($K10))))*($AD$2/$AF$2)</f>
        <v>3635.4836916444319</v>
      </c>
      <c r="AC10" s="282">
        <f>(IF('Parameters &amp; DSA'!$H$1=1,(('Parameters &amp; DSA'!$B$70+'Parameters &amp; DSA'!$B$78+'Parameters &amp; DSA'!$B$82+'Parameters &amp; DSA'!$B$86)*($M10+$N10))/(1+cDC)^$A10,(('Parameters &amp; DSA'!$B$70+'Parameters &amp; DSA'!$B$78)*($M10+$N10))))*($AD$2/$AF$2)</f>
        <v>963.24806293769507</v>
      </c>
      <c r="AD10" s="282">
        <f>(IF('Parameters &amp; DSA'!$H$1=1,(('Parameters &amp; DSA'!$B$70+'Parameters &amp; DSA'!$B$78+'Parameters &amp; DSA'!$B$82+'Parameters &amp; DSA'!$B$86)*(P10+Q10))/(1+cDC)^$A10,(('Parameters &amp; DSA'!$B$70+'Parameters &amp; DSA'!$B$78)*(P10+Q10))))*($AD$2/$AF$2)</f>
        <v>410.94613753915593</v>
      </c>
      <c r="AE10" s="282">
        <f>(IF('Parameters &amp; DSA'!$H$1=1,(('Parameters &amp; DSA'!$B$70+'Parameters &amp; DSA'!$B$78+'Parameters &amp; DSA'!$B$82+'Parameters &amp; DSA'!$B$86)*(S10+T10))/(1+cDC)^$A10,(('Parameters &amp; DSA'!$B$70+'Parameters &amp; DSA'!$B$78)*(S10+T10))))*($AD$2/$AF$2)</f>
        <v>398.95933576484185</v>
      </c>
      <c r="AF10" s="282">
        <f>(IF('Parameters &amp; DSA'!$H$1=1,(((V10)*cM_Dialysis0)+(W10*(cM_Dialysis1)))/(1+'Parameters &amp; DSA'!$B$6)^$A10,(((V10)*cM_Dialysis0)+(W10*cM_Dialysis1))))*($AD$2/$AG$2)</f>
        <v>18760.798060790745</v>
      </c>
      <c r="AG10" s="89">
        <f t="shared" si="27"/>
        <v>24169.435288676868</v>
      </c>
      <c r="AI10" s="84">
        <f t="shared" si="1"/>
        <v>0.50456316360210707</v>
      </c>
      <c r="AJ10" s="25">
        <f t="shared" si="2"/>
        <v>0.46264925297062909</v>
      </c>
      <c r="AK10" s="25">
        <f t="shared" si="3"/>
        <v>0.13368771013510025</v>
      </c>
      <c r="AL10" s="25">
        <f t="shared" si="4"/>
        <v>0.12225877453319256</v>
      </c>
      <c r="AM10" s="25">
        <f t="shared" si="5"/>
        <v>5.703457938853624E-2</v>
      </c>
      <c r="AN10" s="25">
        <f t="shared" si="6"/>
        <v>5.1813440073739711E-2</v>
      </c>
      <c r="AO10" s="25">
        <f t="shared" si="7"/>
        <v>5.5370949693643146E-2</v>
      </c>
      <c r="AP10" s="25">
        <f t="shared" si="8"/>
        <v>4.795232770530896E-2</v>
      </c>
      <c r="AQ10" s="25">
        <f t="shared" si="9"/>
        <v>2.8616537719045994E-2</v>
      </c>
      <c r="AR10" s="25">
        <f t="shared" si="10"/>
        <v>2.0031576403332193E-2</v>
      </c>
      <c r="AS10" s="25">
        <f t="shared" si="28"/>
        <v>0.77927294053843277</v>
      </c>
      <c r="AT10" s="85">
        <f t="shared" si="29"/>
        <v>0.70470537168620251</v>
      </c>
    </row>
    <row r="11" spans="1:46">
      <c r="A11" s="76">
        <v>7</v>
      </c>
      <c r="C11" s="10">
        <f t="shared" si="30"/>
        <v>49</v>
      </c>
      <c r="D11" s="93" t="str" cm="1">
        <f t="array" ref="D11">_xlfn.IFS(C11&lt;=4,"1-4",C11&lt;=9,"5-9",C11&lt;=14,"10-14",C11&lt;=19,"15-19",C11&lt;=24,"20-24",C11&lt;=29,"25-29",C11&lt;=34,"30-34",C11&lt;=39,"35-39",C11&lt;=44,"40-44",C11&lt;=49,"45-49",C11&lt;=54,"50-54",C11&lt;=54,"50-54",C11&lt;=59,"55-59",C11&lt;=64,"60-64",C11&lt;=69,"65-69",C11&lt;=74,"70-74",C11&lt;=79,"75-79",C11&lt;=84,"80-84",C11&gt;84,"85+")</f>
        <v>45-49</v>
      </c>
      <c r="E11" s="79">
        <f>IF(D11="85+",1,VLOOKUP(D11,'Life table 2014'!$AF$3:$AR$21,7,FALSE))</f>
        <v>5.0261626657528424E-3</v>
      </c>
      <c r="F11" s="68"/>
      <c r="G11" s="266">
        <f t="shared" si="11"/>
        <v>2555</v>
      </c>
      <c r="H11" s="25">
        <f>'Parameters &amp; DSA'!$B$113*G11^'Parameters &amp; DSA'!$B$114</f>
        <v>0.27661997622190354</v>
      </c>
      <c r="I11" s="264">
        <f t="shared" si="35"/>
        <v>4.135811475550899E-2</v>
      </c>
      <c r="J11" s="68"/>
      <c r="K11" s="507">
        <f t="shared" si="12"/>
        <v>0.55333538573066798</v>
      </c>
      <c r="L11" s="496">
        <f t="shared" si="13"/>
        <v>3.028136368143087E-3</v>
      </c>
      <c r="M11" s="496">
        <f t="shared" si="14"/>
        <v>4.6111282144222332E-2</v>
      </c>
      <c r="N11" s="270">
        <f t="shared" si="15"/>
        <v>0.10777600060726021</v>
      </c>
      <c r="O11" s="270">
        <f t="shared" si="16"/>
        <v>8.0232693592572366E-4</v>
      </c>
      <c r="P11" s="270">
        <f t="shared" si="17"/>
        <v>5.1051789761333774E-2</v>
      </c>
      <c r="Q11" s="270">
        <f t="shared" si="18"/>
        <v>1.693999435275122E-2</v>
      </c>
      <c r="R11" s="270">
        <f t="shared" si="19"/>
        <v>3.4229308944234917E-4</v>
      </c>
      <c r="S11" s="270">
        <f t="shared" si="20"/>
        <v>5.0819983058253693E-2</v>
      </c>
      <c r="T11" s="509">
        <f t="shared" si="21"/>
        <v>2.0495036106318427E-2</v>
      </c>
      <c r="U11" s="509">
        <f t="shared" si="22"/>
        <v>2.512573743004946E-2</v>
      </c>
      <c r="V11" s="509">
        <f t="shared" si="23"/>
        <v>2.0495036106318427E-2</v>
      </c>
      <c r="W11" s="270">
        <f t="shared" si="31"/>
        <v>3.2601945849459531E-2</v>
      </c>
      <c r="X11" s="270">
        <f t="shared" si="32"/>
        <v>1.5676967326760877E-3</v>
      </c>
      <c r="Y11" s="259">
        <f t="shared" si="33"/>
        <v>0.10037354628341476</v>
      </c>
      <c r="Z11" s="497">
        <f t="shared" si="34"/>
        <v>1.0000000000000002</v>
      </c>
      <c r="AB11" s="88">
        <f>(IF('Parameters &amp; DSA'!$H$1=1,(('Parameters &amp; DSA'!$B$70+'Parameters &amp; DSA'!$B$78+'Parameters &amp; DSA'!$B$82+'Parameters &amp; DSA'!$B$86)*($K11))/(1+cDC)^$A11,(('Parameters &amp; DSA'!$B$70+'Parameters &amp; DSA'!$B$78)*($K11))))*($AD$2/$AF$2)</f>
        <v>3241.7127640700833</v>
      </c>
      <c r="AC11" s="282">
        <f>(IF('Parameters &amp; DSA'!$H$1=1,(('Parameters &amp; DSA'!$B$70+'Parameters &amp; DSA'!$B$78+'Parameters &amp; DSA'!$B$82+'Parameters &amp; DSA'!$B$86)*($M11+$N11))/(1+cDC)^$A11,(('Parameters &amp; DSA'!$B$70+'Parameters &amp; DSA'!$B$78)*($M11+$N11))))*($AD$2/$AF$2)</f>
        <v>901.54792479937055</v>
      </c>
      <c r="AD11" s="282">
        <f>(IF('Parameters &amp; DSA'!$H$1=1,(('Parameters &amp; DSA'!$B$70+'Parameters &amp; DSA'!$B$78+'Parameters &amp; DSA'!$B$82+'Parameters &amp; DSA'!$B$86)*(P11+Q11))/(1+cDC)^$A11,(('Parameters &amp; DSA'!$B$70+'Parameters &amp; DSA'!$B$78)*(P11+Q11))))*($AD$2/$AF$2)</f>
        <v>398.32954858558372</v>
      </c>
      <c r="AE11" s="282">
        <f>(IF('Parameters &amp; DSA'!$H$1=1,(('Parameters &amp; DSA'!$B$70+'Parameters &amp; DSA'!$B$78+'Parameters &amp; DSA'!$B$82+'Parameters &amp; DSA'!$B$86)*(S11+T11))/(1+cDC)^$A11,(('Parameters &amp; DSA'!$B$70+'Parameters &amp; DSA'!$B$78)*(S11+T11))))*($AD$2/$AF$2)</f>
        <v>417.79870555436088</v>
      </c>
      <c r="AF11" s="282">
        <f>(IF('Parameters &amp; DSA'!$H$1=1,(((V11)*cM_Dialysis0)+(W11*(cM_Dialysis1)))/(1+'Parameters &amp; DSA'!$B$6)^$A11,(((V11)*cM_Dialysis0)+(W11*cM_Dialysis1))))*($AD$2/$AG$2)</f>
        <v>28072.47030093602</v>
      </c>
      <c r="AG11" s="89">
        <f t="shared" si="27"/>
        <v>33031.859243945415</v>
      </c>
      <c r="AI11" s="84">
        <f t="shared" si="1"/>
        <v>0.44991230506350643</v>
      </c>
      <c r="AJ11" s="25">
        <f t="shared" si="2"/>
        <v>0.41253822485557246</v>
      </c>
      <c r="AK11" s="25">
        <f t="shared" si="3"/>
        <v>0.12512444330892497</v>
      </c>
      <c r="AL11" s="25">
        <f t="shared" si="4"/>
        <v>0.11442757967533364</v>
      </c>
      <c r="AM11" s="25">
        <f t="shared" si="5"/>
        <v>5.5283542504252395E-2</v>
      </c>
      <c r="AN11" s="25">
        <f t="shared" si="6"/>
        <v>5.022269905936861E-2</v>
      </c>
      <c r="AO11" s="25">
        <f t="shared" si="7"/>
        <v>5.7985636714002177E-2</v>
      </c>
      <c r="AP11" s="25">
        <f t="shared" si="8"/>
        <v>5.0216697912805482E-2</v>
      </c>
      <c r="AQ11" s="25">
        <f t="shared" si="9"/>
        <v>4.3172705306194284E-2</v>
      </c>
      <c r="AR11" s="25">
        <f t="shared" si="10"/>
        <v>3.0220893714335995E-2</v>
      </c>
      <c r="AS11" s="25">
        <f t="shared" si="28"/>
        <v>0.73147863289688031</v>
      </c>
      <c r="AT11" s="85">
        <f t="shared" si="29"/>
        <v>0.65762609521741622</v>
      </c>
    </row>
    <row r="12" spans="1:46">
      <c r="A12" s="76">
        <v>8</v>
      </c>
      <c r="C12" s="10">
        <f t="shared" si="30"/>
        <v>50</v>
      </c>
      <c r="D12" s="93" t="str" cm="1">
        <f t="array" ref="D12">_xlfn.IFS(C12&lt;=4,"1-4",C12&lt;=9,"5-9",C12&lt;=14,"10-14",C12&lt;=19,"15-19",C12&lt;=24,"20-24",C12&lt;=29,"25-29",C12&lt;=34,"30-34",C12&lt;=39,"35-39",C12&lt;=44,"40-44",C12&lt;=49,"45-49",C12&lt;=54,"50-54",C12&lt;=54,"50-54",C12&lt;=59,"55-59",C12&lt;=64,"60-64",C12&lt;=69,"65-69",C12&lt;=74,"70-74",C12&lt;=79,"75-79",C12&lt;=84,"80-84",C12&gt;84,"85+")</f>
        <v>50-54</v>
      </c>
      <c r="E12" s="79">
        <f>IF(D12="85+",1,VLOOKUP(D12,'Life table 2014'!$AF$3:$AR$21,7,FALSE))</f>
        <v>6.8554961659266223E-3</v>
      </c>
      <c r="F12" s="68"/>
      <c r="G12" s="266">
        <f t="shared" si="11"/>
        <v>2920</v>
      </c>
      <c r="H12" s="25">
        <f>'Parameters &amp; DSA'!$B$113*G12^'Parameters &amp; DSA'!$B$114</f>
        <v>0.31931333941244572</v>
      </c>
      <c r="I12" s="264">
        <f t="shared" si="35"/>
        <v>4.1794834001620651E-2</v>
      </c>
      <c r="J12" s="68"/>
      <c r="K12" s="507">
        <f t="shared" si="12"/>
        <v>0.50820390652917102</v>
      </c>
      <c r="L12" s="496">
        <f t="shared" si="13"/>
        <v>2.7811536573994315E-3</v>
      </c>
      <c r="M12" s="496">
        <f t="shared" si="14"/>
        <v>4.2350325544097588E-2</v>
      </c>
      <c r="N12" s="270">
        <f t="shared" si="15"/>
        <v>0.10389866373169554</v>
      </c>
      <c r="O12" s="270">
        <f t="shared" si="16"/>
        <v>7.7346251529965293E-4</v>
      </c>
      <c r="P12" s="270">
        <f t="shared" si="17"/>
        <v>4.9215156504487351E-2</v>
      </c>
      <c r="Q12" s="270">
        <f t="shared" si="18"/>
        <v>1.6912511586798205E-2</v>
      </c>
      <c r="R12" s="270">
        <f t="shared" si="19"/>
        <v>3.4173776689214121E-4</v>
      </c>
      <c r="S12" s="270">
        <f t="shared" si="20"/>
        <v>5.0737534760394644E-2</v>
      </c>
      <c r="T12" s="509">
        <f t="shared" si="21"/>
        <v>2.2106723045512575E-2</v>
      </c>
      <c r="U12" s="509">
        <f t="shared" si="22"/>
        <v>2.7101573073546964E-2</v>
      </c>
      <c r="V12" s="509">
        <f t="shared" si="23"/>
        <v>2.2106723045512575E-2</v>
      </c>
      <c r="W12" s="270">
        <f t="shared" si="31"/>
        <v>5.0634116814509418E-2</v>
      </c>
      <c r="X12" s="270">
        <f t="shared" si="32"/>
        <v>2.4628651412685384E-3</v>
      </c>
      <c r="Y12" s="259">
        <f t="shared" si="33"/>
        <v>0.1338343384378215</v>
      </c>
      <c r="Z12" s="497">
        <f t="shared" si="34"/>
        <v>1.0000000000000004</v>
      </c>
      <c r="AB12" s="88">
        <f>(IF('Parameters &amp; DSA'!$H$1=1,(('Parameters &amp; DSA'!$B$70+'Parameters &amp; DSA'!$B$78+'Parameters &amp; DSA'!$B$82+'Parameters &amp; DSA'!$B$86)*($K12))/(1+cDC)^$A12,(('Parameters &amp; DSA'!$B$70+'Parameters &amp; DSA'!$B$78)*($K12))))*($AD$2/$AF$2)</f>
        <v>2890.5924317271579</v>
      </c>
      <c r="AC12" s="282">
        <f>(IF('Parameters &amp; DSA'!$H$1=1,(('Parameters &amp; DSA'!$B$70+'Parameters &amp; DSA'!$B$78+'Parameters &amp; DSA'!$B$82+'Parameters &amp; DSA'!$B$86)*($M12+$N12))/(1+cDC)^$A12,(('Parameters &amp; DSA'!$B$70+'Parameters &amp; DSA'!$B$78)*($M12+$N12))))*($AD$2/$AF$2)</f>
        <v>831.84370705754941</v>
      </c>
      <c r="AD12" s="282">
        <f>(IF('Parameters &amp; DSA'!$H$1=1,(('Parameters &amp; DSA'!$B$70+'Parameters &amp; DSA'!$B$78+'Parameters &amp; DSA'!$B$82+'Parameters &amp; DSA'!$B$86)*(P12+Q12))/(1+cDC)^$A12,(('Parameters &amp; DSA'!$B$70+'Parameters &amp; DSA'!$B$78)*(P12+Q12))))*($AD$2/$AF$2)</f>
        <v>376.12488699250798</v>
      </c>
      <c r="AE12" s="282">
        <f>(IF('Parameters &amp; DSA'!$H$1=1,(('Parameters &amp; DSA'!$B$70+'Parameters &amp; DSA'!$B$78+'Parameters &amp; DSA'!$B$82+'Parameters &amp; DSA'!$B$86)*(S12+T12))/(1+cDC)^$A12,(('Parameters &amp; DSA'!$B$70+'Parameters &amp; DSA'!$B$78)*(S12+T12))))*($AD$2/$AF$2)</f>
        <v>414.32790579395322</v>
      </c>
      <c r="AF12" s="282">
        <f>(IF('Parameters &amp; DSA'!$H$1=1,(((V12)*cM_Dialysis0)+(W12*(cM_Dialysis1)))/(1+'Parameters &amp; DSA'!$B$6)^$A12,(((V12)*cM_Dialysis0)+(W12*cM_Dialysis1))))*($AD$2/$AG$2)</f>
        <v>37128.530851988806</v>
      </c>
      <c r="AG12" s="89">
        <f t="shared" si="27"/>
        <v>41641.419783559977</v>
      </c>
      <c r="AI12" s="84">
        <f t="shared" si="1"/>
        <v>0.40118085672854387</v>
      </c>
      <c r="AJ12" s="25">
        <f t="shared" si="2"/>
        <v>0.36785488331436073</v>
      </c>
      <c r="AK12" s="25">
        <f t="shared" si="3"/>
        <v>0.11545030264339086</v>
      </c>
      <c r="AL12" s="25">
        <f t="shared" si="4"/>
        <v>0.10558047936046791</v>
      </c>
      <c r="AM12" s="25">
        <f t="shared" si="5"/>
        <v>5.2201791834907821E-2</v>
      </c>
      <c r="AN12" s="25">
        <f t="shared" si="6"/>
        <v>4.7423062324248116E-2</v>
      </c>
      <c r="AO12" s="25">
        <f t="shared" si="7"/>
        <v>5.7503929778728161E-2</v>
      </c>
      <c r="AP12" s="25">
        <f t="shared" si="8"/>
        <v>4.979953026540225E-2</v>
      </c>
      <c r="AQ12" s="25">
        <f t="shared" si="9"/>
        <v>5.7422290697252583E-2</v>
      </c>
      <c r="AR12" s="25">
        <f t="shared" si="10"/>
        <v>4.0195603488076805E-2</v>
      </c>
      <c r="AS12" s="25">
        <f t="shared" si="28"/>
        <v>0.6837591716828233</v>
      </c>
      <c r="AT12" s="85">
        <f t="shared" si="29"/>
        <v>0.61085355875255587</v>
      </c>
    </row>
    <row r="13" spans="1:46">
      <c r="A13" s="76">
        <v>9</v>
      </c>
      <c r="C13" s="10">
        <f t="shared" si="30"/>
        <v>51</v>
      </c>
      <c r="D13" s="93" t="str" cm="1">
        <f t="array" ref="D13">_xlfn.IFS(C13&lt;=4,"1-4",C13&lt;=9,"5-9",C13&lt;=14,"10-14",C13&lt;=19,"15-19",C13&lt;=24,"20-24",C13&lt;=29,"25-29",C13&lt;=34,"30-34",C13&lt;=39,"35-39",C13&lt;=44,"40-44",C13&lt;=49,"45-49",C13&lt;=54,"50-54",C13&lt;=54,"50-54",C13&lt;=59,"55-59",C13&lt;=64,"60-64",C13&lt;=69,"65-69",C13&lt;=74,"70-74",C13&lt;=79,"75-79",C13&lt;=84,"80-84",C13&gt;84,"85+")</f>
        <v>50-54</v>
      </c>
      <c r="E13" s="79">
        <f>IF(D13="85+",1,VLOOKUP(D13,'Life table 2014'!$AF$3:$AR$21,7,FALSE))</f>
        <v>6.8554961659266223E-3</v>
      </c>
      <c r="F13" s="68"/>
      <c r="G13" s="266">
        <f t="shared" si="11"/>
        <v>3285</v>
      </c>
      <c r="H13" s="25">
        <f>'Parameters &amp; DSA'!$B$113*G13^'Parameters &amp; DSA'!$B$114</f>
        <v>0.36240912553476595</v>
      </c>
      <c r="I13" s="264">
        <f t="shared" si="35"/>
        <v>4.2180360156281016E-2</v>
      </c>
      <c r="J13" s="68"/>
      <c r="K13" s="507">
        <f t="shared" si="12"/>
        <v>0.46589530762749354</v>
      </c>
      <c r="L13" s="496">
        <f t="shared" si="13"/>
        <v>3.4839899327196635E-3</v>
      </c>
      <c r="M13" s="496">
        <f t="shared" si="14"/>
        <v>3.8824608968957799E-2</v>
      </c>
      <c r="N13" s="270">
        <f t="shared" si="15"/>
        <v>9.8560043497153693E-2</v>
      </c>
      <c r="O13" s="270">
        <f t="shared" si="16"/>
        <v>1.0026093852508436E-3</v>
      </c>
      <c r="P13" s="270">
        <f t="shared" si="17"/>
        <v>4.6686336393388587E-2</v>
      </c>
      <c r="Q13" s="270">
        <f t="shared" si="18"/>
        <v>1.6418582529056015E-2</v>
      </c>
      <c r="R13" s="270">
        <f t="shared" si="19"/>
        <v>4.5333797506147644E-4</v>
      </c>
      <c r="S13" s="270">
        <f t="shared" si="20"/>
        <v>4.9255747587168074E-2</v>
      </c>
      <c r="T13" s="509">
        <f t="shared" si="21"/>
        <v>2.2514138799296923E-2</v>
      </c>
      <c r="U13" s="509">
        <f t="shared" si="22"/>
        <v>2.7815980207313375E-2</v>
      </c>
      <c r="V13" s="509">
        <f t="shared" si="23"/>
        <v>2.2514138799296923E-2</v>
      </c>
      <c r="W13" s="270">
        <f t="shared" si="31"/>
        <v>6.9201973984167248E-2</v>
      </c>
      <c r="X13" s="270">
        <f t="shared" si="32"/>
        <v>3.5388658758547533E-3</v>
      </c>
      <c r="Y13" s="259">
        <f t="shared" si="33"/>
        <v>0.17012912181402162</v>
      </c>
      <c r="Z13" s="497">
        <f t="shared" si="34"/>
        <v>1.0000000000000004</v>
      </c>
      <c r="AB13" s="88">
        <f>(IF('Parameters &amp; DSA'!$H$1=1,(('Parameters &amp; DSA'!$B$70+'Parameters &amp; DSA'!$B$78+'Parameters &amp; DSA'!$B$82+'Parameters &amp; DSA'!$B$86)*($K13))/(1+cDC)^$A13,(('Parameters &amp; DSA'!$B$70+'Parameters &amp; DSA'!$B$78)*($K13))))*($AD$2/$AF$2)</f>
        <v>2572.7641401591</v>
      </c>
      <c r="AC13" s="282">
        <f>(IF('Parameters &amp; DSA'!$H$1=1,(('Parameters &amp; DSA'!$B$70+'Parameters &amp; DSA'!$B$78+'Parameters &amp; DSA'!$B$82+'Parameters &amp; DSA'!$B$86)*($M13+$N13))/(1+cDC)^$A13,(('Parameters &amp; DSA'!$B$70+'Parameters &amp; DSA'!$B$78)*($M13+$N13))))*($AD$2/$AF$2)</f>
        <v>758.66466454227429</v>
      </c>
      <c r="AD13" s="282">
        <f>(IF('Parameters &amp; DSA'!$H$1=1,(('Parameters &amp; DSA'!$B$70+'Parameters &amp; DSA'!$B$78+'Parameters &amp; DSA'!$B$82+'Parameters &amp; DSA'!$B$86)*(P13+Q13))/(1+cDC)^$A13,(('Parameters &amp; DSA'!$B$70+'Parameters &amp; DSA'!$B$78)*(P13+Q13))))*($AD$2/$AF$2)</f>
        <v>348.47758673097235</v>
      </c>
      <c r="AE13" s="282">
        <f>(IF('Parameters &amp; DSA'!$H$1=1,(('Parameters &amp; DSA'!$B$70+'Parameters &amp; DSA'!$B$78+'Parameters &amp; DSA'!$B$82+'Parameters &amp; DSA'!$B$86)*(S13+T13))/(1+cDC)^$A13,(('Parameters &amp; DSA'!$B$70+'Parameters &amp; DSA'!$B$78)*(S13+T13))))*($AD$2/$AF$2)</f>
        <v>396.32721561133297</v>
      </c>
      <c r="AF13" s="282">
        <f>(IF('Parameters &amp; DSA'!$H$1=1,(((V13)*cM_Dialysis0)+(W13*(cM_Dialysis1)))/(1+'Parameters &amp; DSA'!$B$6)^$A13,(((V13)*cM_Dialysis0)+(W13*cM_Dialysis1))))*($AD$2/$AG$2)</f>
        <v>45267.808611122899</v>
      </c>
      <c r="AG13" s="89">
        <f t="shared" si="27"/>
        <v>49344.042218166578</v>
      </c>
      <c r="AI13" s="84">
        <f t="shared" si="1"/>
        <v>0.35706995928609248</v>
      </c>
      <c r="AJ13" s="25">
        <f t="shared" si="2"/>
        <v>0.32740826488918456</v>
      </c>
      <c r="AK13" s="25">
        <f t="shared" si="3"/>
        <v>0.10529389641724198</v>
      </c>
      <c r="AL13" s="25">
        <f t="shared" si="4"/>
        <v>9.6292342271311254E-2</v>
      </c>
      <c r="AM13" s="25">
        <f t="shared" si="5"/>
        <v>4.8364665755349506E-2</v>
      </c>
      <c r="AN13" s="25">
        <f t="shared" si="6"/>
        <v>4.3937199812241243E-2</v>
      </c>
      <c r="AO13" s="25">
        <f t="shared" si="7"/>
        <v>5.5005641804987862E-2</v>
      </c>
      <c r="AP13" s="25">
        <f t="shared" si="8"/>
        <v>4.7635963913698863E-2</v>
      </c>
      <c r="AQ13" s="25">
        <f t="shared" si="9"/>
        <v>7.0292763462762156E-2</v>
      </c>
      <c r="AR13" s="25">
        <f t="shared" si="10"/>
        <v>4.9204934423933505E-2</v>
      </c>
      <c r="AS13" s="25">
        <f t="shared" si="28"/>
        <v>0.63602692672643402</v>
      </c>
      <c r="AT13" s="85">
        <f t="shared" si="29"/>
        <v>0.56447870531036948</v>
      </c>
    </row>
    <row r="14" spans="1:46">
      <c r="A14" s="76">
        <v>10</v>
      </c>
      <c r="C14" s="10">
        <f t="shared" si="30"/>
        <v>52</v>
      </c>
      <c r="D14" s="93" t="str" cm="1">
        <f t="array" ref="D14">_xlfn.IFS(C14&lt;=4,"1-4",C14&lt;=9,"5-9",C14&lt;=14,"10-14",C14&lt;=19,"15-19",C14&lt;=24,"20-24",C14&lt;=29,"25-29",C14&lt;=34,"30-34",C14&lt;=39,"35-39",C14&lt;=44,"40-44",C14&lt;=49,"45-49",C14&lt;=54,"50-54",C14&lt;=54,"50-54",C14&lt;=59,"55-59",C14&lt;=64,"60-64",C14&lt;=69,"65-69",C14&lt;=74,"70-74",C14&lt;=79,"75-79",C14&lt;=84,"80-84",C14&gt;84,"85+")</f>
        <v>50-54</v>
      </c>
      <c r="E14" s="79">
        <f>IF(D14="85+",1,VLOOKUP(D14,'Life table 2014'!$AF$3:$AR$21,7,FALSE))</f>
        <v>6.8554961659266223E-3</v>
      </c>
      <c r="F14" s="68"/>
      <c r="G14" s="266">
        <f t="shared" si="11"/>
        <v>3650</v>
      </c>
      <c r="H14" s="25">
        <f>'Parameters &amp; DSA'!$B$113*G14^'Parameters &amp; DSA'!$B$114</f>
        <v>0.4058656119717502</v>
      </c>
      <c r="I14" s="264">
        <f t="shared" si="35"/>
        <v>4.2525783700828268E-2</v>
      </c>
      <c r="J14" s="68"/>
      <c r="K14" s="507">
        <f t="shared" si="12"/>
        <v>0.4271089515067662</v>
      </c>
      <c r="L14" s="496">
        <f t="shared" si="13"/>
        <v>3.193943495163486E-3</v>
      </c>
      <c r="M14" s="496">
        <f t="shared" si="14"/>
        <v>3.5592412625563855E-2</v>
      </c>
      <c r="N14" s="270">
        <f t="shared" si="15"/>
        <v>9.2586194201770888E-2</v>
      </c>
      <c r="O14" s="270">
        <f t="shared" si="16"/>
        <v>9.4183995823858872E-4</v>
      </c>
      <c r="P14" s="270">
        <f t="shared" si="17"/>
        <v>4.3856618306101991E-2</v>
      </c>
      <c r="Q14" s="270">
        <f t="shared" si="18"/>
        <v>1.5668075848180162E-2</v>
      </c>
      <c r="R14" s="270">
        <f t="shared" si="19"/>
        <v>4.3261552972392934E-4</v>
      </c>
      <c r="S14" s="270">
        <f t="shared" si="20"/>
        <v>4.7004227544540512E-2</v>
      </c>
      <c r="T14" s="509">
        <f t="shared" si="21"/>
        <v>2.2182080405294614E-2</v>
      </c>
      <c r="U14" s="509">
        <f t="shared" si="22"/>
        <v>2.7405725575875776E-2</v>
      </c>
      <c r="V14" s="509">
        <f t="shared" si="23"/>
        <v>2.2182080405294614E-2</v>
      </c>
      <c r="W14" s="270">
        <f t="shared" si="31"/>
        <v>8.7218734654582825E-2</v>
      </c>
      <c r="X14" s="270">
        <f t="shared" si="32"/>
        <v>4.4973781288813403E-3</v>
      </c>
      <c r="Y14" s="259">
        <f t="shared" si="33"/>
        <v>0.20660062450190475</v>
      </c>
      <c r="Z14" s="497">
        <f t="shared" si="34"/>
        <v>1.0000000000000004</v>
      </c>
      <c r="AB14" s="88">
        <f>(IF('Parameters &amp; DSA'!$H$1=1,(('Parameters &amp; DSA'!$B$70+'Parameters &amp; DSA'!$B$78+'Parameters &amp; DSA'!$B$82+'Parameters &amp; DSA'!$B$86)*($K14))/(1+cDC)^$A14,(('Parameters &amp; DSA'!$B$70+'Parameters &amp; DSA'!$B$78)*($K14))))*($AD$2/$AF$2)</f>
        <v>2289.8819107934928</v>
      </c>
      <c r="AC14" s="282">
        <f>(IF('Parameters &amp; DSA'!$H$1=1,(('Parameters &amp; DSA'!$B$70+'Parameters &amp; DSA'!$B$78+'Parameters &amp; DSA'!$B$82+'Parameters &amp; DSA'!$B$86)*($M14+$N14))/(1+cDC)^$A14,(('Parameters &amp; DSA'!$B$70+'Parameters &amp; DSA'!$B$78)*($M14+$N14))))*($AD$2/$AF$2)</f>
        <v>687.21077394692657</v>
      </c>
      <c r="AD14" s="282">
        <f>(IF('Parameters &amp; DSA'!$H$1=1,(('Parameters &amp; DSA'!$B$70+'Parameters &amp; DSA'!$B$78+'Parameters &amp; DSA'!$B$82+'Parameters &amp; DSA'!$B$86)*(P14+Q14))/(1+cDC)^$A14,(('Parameters &amp; DSA'!$B$70+'Parameters &amp; DSA'!$B$78)*(P14+Q14))))*($AD$2/$AF$2)</f>
        <v>319.13290486782631</v>
      </c>
      <c r="AE14" s="282">
        <f>(IF('Parameters &amp; DSA'!$H$1=1,(('Parameters &amp; DSA'!$B$70+'Parameters &amp; DSA'!$B$78+'Parameters &amp; DSA'!$B$82+'Parameters &amp; DSA'!$B$86)*(S14+T14))/(1+cDC)^$A14,(('Parameters &amp; DSA'!$B$70+'Parameters &amp; DSA'!$B$78)*(S14+T14))))*($AD$2/$AF$2)</f>
        <v>370.93222815866386</v>
      </c>
      <c r="AF14" s="282">
        <f>(IF('Parameters &amp; DSA'!$H$1=1,(((V14)*cM_Dialysis0)+(W14*(cM_Dialysis1)))/(1+'Parameters &amp; DSA'!$B$6)^$A14,(((V14)*cM_Dialysis0)+(W14*cM_Dialysis1))))*($AD$2/$AG$2)</f>
        <v>52269.047269696217</v>
      </c>
      <c r="AG14" s="89">
        <f t="shared" si="27"/>
        <v>55936.205087463124</v>
      </c>
      <c r="AI14" s="84">
        <f t="shared" si="1"/>
        <v>0.31780917181410523</v>
      </c>
      <c r="AJ14" s="25">
        <f t="shared" si="2"/>
        <v>0.29140885925425902</v>
      </c>
      <c r="AK14" s="25">
        <f t="shared" si="3"/>
        <v>9.53769213601596E-2</v>
      </c>
      <c r="AL14" s="25">
        <f t="shared" si="4"/>
        <v>8.7223167428463838E-2</v>
      </c>
      <c r="AM14" s="25">
        <f t="shared" si="5"/>
        <v>4.4291962706290017E-2</v>
      </c>
      <c r="AN14" s="25">
        <f t="shared" si="6"/>
        <v>4.0237325847483026E-2</v>
      </c>
      <c r="AO14" s="25">
        <f t="shared" si="7"/>
        <v>5.1481110739643239E-2</v>
      </c>
      <c r="AP14" s="25">
        <f t="shared" si="8"/>
        <v>4.458365093030154E-2</v>
      </c>
      <c r="AQ14" s="25">
        <f t="shared" si="9"/>
        <v>8.1404480770796817E-2</v>
      </c>
      <c r="AR14" s="25">
        <f t="shared" si="10"/>
        <v>5.698313653955777E-2</v>
      </c>
      <c r="AS14" s="25">
        <f t="shared" si="28"/>
        <v>0.59036364739099478</v>
      </c>
      <c r="AT14" s="85">
        <f t="shared" si="29"/>
        <v>0.52043614000006522</v>
      </c>
    </row>
    <row r="15" spans="1:46">
      <c r="A15" s="76">
        <v>11</v>
      </c>
      <c r="C15" s="10">
        <f t="shared" si="30"/>
        <v>53</v>
      </c>
      <c r="D15" s="93" t="str" cm="1">
        <f t="array" ref="D15">_xlfn.IFS(C15&lt;=4,"1-4",C15&lt;=9,"5-9",C15&lt;=14,"10-14",C15&lt;=19,"15-19",C15&lt;=24,"20-24",C15&lt;=29,"25-29",C15&lt;=34,"30-34",C15&lt;=39,"35-39",C15&lt;=44,"40-44",C15&lt;=49,"45-49",C15&lt;=54,"50-54",C15&lt;=54,"50-54",C15&lt;=59,"55-59",C15&lt;=64,"60-64",C15&lt;=69,"65-69",C15&lt;=74,"70-74",C15&lt;=79,"75-79",C15&lt;=84,"80-84",C15&gt;84,"85+")</f>
        <v>50-54</v>
      </c>
      <c r="E15" s="79">
        <f>IF(D15="85+",1,VLOOKUP(D15,'Life table 2014'!$AF$3:$AR$21,7,FALSE))</f>
        <v>6.8554961659266223E-3</v>
      </c>
      <c r="F15" s="68"/>
      <c r="G15" s="266">
        <f t="shared" si="11"/>
        <v>4015</v>
      </c>
      <c r="H15" s="25">
        <f>'Parameters &amp; DSA'!$B$113*G15^'Parameters &amp; DSA'!$B$114</f>
        <v>0.44964918476241361</v>
      </c>
      <c r="I15" s="264">
        <f t="shared" si="35"/>
        <v>4.2838909238642531E-2</v>
      </c>
      <c r="J15" s="68"/>
      <c r="K15" s="507">
        <f t="shared" si="12"/>
        <v>0.39155160713287257</v>
      </c>
      <c r="L15" s="496">
        <f t="shared" si="13"/>
        <v>2.9280437794875751E-3</v>
      </c>
      <c r="M15" s="496">
        <f t="shared" si="14"/>
        <v>3.2629300594406052E-2</v>
      </c>
      <c r="N15" s="270">
        <f t="shared" si="15"/>
        <v>8.6382060668351648E-2</v>
      </c>
      <c r="O15" s="270">
        <f t="shared" si="16"/>
        <v>8.7872794765860918E-4</v>
      </c>
      <c r="P15" s="270">
        <f t="shared" si="17"/>
        <v>4.091781821132446E-2</v>
      </c>
      <c r="Q15" s="270">
        <f t="shared" si="18"/>
        <v>1.4779155710432371E-2</v>
      </c>
      <c r="R15" s="270">
        <f t="shared" si="19"/>
        <v>4.0807131255263615E-4</v>
      </c>
      <c r="S15" s="270">
        <f t="shared" si="20"/>
        <v>4.4337467131297138E-2</v>
      </c>
      <c r="T15" s="509">
        <f t="shared" si="21"/>
        <v>2.1383567999881122E-2</v>
      </c>
      <c r="U15" s="509">
        <f t="shared" si="22"/>
        <v>2.6419171950072887E-2</v>
      </c>
      <c r="V15" s="509">
        <f t="shared" si="23"/>
        <v>2.1383567999881122E-2</v>
      </c>
      <c r="W15" s="270">
        <f t="shared" si="31"/>
        <v>0.10399846279375453</v>
      </c>
      <c r="X15" s="270">
        <f t="shared" si="32"/>
        <v>5.4023522661229006E-3</v>
      </c>
      <c r="Y15" s="259">
        <f t="shared" si="33"/>
        <v>0.24263699175779935</v>
      </c>
      <c r="Z15" s="497">
        <f t="shared" si="34"/>
        <v>1.0000000000000007</v>
      </c>
      <c r="AB15" s="88">
        <f>(IF('Parameters &amp; DSA'!$H$1=1,(('Parameters &amp; DSA'!$B$70+'Parameters &amp; DSA'!$B$78+'Parameters &amp; DSA'!$B$82+'Parameters &amp; DSA'!$B$86)*($K15))/(1+cDC)^$A15,(('Parameters &amp; DSA'!$B$70+'Parameters &amp; DSA'!$B$78)*($K15))))*($AD$2/$AF$2)</f>
        <v>2038.103331561126</v>
      </c>
      <c r="AC15" s="282">
        <f>(IF('Parameters &amp; DSA'!$H$1=1,(('Parameters &amp; DSA'!$B$70+'Parameters &amp; DSA'!$B$78+'Parameters &amp; DSA'!$B$82+'Parameters &amp; DSA'!$B$86)*($M15+$N15))/(1+cDC)^$A15,(('Parameters &amp; DSA'!$B$70+'Parameters &amp; DSA'!$B$78)*($M15+$N15))))*($AD$2/$AF$2)</f>
        <v>619.47760516007702</v>
      </c>
      <c r="AD15" s="282">
        <f>(IF('Parameters &amp; DSA'!$H$1=1,(('Parameters &amp; DSA'!$B$70+'Parameters &amp; DSA'!$B$78+'Parameters &amp; DSA'!$B$82+'Parameters &amp; DSA'!$B$86)*(P15+Q15))/(1+cDC)^$A15,(('Parameters &amp; DSA'!$B$70+'Parameters &amp; DSA'!$B$78)*(P15+Q15))))*($AD$2/$AF$2)</f>
        <v>289.91373305558716</v>
      </c>
      <c r="AE15" s="282">
        <f>(IF('Parameters &amp; DSA'!$H$1=1,(('Parameters &amp; DSA'!$B$70+'Parameters &amp; DSA'!$B$78+'Parameters &amp; DSA'!$B$82+'Parameters &amp; DSA'!$B$86)*(S15+T15))/(1+cDC)^$A15,(('Parameters &amp; DSA'!$B$70+'Parameters &amp; DSA'!$B$78)*(S15+T15))))*($AD$2/$AF$2)</f>
        <v>342.09094845841287</v>
      </c>
      <c r="AF15" s="282">
        <f>(IF('Parameters &amp; DSA'!$H$1=1,(((V15)*cM_Dialysis0)+(W15*(cM_Dialysis1)))/(1+'Parameters &amp; DSA'!$B$6)^$A15,(((V15)*cM_Dialysis0)+(W15*cM_Dialysis1))))*($AD$2/$AG$2)</f>
        <v>58029.977502636204</v>
      </c>
      <c r="AG15" s="89">
        <f t="shared" si="27"/>
        <v>61319.563120871404</v>
      </c>
      <c r="AI15" s="84">
        <f t="shared" si="1"/>
        <v>0.28286521187922686</v>
      </c>
      <c r="AJ15" s="25">
        <f t="shared" si="2"/>
        <v>0.25936768358798307</v>
      </c>
      <c r="AK15" s="25">
        <f t="shared" si="3"/>
        <v>8.5976339533197901E-2</v>
      </c>
      <c r="AL15" s="25">
        <f t="shared" si="4"/>
        <v>7.8626239461772718E-2</v>
      </c>
      <c r="AM15" s="25">
        <f t="shared" si="5"/>
        <v>4.0236679003243542E-2</v>
      </c>
      <c r="AN15" s="25">
        <f t="shared" si="6"/>
        <v>3.6553276602578018E-2</v>
      </c>
      <c r="AO15" s="25">
        <f t="shared" si="7"/>
        <v>4.7478274098857902E-2</v>
      </c>
      <c r="AP15" s="25">
        <f t="shared" si="8"/>
        <v>4.1117115943783283E-2</v>
      </c>
      <c r="AQ15" s="25">
        <f t="shared" si="9"/>
        <v>9.0578646748483607E-2</v>
      </c>
      <c r="AR15" s="25">
        <f t="shared" si="10"/>
        <v>6.3405052723938524E-2</v>
      </c>
      <c r="AS15" s="25">
        <f t="shared" si="28"/>
        <v>0.54713515126300982</v>
      </c>
      <c r="AT15" s="85">
        <f t="shared" si="29"/>
        <v>0.47906936832005559</v>
      </c>
    </row>
    <row r="16" spans="1:46">
      <c r="A16" s="76">
        <v>12</v>
      </c>
      <c r="C16" s="10">
        <f t="shared" si="30"/>
        <v>54</v>
      </c>
      <c r="D16" s="93" t="str" cm="1">
        <f t="array" ref="D16">_xlfn.IFS(C16&lt;=4,"1-4",C16&lt;=9,"5-9",C16&lt;=14,"10-14",C16&lt;=19,"15-19",C16&lt;=24,"20-24",C16&lt;=29,"25-29",C16&lt;=34,"30-34",C16&lt;=39,"35-39",C16&lt;=44,"40-44",C16&lt;=49,"45-49",C16&lt;=54,"50-54",C16&lt;=54,"50-54",C16&lt;=59,"55-59",C16&lt;=64,"60-64",C16&lt;=69,"65-69",C16&lt;=74,"70-74",C16&lt;=79,"75-79",C16&lt;=84,"80-84",C16&gt;84,"85+")</f>
        <v>50-54</v>
      </c>
      <c r="E16" s="79">
        <f>IF(D16="85+",1,VLOOKUP(D16,'Life table 2014'!$AF$3:$AR$21,7,FALSE))</f>
        <v>6.8554961659266223E-3</v>
      </c>
      <c r="F16" s="68"/>
      <c r="G16" s="266">
        <f t="shared" si="11"/>
        <v>4380</v>
      </c>
      <c r="H16" s="25">
        <f>'Parameters &amp; DSA'!$B$113*G16^'Parameters &amp; DSA'!$B$114</f>
        <v>0.49373216052532021</v>
      </c>
      <c r="I16" s="264">
        <f t="shared" si="35"/>
        <v>4.3125443217429171E-2</v>
      </c>
      <c r="J16" s="68"/>
      <c r="K16" s="507">
        <f t="shared" si="12"/>
        <v>0.35895445531514841</v>
      </c>
      <c r="L16" s="496">
        <f t="shared" si="13"/>
        <v>2.6842805414618149E-3</v>
      </c>
      <c r="M16" s="496">
        <f t="shared" si="14"/>
        <v>2.9912871276262368E-2</v>
      </c>
      <c r="N16" s="270">
        <f t="shared" si="15"/>
        <v>8.020407526094514E-2</v>
      </c>
      <c r="O16" s="270">
        <f t="shared" si="16"/>
        <v>8.1588193083854358E-4</v>
      </c>
      <c r="P16" s="270">
        <f t="shared" si="17"/>
        <v>3.7991404070974011E-2</v>
      </c>
      <c r="Q16" s="270">
        <f t="shared" si="18"/>
        <v>1.3828785882645621E-2</v>
      </c>
      <c r="R16" s="270">
        <f t="shared" si="19"/>
        <v>3.8183039117431906E-4</v>
      </c>
      <c r="S16" s="270">
        <f t="shared" si="20"/>
        <v>4.1486357647936893E-2</v>
      </c>
      <c r="T16" s="509">
        <f t="shared" si="21"/>
        <v>2.0312548326311946E-2</v>
      </c>
      <c r="U16" s="509">
        <f t="shared" si="22"/>
        <v>2.5095938478554368E-2</v>
      </c>
      <c r="V16" s="509">
        <f t="shared" si="23"/>
        <v>2.0312548326311946E-2</v>
      </c>
      <c r="W16" s="270">
        <f t="shared" si="31"/>
        <v>0.11915124532492856</v>
      </c>
      <c r="X16" s="270">
        <f t="shared" si="32"/>
        <v>6.2307854687071043E-3</v>
      </c>
      <c r="Y16" s="259">
        <f t="shared" si="33"/>
        <v>0.27784570856853552</v>
      </c>
      <c r="Z16" s="497">
        <f t="shared" si="34"/>
        <v>1.0000000000000004</v>
      </c>
      <c r="AB16" s="88">
        <f>(IF('Parameters &amp; DSA'!$H$1=1,(('Parameters &amp; DSA'!$B$70+'Parameters &amp; DSA'!$B$78+'Parameters &amp; DSA'!$B$82+'Parameters &amp; DSA'!$B$86)*($K16))/(1+cDC)^$A16,(('Parameters &amp; DSA'!$B$70+'Parameters &amp; DSA'!$B$78)*($K16))))*($AD$2/$AF$2)</f>
        <v>1814.0084737737238</v>
      </c>
      <c r="AC16" s="282">
        <f>(IF('Parameters &amp; DSA'!$H$1=1,(('Parameters &amp; DSA'!$B$70+'Parameters &amp; DSA'!$B$78+'Parameters &amp; DSA'!$B$82+'Parameters &amp; DSA'!$B$86)*($M16+$N16))/(1+cDC)^$A16,(('Parameters &amp; DSA'!$B$70+'Parameters &amp; DSA'!$B$78)*($M16+$N16))))*($AD$2/$AF$2)</f>
        <v>556.48584706716326</v>
      </c>
      <c r="AD16" s="282">
        <f>(IF('Parameters &amp; DSA'!$H$1=1,(('Parameters &amp; DSA'!$B$70+'Parameters &amp; DSA'!$B$78+'Parameters &amp; DSA'!$B$82+'Parameters &amp; DSA'!$B$86)*(P16+Q16))/(1+cDC)^$A16,(('Parameters &amp; DSA'!$B$70+'Parameters &amp; DSA'!$B$78)*(P16+Q16))))*($AD$2/$AF$2)</f>
        <v>261.87796890805987</v>
      </c>
      <c r="AE16" s="282">
        <f>(IF('Parameters &amp; DSA'!$H$1=1,(('Parameters &amp; DSA'!$B$70+'Parameters &amp; DSA'!$B$78+'Parameters &amp; DSA'!$B$82+'Parameters &amp; DSA'!$B$86)*(S16+T16))/(1+cDC)^$A16,(('Parameters &amp; DSA'!$B$70+'Parameters &amp; DSA'!$B$78)*(S16+T16))))*($AD$2/$AF$2)</f>
        <v>312.30630361952234</v>
      </c>
      <c r="AF16" s="282">
        <f>(IF('Parameters &amp; DSA'!$H$1=1,(((V16)*cM_Dialysis0)+(W16*(cM_Dialysis1)))/(1+'Parameters &amp; DSA'!$B$6)^$A16,(((V16)*cM_Dialysis0)+(W16*cM_Dialysis1))))*($AD$2/$AG$2)</f>
        <v>62559.072197625479</v>
      </c>
      <c r="AG16" s="89">
        <f t="shared" si="27"/>
        <v>65503.750790993945</v>
      </c>
      <c r="AI16" s="84">
        <f t="shared" si="1"/>
        <v>0.25176343286367275</v>
      </c>
      <c r="AJ16" s="25">
        <f t="shared" si="2"/>
        <v>0.23084952002471731</v>
      </c>
      <c r="AK16" s="25">
        <f t="shared" si="3"/>
        <v>7.7233810769482644E-2</v>
      </c>
      <c r="AL16" s="25">
        <f t="shared" si="4"/>
        <v>7.0631107733561738E-2</v>
      </c>
      <c r="AM16" s="25">
        <f t="shared" si="5"/>
        <v>3.6345638621246852E-2</v>
      </c>
      <c r="AN16" s="25">
        <f t="shared" si="6"/>
        <v>3.3018435286686604E-2</v>
      </c>
      <c r="AO16" s="25">
        <f t="shared" si="7"/>
        <v>4.3344509268275468E-2</v>
      </c>
      <c r="AP16" s="25">
        <f t="shared" si="8"/>
        <v>3.7537194578708216E-2</v>
      </c>
      <c r="AQ16" s="25">
        <f t="shared" si="9"/>
        <v>9.7817098882364603E-2</v>
      </c>
      <c r="AR16" s="25">
        <f t="shared" si="10"/>
        <v>6.8471969217655221E-2</v>
      </c>
      <c r="AS16" s="25">
        <f t="shared" si="28"/>
        <v>0.50650449040504231</v>
      </c>
      <c r="AT16" s="85">
        <f t="shared" si="29"/>
        <v>0.44050822684132906</v>
      </c>
    </row>
    <row r="17" spans="1:46">
      <c r="A17" s="76">
        <v>13</v>
      </c>
      <c r="C17" s="10">
        <f t="shared" si="30"/>
        <v>55</v>
      </c>
      <c r="D17" s="93" t="str" cm="1">
        <f t="array" ref="D17">_xlfn.IFS(C17&lt;=4,"1-4",C17&lt;=9,"5-9",C17&lt;=14,"10-14",C17&lt;=19,"15-19",C17&lt;=24,"20-24",C17&lt;=29,"25-29",C17&lt;=34,"30-34",C17&lt;=39,"35-39",C17&lt;=44,"40-44",C17&lt;=49,"45-49",C17&lt;=54,"50-54",C17&lt;=54,"50-54",C17&lt;=59,"55-59",C17&lt;=64,"60-64",C17&lt;=69,"65-69",C17&lt;=74,"70-74",C17&lt;=79,"75-79",C17&lt;=84,"80-84",C17&gt;84,"85+")</f>
        <v>55-59</v>
      </c>
      <c r="E17" s="79">
        <f>IF(D17="85+",1,VLOOKUP(D17,'Life table 2014'!$AF$3:$AR$21,7,FALSE))</f>
        <v>9.6699779598412583E-3</v>
      </c>
      <c r="F17" s="68"/>
      <c r="G17" s="266">
        <f t="shared" si="11"/>
        <v>4745</v>
      </c>
      <c r="H17" s="25">
        <f>'Parameters &amp; DSA'!$B$113*G17^'Parameters &amp; DSA'!$B$114</f>
        <v>0.53809132829562223</v>
      </c>
      <c r="I17" s="264">
        <f t="shared" si="35"/>
        <v>4.3389687829287871E-2</v>
      </c>
      <c r="J17" s="68"/>
      <c r="K17" s="507">
        <f t="shared" si="12"/>
        <v>0.3290710563904552</v>
      </c>
      <c r="L17" s="496">
        <f t="shared" si="13"/>
        <v>2.4608108921552788E-3</v>
      </c>
      <c r="M17" s="496">
        <f t="shared" si="14"/>
        <v>2.7422588032537935E-2</v>
      </c>
      <c r="N17" s="270">
        <f t="shared" si="15"/>
        <v>7.4209955871998023E-2</v>
      </c>
      <c r="O17" s="270">
        <f t="shared" si="16"/>
        <v>7.5490630478937295E-4</v>
      </c>
      <c r="P17" s="270">
        <f t="shared" si="17"/>
        <v>3.5152084360420111E-2</v>
      </c>
      <c r="Q17" s="270">
        <f t="shared" si="18"/>
        <v>1.2866234210018744E-2</v>
      </c>
      <c r="R17" s="270">
        <f t="shared" si="19"/>
        <v>3.5525311354462865E-4</v>
      </c>
      <c r="S17" s="270">
        <f t="shared" si="20"/>
        <v>3.8598702630056256E-2</v>
      </c>
      <c r="T17" s="509">
        <f t="shared" si="21"/>
        <v>1.9100327035470301E-2</v>
      </c>
      <c r="U17" s="509">
        <f t="shared" si="22"/>
        <v>2.3598251903308234E-2</v>
      </c>
      <c r="V17" s="509">
        <f t="shared" si="23"/>
        <v>1.9100327035470301E-2</v>
      </c>
      <c r="W17" s="270">
        <f t="shared" si="31"/>
        <v>0.13249326223458502</v>
      </c>
      <c r="X17" s="270">
        <f t="shared" si="32"/>
        <v>6.9705314166554925E-3</v>
      </c>
      <c r="Y17" s="259">
        <f t="shared" si="33"/>
        <v>0.31198546219898854</v>
      </c>
      <c r="Z17" s="497">
        <f t="shared" si="34"/>
        <v>1.0000000000000004</v>
      </c>
      <c r="AB17" s="88">
        <f>(IF('Parameters &amp; DSA'!$H$1=1,(('Parameters &amp; DSA'!$B$70+'Parameters &amp; DSA'!$B$78+'Parameters &amp; DSA'!$B$82+'Parameters &amp; DSA'!$B$86)*($K17))/(1+cDC)^$A17,(('Parameters &amp; DSA'!$B$70+'Parameters &amp; DSA'!$B$78)*($K17))))*($AD$2/$AF$2)</f>
        <v>1614.5534389575591</v>
      </c>
      <c r="AC17" s="282">
        <f>(IF('Parameters &amp; DSA'!$H$1=1,(('Parameters &amp; DSA'!$B$70+'Parameters &amp; DSA'!$B$78+'Parameters &amp; DSA'!$B$82+'Parameters &amp; DSA'!$B$86)*($M17+$N17))/(1+cDC)^$A17,(('Parameters &amp; DSA'!$B$70+'Parameters &amp; DSA'!$B$78)*($M17+$N17))))*($AD$2/$AF$2)</f>
        <v>498.64966877054451</v>
      </c>
      <c r="AD17" s="282">
        <f>(IF('Parameters &amp; DSA'!$H$1=1,(('Parameters &amp; DSA'!$B$70+'Parameters &amp; DSA'!$B$78+'Parameters &amp; DSA'!$B$82+'Parameters &amp; DSA'!$B$86)*(P17+Q17))/(1+cDC)^$A17,(('Parameters &amp; DSA'!$B$70+'Parameters &amp; DSA'!$B$78)*(P17+Q17))))*($AD$2/$AF$2)</f>
        <v>235.5969626477013</v>
      </c>
      <c r="AE17" s="282">
        <f>(IF('Parameters &amp; DSA'!$H$1=1,(('Parameters &amp; DSA'!$B$70+'Parameters &amp; DSA'!$B$78+'Parameters &amp; DSA'!$B$82+'Parameters &amp; DSA'!$B$86)*(S17+T17))/(1+cDC)^$A17,(('Parameters &amp; DSA'!$B$70+'Parameters &amp; DSA'!$B$78)*(S17+T17))))*($AD$2/$AF$2)</f>
        <v>283.09438026191657</v>
      </c>
      <c r="AF17" s="282">
        <f>(IF('Parameters &amp; DSA'!$H$1=1,(((V17)*cM_Dialysis0)+(W17*(cM_Dialysis1)))/(1+'Parameters &amp; DSA'!$B$6)^$A17,(((V17)*cM_Dialysis0)+(W17*cM_Dialysis1))))*($AD$2/$AG$2)</f>
        <v>65929.350733699583</v>
      </c>
      <c r="AG17" s="89">
        <f t="shared" si="27"/>
        <v>68561.245184337298</v>
      </c>
      <c r="AI17" s="84">
        <f t="shared" si="1"/>
        <v>0.22408137680205106</v>
      </c>
      <c r="AJ17" s="25">
        <f t="shared" si="2"/>
        <v>0.20546700405551771</v>
      </c>
      <c r="AK17" s="25">
        <f t="shared" si="3"/>
        <v>6.9206816958709255E-2</v>
      </c>
      <c r="AL17" s="25">
        <f t="shared" si="4"/>
        <v>6.3290340018272592E-2</v>
      </c>
      <c r="AM17" s="25">
        <f t="shared" si="5"/>
        <v>3.2698138374759635E-2</v>
      </c>
      <c r="AN17" s="25">
        <f t="shared" si="6"/>
        <v>2.9704839614263661E-2</v>
      </c>
      <c r="AO17" s="25">
        <f t="shared" si="7"/>
        <v>3.9290231567046432E-2</v>
      </c>
      <c r="AP17" s="25">
        <f t="shared" si="8"/>
        <v>3.4026110625600924E-2</v>
      </c>
      <c r="AQ17" s="25">
        <f t="shared" si="9"/>
        <v>0.1032278577478196</v>
      </c>
      <c r="AR17" s="25">
        <f t="shared" si="10"/>
        <v>7.2259500423473719E-2</v>
      </c>
      <c r="AS17" s="25">
        <f t="shared" si="28"/>
        <v>0.46850442145038601</v>
      </c>
      <c r="AT17" s="85">
        <f t="shared" si="29"/>
        <v>0.40474779473712863</v>
      </c>
    </row>
    <row r="18" spans="1:46">
      <c r="A18" s="76">
        <v>14</v>
      </c>
      <c r="C18" s="10">
        <f t="shared" si="30"/>
        <v>56</v>
      </c>
      <c r="D18" s="93" t="str" cm="1">
        <f t="array" ref="D18">_xlfn.IFS(C18&lt;=4,"1-4",C18&lt;=9,"5-9",C18&lt;=14,"10-14",C18&lt;=19,"15-19",C18&lt;=24,"20-24",C18&lt;=29,"25-29",C18&lt;=34,"30-34",C18&lt;=39,"35-39",C18&lt;=44,"40-44",C18&lt;=49,"45-49",C18&lt;=54,"50-54",C18&lt;=54,"50-54",C18&lt;=59,"55-59",C18&lt;=64,"60-64",C18&lt;=69,"65-69",C18&lt;=74,"70-74",C18&lt;=79,"75-79",C18&lt;=84,"80-84",C18&gt;84,"85+")</f>
        <v>55-59</v>
      </c>
      <c r="E18" s="79">
        <f>IF(D18="85+",1,VLOOKUP(D18,'Life table 2014'!$AF$3:$AR$21,7,FALSE))</f>
        <v>9.6699779598412583E-3</v>
      </c>
      <c r="F18" s="68"/>
      <c r="G18" s="266">
        <f t="shared" si="11"/>
        <v>5110</v>
      </c>
      <c r="H18" s="25">
        <f>'Parameters &amp; DSA'!$B$113*G18^'Parameters &amp; DSA'!$B$114</f>
        <v>0.58270693560677034</v>
      </c>
      <c r="I18" s="264">
        <f t="shared" si="35"/>
        <v>4.3634969087258835E-2</v>
      </c>
      <c r="J18" s="68"/>
      <c r="K18" s="507">
        <f t="shared" si="12"/>
        <v>0.30082056602578877</v>
      </c>
      <c r="L18" s="496">
        <f t="shared" si="13"/>
        <v>3.1821098625173815E-3</v>
      </c>
      <c r="M18" s="496">
        <f t="shared" si="14"/>
        <v>2.5068380502149063E-2</v>
      </c>
      <c r="N18" s="270">
        <f t="shared" si="15"/>
        <v>6.8298051051948347E-2</v>
      </c>
      <c r="O18" s="270">
        <f t="shared" si="16"/>
        <v>9.8278445955946188E-4</v>
      </c>
      <c r="P18" s="270">
        <f t="shared" si="17"/>
        <v>3.2351708393028158E-2</v>
      </c>
      <c r="Q18" s="270">
        <f t="shared" si="18"/>
        <v>1.1888495622048512E-2</v>
      </c>
      <c r="R18" s="270">
        <f t="shared" si="19"/>
        <v>4.6433608224477992E-4</v>
      </c>
      <c r="S18" s="270">
        <f t="shared" si="20"/>
        <v>3.5665486866145561E-2</v>
      </c>
      <c r="T18" s="509">
        <f t="shared" si="21"/>
        <v>1.7751972597892116E-2</v>
      </c>
      <c r="U18" s="509">
        <f t="shared" si="22"/>
        <v>2.2195084469742329E-2</v>
      </c>
      <c r="V18" s="509">
        <f t="shared" si="23"/>
        <v>1.7751972597892116E-2</v>
      </c>
      <c r="W18" s="270">
        <f t="shared" si="31"/>
        <v>0.14355008408761166</v>
      </c>
      <c r="X18" s="270">
        <f t="shared" si="32"/>
        <v>8.0435051824436464E-3</v>
      </c>
      <c r="Y18" s="259">
        <f t="shared" si="33"/>
        <v>0.34685328225549616</v>
      </c>
      <c r="Z18" s="497">
        <f t="shared" si="34"/>
        <v>1.0000000000000004</v>
      </c>
      <c r="AB18" s="88">
        <f>(IF('Parameters &amp; DSA'!$H$1=1,(('Parameters &amp; DSA'!$B$70+'Parameters &amp; DSA'!$B$78+'Parameters &amp; DSA'!$B$82+'Parameters &amp; DSA'!$B$86)*($K18))/(1+cDC)^$A18,(('Parameters &amp; DSA'!$B$70+'Parameters &amp; DSA'!$B$78)*($K18))))*($AD$2/$AF$2)</f>
        <v>1432.9566029465454</v>
      </c>
      <c r="AC18" s="282">
        <f>(IF('Parameters &amp; DSA'!$H$1=1,(('Parameters &amp; DSA'!$B$70+'Parameters &amp; DSA'!$B$78+'Parameters &amp; DSA'!$B$82+'Parameters &amp; DSA'!$B$86)*($M18+$N18))/(1+cDC)^$A18,(('Parameters &amp; DSA'!$B$70+'Parameters &amp; DSA'!$B$78)*($M18+$N18))))*($AD$2/$AF$2)</f>
        <v>444.75032527374145</v>
      </c>
      <c r="AD18" s="282">
        <f>(IF('Parameters &amp; DSA'!$H$1=1,(('Parameters &amp; DSA'!$B$70+'Parameters &amp; DSA'!$B$78+'Parameters &amp; DSA'!$B$82+'Parameters &amp; DSA'!$B$86)*(P18+Q18))/(1+cDC)^$A18,(('Parameters &amp; DSA'!$B$70+'Parameters &amp; DSA'!$B$78)*(P18+Q18))))*($AD$2/$AF$2)</f>
        <v>210.73789367736151</v>
      </c>
      <c r="AE18" s="282">
        <f>(IF('Parameters &amp; DSA'!$H$1=1,(('Parameters &amp; DSA'!$B$70+'Parameters &amp; DSA'!$B$78+'Parameters &amp; DSA'!$B$82+'Parameters &amp; DSA'!$B$86)*(S18+T18))/(1+cDC)^$A18,(('Parameters &amp; DSA'!$B$70+'Parameters &amp; DSA'!$B$78)*(S18+T18))))*($AD$2/$AF$2)</f>
        <v>254.4536840112859</v>
      </c>
      <c r="AF18" s="282">
        <f>(IF('Parameters &amp; DSA'!$H$1=1,(((V18)*cM_Dialysis0)+(W18*(cM_Dialysis1)))/(1+'Parameters &amp; DSA'!$B$6)^$A18,(((V18)*cM_Dialysis0)+(W18*cM_Dialysis1))))*($AD$2/$AG$2)</f>
        <v>68032.81197271742</v>
      </c>
      <c r="AG18" s="89">
        <f t="shared" si="27"/>
        <v>70375.710478626352</v>
      </c>
      <c r="AI18" s="84">
        <f t="shared" si="1"/>
        <v>0.19887783255608454</v>
      </c>
      <c r="AJ18" s="25">
        <f t="shared" si="2"/>
        <v>0.18235711066900037</v>
      </c>
      <c r="AK18" s="25">
        <f t="shared" si="3"/>
        <v>6.1726210366159176E-2</v>
      </c>
      <c r="AL18" s="25">
        <f t="shared" si="4"/>
        <v>5.6449248987198303E-2</v>
      </c>
      <c r="AM18" s="25">
        <f t="shared" si="5"/>
        <v>2.9247986607415555E-2</v>
      </c>
      <c r="AN18" s="25">
        <f t="shared" si="6"/>
        <v>2.6570526470218268E-2</v>
      </c>
      <c r="AO18" s="25">
        <f t="shared" si="7"/>
        <v>3.5315233593269629E-2</v>
      </c>
      <c r="AP18" s="25">
        <f t="shared" si="8"/>
        <v>3.0583684470349926E-2</v>
      </c>
      <c r="AQ18" s="25">
        <f t="shared" si="9"/>
        <v>0.10663966178995081</v>
      </c>
      <c r="AR18" s="25">
        <f t="shared" si="10"/>
        <v>7.4647763252965557E-2</v>
      </c>
      <c r="AS18" s="25">
        <f t="shared" si="28"/>
        <v>0.4318069249128797</v>
      </c>
      <c r="AT18" s="85">
        <f t="shared" si="29"/>
        <v>0.37060833384973246</v>
      </c>
    </row>
    <row r="19" spans="1:46">
      <c r="A19" s="76">
        <v>15</v>
      </c>
      <c r="C19" s="10">
        <f t="shared" si="30"/>
        <v>57</v>
      </c>
      <c r="D19" s="93" t="str" cm="1">
        <f t="array" ref="D19">_xlfn.IFS(C19&lt;=4,"1-4",C19&lt;=9,"5-9",C19&lt;=14,"10-14",C19&lt;=19,"15-19",C19&lt;=24,"20-24",C19&lt;=29,"25-29",C19&lt;=34,"30-34",C19&lt;=39,"35-39",C19&lt;=44,"40-44",C19&lt;=49,"45-49",C19&lt;=54,"50-54",C19&lt;=54,"50-54",C19&lt;=59,"55-59",C19&lt;=64,"60-64",C19&lt;=69,"65-69",C19&lt;=74,"70-74",C19&lt;=79,"75-79",C19&lt;=84,"80-84",C19&gt;84,"85+")</f>
        <v>55-59</v>
      </c>
      <c r="E19" s="79">
        <f>IF(D19="85+",1,VLOOKUP(D19,'Life table 2014'!$AF$3:$AR$21,7,FALSE))</f>
        <v>9.6699779598412583E-3</v>
      </c>
      <c r="F19" s="68"/>
      <c r="G19" s="266">
        <f t="shared" si="11"/>
        <v>5475</v>
      </c>
      <c r="H19" s="25">
        <f>'Parameters &amp; DSA'!$B$113*G19^'Parameters &amp; DSA'!$B$114</f>
        <v>0.62756196108333639</v>
      </c>
      <c r="I19" s="264">
        <f t="shared" si="35"/>
        <v>4.3863912840689467E-2</v>
      </c>
      <c r="J19" s="68"/>
      <c r="K19" s="507">
        <f t="shared" si="12"/>
        <v>0.27499535795303304</v>
      </c>
      <c r="L19" s="496">
        <f t="shared" si="13"/>
        <v>2.9089282433363496E-3</v>
      </c>
      <c r="M19" s="496">
        <f t="shared" si="14"/>
        <v>2.291627982941942E-2</v>
      </c>
      <c r="N19" s="270">
        <f t="shared" si="15"/>
        <v>6.274314371988661E-2</v>
      </c>
      <c r="O19" s="270">
        <f t="shared" si="16"/>
        <v>9.0285133531714935E-4</v>
      </c>
      <c r="P19" s="270">
        <f t="shared" si="17"/>
        <v>2.9720436498893651E-2</v>
      </c>
      <c r="Q19" s="270">
        <f t="shared" si="18"/>
        <v>1.0953100554327994E-2</v>
      </c>
      <c r="R19" s="270">
        <f t="shared" si="19"/>
        <v>4.2780179776467209E-4</v>
      </c>
      <c r="S19" s="270">
        <f t="shared" si="20"/>
        <v>3.2859301662984002E-2</v>
      </c>
      <c r="T19" s="509">
        <f t="shared" si="21"/>
        <v>1.6434683254667796E-2</v>
      </c>
      <c r="U19" s="509">
        <f t="shared" si="22"/>
        <v>2.0548092954702089E-2</v>
      </c>
      <c r="V19" s="509">
        <f t="shared" si="23"/>
        <v>1.6434683254667796E-2</v>
      </c>
      <c r="W19" s="270">
        <f t="shared" si="31"/>
        <v>0.15270385909529469</v>
      </c>
      <c r="X19" s="270">
        <f t="shared" si="32"/>
        <v>8.5981975902091178E-3</v>
      </c>
      <c r="Y19" s="259">
        <f t="shared" si="33"/>
        <v>0.38023915417682552</v>
      </c>
      <c r="Z19" s="497">
        <f t="shared" si="34"/>
        <v>1.0000000000000004</v>
      </c>
      <c r="AB19" s="88">
        <f>(IF('Parameters &amp; DSA'!$H$1=1,(('Parameters &amp; DSA'!$B$70+'Parameters &amp; DSA'!$B$78+'Parameters &amp; DSA'!$B$82+'Parameters &amp; DSA'!$B$86)*($K19))/(1+cDC)^$A19,(('Parameters &amp; DSA'!$B$70+'Parameters &amp; DSA'!$B$78)*($K19))))*($AD$2/$AF$2)</f>
        <v>1271.7848640884033</v>
      </c>
      <c r="AC19" s="282">
        <f>(IF('Parameters &amp; DSA'!$H$1=1,(('Parameters &amp; DSA'!$B$70+'Parameters &amp; DSA'!$B$78+'Parameters &amp; DSA'!$B$82+'Parameters &amp; DSA'!$B$86)*($M19+$N19))/(1+cDC)^$A19,(('Parameters &amp; DSA'!$B$70+'Parameters &amp; DSA'!$B$78)*($M19+$N19))))*($AD$2/$AF$2)</f>
        <v>396.15344472524242</v>
      </c>
      <c r="AD19" s="282">
        <f>(IF('Parameters &amp; DSA'!$H$1=1,(('Parameters &amp; DSA'!$B$70+'Parameters &amp; DSA'!$B$78+'Parameters &amp; DSA'!$B$82+'Parameters &amp; DSA'!$B$86)*(P19+Q19))/(1+cDC)^$A19,(('Parameters &amp; DSA'!$B$70+'Parameters &amp; DSA'!$B$78)*(P19+Q19))))*($AD$2/$AF$2)</f>
        <v>188.10495267364055</v>
      </c>
      <c r="AE19" s="282">
        <f>(IF('Parameters &amp; DSA'!$H$1=1,(('Parameters &amp; DSA'!$B$70+'Parameters &amp; DSA'!$B$78+'Parameters &amp; DSA'!$B$82+'Parameters &amp; DSA'!$B$86)*(S19+T19))/(1+cDC)^$A19,(('Parameters &amp; DSA'!$B$70+'Parameters &amp; DSA'!$B$78)*(S19+T19))))*($AD$2/$AF$2)</f>
        <v>227.97237151755402</v>
      </c>
      <c r="AF19" s="282">
        <f>(IF('Parameters &amp; DSA'!$H$1=1,(((V19)*cM_Dialysis0)+(W19*(cM_Dialysis1)))/(1+'Parameters &amp; DSA'!$B$6)^$A19,(((V19)*cM_Dialysis0)+(W19*cM_Dialysis1))))*($AD$2/$AG$2)</f>
        <v>69198.022244686232</v>
      </c>
      <c r="AG19" s="89">
        <f t="shared" si="27"/>
        <v>71282.037877691066</v>
      </c>
      <c r="AI19" s="84">
        <f t="shared" si="1"/>
        <v>0.17650905598079125</v>
      </c>
      <c r="AJ19" s="25">
        <f t="shared" si="2"/>
        <v>0.16184650165318371</v>
      </c>
      <c r="AK19" s="25">
        <f t="shared" si="3"/>
        <v>5.4981524412237824E-2</v>
      </c>
      <c r="AL19" s="25">
        <f t="shared" si="4"/>
        <v>5.0281164886540497E-2</v>
      </c>
      <c r="AM19" s="25">
        <f t="shared" si="5"/>
        <v>2.6106795700493398E-2</v>
      </c>
      <c r="AN19" s="25">
        <f t="shared" si="6"/>
        <v>2.3716890858964848E-2</v>
      </c>
      <c r="AO19" s="25">
        <f t="shared" si="7"/>
        <v>3.1639933154188414E-2</v>
      </c>
      <c r="AP19" s="25">
        <f t="shared" si="8"/>
        <v>2.740080225421699E-2</v>
      </c>
      <c r="AQ19" s="25">
        <f t="shared" si="9"/>
        <v>0.10856359417258912</v>
      </c>
      <c r="AR19" s="25">
        <f t="shared" si="10"/>
        <v>7.5994515920812383E-2</v>
      </c>
      <c r="AS19" s="25">
        <f t="shared" si="28"/>
        <v>0.39780090342029994</v>
      </c>
      <c r="AT19" s="85">
        <f t="shared" si="29"/>
        <v>0.33923987557371837</v>
      </c>
    </row>
    <row r="20" spans="1:46">
      <c r="A20" s="76">
        <v>16</v>
      </c>
      <c r="C20" s="10">
        <f t="shared" si="30"/>
        <v>58</v>
      </c>
      <c r="D20" s="93" t="str" cm="1">
        <f t="array" ref="D20">_xlfn.IFS(C20&lt;=4,"1-4",C20&lt;=9,"5-9",C20&lt;=14,"10-14",C20&lt;=19,"15-19",C20&lt;=24,"20-24",C20&lt;=29,"25-29",C20&lt;=34,"30-34",C20&lt;=39,"35-39",C20&lt;=44,"40-44",C20&lt;=49,"45-49",C20&lt;=54,"50-54",C20&lt;=54,"50-54",C20&lt;=59,"55-59",C20&lt;=64,"60-64",C20&lt;=69,"65-69",C20&lt;=74,"70-74",C20&lt;=79,"75-79",C20&lt;=84,"80-84",C20&gt;84,"85+")</f>
        <v>55-59</v>
      </c>
      <c r="E20" s="79">
        <f>IF(D20="85+",1,VLOOKUP(D20,'Life table 2014'!$AF$3:$AR$21,7,FALSE))</f>
        <v>9.6699779598412583E-3</v>
      </c>
      <c r="F20" s="68"/>
      <c r="G20" s="266">
        <f t="shared" si="11"/>
        <v>5840</v>
      </c>
      <c r="H20" s="25">
        <f>'Parameters &amp; DSA'!$B$113*G20^'Parameters &amp; DSA'!$B$114</f>
        <v>0.67264157870554264</v>
      </c>
      <c r="I20" s="264">
        <f t="shared" si="35"/>
        <v>4.4078629383301537E-2</v>
      </c>
      <c r="J20" s="68"/>
      <c r="K20" s="507">
        <f t="shared" si="12"/>
        <v>0.25138722360237098</v>
      </c>
      <c r="L20" s="496">
        <f t="shared" si="13"/>
        <v>2.6591990504644869E-3</v>
      </c>
      <c r="M20" s="496">
        <f t="shared" si="14"/>
        <v>2.0948935300197584E-2</v>
      </c>
      <c r="N20" s="270">
        <f t="shared" si="15"/>
        <v>5.7563959907824973E-2</v>
      </c>
      <c r="O20" s="270">
        <f t="shared" si="16"/>
        <v>8.2832473777449652E-4</v>
      </c>
      <c r="P20" s="270">
        <f t="shared" si="17"/>
        <v>2.7267138903706561E-2</v>
      </c>
      <c r="Q20" s="270">
        <f t="shared" si="18"/>
        <v>1.0070056211592047E-2</v>
      </c>
      <c r="R20" s="270">
        <f t="shared" si="19"/>
        <v>3.9331220685344008E-4</v>
      </c>
      <c r="S20" s="270">
        <f t="shared" si="20"/>
        <v>3.0210168634776161E-2</v>
      </c>
      <c r="T20" s="509">
        <f t="shared" si="21"/>
        <v>1.5166034412912968E-2</v>
      </c>
      <c r="U20" s="509">
        <f t="shared" si="22"/>
        <v>1.8961916091825865E-2</v>
      </c>
      <c r="V20" s="509">
        <f t="shared" si="23"/>
        <v>1.5166034412912968E-2</v>
      </c>
      <c r="W20" s="270">
        <f t="shared" si="31"/>
        <v>0.16008389809363865</v>
      </c>
      <c r="X20" s="270">
        <f t="shared" si="32"/>
        <v>9.0546442563238325E-3</v>
      </c>
      <c r="Y20" s="259">
        <f t="shared" si="33"/>
        <v>0.41213655052006765</v>
      </c>
      <c r="Z20" s="497">
        <f t="shared" si="34"/>
        <v>1.0000000000000007</v>
      </c>
      <c r="AB20" s="88">
        <f>(IF('Parameters &amp; DSA'!$H$1=1,(('Parameters &amp; DSA'!$B$70+'Parameters &amp; DSA'!$B$78+'Parameters &amp; DSA'!$B$82+'Parameters &amp; DSA'!$B$86)*($K20))/(1+cDC)^$A20,(('Parameters &amp; DSA'!$B$70+'Parameters &amp; DSA'!$B$78)*($K20))))*($AD$2/$AF$2)</f>
        <v>1128.7409103656541</v>
      </c>
      <c r="AC20" s="282">
        <f>(IF('Parameters &amp; DSA'!$H$1=1,(('Parameters &amp; DSA'!$B$70+'Parameters &amp; DSA'!$B$78+'Parameters &amp; DSA'!$B$82+'Parameters &amp; DSA'!$B$86)*($M20+$N20))/(1+cDC)^$A20,(('Parameters &amp; DSA'!$B$70+'Parameters &amp; DSA'!$B$78)*($M20+$N20))))*($AD$2/$AF$2)</f>
        <v>352.52673362876004</v>
      </c>
      <c r="AD20" s="282">
        <f>(IF('Parameters &amp; DSA'!$H$1=1,(('Parameters &amp; DSA'!$B$70+'Parameters &amp; DSA'!$B$78+'Parameters &amp; DSA'!$B$82+'Parameters &amp; DSA'!$B$86)*(P20+Q20))/(1+cDC)^$A20,(('Parameters &amp; DSA'!$B$70+'Parameters &amp; DSA'!$B$78)*(P20+Q20))))*($AD$2/$AF$2)</f>
        <v>167.64582941415929</v>
      </c>
      <c r="AE20" s="282">
        <f>(IF('Parameters &amp; DSA'!$H$1=1,(('Parameters &amp; DSA'!$B$70+'Parameters &amp; DSA'!$B$78+'Parameters &amp; DSA'!$B$82+'Parameters &amp; DSA'!$B$86)*(S20+T20))/(1+cDC)^$A20,(('Parameters &amp; DSA'!$B$70+'Parameters &amp; DSA'!$B$78)*(S20+T20))))*($AD$2/$AF$2)</f>
        <v>203.74136761221754</v>
      </c>
      <c r="AF20" s="282">
        <f>(IF('Parameters &amp; DSA'!$H$1=1,(((V20)*cM_Dialysis0)+(W20*(cM_Dialysis1)))/(1+'Parameters &amp; DSA'!$B$6)^$A20,(((V20)*cM_Dialysis0)+(W20*cM_Dialysis1))))*($AD$2/$AG$2)</f>
        <v>69558.417622138266</v>
      </c>
      <c r="AG20" s="89">
        <f t="shared" si="27"/>
        <v>71411.072463159056</v>
      </c>
      <c r="AI20" s="84">
        <f t="shared" si="1"/>
        <v>0.15665620669133201</v>
      </c>
      <c r="AJ20" s="25">
        <f t="shared" si="2"/>
        <v>0.14364282259834507</v>
      </c>
      <c r="AK20" s="25">
        <f t="shared" si="3"/>
        <v>4.8926640596093002E-2</v>
      </c>
      <c r="AL20" s="25">
        <f t="shared" si="4"/>
        <v>4.474391187686113E-2</v>
      </c>
      <c r="AM20" s="25">
        <f t="shared" si="5"/>
        <v>2.3267305599064838E-2</v>
      </c>
      <c r="AN20" s="25">
        <f t="shared" si="6"/>
        <v>2.1137337335687404E-2</v>
      </c>
      <c r="AO20" s="25">
        <f t="shared" si="7"/>
        <v>2.8276949566658858E-2</v>
      </c>
      <c r="AP20" s="25">
        <f t="shared" si="8"/>
        <v>2.4488392552938078E-2</v>
      </c>
      <c r="AQ20" s="25">
        <f t="shared" si="9"/>
        <v>0.1092099640386394</v>
      </c>
      <c r="AR20" s="25">
        <f t="shared" si="10"/>
        <v>7.6446974827047584E-2</v>
      </c>
      <c r="AS20" s="25">
        <f t="shared" si="28"/>
        <v>0.36633706649178815</v>
      </c>
      <c r="AT20" s="85">
        <f t="shared" si="29"/>
        <v>0.31045943919087926</v>
      </c>
    </row>
    <row r="21" spans="1:46">
      <c r="A21" s="76">
        <v>17</v>
      </c>
      <c r="C21" s="10">
        <f t="shared" si="30"/>
        <v>59</v>
      </c>
      <c r="D21" s="93" t="str" cm="1">
        <f t="array" ref="D21">_xlfn.IFS(C21&lt;=4,"1-4",C21&lt;=9,"5-9",C21&lt;=14,"10-14",C21&lt;=19,"15-19",C21&lt;=24,"20-24",C21&lt;=29,"25-29",C21&lt;=34,"30-34",C21&lt;=39,"35-39",C21&lt;=44,"40-44",C21&lt;=49,"45-49",C21&lt;=54,"50-54",C21&lt;=54,"50-54",C21&lt;=59,"55-59",C21&lt;=64,"60-64",C21&lt;=69,"65-69",C21&lt;=74,"70-74",C21&lt;=79,"75-79",C21&lt;=84,"80-84",C21&gt;84,"85+")</f>
        <v>55-59</v>
      </c>
      <c r="E21" s="79">
        <f>IF(D21="85+",1,VLOOKUP(D21,'Life table 2014'!$AF$3:$AR$21,7,FALSE))</f>
        <v>9.6699779598412583E-3</v>
      </c>
      <c r="F21" s="68"/>
      <c r="G21" s="266">
        <f t="shared" si="11"/>
        <v>6205</v>
      </c>
      <c r="H21" s="25">
        <f>'Parameters &amp; DSA'!$B$113*G21^'Parameters &amp; DSA'!$B$114</f>
        <v>0.71793275431906123</v>
      </c>
      <c r="I21" s="264">
        <f t="shared" si="35"/>
        <v>4.4280840797847221E-2</v>
      </c>
      <c r="J21" s="68"/>
      <c r="K21" s="507">
        <f t="shared" si="12"/>
        <v>0.22980582894530804</v>
      </c>
      <c r="L21" s="496">
        <f t="shared" si="13"/>
        <v>2.4309089116206135E-3</v>
      </c>
      <c r="M21" s="496">
        <f t="shared" si="14"/>
        <v>1.9150485745442335E-2</v>
      </c>
      <c r="N21" s="270">
        <f t="shared" si="15"/>
        <v>5.2761423842648411E-2</v>
      </c>
      <c r="O21" s="270">
        <f t="shared" si="16"/>
        <v>7.5921796622490452E-4</v>
      </c>
      <c r="P21" s="270">
        <f t="shared" si="17"/>
        <v>2.4992253399149244E-2</v>
      </c>
      <c r="Q21" s="270">
        <f t="shared" si="18"/>
        <v>9.2440363153628406E-3</v>
      </c>
      <c r="R21" s="270">
        <f t="shared" si="19"/>
        <v>3.6104985384723023E-4</v>
      </c>
      <c r="S21" s="270">
        <f t="shared" si="20"/>
        <v>2.7732108946088536E-2</v>
      </c>
      <c r="T21" s="509">
        <f t="shared" si="21"/>
        <v>1.3960670010716634E-2</v>
      </c>
      <c r="U21" s="509">
        <f t="shared" si="22"/>
        <v>1.745486302625586E-2</v>
      </c>
      <c r="V21" s="509">
        <f t="shared" si="23"/>
        <v>1.3960670010716634E-2</v>
      </c>
      <c r="W21" s="270">
        <f t="shared" si="31"/>
        <v>0.16583049269734471</v>
      </c>
      <c r="X21" s="270">
        <f t="shared" si="32"/>
        <v>9.4194398092069202E-3</v>
      </c>
      <c r="Y21" s="259">
        <f t="shared" si="33"/>
        <v>0.44256203008722317</v>
      </c>
      <c r="Z21" s="497">
        <f t="shared" si="34"/>
        <v>1.0000000000000004</v>
      </c>
      <c r="AB21" s="88">
        <f>(IF('Parameters &amp; DSA'!$H$1=1,(('Parameters &amp; DSA'!$B$70+'Parameters &amp; DSA'!$B$78+'Parameters &amp; DSA'!$B$82+'Parameters &amp; DSA'!$B$86)*($K21))/(1+cDC)^$A21,(('Parameters &amp; DSA'!$B$70+'Parameters &amp; DSA'!$B$78)*($K21))))*($AD$2/$AF$2)</f>
        <v>1001.7858198417152</v>
      </c>
      <c r="AC21" s="282">
        <f>(IF('Parameters &amp; DSA'!$H$1=1,(('Parameters &amp; DSA'!$B$70+'Parameters &amp; DSA'!$B$78+'Parameters &amp; DSA'!$B$82+'Parameters &amp; DSA'!$B$86)*($M21+$N21))/(1+cDC)^$A21,(('Parameters &amp; DSA'!$B$70+'Parameters &amp; DSA'!$B$78)*($M21+$N21))))*($AD$2/$AF$2)</f>
        <v>313.48348139695707</v>
      </c>
      <c r="AD21" s="282">
        <f>(IF('Parameters &amp; DSA'!$H$1=1,(('Parameters &amp; DSA'!$B$70+'Parameters &amp; DSA'!$B$78+'Parameters &amp; DSA'!$B$82+'Parameters &amp; DSA'!$B$86)*(P21+Q21))/(1+cDC)^$A21,(('Parameters &amp; DSA'!$B$70+'Parameters &amp; DSA'!$B$78)*(P21+Q21))))*($AD$2/$AF$2)</f>
        <v>149.24525508077292</v>
      </c>
      <c r="AE21" s="282">
        <f>(IF('Parameters &amp; DSA'!$H$1=1,(('Parameters &amp; DSA'!$B$70+'Parameters &amp; DSA'!$B$78+'Parameters &amp; DSA'!$B$82+'Parameters &amp; DSA'!$B$86)*(S21+T21))/(1+cDC)^$A21,(('Parameters &amp; DSA'!$B$70+'Parameters &amp; DSA'!$B$78)*(S21+T21))))*($AD$2/$AF$2)</f>
        <v>181.75011025792014</v>
      </c>
      <c r="AF21" s="282">
        <f>(IF('Parameters &amp; DSA'!$H$1=1,(((V21)*cM_Dialysis0)+(W21*(cM_Dialysis1)))/(1+'Parameters &amp; DSA'!$B$6)^$A21,(((V21)*cM_Dialysis0)+(W21*cM_Dialysis1))))*($AD$2/$AG$2)</f>
        <v>69239.412809180285</v>
      </c>
      <c r="AG21" s="89">
        <f t="shared" si="27"/>
        <v>70885.67747575765</v>
      </c>
      <c r="AI21" s="84">
        <f t="shared" si="1"/>
        <v>0.13903630586290172</v>
      </c>
      <c r="AJ21" s="25">
        <f t="shared" si="2"/>
        <v>0.12748660164576223</v>
      </c>
      <c r="AK21" s="25">
        <f t="shared" si="3"/>
        <v>4.3507887952897187E-2</v>
      </c>
      <c r="AL21" s="25">
        <f t="shared" si="4"/>
        <v>3.9788407313381596E-2</v>
      </c>
      <c r="AM21" s="25">
        <f t="shared" si="5"/>
        <v>2.0713518321985997E-2</v>
      </c>
      <c r="AN21" s="25">
        <f t="shared" si="6"/>
        <v>1.8817332428829103E-2</v>
      </c>
      <c r="AO21" s="25">
        <f t="shared" si="7"/>
        <v>2.5224816941837931E-2</v>
      </c>
      <c r="AP21" s="25">
        <f t="shared" si="8"/>
        <v>2.1845185878043707E-2</v>
      </c>
      <c r="AQ21" s="25">
        <f t="shared" si="9"/>
        <v>0.10877661025593025</v>
      </c>
      <c r="AR21" s="25">
        <f t="shared" si="10"/>
        <v>7.6143627179151172E-2</v>
      </c>
      <c r="AS21" s="25">
        <f t="shared" si="28"/>
        <v>0.33725913933555307</v>
      </c>
      <c r="AT21" s="85">
        <f t="shared" si="29"/>
        <v>0.28408115444516779</v>
      </c>
    </row>
    <row r="22" spans="1:46">
      <c r="A22" s="76">
        <v>18</v>
      </c>
      <c r="C22" s="10">
        <f t="shared" si="30"/>
        <v>60</v>
      </c>
      <c r="D22" s="93" t="str" cm="1">
        <f t="array" ref="D22">_xlfn.IFS(C22&lt;=4,"1-4",C22&lt;=9,"5-9",C22&lt;=14,"10-14",C22&lt;=19,"15-19",C22&lt;=24,"20-24",C22&lt;=29,"25-29",C22&lt;=34,"30-34",C22&lt;=39,"35-39",C22&lt;=44,"40-44",C22&lt;=49,"45-49",C22&lt;=54,"50-54",C22&lt;=54,"50-54",C22&lt;=59,"55-59",C22&lt;=64,"60-64",C22&lt;=69,"65-69",C22&lt;=74,"70-74",C22&lt;=79,"75-79",C22&lt;=84,"80-84",C22&gt;84,"85+")</f>
        <v>60-64</v>
      </c>
      <c r="E22" s="79">
        <f>IF(D22="85+",1,VLOOKUP(D22,'Life table 2014'!$AF$3:$AR$21,7,FALSE))</f>
        <v>1.2786572991074552E-2</v>
      </c>
      <c r="F22" s="68"/>
      <c r="G22" s="266">
        <f t="shared" si="11"/>
        <v>6570</v>
      </c>
      <c r="H22" s="25">
        <f>'Parameters &amp; DSA'!$B$113*G22^'Parameters &amp; DSA'!$B$114</f>
        <v>0.76342393582915613</v>
      </c>
      <c r="I22" s="264">
        <f t="shared" si="35"/>
        <v>4.4471971150922718E-2</v>
      </c>
      <c r="J22" s="68"/>
      <c r="K22" s="507">
        <f t="shared" si="12"/>
        <v>0.2100771799794128</v>
      </c>
      <c r="L22" s="496">
        <f t="shared" si="13"/>
        <v>2.2222173009441792E-3</v>
      </c>
      <c r="M22" s="496">
        <f t="shared" si="14"/>
        <v>1.7506431664951066E-2</v>
      </c>
      <c r="N22" s="270">
        <f t="shared" si="15"/>
        <v>4.8325497754969721E-2</v>
      </c>
      <c r="O22" s="270">
        <f t="shared" si="16"/>
        <v>6.9538658076693475E-4</v>
      </c>
      <c r="P22" s="270">
        <f t="shared" si="17"/>
        <v>2.2891025252354074E-2</v>
      </c>
      <c r="Q22" s="270">
        <f t="shared" si="18"/>
        <v>8.4763063868864997E-3</v>
      </c>
      <c r="R22" s="270">
        <f t="shared" si="19"/>
        <v>3.3106416696607183E-4</v>
      </c>
      <c r="S22" s="270">
        <f t="shared" si="20"/>
        <v>2.5428919160659515E-2</v>
      </c>
      <c r="T22" s="509">
        <f t="shared" si="21"/>
        <v>1.2827409297203196E-2</v>
      </c>
      <c r="U22" s="509">
        <f t="shared" si="22"/>
        <v>1.6037960362398778E-2</v>
      </c>
      <c r="V22" s="509">
        <f t="shared" si="23"/>
        <v>1.2827409297203196E-2</v>
      </c>
      <c r="W22" s="270">
        <f t="shared" si="31"/>
        <v>0.17009128227456463</v>
      </c>
      <c r="X22" s="270">
        <f t="shared" si="32"/>
        <v>9.6998804334966961E-3</v>
      </c>
      <c r="Y22" s="259">
        <f t="shared" si="33"/>
        <v>0.47154853893179582</v>
      </c>
      <c r="Z22" s="497">
        <f t="shared" si="34"/>
        <v>1.0000000000000004</v>
      </c>
      <c r="AB22" s="88">
        <f>(IF('Parameters &amp; DSA'!$H$1=1,(('Parameters &amp; DSA'!$B$70+'Parameters &amp; DSA'!$B$78+'Parameters &amp; DSA'!$B$82+'Parameters &amp; DSA'!$B$86)*($K22))/(1+cDC)^$A22,(('Parameters &amp; DSA'!$B$70+'Parameters &amp; DSA'!$B$78)*($K22))))*($AD$2/$AF$2)</f>
        <v>889.10999824648025</v>
      </c>
      <c r="AC22" s="282">
        <f>(IF('Parameters &amp; DSA'!$H$1=1,(('Parameters &amp; DSA'!$B$70+'Parameters &amp; DSA'!$B$78+'Parameters &amp; DSA'!$B$82+'Parameters &amp; DSA'!$B$86)*($M22+$N22))/(1+cDC)^$A22,(('Parameters &amp; DSA'!$B$70+'Parameters &amp; DSA'!$B$78)*($M22+$N22))))*($AD$2/$AF$2)</f>
        <v>278.62058438162683</v>
      </c>
      <c r="AD22" s="282">
        <f>(IF('Parameters &amp; DSA'!$H$1=1,(('Parameters &amp; DSA'!$B$70+'Parameters &amp; DSA'!$B$78+'Parameters &amp; DSA'!$B$82+'Parameters &amp; DSA'!$B$86)*(P22+Q22))/(1+cDC)^$A22,(('Parameters &amp; DSA'!$B$70+'Parameters &amp; DSA'!$B$78)*(P22+Q22))))*($AD$2/$AF$2)</f>
        <v>132.75600986977753</v>
      </c>
      <c r="AE22" s="282">
        <f>(IF('Parameters &amp; DSA'!$H$1=1,(('Parameters &amp; DSA'!$B$70+'Parameters &amp; DSA'!$B$78+'Parameters &amp; DSA'!$B$82+'Parameters &amp; DSA'!$B$86)*(S22+T22))/(1+cDC)^$A22,(('Parameters &amp; DSA'!$B$70+'Parameters &amp; DSA'!$B$78)*(S22+T22))))*($AD$2/$AF$2)</f>
        <v>161.91232256364262</v>
      </c>
      <c r="AF22" s="282">
        <f>(IF('Parameters &amp; DSA'!$H$1=1,(((V22)*cM_Dialysis0)+(W22*(cM_Dialysis1)))/(1+'Parameters &amp; DSA'!$B$6)^$A22,(((V22)*cM_Dialysis0)+(W22*cM_Dialysis1))))*($AD$2/$AG$2)</f>
        <v>68356.157755316977</v>
      </c>
      <c r="AG22" s="89">
        <f t="shared" si="27"/>
        <v>69818.556670378501</v>
      </c>
      <c r="AI22" s="84">
        <f t="shared" si="1"/>
        <v>0.12339820270314239</v>
      </c>
      <c r="AJ22" s="25">
        <f t="shared" si="2"/>
        <v>0.11314755102405316</v>
      </c>
      <c r="AK22" s="25">
        <f t="shared" si="3"/>
        <v>3.8669320350237193E-2</v>
      </c>
      <c r="AL22" s="25">
        <f t="shared" si="4"/>
        <v>3.536348788735949E-2</v>
      </c>
      <c r="AM22" s="25">
        <f t="shared" si="5"/>
        <v>1.842500146020153E-2</v>
      </c>
      <c r="AN22" s="25">
        <f t="shared" si="6"/>
        <v>1.6738314181529716E-2</v>
      </c>
      <c r="AO22" s="25">
        <f t="shared" si="7"/>
        <v>2.2471561043345897E-2</v>
      </c>
      <c r="AP22" s="25">
        <f t="shared" si="8"/>
        <v>1.9460812306133998E-2</v>
      </c>
      <c r="AQ22" s="25">
        <f t="shared" si="9"/>
        <v>0.1074454530614824</v>
      </c>
      <c r="AR22" s="25">
        <f t="shared" si="10"/>
        <v>7.5211817143037679E-2</v>
      </c>
      <c r="AS22" s="25">
        <f t="shared" si="28"/>
        <v>0.31040953861840942</v>
      </c>
      <c r="AT22" s="85">
        <f t="shared" si="29"/>
        <v>0.25992198254211407</v>
      </c>
    </row>
    <row r="23" spans="1:46">
      <c r="A23" s="76">
        <v>19</v>
      </c>
      <c r="C23" s="10">
        <f t="shared" si="30"/>
        <v>61</v>
      </c>
      <c r="D23" s="93" t="str" cm="1">
        <f t="array" ref="D23">_xlfn.IFS(C23&lt;=4,"1-4",C23&lt;=9,"5-9",C23&lt;=14,"10-14",C23&lt;=19,"15-19",C23&lt;=24,"20-24",C23&lt;=29,"25-29",C23&lt;=34,"30-34",C23&lt;=39,"35-39",C23&lt;=44,"40-44",C23&lt;=49,"45-49",C23&lt;=54,"50-54",C23&lt;=54,"50-54",C23&lt;=59,"55-59",C23&lt;=64,"60-64",C23&lt;=69,"65-69",C23&lt;=74,"70-74",C23&lt;=79,"75-79",C23&lt;=84,"80-84",C23&gt;84,"85+")</f>
        <v>60-64</v>
      </c>
      <c r="E23" s="79">
        <f>IF(D23="85+",1,VLOOKUP(D23,'Life table 2014'!$AF$3:$AR$21,7,FALSE))</f>
        <v>1.2786572991074552E-2</v>
      </c>
      <c r="F23" s="68"/>
      <c r="G23" s="266">
        <f t="shared" si="11"/>
        <v>6935</v>
      </c>
      <c r="H23" s="25">
        <f>'Parameters &amp; DSA'!$B$113*G23^'Parameters &amp; DSA'!$B$114</f>
        <v>0.80910481129583944</v>
      </c>
      <c r="I23" s="264">
        <f t="shared" si="35"/>
        <v>4.4653211852669794E-2</v>
      </c>
      <c r="J23" s="68"/>
      <c r="K23" s="507">
        <f t="shared" si="12"/>
        <v>0.19143785795432028</v>
      </c>
      <c r="L23" s="496">
        <f t="shared" si="13"/>
        <v>2.6861671955658675E-3</v>
      </c>
      <c r="M23" s="496">
        <f t="shared" si="14"/>
        <v>1.5953154829526688E-2</v>
      </c>
      <c r="N23" s="270">
        <f t="shared" si="15"/>
        <v>4.4100468869133727E-2</v>
      </c>
      <c r="O23" s="270">
        <f t="shared" si="16"/>
        <v>8.4176477067108538E-4</v>
      </c>
      <c r="P23" s="270">
        <f t="shared" si="17"/>
        <v>2.0889695780115972E-2</v>
      </c>
      <c r="Q23" s="270">
        <f t="shared" si="18"/>
        <v>7.7415627409250422E-3</v>
      </c>
      <c r="R23" s="270">
        <f t="shared" si="19"/>
        <v>4.010806755403918E-4</v>
      </c>
      <c r="S23" s="270">
        <f t="shared" si="20"/>
        <v>2.3224688222775139E-2</v>
      </c>
      <c r="T23" s="509">
        <f t="shared" si="21"/>
        <v>1.1710518974983606E-2</v>
      </c>
      <c r="U23" s="509">
        <f t="shared" si="22"/>
        <v>1.4835290507895501E-2</v>
      </c>
      <c r="V23" s="509">
        <f t="shared" si="23"/>
        <v>1.1710518974983606E-2</v>
      </c>
      <c r="W23" s="270">
        <f t="shared" si="31"/>
        <v>0.17244503359600938</v>
      </c>
      <c r="X23" s="270">
        <f t="shared" si="32"/>
        <v>1.0473657975758452E-2</v>
      </c>
      <c r="Y23" s="259">
        <f t="shared" si="33"/>
        <v>0.50078650005722714</v>
      </c>
      <c r="Z23" s="497">
        <f t="shared" si="34"/>
        <v>1.0000000000000004</v>
      </c>
      <c r="AB23" s="88">
        <f>(IF('Parameters &amp; DSA'!$H$1=1,(('Parameters &amp; DSA'!$B$70+'Parameters &amp; DSA'!$B$78+'Parameters &amp; DSA'!$B$82+'Parameters &amp; DSA'!$B$86)*($K23))/(1+cDC)^$A23,(('Parameters &amp; DSA'!$B$70+'Parameters &amp; DSA'!$B$78)*($K23))))*($AD$2/$AF$2)</f>
        <v>786.62404333694496</v>
      </c>
      <c r="AC23" s="282">
        <f>(IF('Parameters &amp; DSA'!$H$1=1,(('Parameters &amp; DSA'!$B$70+'Parameters &amp; DSA'!$B$78+'Parameters &amp; DSA'!$B$82+'Parameters &amp; DSA'!$B$86)*($M23+$N23))/(1+cDC)^$A23,(('Parameters &amp; DSA'!$B$70+'Parameters &amp; DSA'!$B$78)*($M23+$N23))))*($AD$2/$AF$2)</f>
        <v>246.76218588983409</v>
      </c>
      <c r="AD23" s="282">
        <f>(IF('Parameters &amp; DSA'!$H$1=1,(('Parameters &amp; DSA'!$B$70+'Parameters &amp; DSA'!$B$78+'Parameters &amp; DSA'!$B$82+'Parameters &amp; DSA'!$B$86)*(P23+Q23))/(1+cDC)^$A23,(('Parameters &amp; DSA'!$B$70+'Parameters &amp; DSA'!$B$78)*(P23+Q23))))*($AD$2/$AF$2)</f>
        <v>117.64672141818839</v>
      </c>
      <c r="AE23" s="282">
        <f>(IF('Parameters &amp; DSA'!$H$1=1,(('Parameters &amp; DSA'!$B$70+'Parameters &amp; DSA'!$B$78+'Parameters &amp; DSA'!$B$82+'Parameters &amp; DSA'!$B$86)*(S23+T23))/(1+cDC)^$A23,(('Parameters &amp; DSA'!$B$70+'Parameters &amp; DSA'!$B$78)*(S23+T23))))*($AD$2/$AF$2)</f>
        <v>143.5498403208849</v>
      </c>
      <c r="AF23" s="282">
        <f>(IF('Parameters &amp; DSA'!$H$1=1,(((V23)*cM_Dialysis0)+(W23*(cM_Dialysis1)))/(1+'Parameters &amp; DSA'!$B$6)^$A23,(((V23)*cM_Dialysis0)+(W23*cM_Dialysis1))))*($AD$2/$AG$2)</f>
        <v>66783.434581383859</v>
      </c>
      <c r="AG23" s="89">
        <f t="shared" si="27"/>
        <v>68078.017372349714</v>
      </c>
      <c r="AI23" s="84">
        <f t="shared" si="1"/>
        <v>0.10917433539415498</v>
      </c>
      <c r="AJ23" s="25">
        <f t="shared" si="2"/>
        <v>0.10010525610526315</v>
      </c>
      <c r="AK23" s="25">
        <f t="shared" si="3"/>
        <v>3.4247742454767506E-2</v>
      </c>
      <c r="AL23" s="25">
        <f t="shared" si="4"/>
        <v>3.1319909801857927E-2</v>
      </c>
      <c r="AM23" s="25">
        <f t="shared" si="5"/>
        <v>1.6328006664589553E-2</v>
      </c>
      <c r="AN23" s="25">
        <f t="shared" si="6"/>
        <v>1.4833285419290364E-2</v>
      </c>
      <c r="AO23" s="25">
        <f t="shared" si="7"/>
        <v>1.9923060508661199E-2</v>
      </c>
      <c r="AP23" s="25">
        <f t="shared" si="8"/>
        <v>1.7253760892486567E-2</v>
      </c>
      <c r="AQ23" s="25">
        <f t="shared" si="9"/>
        <v>0.10502133839106617</v>
      </c>
      <c r="AR23" s="25">
        <f t="shared" si="10"/>
        <v>7.3514936873746314E-2</v>
      </c>
      <c r="AS23" s="25">
        <f t="shared" si="28"/>
        <v>0.28469448341323944</v>
      </c>
      <c r="AT23" s="85">
        <f t="shared" si="29"/>
        <v>0.23702714909264433</v>
      </c>
    </row>
    <row r="24" spans="1:46">
      <c r="A24" s="76">
        <v>20</v>
      </c>
      <c r="C24" s="10">
        <f t="shared" si="30"/>
        <v>62</v>
      </c>
      <c r="D24" s="93" t="str" cm="1">
        <f t="array" ref="D24">_xlfn.IFS(C24&lt;=4,"1-4",C24&lt;=9,"5-9",C24&lt;=14,"10-14",C24&lt;=19,"15-19",C24&lt;=24,"20-24",C24&lt;=29,"25-29",C24&lt;=34,"30-34",C24&lt;=39,"35-39",C24&lt;=44,"40-44",C24&lt;=49,"45-49",C24&lt;=54,"50-54",C24&lt;=54,"50-54",C24&lt;=59,"55-59",C24&lt;=64,"60-64",C24&lt;=69,"65-69",C24&lt;=74,"70-74",C24&lt;=79,"75-79",C24&lt;=84,"80-84",C24&gt;84,"85+")</f>
        <v>60-64</v>
      </c>
      <c r="E24" s="79">
        <f>IF(D24="85+",1,VLOOKUP(D24,'Life table 2014'!$AF$3:$AR$21,7,FALSE))</f>
        <v>1.2786572991074552E-2</v>
      </c>
      <c r="F24" s="68"/>
      <c r="G24" s="266">
        <f t="shared" si="11"/>
        <v>7300</v>
      </c>
      <c r="H24" s="25">
        <f>'Parameters &amp; DSA'!$B$113*G24^'Parameters &amp; DSA'!$B$114</f>
        <v>0.85496611723552984</v>
      </c>
      <c r="I24" s="264">
        <f t="shared" si="35"/>
        <v>4.4825569975744606E-2</v>
      </c>
      <c r="J24" s="68"/>
      <c r="K24" s="507">
        <f t="shared" si="12"/>
        <v>0.17445232967107607</v>
      </c>
      <c r="L24" s="496">
        <f t="shared" si="13"/>
        <v>2.4478341439878783E-3</v>
      </c>
      <c r="M24" s="496">
        <f t="shared" si="14"/>
        <v>1.4537694139256339E-2</v>
      </c>
      <c r="N24" s="270">
        <f t="shared" si="15"/>
        <v>4.0229611766475729E-2</v>
      </c>
      <c r="O24" s="270">
        <f t="shared" si="16"/>
        <v>7.6788004280144585E-4</v>
      </c>
      <c r="P24" s="270">
        <f t="shared" si="17"/>
        <v>1.9056131889383238E-2</v>
      </c>
      <c r="Q24" s="270">
        <f t="shared" si="18"/>
        <v>7.0662907110338466E-3</v>
      </c>
      <c r="R24" s="270">
        <f t="shared" si="19"/>
        <v>3.6609567690561618E-4</v>
      </c>
      <c r="S24" s="270">
        <f t="shared" si="20"/>
        <v>2.1198872133101555E-2</v>
      </c>
      <c r="T24" s="509">
        <f t="shared" si="21"/>
        <v>1.069390146090338E-2</v>
      </c>
      <c r="U24" s="509">
        <f t="shared" si="22"/>
        <v>1.3547404275951984E-2</v>
      </c>
      <c r="V24" s="509">
        <f t="shared" si="23"/>
        <v>1.069390146090338E-2</v>
      </c>
      <c r="W24" s="270">
        <f t="shared" si="31"/>
        <v>0.17357769725353428</v>
      </c>
      <c r="X24" s="270">
        <f t="shared" si="32"/>
        <v>1.0577855317458687E-2</v>
      </c>
      <c r="Y24" s="259">
        <f t="shared" si="33"/>
        <v>0.52849356951433279</v>
      </c>
      <c r="Z24" s="497">
        <f t="shared" si="34"/>
        <v>1.0000000000000007</v>
      </c>
      <c r="AB24" s="88">
        <f>(IF('Parameters &amp; DSA'!$H$1=1,(('Parameters &amp; DSA'!$B$70+'Parameters &amp; DSA'!$B$78+'Parameters &amp; DSA'!$B$82+'Parameters &amp; DSA'!$B$86)*($K24))/(1+cDC)^$A24,(('Parameters &amp; DSA'!$B$70+'Parameters &amp; DSA'!$B$78)*($K24))))*($AD$2/$AF$2)</f>
        <v>695.95144220189661</v>
      </c>
      <c r="AC24" s="282">
        <f>(IF('Parameters &amp; DSA'!$H$1=1,(('Parameters &amp; DSA'!$B$70+'Parameters &amp; DSA'!$B$78+'Parameters &amp; DSA'!$B$82+'Parameters &amp; DSA'!$B$86)*($M24+$N24))/(1+cDC)^$A24,(('Parameters &amp; DSA'!$B$70+'Parameters &amp; DSA'!$B$78)*($M24+$N24))))*($AD$2/$AF$2)</f>
        <v>218.48596463269905</v>
      </c>
      <c r="AD24" s="282">
        <f>(IF('Parameters &amp; DSA'!$H$1=1,(('Parameters &amp; DSA'!$B$70+'Parameters &amp; DSA'!$B$78+'Parameters &amp; DSA'!$B$82+'Parameters &amp; DSA'!$B$86)*(P24+Q24))/(1+cDC)^$A24,(('Parameters &amp; DSA'!$B$70+'Parameters &amp; DSA'!$B$78)*(P24+Q24))))*($AD$2/$AF$2)</f>
        <v>104.21149271463064</v>
      </c>
      <c r="AE24" s="282">
        <f>(IF('Parameters &amp; DSA'!$H$1=1,(('Parameters &amp; DSA'!$B$70+'Parameters &amp; DSA'!$B$78+'Parameters &amp; DSA'!$B$82+'Parameters &amp; DSA'!$B$86)*(S24+T24))/(1+cDC)^$A24,(('Parameters &amp; DSA'!$B$70+'Parameters &amp; DSA'!$B$78)*(S24+T24))))*($AD$2/$AF$2)</f>
        <v>127.23144380138554</v>
      </c>
      <c r="AF24" s="282">
        <f>(IF('Parameters &amp; DSA'!$H$1=1,(((V24)*cM_Dialysis0)+(W24*(cM_Dialysis1)))/(1+'Parameters &amp; DSA'!$B$6)^$A24,(((V24)*cM_Dialysis0)+(W24*cM_Dialysis1))))*($AD$2/$AG$2)</f>
        <v>64853.938547799014</v>
      </c>
      <c r="AG24" s="89">
        <f t="shared" si="27"/>
        <v>65999.818891149625</v>
      </c>
      <c r="AI24" s="84">
        <f t="shared" si="1"/>
        <v>9.6590025200196189E-2</v>
      </c>
      <c r="AJ24" s="25">
        <f t="shared" si="2"/>
        <v>8.8566320783823455E-2</v>
      </c>
      <c r="AK24" s="25">
        <f t="shared" si="3"/>
        <v>3.0323329402109921E-2</v>
      </c>
      <c r="AL24" s="25">
        <f t="shared" si="4"/>
        <v>2.7730994036189425E-2</v>
      </c>
      <c r="AM24" s="25">
        <f t="shared" si="5"/>
        <v>1.446335203446009E-2</v>
      </c>
      <c r="AN24" s="25">
        <f t="shared" si="6"/>
        <v>1.3139327613828695E-2</v>
      </c>
      <c r="AO24" s="25">
        <f t="shared" si="7"/>
        <v>1.7658255472754712E-2</v>
      </c>
      <c r="AP24" s="25">
        <f t="shared" si="8"/>
        <v>1.5292395341212846E-2</v>
      </c>
      <c r="AQ24" s="25">
        <f t="shared" si="9"/>
        <v>0.10202671639333795</v>
      </c>
      <c r="AR24" s="25">
        <f t="shared" si="10"/>
        <v>7.1418701475336563E-2</v>
      </c>
      <c r="AS24" s="25">
        <f t="shared" si="28"/>
        <v>0.26106167850285883</v>
      </c>
      <c r="AT24" s="85">
        <f t="shared" si="29"/>
        <v>0.21614773925039099</v>
      </c>
    </row>
    <row r="25" spans="1:46">
      <c r="A25" s="76">
        <v>21</v>
      </c>
      <c r="C25" s="10">
        <f t="shared" si="30"/>
        <v>63</v>
      </c>
      <c r="D25" s="93" t="str" cm="1">
        <f t="array" ref="D25">_xlfn.IFS(C25&lt;=4,"1-4",C25&lt;=9,"5-9",C25&lt;=14,"10-14",C25&lt;=19,"15-19",C25&lt;=24,"20-24",C25&lt;=29,"25-29",C25&lt;=34,"30-34",C25&lt;=39,"35-39",C25&lt;=44,"40-44",C25&lt;=49,"45-49",C25&lt;=54,"50-54",C25&lt;=54,"50-54",C25&lt;=59,"55-59",C25&lt;=64,"60-64",C25&lt;=69,"65-69",C25&lt;=74,"70-74",C25&lt;=79,"75-79",C25&lt;=84,"80-84",C25&gt;84,"85+")</f>
        <v>60-64</v>
      </c>
      <c r="E25" s="79">
        <f>IF(D25="85+",1,VLOOKUP(D25,'Life table 2014'!$AF$3:$AR$21,7,FALSE))</f>
        <v>1.2786572991074552E-2</v>
      </c>
      <c r="F25" s="68"/>
      <c r="G25" s="266">
        <f t="shared" si="11"/>
        <v>7665</v>
      </c>
      <c r="H25" s="25">
        <f>'Parameters &amp; DSA'!$B$113*G25^'Parameters &amp; DSA'!$B$114</f>
        <v>0.90099948470554325</v>
      </c>
      <c r="I25" s="264">
        <f t="shared" si="35"/>
        <v>4.4989904611660081E-2</v>
      </c>
      <c r="J25" s="68"/>
      <c r="K25" s="507">
        <f t="shared" si="12"/>
        <v>0.15897386051471435</v>
      </c>
      <c r="L25" s="496">
        <f t="shared" si="13"/>
        <v>2.2306474468022151E-3</v>
      </c>
      <c r="M25" s="496">
        <f t="shared" si="14"/>
        <v>1.3247821709559529E-2</v>
      </c>
      <c r="N25" s="270">
        <f t="shared" si="15"/>
        <v>3.6688334831201229E-2</v>
      </c>
      <c r="O25" s="270">
        <f t="shared" si="16"/>
        <v>7.0028615448815149E-4</v>
      </c>
      <c r="P25" s="270">
        <f t="shared" si="17"/>
        <v>1.7378684920042686E-2</v>
      </c>
      <c r="Q25" s="270">
        <f t="shared" si="18"/>
        <v>6.447101584283286E-3</v>
      </c>
      <c r="R25" s="270">
        <f t="shared" si="19"/>
        <v>3.3401626328392854E-4</v>
      </c>
      <c r="S25" s="270">
        <f t="shared" si="20"/>
        <v>1.9341304752849869E-2</v>
      </c>
      <c r="T25" s="509">
        <f t="shared" si="21"/>
        <v>9.7625921094027634E-3</v>
      </c>
      <c r="U25" s="509">
        <f t="shared" si="22"/>
        <v>1.236758937519941E-2</v>
      </c>
      <c r="V25" s="509">
        <f t="shared" si="23"/>
        <v>9.7625921094027634E-3</v>
      </c>
      <c r="W25" s="270">
        <f t="shared" si="31"/>
        <v>0.17365531702457715</v>
      </c>
      <c r="X25" s="270">
        <f t="shared" si="32"/>
        <v>1.0616281689860511E-2</v>
      </c>
      <c r="Y25" s="259">
        <f t="shared" si="33"/>
        <v>0.554742390443967</v>
      </c>
      <c r="Z25" s="497">
        <f t="shared" si="34"/>
        <v>1.0000000000000007</v>
      </c>
      <c r="AB25" s="88">
        <f>(IF('Parameters &amp; DSA'!$H$1=1,(('Parameters &amp; DSA'!$B$70+'Parameters &amp; DSA'!$B$78+'Parameters &amp; DSA'!$B$82+'Parameters &amp; DSA'!$B$86)*($K25))/(1+cDC)^$A25,(('Parameters &amp; DSA'!$B$70+'Parameters &amp; DSA'!$B$78)*($K25))))*($AD$2/$AF$2)</f>
        <v>615.73049286447076</v>
      </c>
      <c r="AC25" s="282">
        <f>(IF('Parameters &amp; DSA'!$H$1=1,(('Parameters &amp; DSA'!$B$70+'Parameters &amp; DSA'!$B$78+'Parameters &amp; DSA'!$B$82+'Parameters &amp; DSA'!$B$86)*($M25+$N25))/(1+cDC)^$A25,(('Parameters &amp; DSA'!$B$70+'Parameters &amp; DSA'!$B$78)*($M25+$N25))))*($AD$2/$AF$2)</f>
        <v>193.41050270182043</v>
      </c>
      <c r="AD25" s="282">
        <f>(IF('Parameters &amp; DSA'!$H$1=1,(('Parameters &amp; DSA'!$B$70+'Parameters &amp; DSA'!$B$78+'Parameters &amp; DSA'!$B$82+'Parameters &amp; DSA'!$B$86)*(P25+Q25))/(1+cDC)^$A25,(('Parameters &amp; DSA'!$B$70+'Parameters &amp; DSA'!$B$78)*(P25+Q25))))*($AD$2/$AF$2)</f>
        <v>92.280977638046551</v>
      </c>
      <c r="AE25" s="282">
        <f>(IF('Parameters &amp; DSA'!$H$1=1,(('Parameters &amp; DSA'!$B$70+'Parameters &amp; DSA'!$B$78+'Parameters &amp; DSA'!$B$82+'Parameters &amp; DSA'!$B$86)*(S25+T25))/(1+cDC)^$A25,(('Parameters &amp; DSA'!$B$70+'Parameters &amp; DSA'!$B$78)*(S25+T25))))*($AD$2/$AF$2)</f>
        <v>112.72392015423743</v>
      </c>
      <c r="AF25" s="282">
        <f>(IF('Parameters &amp; DSA'!$H$1=1,(((V25)*cM_Dialysis0)+(W25*(cM_Dialysis1)))/(1+'Parameters &amp; DSA'!$B$6)^$A25,(((V25)*cM_Dialysis0)+(W25*cM_Dialysis1))))*($AD$2/$AG$2)</f>
        <v>62652.213659537359</v>
      </c>
      <c r="AG25" s="89">
        <f t="shared" si="27"/>
        <v>63666.359552895934</v>
      </c>
      <c r="AI25" s="84">
        <f t="shared" si="1"/>
        <v>8.5456283608153105E-2</v>
      </c>
      <c r="AJ25" s="25">
        <f t="shared" si="2"/>
        <v>7.8357455765708905E-2</v>
      </c>
      <c r="AK25" s="25">
        <f t="shared" si="3"/>
        <v>2.6843144790167573E-2</v>
      </c>
      <c r="AL25" s="25">
        <f t="shared" si="4"/>
        <v>2.4548329710685105E-2</v>
      </c>
      <c r="AM25" s="25">
        <f t="shared" si="5"/>
        <v>1.2807534283364355E-2</v>
      </c>
      <c r="AN25" s="25">
        <f t="shared" si="6"/>
        <v>1.1635089049448618E-2</v>
      </c>
      <c r="AO25" s="25">
        <f t="shared" si="7"/>
        <v>1.5644778684435957E-2</v>
      </c>
      <c r="AP25" s="25">
        <f t="shared" si="8"/>
        <v>1.3548684978383754E-2</v>
      </c>
      <c r="AQ25" s="25">
        <f t="shared" si="9"/>
        <v>9.8596164243725234E-2</v>
      </c>
      <c r="AR25" s="25">
        <f t="shared" si="10"/>
        <v>6.901731497060766E-2</v>
      </c>
      <c r="AS25" s="25">
        <f t="shared" si="28"/>
        <v>0.2393479056098462</v>
      </c>
      <c r="AT25" s="85">
        <f t="shared" si="29"/>
        <v>0.19710687447483405</v>
      </c>
    </row>
    <row r="26" spans="1:46">
      <c r="A26" s="76">
        <v>22</v>
      </c>
      <c r="C26" s="10">
        <f t="shared" si="30"/>
        <v>64</v>
      </c>
      <c r="D26" s="93" t="str" cm="1">
        <f t="array" ref="D26">_xlfn.IFS(C26&lt;=4,"1-4",C26&lt;=9,"5-9",C26&lt;=14,"10-14",C26&lt;=19,"15-19",C26&lt;=24,"20-24",C26&lt;=29,"25-29",C26&lt;=34,"30-34",C26&lt;=39,"35-39",C26&lt;=44,"40-44",C26&lt;=49,"45-49",C26&lt;=54,"50-54",C26&lt;=54,"50-54",C26&lt;=59,"55-59",C26&lt;=64,"60-64",C26&lt;=69,"65-69",C26&lt;=74,"70-74",C26&lt;=79,"75-79",C26&lt;=84,"80-84",C26&gt;84,"85+")</f>
        <v>60-64</v>
      </c>
      <c r="E26" s="79">
        <f>IF(D26="85+",1,VLOOKUP(D26,'Life table 2014'!$AF$3:$AR$21,7,FALSE))</f>
        <v>1.2786572991074552E-2</v>
      </c>
      <c r="F26" s="68"/>
      <c r="G26" s="266">
        <f t="shared" si="11"/>
        <v>8030</v>
      </c>
      <c r="H26" s="25">
        <f>'Parameters &amp; DSA'!$B$113*G26^'Parameters &amp; DSA'!$B$114</f>
        <v>0.94719731427061538</v>
      </c>
      <c r="I26" s="264">
        <f t="shared" si="35"/>
        <v>4.5146954658006E-2</v>
      </c>
      <c r="J26" s="68"/>
      <c r="K26" s="507">
        <f t="shared" si="12"/>
        <v>0.14486873505560313</v>
      </c>
      <c r="L26" s="496">
        <f t="shared" si="13"/>
        <v>2.0327308711442994E-3</v>
      </c>
      <c r="M26" s="496">
        <f t="shared" si="14"/>
        <v>1.2072394587966927E-2</v>
      </c>
      <c r="N26" s="270">
        <f t="shared" si="15"/>
        <v>3.3451972870532622E-2</v>
      </c>
      <c r="O26" s="270">
        <f t="shared" si="16"/>
        <v>6.3851231050216233E-4</v>
      </c>
      <c r="P26" s="270">
        <f t="shared" si="17"/>
        <v>1.5845671359725977E-2</v>
      </c>
      <c r="Q26" s="270">
        <f t="shared" si="18"/>
        <v>5.8802840865296597E-3</v>
      </c>
      <c r="R26" s="270">
        <f t="shared" si="19"/>
        <v>3.0465015820732301E-4</v>
      </c>
      <c r="S26" s="270">
        <f t="shared" si="20"/>
        <v>1.7640852259588991E-2</v>
      </c>
      <c r="T26" s="509">
        <f t="shared" si="21"/>
        <v>8.9088982186769985E-3</v>
      </c>
      <c r="U26" s="509">
        <f t="shared" si="22"/>
        <v>1.1286100424898637E-2</v>
      </c>
      <c r="V26" s="509">
        <f t="shared" si="23"/>
        <v>8.9088982186769985E-3</v>
      </c>
      <c r="W26" s="270">
        <f t="shared" si="31"/>
        <v>0.1728206684149601</v>
      </c>
      <c r="X26" s="270">
        <f t="shared" si="32"/>
        <v>1.0597240719019806E-2</v>
      </c>
      <c r="Y26" s="259">
        <f t="shared" si="33"/>
        <v>0.57960162492773926</v>
      </c>
      <c r="Z26" s="497">
        <f t="shared" si="34"/>
        <v>1.0000000000000007</v>
      </c>
      <c r="AB26" s="88">
        <f>(IF('Parameters &amp; DSA'!$H$1=1,(('Parameters &amp; DSA'!$B$70+'Parameters &amp; DSA'!$B$78+'Parameters &amp; DSA'!$B$82+'Parameters &amp; DSA'!$B$86)*($K26))/(1+cDC)^$A26,(('Parameters &amp; DSA'!$B$70+'Parameters &amp; DSA'!$B$78)*($K26))))*($AD$2/$AF$2)</f>
        <v>544.75645404746433</v>
      </c>
      <c r="AC26" s="282">
        <f>(IF('Parameters &amp; DSA'!$H$1=1,(('Parameters &amp; DSA'!$B$70+'Parameters &amp; DSA'!$B$78+'Parameters &amp; DSA'!$B$82+'Parameters &amp; DSA'!$B$86)*($M26+$N26))/(1+cDC)^$A26,(('Parameters &amp; DSA'!$B$70+'Parameters &amp; DSA'!$B$78)*($M26+$N26))))*($AD$2/$AF$2)</f>
        <v>171.18733714301734</v>
      </c>
      <c r="AD26" s="282">
        <f>(IF('Parameters &amp; DSA'!$H$1=1,(('Parameters &amp; DSA'!$B$70+'Parameters &amp; DSA'!$B$78+'Parameters &amp; DSA'!$B$82+'Parameters &amp; DSA'!$B$86)*(P26+Q26))/(1+cDC)^$A26,(('Parameters &amp; DSA'!$B$70+'Parameters &amp; DSA'!$B$78)*(P26+Q26))))*($AD$2/$AF$2)</f>
        <v>81.697092510352903</v>
      </c>
      <c r="AE26" s="282">
        <f>(IF('Parameters &amp; DSA'!$H$1=1,(('Parameters &amp; DSA'!$B$70+'Parameters &amp; DSA'!$B$78+'Parameters &amp; DSA'!$B$82+'Parameters &amp; DSA'!$B$86)*(S26+T26))/(1+cDC)^$A26,(('Parameters &amp; DSA'!$B$70+'Parameters &amp; DSA'!$B$78)*(S26+T26))))*($AD$2/$AF$2)</f>
        <v>99.836227056403459</v>
      </c>
      <c r="AF26" s="282">
        <f>(IF('Parameters &amp; DSA'!$H$1=1,(((V26)*cM_Dialysis0)+(W26*(cM_Dialysis1)))/(1+'Parameters &amp; DSA'!$B$6)^$A26,(((V26)*cM_Dialysis0)+(W26*cM_Dialysis1))))*($AD$2/$AG$2)</f>
        <v>60249.759931226254</v>
      </c>
      <c r="AG26" s="89">
        <f t="shared" si="27"/>
        <v>61147.237041983492</v>
      </c>
      <c r="AI26" s="84">
        <f t="shared" si="1"/>
        <v>7.5605906437865411E-2</v>
      </c>
      <c r="AJ26" s="25">
        <f t="shared" si="2"/>
        <v>6.9325346471843866E-2</v>
      </c>
      <c r="AK26" s="25">
        <f t="shared" si="3"/>
        <v>2.3758825984014121E-2</v>
      </c>
      <c r="AL26" s="25">
        <f t="shared" si="4"/>
        <v>2.1727688702405951E-2</v>
      </c>
      <c r="AM26" s="25">
        <f t="shared" si="5"/>
        <v>1.1338613221909983E-2</v>
      </c>
      <c r="AN26" s="25">
        <f t="shared" si="6"/>
        <v>1.0300638016291387E-2</v>
      </c>
      <c r="AO26" s="25">
        <f t="shared" si="7"/>
        <v>1.3856115674910859E-2</v>
      </c>
      <c r="AP26" s="25">
        <f t="shared" si="8"/>
        <v>1.1999667754340032E-2</v>
      </c>
      <c r="AQ26" s="25">
        <f t="shared" si="9"/>
        <v>9.4843298014737329E-2</v>
      </c>
      <c r="AR26" s="25">
        <f t="shared" si="10"/>
        <v>6.6390308610316126E-2</v>
      </c>
      <c r="AS26" s="25">
        <f t="shared" si="28"/>
        <v>0.21940275933343772</v>
      </c>
      <c r="AT26" s="85">
        <f t="shared" si="29"/>
        <v>0.17974364955519734</v>
      </c>
    </row>
    <row r="27" spans="1:46">
      <c r="A27" s="76">
        <v>23</v>
      </c>
      <c r="C27" s="10">
        <f t="shared" si="30"/>
        <v>65</v>
      </c>
      <c r="D27" s="93" t="str" cm="1">
        <f t="array" ref="D27">_xlfn.IFS(C27&lt;=4,"1-4",C27&lt;=9,"5-9",C27&lt;=14,"10-14",C27&lt;=19,"15-19",C27&lt;=24,"20-24",C27&lt;=29,"25-29",C27&lt;=34,"30-34",C27&lt;=39,"35-39",C27&lt;=44,"40-44",C27&lt;=49,"45-49",C27&lt;=54,"50-54",C27&lt;=54,"50-54",C27&lt;=59,"55-59",C27&lt;=64,"60-64",C27&lt;=69,"65-69",C27&lt;=74,"70-74",C27&lt;=79,"75-79",C27&lt;=84,"80-84",C27&gt;84,"85+")</f>
        <v>65-69</v>
      </c>
      <c r="E27" s="79">
        <f>IF(D27="85+",1,VLOOKUP(D27,'Life table 2014'!$AF$3:$AR$21,7,FALSE))</f>
        <v>1.9054958178566062E-2</v>
      </c>
      <c r="F27" s="68"/>
      <c r="G27" s="266">
        <f t="shared" si="11"/>
        <v>8395</v>
      </c>
      <c r="H27" s="25">
        <f>'Parameters &amp; DSA'!$B$113*G27^'Parameters &amp; DSA'!$B$114</f>
        <v>0.99355267335900466</v>
      </c>
      <c r="I27" s="264">
        <f t="shared" si="35"/>
        <v>4.5297360356096661E-2</v>
      </c>
      <c r="J27" s="68"/>
      <c r="K27" s="507">
        <f t="shared" si="12"/>
        <v>0.13201510190832924</v>
      </c>
      <c r="L27" s="496">
        <f t="shared" si="13"/>
        <v>1.85237465491311E-3</v>
      </c>
      <c r="M27" s="496">
        <f t="shared" si="14"/>
        <v>1.1001258492360772E-2</v>
      </c>
      <c r="N27" s="270">
        <f t="shared" si="15"/>
        <v>3.0496538193259284E-2</v>
      </c>
      <c r="O27" s="270">
        <f t="shared" si="16"/>
        <v>5.8210064738060355E-4</v>
      </c>
      <c r="P27" s="270">
        <f t="shared" si="17"/>
        <v>1.4445728617859659E-2</v>
      </c>
      <c r="Q27" s="270">
        <f t="shared" si="18"/>
        <v>5.3620387327853111E-3</v>
      </c>
      <c r="R27" s="270">
        <f t="shared" si="19"/>
        <v>2.7780051511438136E-4</v>
      </c>
      <c r="S27" s="270">
        <f t="shared" si="20"/>
        <v>1.6086116198355944E-2</v>
      </c>
      <c r="T27" s="509">
        <f t="shared" si="21"/>
        <v>8.1270568632655395E-3</v>
      </c>
      <c r="U27" s="509">
        <f t="shared" si="22"/>
        <v>1.0295636751734911E-2</v>
      </c>
      <c r="V27" s="509">
        <f t="shared" si="23"/>
        <v>8.1270568632655395E-3</v>
      </c>
      <c r="W27" s="270">
        <f t="shared" si="31"/>
        <v>0.17120133176041186</v>
      </c>
      <c r="X27" s="270">
        <f t="shared" si="32"/>
        <v>1.0528234873225241E-2</v>
      </c>
      <c r="Y27" s="259">
        <f t="shared" si="33"/>
        <v>0.60313777237010746</v>
      </c>
      <c r="Z27" s="497">
        <f t="shared" si="34"/>
        <v>1.0000000000000007</v>
      </c>
      <c r="AB27" s="88">
        <f>(IF('Parameters &amp; DSA'!$H$1=1,(('Parameters &amp; DSA'!$B$70+'Parameters &amp; DSA'!$B$78+'Parameters &amp; DSA'!$B$82+'Parameters &amp; DSA'!$B$86)*($K27))/(1+cDC)^$A27,(('Parameters &amp; DSA'!$B$70+'Parameters &amp; DSA'!$B$78)*($K27))))*($AD$2/$AF$2)</f>
        <v>481.96345262323575</v>
      </c>
      <c r="AC27" s="282">
        <f>(IF('Parameters &amp; DSA'!$H$1=1,(('Parameters &amp; DSA'!$B$70+'Parameters &amp; DSA'!$B$78+'Parameters &amp; DSA'!$B$82+'Parameters &amp; DSA'!$B$86)*($M27+$N27))/(1+cDC)^$A27,(('Parameters &amp; DSA'!$B$70+'Parameters &amp; DSA'!$B$78)*($M27+$N27))))*($AD$2/$AF$2)</f>
        <v>151.50101070062976</v>
      </c>
      <c r="AD27" s="282">
        <f>(IF('Parameters &amp; DSA'!$H$1=1,(('Parameters &amp; DSA'!$B$70+'Parameters &amp; DSA'!$B$78+'Parameters &amp; DSA'!$B$82+'Parameters &amp; DSA'!$B$86)*(P27+Q27))/(1+cDC)^$A27,(('Parameters &amp; DSA'!$B$70+'Parameters &amp; DSA'!$B$78)*(P27+Q27))))*($AD$2/$AF$2)</f>
        <v>72.314604943484341</v>
      </c>
      <c r="AE27" s="282">
        <f>(IF('Parameters &amp; DSA'!$H$1=1,(('Parameters &amp; DSA'!$B$70+'Parameters &amp; DSA'!$B$78+'Parameters &amp; DSA'!$B$82+'Parameters &amp; DSA'!$B$86)*(S27+T27))/(1+cDC)^$A27,(('Parameters &amp; DSA'!$B$70+'Parameters &amp; DSA'!$B$78)*(S27+T27))))*($AD$2/$AF$2)</f>
        <v>88.397950833280603</v>
      </c>
      <c r="AF27" s="282">
        <f>(IF('Parameters &amp; DSA'!$H$1=1,(((V27)*cM_Dialysis0)+(W27*(cM_Dialysis1)))/(1+'Parameters &amp; DSA'!$B$6)^$A27,(((V27)*cM_Dialysis0)+(W27*cM_Dialysis1))))*($AD$2/$AG$2)</f>
        <v>57707.063837158959</v>
      </c>
      <c r="AG27" s="89">
        <f t="shared" si="27"/>
        <v>58501.240856259588</v>
      </c>
      <c r="AI27" s="84">
        <f t="shared" si="1"/>
        <v>6.6890962805055659E-2</v>
      </c>
      <c r="AJ27" s="25">
        <f t="shared" si="2"/>
        <v>6.1334350592128523E-2</v>
      </c>
      <c r="AK27" s="25">
        <f t="shared" si="3"/>
        <v>2.1026591158616815E-2</v>
      </c>
      <c r="AL27" s="25">
        <f t="shared" si="4"/>
        <v>1.9229032085784897E-2</v>
      </c>
      <c r="AM27" s="25">
        <f t="shared" si="5"/>
        <v>1.003643227138692E-2</v>
      </c>
      <c r="AN27" s="25">
        <f t="shared" si="6"/>
        <v>9.1176631373944377E-3</v>
      </c>
      <c r="AO27" s="25">
        <f t="shared" si="7"/>
        <v>1.2268614993623772E-2</v>
      </c>
      <c r="AP27" s="25">
        <f t="shared" si="8"/>
        <v>1.0624861049332062E-2</v>
      </c>
      <c r="AQ27" s="25">
        <f t="shared" si="9"/>
        <v>9.0864214774810867E-2</v>
      </c>
      <c r="AR27" s="25">
        <f t="shared" si="10"/>
        <v>6.36049503423676E-2</v>
      </c>
      <c r="AS27" s="25">
        <f t="shared" si="28"/>
        <v>0.20108681600349404</v>
      </c>
      <c r="AT27" s="85">
        <f t="shared" si="29"/>
        <v>0.16391085720700754</v>
      </c>
    </row>
    <row r="28" spans="1:46">
      <c r="A28" s="76">
        <v>24</v>
      </c>
      <c r="C28" s="10">
        <f t="shared" si="30"/>
        <v>66</v>
      </c>
      <c r="D28" s="93" t="str" cm="1">
        <f t="array" ref="D28">_xlfn.IFS(C28&lt;=4,"1-4",C28&lt;=9,"5-9",C28&lt;=14,"10-14",C28&lt;=19,"15-19",C28&lt;=24,"20-24",C28&lt;=29,"25-29",C28&lt;=34,"30-34",C28&lt;=39,"35-39",C28&lt;=44,"40-44",C28&lt;=49,"45-49",C28&lt;=54,"50-54",C28&lt;=54,"50-54",C28&lt;=59,"55-59",C28&lt;=64,"60-64",C28&lt;=69,"65-69",C28&lt;=74,"70-74",C28&lt;=79,"75-79",C28&lt;=84,"80-84",C28&gt;84,"85+")</f>
        <v>65-69</v>
      </c>
      <c r="E28" s="79">
        <f>IF(D28="85+",1,VLOOKUP(D28,'Life table 2014'!$AF$3:$AR$21,7,FALSE))</f>
        <v>1.9054958178566062E-2</v>
      </c>
      <c r="F28" s="68"/>
      <c r="G28" s="266">
        <f t="shared" si="11"/>
        <v>8760</v>
      </c>
      <c r="H28" s="25">
        <f>'Parameters &amp; DSA'!$B$113*G28^'Parameters &amp; DSA'!$B$114</f>
        <v>1.0400592111953153</v>
      </c>
      <c r="I28" s="264">
        <f t="shared" si="35"/>
        <v>4.5441680196473988E-2</v>
      </c>
      <c r="J28" s="68"/>
      <c r="K28" s="507">
        <f t="shared" si="12"/>
        <v>0.11953805507310174</v>
      </c>
      <c r="L28" s="496">
        <f t="shared" si="13"/>
        <v>2.5155422458023502E-3</v>
      </c>
      <c r="M28" s="496">
        <f t="shared" si="14"/>
        <v>9.9615045894251453E-3</v>
      </c>
      <c r="N28" s="270">
        <f t="shared" si="15"/>
        <v>2.7622646435720918E-2</v>
      </c>
      <c r="O28" s="270">
        <f t="shared" si="16"/>
        <v>7.9073878034712755E-4</v>
      </c>
      <c r="P28" s="270">
        <f t="shared" si="17"/>
        <v>1.3084411469552013E-2</v>
      </c>
      <c r="Q28" s="270">
        <f t="shared" si="18"/>
        <v>4.8575827930419134E-3</v>
      </c>
      <c r="R28" s="270">
        <f t="shared" si="19"/>
        <v>3.7743617847730616E-4</v>
      </c>
      <c r="S28" s="270">
        <f t="shared" si="20"/>
        <v>1.4572748379125748E-2</v>
      </c>
      <c r="T28" s="509">
        <f t="shared" si="21"/>
        <v>7.3359260817269234E-3</v>
      </c>
      <c r="U28" s="509">
        <f t="shared" si="22"/>
        <v>9.5413208981676365E-3</v>
      </c>
      <c r="V28" s="509">
        <f t="shared" si="23"/>
        <v>7.3359260817269234E-3</v>
      </c>
      <c r="W28" s="270">
        <f t="shared" si="31"/>
        <v>0.16778819103665871</v>
      </c>
      <c r="X28" s="270">
        <f t="shared" si="32"/>
        <v>1.1540197587018674E-2</v>
      </c>
      <c r="Y28" s="259">
        <f t="shared" si="33"/>
        <v>0.62790300805992061</v>
      </c>
      <c r="Z28" s="497">
        <f t="shared" si="34"/>
        <v>1.0000000000000007</v>
      </c>
      <c r="AB28" s="88">
        <f>(IF('Parameters &amp; DSA'!$H$1=1,(('Parameters &amp; DSA'!$B$70+'Parameters &amp; DSA'!$B$78+'Parameters &amp; DSA'!$B$82+'Parameters &amp; DSA'!$B$86)*($K28))/(1+cDC)^$A28,(('Parameters &amp; DSA'!$B$70+'Parameters &amp; DSA'!$B$78)*($K28))))*($AD$2/$AF$2)</f>
        <v>423.70096417317649</v>
      </c>
      <c r="AC28" s="282">
        <f>(IF('Parameters &amp; DSA'!$H$1=1,(('Parameters &amp; DSA'!$B$70+'Parameters &amp; DSA'!$B$78+'Parameters &amp; DSA'!$B$82+'Parameters &amp; DSA'!$B$86)*($M28+$N28))/(1+cDC)^$A28,(('Parameters &amp; DSA'!$B$70+'Parameters &amp; DSA'!$B$78)*($M28+$N28))))*($AD$2/$AF$2)</f>
        <v>133.21649760192525</v>
      </c>
      <c r="AD28" s="282">
        <f>(IF('Parameters &amp; DSA'!$H$1=1,(('Parameters &amp; DSA'!$B$70+'Parameters &amp; DSA'!$B$78+'Parameters &amp; DSA'!$B$82+'Parameters &amp; DSA'!$B$86)*(P28+Q28))/(1+cDC)^$A28,(('Parameters &amp; DSA'!$B$70+'Parameters &amp; DSA'!$B$78)*(P28+Q28))))*($AD$2/$AF$2)</f>
        <v>63.595147700886812</v>
      </c>
      <c r="AE28" s="282">
        <f>(IF('Parameters &amp; DSA'!$H$1=1,(('Parameters &amp; DSA'!$B$70+'Parameters &amp; DSA'!$B$78+'Parameters &amp; DSA'!$B$82+'Parameters &amp; DSA'!$B$86)*(S28+T28))/(1+cDC)^$A28,(('Parameters &amp; DSA'!$B$70+'Parameters &amp; DSA'!$B$78)*(S28+T28))))*($AD$2/$AF$2)</f>
        <v>77.654990179845328</v>
      </c>
      <c r="AF28" s="282">
        <f>(IF('Parameters &amp; DSA'!$H$1=1,(((V28)*cM_Dialysis0)+(W28*(cM_Dialysis1)))/(1+'Parameters &amp; DSA'!$B$6)^$A28,(((V28)*cM_Dialysis0)+(W28*cM_Dialysis1))))*($AD$2/$AG$2)</f>
        <v>54699.630346969556</v>
      </c>
      <c r="AG28" s="89">
        <f t="shared" si="27"/>
        <v>55397.797946625389</v>
      </c>
      <c r="AI28" s="84">
        <f t="shared" si="1"/>
        <v>5.8804802066868993E-2</v>
      </c>
      <c r="AJ28" s="25">
        <f t="shared" si="2"/>
        <v>5.3919904800614801E-2</v>
      </c>
      <c r="AK28" s="25">
        <f t="shared" si="3"/>
        <v>1.8488911840948506E-2</v>
      </c>
      <c r="AL28" s="25">
        <f t="shared" si="4"/>
        <v>1.6908298465448186E-2</v>
      </c>
      <c r="AM28" s="25">
        <f t="shared" si="5"/>
        <v>8.8262722749798718E-3</v>
      </c>
      <c r="AN28" s="25">
        <f t="shared" si="6"/>
        <v>8.0182853016024791E-3</v>
      </c>
      <c r="AO28" s="25">
        <f t="shared" si="7"/>
        <v>1.0777616085773243E-2</v>
      </c>
      <c r="AP28" s="25">
        <f t="shared" si="8"/>
        <v>9.3336267715549096E-3</v>
      </c>
      <c r="AQ28" s="25">
        <f t="shared" si="9"/>
        <v>8.6149461257205295E-2</v>
      </c>
      <c r="AR28" s="25">
        <f t="shared" si="10"/>
        <v>6.03046228800437E-2</v>
      </c>
      <c r="AS28" s="25">
        <f t="shared" si="28"/>
        <v>0.1830470635257759</v>
      </c>
      <c r="AT28" s="85">
        <f t="shared" si="29"/>
        <v>0.14848473821926408</v>
      </c>
    </row>
    <row r="29" spans="1:46">
      <c r="A29" s="76">
        <v>25</v>
      </c>
      <c r="C29" s="10">
        <f t="shared" si="30"/>
        <v>67</v>
      </c>
      <c r="D29" s="93" t="str" cm="1">
        <f t="array" ref="D29">_xlfn.IFS(C29&lt;=4,"1-4",C29&lt;=9,"5-9",C29&lt;=14,"10-14",C29&lt;=19,"15-19",C29&lt;=24,"20-24",C29&lt;=29,"25-29",C29&lt;=34,"30-34",C29&lt;=39,"35-39",C29&lt;=44,"40-44",C29&lt;=49,"45-49",C29&lt;=54,"50-54",C29&lt;=54,"50-54",C29&lt;=59,"55-59",C29&lt;=64,"60-64",C29&lt;=69,"65-69",C29&lt;=74,"70-74",C29&lt;=79,"75-79",C29&lt;=84,"80-84",C29&gt;84,"85+")</f>
        <v>65-69</v>
      </c>
      <c r="E29" s="79">
        <f>IF(D29="85+",1,VLOOKUP(D29,'Life table 2014'!$AF$3:$AR$21,7,FALSE))</f>
        <v>1.9054958178566062E-2</v>
      </c>
      <c r="F29" s="68"/>
      <c r="G29" s="266">
        <f t="shared" si="11"/>
        <v>9125</v>
      </c>
      <c r="H29" s="25">
        <f>'Parameters &amp; DSA'!$B$113*G29^'Parameters &amp; DSA'!$B$114</f>
        <v>1.0867110876902621</v>
      </c>
      <c r="I29" s="264">
        <f t="shared" si="35"/>
        <v>4.5580404341029612E-2</v>
      </c>
      <c r="J29" s="68"/>
      <c r="K29" s="507">
        <f t="shared" si="12"/>
        <v>0.1082402422457877</v>
      </c>
      <c r="L29" s="496">
        <f t="shared" si="13"/>
        <v>2.2777926401650801E-3</v>
      </c>
      <c r="M29" s="496">
        <f t="shared" si="14"/>
        <v>9.0200201871489753E-3</v>
      </c>
      <c r="N29" s="270">
        <f t="shared" si="15"/>
        <v>2.5017562335161246E-2</v>
      </c>
      <c r="O29" s="270">
        <f t="shared" si="16"/>
        <v>7.1616442596106897E-4</v>
      </c>
      <c r="P29" s="270">
        <f t="shared" si="17"/>
        <v>1.1850424264023746E-2</v>
      </c>
      <c r="Q29" s="270">
        <f t="shared" si="18"/>
        <v>4.4000275780700293E-3</v>
      </c>
      <c r="R29" s="270">
        <f t="shared" si="19"/>
        <v>3.4188395031379946E-4</v>
      </c>
      <c r="S29" s="270">
        <f t="shared" si="20"/>
        <v>1.3200082734210096E-2</v>
      </c>
      <c r="T29" s="509">
        <f t="shared" si="21"/>
        <v>6.6377263312167771E-3</v>
      </c>
      <c r="U29" s="509">
        <f t="shared" si="22"/>
        <v>8.6332217984191172E-3</v>
      </c>
      <c r="V29" s="509">
        <f t="shared" si="23"/>
        <v>6.6377263312167771E-3</v>
      </c>
      <c r="W29" s="270">
        <f t="shared" si="31"/>
        <v>0.16382920026585296</v>
      </c>
      <c r="X29" s="270">
        <f t="shared" si="32"/>
        <v>1.1294916852532678E-2</v>
      </c>
      <c r="Y29" s="259">
        <f t="shared" si="33"/>
        <v>0.6511669877273123</v>
      </c>
      <c r="Z29" s="497">
        <f t="shared" si="34"/>
        <v>1.0000000000000007</v>
      </c>
      <c r="AB29" s="88">
        <f>(IF('Parameters &amp; DSA'!$H$1=1,(('Parameters &amp; DSA'!$B$70+'Parameters &amp; DSA'!$B$78+'Parameters &amp; DSA'!$B$82+'Parameters &amp; DSA'!$B$86)*($K29))/(1+cDC)^$A29,(('Parameters &amp; DSA'!$B$70+'Parameters &amp; DSA'!$B$78)*($K29))))*($AD$2/$AF$2)</f>
        <v>372.48157731498605</v>
      </c>
      <c r="AC29" s="282">
        <f>(IF('Parameters &amp; DSA'!$H$1=1,(('Parameters &amp; DSA'!$B$70+'Parameters &amp; DSA'!$B$78+'Parameters &amp; DSA'!$B$82+'Parameters &amp; DSA'!$B$86)*($M29+$N29))/(1+cDC)^$A29,(('Parameters &amp; DSA'!$B$70+'Parameters &amp; DSA'!$B$78)*($M29+$N29))))*($AD$2/$AF$2)</f>
        <v>117.13178170009597</v>
      </c>
      <c r="AD29" s="282">
        <f>(IF('Parameters &amp; DSA'!$H$1=1,(('Parameters &amp; DSA'!$B$70+'Parameters &amp; DSA'!$B$78+'Parameters &amp; DSA'!$B$82+'Parameters &amp; DSA'!$B$86)*(P29+Q29))/(1+cDC)^$A29,(('Parameters &amp; DSA'!$B$70+'Parameters &amp; DSA'!$B$78)*(P29+Q29))))*($AD$2/$AF$2)</f>
        <v>55.921843933787663</v>
      </c>
      <c r="AE29" s="282">
        <f>(IF('Parameters &amp; DSA'!$H$1=1,(('Parameters &amp; DSA'!$B$70+'Parameters &amp; DSA'!$B$78+'Parameters &amp; DSA'!$B$82+'Parameters &amp; DSA'!$B$86)*(S29+T29))/(1+cDC)^$A29,(('Parameters &amp; DSA'!$B$70+'Parameters &amp; DSA'!$B$78)*(S29+T29))))*($AD$2/$AF$2)</f>
        <v>68.266831797960904</v>
      </c>
      <c r="AF29" s="282">
        <f>(IF('Parameters &amp; DSA'!$H$1=1,(((V29)*cM_Dialysis0)+(W29*(cM_Dialysis1)))/(1+'Parameters &amp; DSA'!$B$6)^$A29,(((V29)*cM_Dialysis0)+(W29*cM_Dialysis1))))*($AD$2/$AG$2)</f>
        <v>51683.46038773482</v>
      </c>
      <c r="AG29" s="89">
        <f t="shared" si="27"/>
        <v>52297.262422481654</v>
      </c>
      <c r="AI29" s="84">
        <f t="shared" si="1"/>
        <v>5.1696142514819375E-2</v>
      </c>
      <c r="AJ29" s="25">
        <f t="shared" si="2"/>
        <v>4.7401759464956082E-2</v>
      </c>
      <c r="AK29" s="25">
        <f t="shared" si="3"/>
        <v>1.6256538976858689E-2</v>
      </c>
      <c r="AL29" s="25">
        <f t="shared" si="4"/>
        <v>1.4866770711034835E-2</v>
      </c>
      <c r="AM29" s="25">
        <f t="shared" si="5"/>
        <v>7.7613063028023838E-3</v>
      </c>
      <c r="AN29" s="25">
        <f t="shared" si="6"/>
        <v>7.0508099354024238E-3</v>
      </c>
      <c r="AO29" s="25">
        <f t="shared" si="7"/>
        <v>9.4746480915973152E-3</v>
      </c>
      <c r="AP29" s="25">
        <f t="shared" si="8"/>
        <v>8.2052309504258708E-3</v>
      </c>
      <c r="AQ29" s="25">
        <f t="shared" si="9"/>
        <v>8.1415953517679052E-2</v>
      </c>
      <c r="AR29" s="25">
        <f t="shared" si="10"/>
        <v>5.6991167462375335E-2</v>
      </c>
      <c r="AS29" s="25">
        <f t="shared" si="28"/>
        <v>0.16660458940375683</v>
      </c>
      <c r="AT29" s="85">
        <f t="shared" si="29"/>
        <v>0.13451573852419454</v>
      </c>
    </row>
    <row r="30" spans="1:46">
      <c r="A30" s="76">
        <v>26</v>
      </c>
      <c r="C30" s="10">
        <f t="shared" si="30"/>
        <v>68</v>
      </c>
      <c r="D30" s="93" t="str" cm="1">
        <f t="array" ref="D30">_xlfn.IFS(C30&lt;=4,"1-4",C30&lt;=9,"5-9",C30&lt;=14,"10-14",C30&lt;=19,"15-19",C30&lt;=24,"20-24",C30&lt;=29,"25-29",C30&lt;=34,"30-34",C30&lt;=39,"35-39",C30&lt;=44,"40-44",C30&lt;=49,"45-49",C30&lt;=54,"50-54",C30&lt;=54,"50-54",C30&lt;=59,"55-59",C30&lt;=64,"60-64",C30&lt;=69,"65-69",C30&lt;=74,"70-74",C30&lt;=79,"75-79",C30&lt;=84,"80-84",C30&gt;84,"85+")</f>
        <v>65-69</v>
      </c>
      <c r="E30" s="79">
        <f>IF(D30="85+",1,VLOOKUP(D30,'Life table 2014'!$AF$3:$AR$21,7,FALSE))</f>
        <v>1.9054958178566062E-2</v>
      </c>
      <c r="F30" s="68"/>
      <c r="G30" s="266">
        <f t="shared" si="11"/>
        <v>9490</v>
      </c>
      <c r="H30" s="25">
        <f>'Parameters &amp; DSA'!$B$113*G30^'Parameters &amp; DSA'!$B$114</f>
        <v>1.1335029135285237</v>
      </c>
      <c r="I30" s="264">
        <f t="shared" si="35"/>
        <v>4.5713965390580147E-2</v>
      </c>
      <c r="J30" s="68"/>
      <c r="K30" s="507">
        <f t="shared" si="12"/>
        <v>9.8010211344513556E-2</v>
      </c>
      <c r="L30" s="496">
        <f t="shared" si="13"/>
        <v>2.0625132892313439E-3</v>
      </c>
      <c r="M30" s="496">
        <f t="shared" si="14"/>
        <v>8.1675176120427958E-3</v>
      </c>
      <c r="N30" s="270">
        <f t="shared" si="15"/>
        <v>2.2656819943075501E-2</v>
      </c>
      <c r="O30" s="270">
        <f t="shared" si="16"/>
        <v>6.4858471146211232E-4</v>
      </c>
      <c r="P30" s="270">
        <f t="shared" si="17"/>
        <v>1.0732177867772605E-2</v>
      </c>
      <c r="Q30" s="270">
        <f t="shared" si="18"/>
        <v>3.9852000404649677E-3</v>
      </c>
      <c r="R30" s="270">
        <f t="shared" si="19"/>
        <v>3.096516802338987E-4</v>
      </c>
      <c r="S30" s="270">
        <f t="shared" si="20"/>
        <v>1.195560012139491E-2</v>
      </c>
      <c r="T30" s="509">
        <f t="shared" si="21"/>
        <v>6.0103110218978541E-3</v>
      </c>
      <c r="U30" s="509">
        <f t="shared" si="22"/>
        <v>7.8171870216311654E-3</v>
      </c>
      <c r="V30" s="509">
        <f t="shared" si="23"/>
        <v>6.0103110218978541E-3</v>
      </c>
      <c r="W30" s="270">
        <f t="shared" si="31"/>
        <v>0.15944873499886683</v>
      </c>
      <c r="X30" s="270">
        <f t="shared" si="32"/>
        <v>1.1018191598202909E-2</v>
      </c>
      <c r="Y30" s="259">
        <f t="shared" si="33"/>
        <v>0.67302311602807374</v>
      </c>
      <c r="Z30" s="497">
        <f t="shared" si="34"/>
        <v>1.0000000000000007</v>
      </c>
      <c r="AB30" s="88">
        <f>(IF('Parameters &amp; DSA'!$H$1=1,(('Parameters &amp; DSA'!$B$70+'Parameters &amp; DSA'!$B$78+'Parameters &amp; DSA'!$B$82+'Parameters &amp; DSA'!$B$86)*($K30))/(1+cDC)^$A30,(('Parameters &amp; DSA'!$B$70+'Parameters &amp; DSA'!$B$78)*($K30))))*($AD$2/$AF$2)</f>
        <v>327.45388179563486</v>
      </c>
      <c r="AC30" s="282">
        <f>(IF('Parameters &amp; DSA'!$H$1=1,(('Parameters &amp; DSA'!$B$70+'Parameters &amp; DSA'!$B$78+'Parameters &amp; DSA'!$B$82+'Parameters &amp; DSA'!$B$86)*($M30+$N30))/(1+cDC)^$A30,(('Parameters &amp; DSA'!$B$70+'Parameters &amp; DSA'!$B$78)*($M30+$N30))))*($AD$2/$AF$2)</f>
        <v>102.9846670845637</v>
      </c>
      <c r="AD30" s="282">
        <f>(IF('Parameters &amp; DSA'!$H$1=1,(('Parameters &amp; DSA'!$B$70+'Parameters &amp; DSA'!$B$78+'Parameters &amp; DSA'!$B$82+'Parameters &amp; DSA'!$B$86)*(P30+Q30))/(1+cDC)^$A30,(('Parameters &amp; DSA'!$B$70+'Parameters &amp; DSA'!$B$78)*(P30+Q30))))*($AD$2/$AF$2)</f>
        <v>49.17102473093982</v>
      </c>
      <c r="AE30" s="282">
        <f>(IF('Parameters &amp; DSA'!$H$1=1,(('Parameters &amp; DSA'!$B$70+'Parameters &amp; DSA'!$B$78+'Parameters &amp; DSA'!$B$82+'Parameters &amp; DSA'!$B$86)*(S30+T30))/(1+cDC)^$A30,(('Parameters &amp; DSA'!$B$70+'Parameters &amp; DSA'!$B$78)*(S30+T30))))*($AD$2/$AF$2)</f>
        <v>60.024432792899894</v>
      </c>
      <c r="AF30" s="282">
        <f>(IF('Parameters &amp; DSA'!$H$1=1,(((V30)*cM_Dialysis0)+(W30*(cM_Dialysis1)))/(1+'Parameters &amp; DSA'!$B$6)^$A30,(((V30)*cM_Dialysis0)+(W30*cM_Dialysis1))))*($AD$2/$AG$2)</f>
        <v>48695.098612127367</v>
      </c>
      <c r="AG30" s="89">
        <f t="shared" si="27"/>
        <v>49234.732618531409</v>
      </c>
      <c r="AI30" s="84">
        <f t="shared" si="1"/>
        <v>4.5446818235584434E-2</v>
      </c>
      <c r="AJ30" s="25">
        <f t="shared" si="2"/>
        <v>4.1671564678799906E-2</v>
      </c>
      <c r="AK30" s="25">
        <f t="shared" si="3"/>
        <v>1.4293082801093036E-2</v>
      </c>
      <c r="AL30" s="25">
        <f t="shared" si="4"/>
        <v>1.3071170011044153E-2</v>
      </c>
      <c r="AM30" s="25">
        <f t="shared" si="5"/>
        <v>6.8243705377696879E-3</v>
      </c>
      <c r="AN30" s="25">
        <f t="shared" si="6"/>
        <v>6.1996444558824219E-3</v>
      </c>
      <c r="AO30" s="25">
        <f t="shared" si="7"/>
        <v>8.3306982707735278E-3</v>
      </c>
      <c r="AP30" s="25">
        <f t="shared" si="8"/>
        <v>7.214547984175982E-3</v>
      </c>
      <c r="AQ30" s="25">
        <f t="shared" si="9"/>
        <v>7.6722487246833448E-2</v>
      </c>
      <c r="AR30" s="25">
        <f t="shared" si="10"/>
        <v>5.3705741072783413E-2</v>
      </c>
      <c r="AS30" s="25">
        <f t="shared" si="28"/>
        <v>0.15161745709205415</v>
      </c>
      <c r="AT30" s="85">
        <f t="shared" si="29"/>
        <v>0.12186266820268588</v>
      </c>
    </row>
    <row r="31" spans="1:46">
      <c r="A31" s="76">
        <v>27</v>
      </c>
      <c r="C31" s="10">
        <f t="shared" si="30"/>
        <v>69</v>
      </c>
      <c r="D31" s="93" t="str" cm="1">
        <f t="array" ref="D31">_xlfn.IFS(C31&lt;=4,"1-4",C31&lt;=9,"5-9",C31&lt;=14,"10-14",C31&lt;=19,"15-19",C31&lt;=24,"20-24",C31&lt;=29,"25-29",C31&lt;=34,"30-34",C31&lt;=39,"35-39",C31&lt;=44,"40-44",C31&lt;=49,"45-49",C31&lt;=54,"50-54",C31&lt;=54,"50-54",C31&lt;=59,"55-59",C31&lt;=64,"60-64",C31&lt;=69,"65-69",C31&lt;=74,"70-74",C31&lt;=79,"75-79",C31&lt;=84,"80-84",C31&gt;84,"85+")</f>
        <v>65-69</v>
      </c>
      <c r="E31" s="79">
        <f>IF(D31="85+",1,VLOOKUP(D31,'Life table 2014'!$AF$3:$AR$21,7,FALSE))</f>
        <v>1.9054958178566062E-2</v>
      </c>
      <c r="F31" s="68"/>
      <c r="G31" s="266">
        <f t="shared" si="11"/>
        <v>9855</v>
      </c>
      <c r="H31" s="25">
        <f>'Parameters &amp; DSA'!$B$113*G31^'Parameters &amp; DSA'!$B$114</f>
        <v>1.1804296993268069</v>
      </c>
      <c r="I31" s="264">
        <f t="shared" si="35"/>
        <v>4.5842747105277137E-2</v>
      </c>
      <c r="J31" s="68"/>
      <c r="K31" s="507">
        <f t="shared" si="12"/>
        <v>8.8747043876558254E-2</v>
      </c>
      <c r="L31" s="496">
        <f t="shared" si="13"/>
        <v>1.8675804782421269E-3</v>
      </c>
      <c r="M31" s="496">
        <f t="shared" si="14"/>
        <v>7.3955869897131881E-3</v>
      </c>
      <c r="N31" s="270">
        <f t="shared" si="15"/>
        <v>2.051795145536953E-2</v>
      </c>
      <c r="O31" s="270">
        <f t="shared" si="16"/>
        <v>5.8735646299478241E-4</v>
      </c>
      <c r="P31" s="270">
        <f t="shared" si="17"/>
        <v>9.7190296367539869E-3</v>
      </c>
      <c r="Q31" s="270">
        <f t="shared" si="18"/>
        <v>3.6092347219244866E-3</v>
      </c>
      <c r="R31" s="270">
        <f t="shared" si="19"/>
        <v>2.80439020539619E-4</v>
      </c>
      <c r="S31" s="270">
        <f t="shared" si="20"/>
        <v>1.0827704165773467E-2</v>
      </c>
      <c r="T31" s="509">
        <f t="shared" si="21"/>
        <v>5.4431773895413501E-3</v>
      </c>
      <c r="U31" s="509">
        <f t="shared" si="22"/>
        <v>7.0795563642100639E-3</v>
      </c>
      <c r="V31" s="509">
        <f t="shared" si="23"/>
        <v>5.4431773895413501E-3</v>
      </c>
      <c r="W31" s="270">
        <f t="shared" si="31"/>
        <v>0.15474244171522195</v>
      </c>
      <c r="X31" s="270">
        <f t="shared" si="32"/>
        <v>1.0716604305542754E-2</v>
      </c>
      <c r="Y31" s="259">
        <f t="shared" si="33"/>
        <v>0.69355465265960303</v>
      </c>
      <c r="Z31" s="497">
        <f t="shared" si="34"/>
        <v>1.0000000000000004</v>
      </c>
      <c r="AB31" s="88">
        <f>(IF('Parameters &amp; DSA'!$H$1=1,(('Parameters &amp; DSA'!$B$70+'Parameters &amp; DSA'!$B$78+'Parameters &amp; DSA'!$B$82+'Parameters &amp; DSA'!$B$86)*($K31))/(1+cDC)^$A31,(('Parameters &amp; DSA'!$B$70+'Parameters &amp; DSA'!$B$78)*($K31))))*($AD$2/$AF$2)</f>
        <v>287.86939068493803</v>
      </c>
      <c r="AC31" s="282">
        <f>(IF('Parameters &amp; DSA'!$H$1=1,(('Parameters &amp; DSA'!$B$70+'Parameters &amp; DSA'!$B$78+'Parameters &amp; DSA'!$B$82+'Parameters &amp; DSA'!$B$86)*($M31+$N31))/(1+cDC)^$A31,(('Parameters &amp; DSA'!$B$70+'Parameters &amp; DSA'!$B$78)*($M31+$N31))))*($AD$2/$AF$2)</f>
        <v>90.543334775447647</v>
      </c>
      <c r="AD31" s="282">
        <f>(IF('Parameters &amp; DSA'!$H$1=1,(('Parameters &amp; DSA'!$B$70+'Parameters &amp; DSA'!$B$78+'Parameters &amp; DSA'!$B$82+'Parameters &amp; DSA'!$B$86)*(P31+Q31))/(1+cDC)^$A31,(('Parameters &amp; DSA'!$B$70+'Parameters &amp; DSA'!$B$78)*(P31+Q31))))*($AD$2/$AF$2)</f>
        <v>43.232981880019615</v>
      </c>
      <c r="AE31" s="282">
        <f>(IF('Parameters &amp; DSA'!$H$1=1,(('Parameters &amp; DSA'!$B$70+'Parameters &amp; DSA'!$B$78+'Parameters &amp; DSA'!$B$82+'Parameters &amp; DSA'!$B$86)*(S31+T31))/(1+cDC)^$A31,(('Parameters &amp; DSA'!$B$70+'Parameters &amp; DSA'!$B$78)*(S31+T31))))*($AD$2/$AF$2)</f>
        <v>52.777969323127856</v>
      </c>
      <c r="AF31" s="282">
        <f>(IF('Parameters &amp; DSA'!$H$1=1,(((V31)*cM_Dialysis0)+(W31*(cM_Dialysis1)))/(1+'Parameters &amp; DSA'!$B$6)^$A31,(((V31)*cM_Dialysis0)+(W31*cM_Dialysis1))))*($AD$2/$AG$2)</f>
        <v>45762.495898184796</v>
      </c>
      <c r="AG31" s="89">
        <f t="shared" si="27"/>
        <v>46236.919574848333</v>
      </c>
      <c r="AI31" s="84">
        <f t="shared" si="1"/>
        <v>3.9952947884770565E-2</v>
      </c>
      <c r="AJ31" s="25">
        <f t="shared" si="2"/>
        <v>3.6634068489867042E-2</v>
      </c>
      <c r="AK31" s="25">
        <f t="shared" si="3"/>
        <v>1.2566369515666843E-2</v>
      </c>
      <c r="AL31" s="25">
        <f t="shared" si="4"/>
        <v>1.1492073099046389E-2</v>
      </c>
      <c r="AM31" s="25">
        <f t="shared" si="5"/>
        <v>6.0002387466269406E-3</v>
      </c>
      <c r="AN31" s="25">
        <f t="shared" si="6"/>
        <v>5.4509564909489714E-3</v>
      </c>
      <c r="AO31" s="25">
        <f t="shared" si="7"/>
        <v>7.3249728038600912E-3</v>
      </c>
      <c r="AP31" s="25">
        <f t="shared" si="8"/>
        <v>6.3435700176097945E-3</v>
      </c>
      <c r="AQ31" s="25">
        <f t="shared" si="9"/>
        <v>7.2113812611991568E-2</v>
      </c>
      <c r="AR31" s="25">
        <f t="shared" si="10"/>
        <v>5.0479668828394095E-2</v>
      </c>
      <c r="AS31" s="25">
        <f t="shared" si="28"/>
        <v>0.137958341562916</v>
      </c>
      <c r="AT31" s="85">
        <f t="shared" si="29"/>
        <v>0.11040033692586629</v>
      </c>
    </row>
    <row r="32" spans="1:46">
      <c r="A32" s="76">
        <v>28</v>
      </c>
      <c r="C32" s="10">
        <f t="shared" si="30"/>
        <v>70</v>
      </c>
      <c r="D32" s="93" t="str" cm="1">
        <f t="array" ref="D32">_xlfn.IFS(C32&lt;=4,"1-4",C32&lt;=9,"5-9",C32&lt;=14,"10-14",C32&lt;=19,"15-19",C32&lt;=24,"20-24",C32&lt;=29,"25-29",C32&lt;=34,"30-34",C32&lt;=39,"35-39",C32&lt;=44,"40-44",C32&lt;=49,"45-49",C32&lt;=54,"50-54",C32&lt;=54,"50-54",C32&lt;=59,"55-59",C32&lt;=64,"60-64",C32&lt;=69,"65-69",C32&lt;=74,"70-74",C32&lt;=79,"75-79",C32&lt;=84,"80-84",C32&gt;84,"85+")</f>
        <v>70-74</v>
      </c>
      <c r="E32" s="79">
        <f>IF(D32="85+",1,VLOOKUP(D32,'Life table 2014'!$AF$3:$AR$21,7,FALSE))</f>
        <v>2.9749702885658147E-2</v>
      </c>
      <c r="F32" s="68"/>
      <c r="G32" s="266">
        <f t="shared" si="11"/>
        <v>10220</v>
      </c>
      <c r="H32" s="25">
        <f>'Parameters &amp; DSA'!$B$113*G32^'Parameters &amp; DSA'!$B$114</f>
        <v>1.2274868122027784</v>
      </c>
      <c r="I32" s="264">
        <f t="shared" si="35"/>
        <v>4.5967091528803516E-2</v>
      </c>
      <c r="J32" s="68"/>
      <c r="K32" s="507">
        <f t="shared" si="12"/>
        <v>8.0359359384940682E-2</v>
      </c>
      <c r="L32" s="496">
        <f t="shared" si="13"/>
        <v>1.6910712095391848E-3</v>
      </c>
      <c r="M32" s="496">
        <f t="shared" si="14"/>
        <v>6.6966132820783907E-3</v>
      </c>
      <c r="N32" s="270">
        <f t="shared" si="15"/>
        <v>1.8580403414661485E-2</v>
      </c>
      <c r="O32" s="270">
        <f t="shared" si="16"/>
        <v>5.3189130768684719E-4</v>
      </c>
      <c r="P32" s="270">
        <f t="shared" si="17"/>
        <v>8.8012437227343865E-3</v>
      </c>
      <c r="Q32" s="270">
        <f t="shared" si="18"/>
        <v>3.2685737096827443E-3</v>
      </c>
      <c r="R32" s="270">
        <f t="shared" si="19"/>
        <v>2.5396951994749093E-4</v>
      </c>
      <c r="S32" s="270">
        <f t="shared" si="20"/>
        <v>9.805721129048239E-3</v>
      </c>
      <c r="T32" s="509">
        <f t="shared" si="21"/>
        <v>4.929630002253417E-3</v>
      </c>
      <c r="U32" s="509">
        <f t="shared" si="22"/>
        <v>6.4116215508079819E-3</v>
      </c>
      <c r="V32" s="509">
        <f t="shared" si="23"/>
        <v>4.929630002253417E-3</v>
      </c>
      <c r="W32" s="270">
        <f t="shared" si="31"/>
        <v>0.14978994000539239</v>
      </c>
      <c r="X32" s="270">
        <f t="shared" si="32"/>
        <v>1.039567909937089E-2</v>
      </c>
      <c r="Y32" s="259">
        <f t="shared" si="33"/>
        <v>0.71283888534695539</v>
      </c>
      <c r="Z32" s="497">
        <f t="shared" si="34"/>
        <v>1.0000000000000004</v>
      </c>
      <c r="AB32" s="88">
        <f>(IF('Parameters &amp; DSA'!$H$1=1,(('Parameters &amp; DSA'!$B$70+'Parameters &amp; DSA'!$B$78+'Parameters &amp; DSA'!$B$82+'Parameters &amp; DSA'!$B$86)*($K32))/(1+cDC)^$A32,(('Parameters &amp; DSA'!$B$70+'Parameters &amp; DSA'!$B$78)*($K32))))*($AD$2/$AF$2)</f>
        <v>253.07009841781684</v>
      </c>
      <c r="AC32" s="282">
        <f>(IF('Parameters &amp; DSA'!$H$1=1,(('Parameters &amp; DSA'!$B$70+'Parameters &amp; DSA'!$B$78+'Parameters &amp; DSA'!$B$82+'Parameters &amp; DSA'!$B$86)*($M32+$N32))/(1+cDC)^$A32,(('Parameters &amp; DSA'!$B$70+'Parameters &amp; DSA'!$B$78)*($M32+$N32))))*($AD$2/$AF$2)</f>
        <v>79.603137109521654</v>
      </c>
      <c r="AD32" s="282">
        <f>(IF('Parameters &amp; DSA'!$H$1=1,(('Parameters &amp; DSA'!$B$70+'Parameters &amp; DSA'!$B$78+'Parameters &amp; DSA'!$B$82+'Parameters &amp; DSA'!$B$86)*(P32+Q32))/(1+cDC)^$A32,(('Parameters &amp; DSA'!$B$70+'Parameters &amp; DSA'!$B$78)*(P32+Q32))))*($AD$2/$AF$2)</f>
        <v>38.01063011061408</v>
      </c>
      <c r="AE32" s="282">
        <f>(IF('Parameters &amp; DSA'!$H$1=1,(('Parameters &amp; DSA'!$B$70+'Parameters &amp; DSA'!$B$78+'Parameters &amp; DSA'!$B$82+'Parameters &amp; DSA'!$B$86)*(S32+T32))/(1+cDC)^$A32,(('Parameters &amp; DSA'!$B$70+'Parameters &amp; DSA'!$B$78)*(S32+T32))))*($AD$2/$AF$2)</f>
        <v>46.405008571016879</v>
      </c>
      <c r="AF32" s="282">
        <f>(IF('Parameters &amp; DSA'!$H$1=1,(((V32)*cM_Dialysis0)+(W32*(cM_Dialysis1)))/(1+'Parameters &amp; DSA'!$B$6)^$A32,(((V32)*cM_Dialysis0)+(W32*cM_Dialysis1))))*($AD$2/$AG$2)</f>
        <v>42907.15669787371</v>
      </c>
      <c r="AG32" s="89">
        <f t="shared" si="27"/>
        <v>43324.245572082677</v>
      </c>
      <c r="AI32" s="84">
        <f t="shared" si="1"/>
        <v>3.5123207886825242E-2</v>
      </c>
      <c r="AJ32" s="25">
        <f t="shared" si="2"/>
        <v>3.2205533544629031E-2</v>
      </c>
      <c r="AK32" s="25">
        <f t="shared" si="3"/>
        <v>1.1047996387645699E-2</v>
      </c>
      <c r="AL32" s="25">
        <f t="shared" si="4"/>
        <v>1.0103505386065147E-2</v>
      </c>
      <c r="AM32" s="25">
        <f t="shared" si="5"/>
        <v>5.275436614720682E-3</v>
      </c>
      <c r="AN32" s="25">
        <f t="shared" si="6"/>
        <v>4.7925052105246601E-3</v>
      </c>
      <c r="AO32" s="25">
        <f t="shared" si="7"/>
        <v>6.4404794292954853E-3</v>
      </c>
      <c r="AP32" s="25">
        <f t="shared" si="8"/>
        <v>5.5775814191667047E-3</v>
      </c>
      <c r="AQ32" s="25">
        <f t="shared" si="9"/>
        <v>6.7624327310866192E-2</v>
      </c>
      <c r="AR32" s="25">
        <f t="shared" si="10"/>
        <v>4.733702911760633E-2</v>
      </c>
      <c r="AS32" s="25">
        <f t="shared" si="28"/>
        <v>0.12551144762935329</v>
      </c>
      <c r="AT32" s="85">
        <f t="shared" si="29"/>
        <v>0.10001615467799188</v>
      </c>
    </row>
    <row r="33" spans="1:46">
      <c r="A33" s="76">
        <v>29</v>
      </c>
      <c r="C33" s="10">
        <f t="shared" si="30"/>
        <v>71</v>
      </c>
      <c r="D33" s="93" t="str" cm="1">
        <f t="array" ref="D33">_xlfn.IFS(C33&lt;=4,"1-4",C33&lt;=9,"5-9",C33&lt;=14,"10-14",C33&lt;=19,"15-19",C33&lt;=24,"20-24",C33&lt;=29,"25-29",C33&lt;=34,"30-34",C33&lt;=39,"35-39",C33&lt;=44,"40-44",C33&lt;=49,"45-49",C33&lt;=54,"50-54",C33&lt;=54,"50-54",C33&lt;=59,"55-59",C33&lt;=64,"60-64",C33&lt;=69,"65-69",C33&lt;=74,"70-74",C33&lt;=79,"75-79",C33&lt;=84,"80-84",C33&gt;84,"85+")</f>
        <v>70-74</v>
      </c>
      <c r="E33" s="79">
        <f>IF(D33="85+",1,VLOOKUP(D33,'Life table 2014'!$AF$3:$AR$21,7,FALSE))</f>
        <v>2.9749702885658147E-2</v>
      </c>
      <c r="F33" s="68"/>
      <c r="G33" s="266">
        <f t="shared" si="11"/>
        <v>10585</v>
      </c>
      <c r="H33" s="25">
        <f>'Parameters &amp; DSA'!$B$113*G33^'Parameters &amp; DSA'!$B$114</f>
        <v>1.274669938447587</v>
      </c>
      <c r="I33" s="264">
        <f t="shared" si="35"/>
        <v>4.6087304855179201E-2</v>
      </c>
      <c r="J33" s="68"/>
      <c r="K33" s="507">
        <f t="shared" si="12"/>
        <v>7.1971100602298652E-2</v>
      </c>
      <c r="L33" s="496">
        <f t="shared" si="13"/>
        <v>2.3906670657838098E-3</v>
      </c>
      <c r="M33" s="496">
        <f t="shared" si="14"/>
        <v>5.9975917168582213E-3</v>
      </c>
      <c r="N33" s="270">
        <f t="shared" si="15"/>
        <v>1.6641986651548028E-2</v>
      </c>
      <c r="O33" s="270">
        <f t="shared" si="16"/>
        <v>7.5198373656383142E-4</v>
      </c>
      <c r="P33" s="270">
        <f t="shared" si="17"/>
        <v>7.8830463086280132E-3</v>
      </c>
      <c r="Q33" s="270">
        <f t="shared" si="18"/>
        <v>2.9276859874796442E-3</v>
      </c>
      <c r="R33" s="270">
        <f t="shared" si="19"/>
        <v>3.5907348249854688E-4</v>
      </c>
      <c r="S33" s="270">
        <f t="shared" si="20"/>
        <v>8.7830579624389379E-3</v>
      </c>
      <c r="T33" s="509">
        <f t="shared" si="21"/>
        <v>4.3856110694957323E-3</v>
      </c>
      <c r="U33" s="509">
        <f t="shared" si="22"/>
        <v>5.9641289923101923E-3</v>
      </c>
      <c r="V33" s="509">
        <f t="shared" si="23"/>
        <v>4.3856110694957323E-3</v>
      </c>
      <c r="W33" s="270">
        <f t="shared" si="31"/>
        <v>0.14300470013348299</v>
      </c>
      <c r="X33" s="270">
        <f t="shared" si="32"/>
        <v>1.1714869874162826E-2</v>
      </c>
      <c r="Y33" s="259">
        <f t="shared" si="33"/>
        <v>0.73401960849827463</v>
      </c>
      <c r="Z33" s="497">
        <f t="shared" si="34"/>
        <v>1.0000000000000004</v>
      </c>
      <c r="AB33" s="88">
        <f>(IF('Parameters &amp; DSA'!$H$1=1,(('Parameters &amp; DSA'!$B$70+'Parameters &amp; DSA'!$B$78+'Parameters &amp; DSA'!$B$82+'Parameters &amp; DSA'!$B$86)*($K33))/(1+cDC)^$A33,(('Parameters &amp; DSA'!$B$70+'Parameters &amp; DSA'!$B$78)*($K33))))*($AD$2/$AF$2)</f>
        <v>220.0519834329881</v>
      </c>
      <c r="AC33" s="282">
        <f>(IF('Parameters &amp; DSA'!$H$1=1,(('Parameters &amp; DSA'!$B$70+'Parameters &amp; DSA'!$B$78+'Parameters &amp; DSA'!$B$82+'Parameters &amp; DSA'!$B$86)*($M33+$N33))/(1+cDC)^$A33,(('Parameters &amp; DSA'!$B$70+'Parameters &amp; DSA'!$B$78)*($M33+$N33))))*($AD$2/$AF$2)</f>
        <v>69.220618864556499</v>
      </c>
      <c r="AD33" s="282">
        <f>(IF('Parameters &amp; DSA'!$H$1=1,(('Parameters &amp; DSA'!$B$70+'Parameters &amp; DSA'!$B$78+'Parameters &amp; DSA'!$B$82+'Parameters &amp; DSA'!$B$86)*(P33+Q33))/(1+cDC)^$A33,(('Parameters &amp; DSA'!$B$70+'Parameters &amp; DSA'!$B$78)*(P33+Q33))))*($AD$2/$AF$2)</f>
        <v>33.053865568446959</v>
      </c>
      <c r="AE33" s="282">
        <f>(IF('Parameters &amp; DSA'!$H$1=1,(('Parameters &amp; DSA'!$B$70+'Parameters &amp; DSA'!$B$78+'Parameters &amp; DSA'!$B$82+'Parameters &amp; DSA'!$B$86)*(S33+T33))/(1+cDC)^$A33,(('Parameters &amp; DSA'!$B$70+'Parameters &amp; DSA'!$B$78)*(S33+T33))))*($AD$2/$AF$2)</f>
        <v>40.263268386884164</v>
      </c>
      <c r="AF33" s="282">
        <f>(IF('Parameters &amp; DSA'!$H$1=1,(((V33)*cM_Dialysis0)+(W33*(cM_Dialysis1)))/(1+'Parameters &amp; DSA'!$B$6)^$A33,(((V33)*cM_Dialysis0)+(W33*cM_Dialysis1))))*($AD$2/$AG$2)</f>
        <v>39678.211577864691</v>
      </c>
      <c r="AG33" s="89">
        <f t="shared" si="27"/>
        <v>40040.801314117569</v>
      </c>
      <c r="AI33" s="84">
        <f t="shared" si="1"/>
        <v>3.0540674731412389E-2</v>
      </c>
      <c r="AJ33" s="25">
        <f t="shared" si="2"/>
        <v>2.800367004367638E-2</v>
      </c>
      <c r="AK33" s="25">
        <f t="shared" si="3"/>
        <v>9.6070227246702975E-3</v>
      </c>
      <c r="AL33" s="25">
        <f t="shared" si="4"/>
        <v>8.7857202733427793E-3</v>
      </c>
      <c r="AM33" s="25">
        <f t="shared" si="5"/>
        <v>4.5874949236673745E-3</v>
      </c>
      <c r="AN33" s="25">
        <f t="shared" si="6"/>
        <v>4.1675400408721225E-3</v>
      </c>
      <c r="AO33" s="25">
        <f t="shared" si="7"/>
        <v>5.5880768000523672E-3</v>
      </c>
      <c r="AP33" s="25">
        <f t="shared" si="8"/>
        <v>4.8393840351506311E-3</v>
      </c>
      <c r="AQ33" s="25">
        <f t="shared" si="9"/>
        <v>6.2544542397452954E-2</v>
      </c>
      <c r="AR33" s="25">
        <f t="shared" si="10"/>
        <v>4.3781179678217062E-2</v>
      </c>
      <c r="AS33" s="25">
        <f t="shared" si="28"/>
        <v>0.11286781157725539</v>
      </c>
      <c r="AT33" s="85">
        <f t="shared" si="29"/>
        <v>8.9577494071258978E-2</v>
      </c>
    </row>
    <row r="34" spans="1:46">
      <c r="A34" s="76">
        <v>30</v>
      </c>
      <c r="C34" s="10">
        <f t="shared" si="30"/>
        <v>72</v>
      </c>
      <c r="D34" s="93" t="str" cm="1">
        <f t="array" ref="D34">_xlfn.IFS(C34&lt;=4,"1-4",C34&lt;=9,"5-9",C34&lt;=14,"10-14",C34&lt;=19,"15-19",C34&lt;=24,"20-24",C34&lt;=29,"25-29",C34&lt;=34,"30-34",C34&lt;=39,"35-39",C34&lt;=44,"40-44",C34&lt;=49,"45-49",C34&lt;=54,"50-54",C34&lt;=54,"50-54",C34&lt;=59,"55-59",C34&lt;=64,"60-64",C34&lt;=69,"65-69",C34&lt;=74,"70-74",C34&lt;=79,"75-79",C34&lt;=84,"80-84",C34&gt;84,"85+")</f>
        <v>70-74</v>
      </c>
      <c r="E34" s="79">
        <f>IF(D34="85+",1,VLOOKUP(D34,'Life table 2014'!$AF$3:$AR$21,7,FALSE))</f>
        <v>2.9749702885658147E-2</v>
      </c>
      <c r="F34" s="68"/>
      <c r="G34" s="266">
        <f t="shared" si="11"/>
        <v>10950</v>
      </c>
      <c r="H34" s="25">
        <f>'Parameters &amp; DSA'!$B$113*G34^'Parameters &amp; DSA'!$B$114</f>
        <v>1.3219750512627304</v>
      </c>
      <c r="I34" s="264">
        <f t="shared" si="35"/>
        <v>4.6203662296091852E-2</v>
      </c>
      <c r="J34" s="68"/>
      <c r="K34" s="507">
        <f t="shared" si="12"/>
        <v>6.4458444685870586E-2</v>
      </c>
      <c r="L34" s="496">
        <f t="shared" si="13"/>
        <v>2.1411188592721968E-3</v>
      </c>
      <c r="M34" s="496">
        <f t="shared" si="14"/>
        <v>5.3715370571558816E-3</v>
      </c>
      <c r="N34" s="270">
        <f t="shared" si="15"/>
        <v>1.4905539111832223E-2</v>
      </c>
      <c r="O34" s="270">
        <f t="shared" si="16"/>
        <v>6.7352072991665917E-4</v>
      </c>
      <c r="P34" s="270">
        <f t="shared" si="17"/>
        <v>7.0605185266573679E-3</v>
      </c>
      <c r="Q34" s="270">
        <f t="shared" si="18"/>
        <v>2.6222790555805149E-3</v>
      </c>
      <c r="R34" s="270">
        <f t="shared" si="19"/>
        <v>3.2161607378559172E-4</v>
      </c>
      <c r="S34" s="270">
        <f t="shared" si="20"/>
        <v>7.8668371667415492E-3</v>
      </c>
      <c r="T34" s="509">
        <f t="shared" si="21"/>
        <v>3.9193270769297727E-3</v>
      </c>
      <c r="U34" s="509">
        <f t="shared" si="22"/>
        <v>5.3300148780751257E-3</v>
      </c>
      <c r="V34" s="509">
        <f t="shared" si="23"/>
        <v>3.9193270769297727E-3</v>
      </c>
      <c r="W34" s="270">
        <f t="shared" si="31"/>
        <v>0.13621267103135398</v>
      </c>
      <c r="X34" s="270">
        <f t="shared" si="32"/>
        <v>1.1177640171624722E-2</v>
      </c>
      <c r="Y34" s="259">
        <f t="shared" si="33"/>
        <v>0.75366351921094887</v>
      </c>
      <c r="Z34" s="497">
        <f t="shared" si="34"/>
        <v>1.0000000000000004</v>
      </c>
      <c r="AB34" s="88">
        <f>(IF('Parameters &amp; DSA'!$H$1=1,(('Parameters &amp; DSA'!$B$70+'Parameters &amp; DSA'!$B$78+'Parameters &amp; DSA'!$B$82+'Parameters &amp; DSA'!$B$86)*($K34))/(1+cDC)^$A34,(('Parameters &amp; DSA'!$B$70+'Parameters &amp; DSA'!$B$78)*($K34))))*($AD$2/$AF$2)</f>
        <v>191.34174963984194</v>
      </c>
      <c r="AC34" s="282">
        <f>(IF('Parameters &amp; DSA'!$H$1=1,(('Parameters &amp; DSA'!$B$70+'Parameters &amp; DSA'!$B$78+'Parameters &amp; DSA'!$B$82+'Parameters &amp; DSA'!$B$86)*($M34+$N34))/(1+cDC)^$A34,(('Parameters &amp; DSA'!$B$70+'Parameters &amp; DSA'!$B$78)*($M34+$N34))))*($AD$2/$AF$2)</f>
        <v>60.191511766417136</v>
      </c>
      <c r="AD34" s="282">
        <f>(IF('Parameters &amp; DSA'!$H$1=1,(('Parameters &amp; DSA'!$B$70+'Parameters &amp; DSA'!$B$78+'Parameters &amp; DSA'!$B$82+'Parameters &amp; DSA'!$B$86)*(P34+Q34))/(1+cDC)^$A34,(('Parameters &amp; DSA'!$B$70+'Parameters &amp; DSA'!$B$78)*(P34+Q34))))*($AD$2/$AF$2)</f>
        <v>28.742912427112103</v>
      </c>
      <c r="AE34" s="282">
        <f>(IF('Parameters &amp; DSA'!$H$1=1,(('Parameters &amp; DSA'!$B$70+'Parameters &amp; DSA'!$B$78+'Parameters &amp; DSA'!$B$82+'Parameters &amp; DSA'!$B$86)*(S34+T34))/(1+cDC)^$A34,(('Parameters &amp; DSA'!$B$70+'Parameters &amp; DSA'!$B$78)*(S34+T34))))*($AD$2/$AF$2)</f>
        <v>34.986653787831088</v>
      </c>
      <c r="AF34" s="282">
        <f>(IF('Parameters &amp; DSA'!$H$1=1,(((V34)*cM_Dialysis0)+(W34*(cM_Dialysis1)))/(1+'Parameters &amp; DSA'!$B$6)^$A34,(((V34)*cM_Dialysis0)+(W34*cM_Dialysis1))))*($AD$2/$AG$2)</f>
        <v>36620.888417799135</v>
      </c>
      <c r="AG34" s="89">
        <f t="shared" si="27"/>
        <v>36936.15124542034</v>
      </c>
      <c r="AI34" s="84">
        <f t="shared" si="1"/>
        <v>2.6556025749567152E-2</v>
      </c>
      <c r="AJ34" s="25">
        <f t="shared" si="2"/>
        <v>2.4350024657358332E-2</v>
      </c>
      <c r="AK34" s="25">
        <f t="shared" si="3"/>
        <v>8.3538869033186296E-3</v>
      </c>
      <c r="AL34" s="25">
        <f t="shared" si="4"/>
        <v>7.6397147827313014E-3</v>
      </c>
      <c r="AM34" s="25">
        <f t="shared" si="5"/>
        <v>3.9891843989546434E-3</v>
      </c>
      <c r="AN34" s="25">
        <f t="shared" si="6"/>
        <v>3.6240008958473785E-3</v>
      </c>
      <c r="AO34" s="25">
        <f t="shared" si="7"/>
        <v>4.8557436138723974E-3</v>
      </c>
      <c r="AP34" s="25">
        <f t="shared" si="8"/>
        <v>4.2051691421883279E-3</v>
      </c>
      <c r="AQ34" s="25">
        <f t="shared" si="9"/>
        <v>5.7732527805121017E-2</v>
      </c>
      <c r="AR34" s="25">
        <f t="shared" si="10"/>
        <v>4.0412769463584707E-2</v>
      </c>
      <c r="AS34" s="25">
        <f t="shared" si="28"/>
        <v>0.10148736847083384</v>
      </c>
      <c r="AT34" s="85">
        <f t="shared" si="29"/>
        <v>8.0231678941710044E-2</v>
      </c>
    </row>
    <row r="35" spans="1:46">
      <c r="A35" s="76">
        <v>31</v>
      </c>
      <c r="C35" s="10">
        <f t="shared" si="30"/>
        <v>73</v>
      </c>
      <c r="D35" s="93" t="str" cm="1">
        <f t="array" ref="D35">_xlfn.IFS(C35&lt;=4,"1-4",C35&lt;=9,"5-9",C35&lt;=14,"10-14",C35&lt;=19,"15-19",C35&lt;=24,"20-24",C35&lt;=29,"25-29",C35&lt;=34,"30-34",C35&lt;=39,"35-39",C35&lt;=44,"40-44",C35&lt;=49,"45-49",C35&lt;=54,"50-54",C35&lt;=54,"50-54",C35&lt;=59,"55-59",C35&lt;=64,"60-64",C35&lt;=69,"65-69",C35&lt;=74,"70-74",C35&lt;=79,"75-79",C35&lt;=84,"80-84",C35&gt;84,"85+")</f>
        <v>70-74</v>
      </c>
      <c r="E35" s="79">
        <f>IF(D35="85+",1,VLOOKUP(D35,'Life table 2014'!$AF$3:$AR$21,7,FALSE))</f>
        <v>2.9749702885658147E-2</v>
      </c>
      <c r="F35" s="68"/>
      <c r="G35" s="266">
        <f t="shared" si="11"/>
        <v>11315</v>
      </c>
      <c r="H35" s="25">
        <f>'Parameters &amp; DSA'!$B$113*G35^'Parameters &amp; DSA'!$B$114</f>
        <v>1.3693983827277445</v>
      </c>
      <c r="I35" s="264">
        <f t="shared" si="35"/>
        <v>4.6316412146687913E-2</v>
      </c>
      <c r="J35" s="68"/>
      <c r="K35" s="507">
        <f t="shared" si="12"/>
        <v>5.772999240737936E-2</v>
      </c>
      <c r="L35" s="496">
        <f t="shared" si="13"/>
        <v>1.9176195778762802E-3</v>
      </c>
      <c r="M35" s="496">
        <f t="shared" si="14"/>
        <v>4.8108327006149464E-3</v>
      </c>
      <c r="N35" s="270">
        <f t="shared" si="15"/>
        <v>1.3350105156208793E-2</v>
      </c>
      <c r="O35" s="270">
        <f t="shared" si="16"/>
        <v>6.0323699141725552E-4</v>
      </c>
      <c r="P35" s="270">
        <f t="shared" si="17"/>
        <v>6.3237340213620589E-3</v>
      </c>
      <c r="Q35" s="270">
        <f t="shared" si="18"/>
        <v>2.3486843077660832E-3</v>
      </c>
      <c r="R35" s="270">
        <f t="shared" si="19"/>
        <v>2.8806035117354606E-4</v>
      </c>
      <c r="S35" s="270">
        <f t="shared" si="20"/>
        <v>7.0460529232982535E-3</v>
      </c>
      <c r="T35" s="509">
        <f t="shared" si="21"/>
        <v>3.5078588839418932E-3</v>
      </c>
      <c r="U35" s="509">
        <f t="shared" si="22"/>
        <v>4.7704464757875346E-3</v>
      </c>
      <c r="V35" s="509">
        <f t="shared" si="23"/>
        <v>3.5078588839418932E-3</v>
      </c>
      <c r="W35" s="270">
        <f t="shared" si="31"/>
        <v>0.12948850128231698</v>
      </c>
      <c r="X35" s="270">
        <f t="shared" si="32"/>
        <v>1.0643496825966776E-2</v>
      </c>
      <c r="Y35" s="259">
        <f t="shared" si="33"/>
        <v>0.77188637943317029</v>
      </c>
      <c r="Z35" s="497">
        <f t="shared" si="34"/>
        <v>1.0000000000000004</v>
      </c>
      <c r="AB35" s="88">
        <f>(IF('Parameters &amp; DSA'!$H$1=1,(('Parameters &amp; DSA'!$B$70+'Parameters &amp; DSA'!$B$78+'Parameters &amp; DSA'!$B$82+'Parameters &amp; DSA'!$B$86)*($K35))/(1+cDC)^$A35,(('Parameters &amp; DSA'!$B$70+'Parameters &amp; DSA'!$B$78)*($K35))))*($AD$2/$AF$2)</f>
        <v>166.37734677081517</v>
      </c>
      <c r="AC35" s="282">
        <f>(IF('Parameters &amp; DSA'!$H$1=1,(('Parameters &amp; DSA'!$B$70+'Parameters &amp; DSA'!$B$78+'Parameters &amp; DSA'!$B$82+'Parameters &amp; DSA'!$B$86)*($M35+$N35))/(1+cDC)^$A35,(('Parameters &amp; DSA'!$B$70+'Parameters &amp; DSA'!$B$78)*($M35+$N35))))*($AD$2/$AF$2)</f>
        <v>52.339668333331623</v>
      </c>
      <c r="AD35" s="282">
        <f>(IF('Parameters &amp; DSA'!$H$1=1,(('Parameters &amp; DSA'!$B$70+'Parameters &amp; DSA'!$B$78+'Parameters &amp; DSA'!$B$82+'Parameters &amp; DSA'!$B$86)*(P35+Q35))/(1+cDC)^$A35,(('Parameters &amp; DSA'!$B$70+'Parameters &amp; DSA'!$B$78)*(P35+Q35))))*($AD$2/$AF$2)</f>
        <v>24.993835812500265</v>
      </c>
      <c r="AE35" s="282">
        <f>(IF('Parameters &amp; DSA'!$H$1=1,(('Parameters &amp; DSA'!$B$70+'Parameters &amp; DSA'!$B$78+'Parameters &amp; DSA'!$B$82+'Parameters &amp; DSA'!$B$86)*(S35+T35))/(1+cDC)^$A35,(('Parameters &amp; DSA'!$B$70+'Parameters &amp; DSA'!$B$78)*(S35+T35))))*($AD$2/$AF$2)</f>
        <v>30.41628400279059</v>
      </c>
      <c r="AF35" s="282">
        <f>(IF('Parameters &amp; DSA'!$H$1=1,(((V35)*cM_Dialysis0)+(W35*(cM_Dialysis1)))/(1+'Parameters &amp; DSA'!$B$6)^$A35,(((V35)*cM_Dialysis0)+(W35*cM_Dialysis1))))*($AD$2/$AG$2)</f>
        <v>33740.040134414288</v>
      </c>
      <c r="AG35" s="89">
        <f t="shared" si="27"/>
        <v>34014.167269333724</v>
      </c>
      <c r="AI35" s="84">
        <f t="shared" si="1"/>
        <v>2.3091254853198184E-2</v>
      </c>
      <c r="AJ35" s="25">
        <f t="shared" si="2"/>
        <v>2.1173071239919468E-2</v>
      </c>
      <c r="AK35" s="25">
        <f t="shared" si="3"/>
        <v>7.2641416867986119E-3</v>
      </c>
      <c r="AL35" s="25">
        <f t="shared" si="4"/>
        <v>6.6431316668225365E-3</v>
      </c>
      <c r="AM35" s="25">
        <f t="shared" si="5"/>
        <v>3.4688558491105426E-3</v>
      </c>
      <c r="AN35" s="25">
        <f t="shared" si="6"/>
        <v>3.1513049905730764E-3</v>
      </c>
      <c r="AO35" s="25">
        <f t="shared" si="7"/>
        <v>4.2214290540597442E-3</v>
      </c>
      <c r="AP35" s="25">
        <f t="shared" si="8"/>
        <v>3.6558403008251981E-3</v>
      </c>
      <c r="AQ35" s="25">
        <f t="shared" si="9"/>
        <v>5.3196834419715948E-2</v>
      </c>
      <c r="AR35" s="25">
        <f t="shared" si="10"/>
        <v>3.7237784093801164E-2</v>
      </c>
      <c r="AS35" s="25">
        <f t="shared" si="28"/>
        <v>9.1242515862883039E-2</v>
      </c>
      <c r="AT35" s="85">
        <f t="shared" si="29"/>
        <v>7.1861132291941437E-2</v>
      </c>
    </row>
    <row r="36" spans="1:46">
      <c r="A36" s="76">
        <v>32</v>
      </c>
      <c r="C36" s="10">
        <f t="shared" si="30"/>
        <v>74</v>
      </c>
      <c r="D36" s="93" t="str" cm="1">
        <f t="array" ref="D36">_xlfn.IFS(C36&lt;=4,"1-4",C36&lt;=9,"5-9",C36&lt;=14,"10-14",C36&lt;=19,"15-19",C36&lt;=24,"20-24",C36&lt;=29,"25-29",C36&lt;=34,"30-34",C36&lt;=39,"35-39",C36&lt;=44,"40-44",C36&lt;=49,"45-49",C36&lt;=54,"50-54",C36&lt;=54,"50-54",C36&lt;=59,"55-59",C36&lt;=64,"60-64",C36&lt;=69,"65-69",C36&lt;=74,"70-74",C36&lt;=79,"75-79",C36&lt;=84,"80-84",C36&gt;84,"85+")</f>
        <v>70-74</v>
      </c>
      <c r="E36" s="79">
        <f>IF(D36="85+",1,VLOOKUP(D36,'Life table 2014'!$AF$3:$AR$21,7,FALSE))</f>
        <v>2.9749702885658147E-2</v>
      </c>
      <c r="F36" s="68"/>
      <c r="G36" s="266">
        <f t="shared" si="11"/>
        <v>11680</v>
      </c>
      <c r="H36" s="25">
        <f>'Parameters &amp; DSA'!$B$113*G36^'Parameters &amp; DSA'!$B$114</f>
        <v>1.4169363993249124</v>
      </c>
      <c r="I36" s="264">
        <f t="shared" si="35"/>
        <v>4.6425779203486339E-2</v>
      </c>
      <c r="J36" s="68"/>
      <c r="K36" s="507">
        <f t="shared" si="12"/>
        <v>5.1703885186770944E-2</v>
      </c>
      <c r="L36" s="496">
        <f t="shared" si="13"/>
        <v>1.7174501217108366E-3</v>
      </c>
      <c r="M36" s="496">
        <f t="shared" si="14"/>
        <v>4.308657098897579E-3</v>
      </c>
      <c r="N36" s="270">
        <f t="shared" si="15"/>
        <v>1.1956873274203868E-2</v>
      </c>
      <c r="O36" s="270">
        <f t="shared" si="16"/>
        <v>5.4028250536540751E-4</v>
      </c>
      <c r="P36" s="270">
        <f t="shared" si="17"/>
        <v>5.6637820772544624E-3</v>
      </c>
      <c r="Q36" s="270">
        <f t="shared" si="18"/>
        <v>2.1036041151341104E-3</v>
      </c>
      <c r="R36" s="270">
        <f t="shared" si="19"/>
        <v>2.5800186859169813E-4</v>
      </c>
      <c r="S36" s="270">
        <f t="shared" si="20"/>
        <v>6.3108123454023351E-3</v>
      </c>
      <c r="T36" s="509">
        <f t="shared" si="21"/>
        <v>3.141109569489129E-3</v>
      </c>
      <c r="U36" s="509">
        <f t="shared" si="22"/>
        <v>4.2716926682618891E-3</v>
      </c>
      <c r="V36" s="509">
        <f t="shared" si="23"/>
        <v>3.141109569489129E-3</v>
      </c>
      <c r="W36" s="270">
        <f t="shared" si="31"/>
        <v>0.12287984373496889</v>
      </c>
      <c r="X36" s="270">
        <f t="shared" si="32"/>
        <v>1.0116516431289975E-2</v>
      </c>
      <c r="Y36" s="259">
        <f t="shared" si="33"/>
        <v>0.78879032302839014</v>
      </c>
      <c r="Z36" s="497">
        <f t="shared" si="34"/>
        <v>1.0000000000000004</v>
      </c>
      <c r="AB36" s="88">
        <f>(IF('Parameters &amp; DSA'!$H$1=1,(('Parameters &amp; DSA'!$B$70+'Parameters &amp; DSA'!$B$78+'Parameters &amp; DSA'!$B$82+'Parameters &amp; DSA'!$B$86)*($K36))/(1+cDC)^$A36,(('Parameters &amp; DSA'!$B$70+'Parameters &amp; DSA'!$B$78)*($K36))))*($AD$2/$AF$2)</f>
        <v>144.67005538833101</v>
      </c>
      <c r="AC36" s="282">
        <f>(IF('Parameters &amp; DSA'!$H$1=1,(('Parameters &amp; DSA'!$B$70+'Parameters &amp; DSA'!$B$78+'Parameters &amp; DSA'!$B$82+'Parameters &amp; DSA'!$B$86)*($M36+$N36))/(1+cDC)^$A36,(('Parameters &amp; DSA'!$B$70+'Parameters &amp; DSA'!$B$78)*($M36+$N36))))*($AD$2/$AF$2)</f>
        <v>45.511767084753707</v>
      </c>
      <c r="AD36" s="282">
        <f>(IF('Parameters &amp; DSA'!$H$1=1,(('Parameters &amp; DSA'!$B$70+'Parameters &amp; DSA'!$B$78+'Parameters &amp; DSA'!$B$82+'Parameters &amp; DSA'!$B$86)*(P36+Q36))/(1+cDC)^$A36,(('Parameters &amp; DSA'!$B$70+'Parameters &amp; DSA'!$B$78)*(P36+Q36))))*($AD$2/$AF$2)</f>
        <v>21.733534851708331</v>
      </c>
      <c r="AE36" s="282">
        <f>(IF('Parameters &amp; DSA'!$H$1=1,(('Parameters &amp; DSA'!$B$70+'Parameters &amp; DSA'!$B$78+'Parameters &amp; DSA'!$B$82+'Parameters &amp; DSA'!$B$86)*(S36+T36))/(1+cDC)^$A36,(('Parameters &amp; DSA'!$B$70+'Parameters &amp; DSA'!$B$78)*(S36+T36))))*($AD$2/$AF$2)</f>
        <v>26.446950011860924</v>
      </c>
      <c r="AF36" s="282">
        <f>(IF('Parameters &amp; DSA'!$H$1=1,(((V36)*cM_Dialysis0)+(W36*(cM_Dialysis1)))/(1+'Parameters &amp; DSA'!$B$6)^$A36,(((V36)*cM_Dialysis0)+(W36*cM_Dialysis1))))*($AD$2/$AG$2)</f>
        <v>31036.105802259324</v>
      </c>
      <c r="AG36" s="89">
        <f t="shared" si="27"/>
        <v>31274.468109595979</v>
      </c>
      <c r="AI36" s="84">
        <f t="shared" ref="AI36:AI67" si="36">K36/((1+cDO)^$A36)</f>
        <v>2.0078533426788822E-2</v>
      </c>
      <c r="AJ36" s="25">
        <f t="shared" ref="AJ36:AJ67" si="37">AI36*u3aCT</f>
        <v>1.8410615678585502E-2</v>
      </c>
      <c r="AK36" s="25">
        <f t="shared" ref="AK36:AK67" si="38">(M36+N36)/((1+cDO)^$A36)</f>
        <v>6.3165078237549487E-3</v>
      </c>
      <c r="AL36" s="25">
        <f t="shared" ref="AL36:AL67" si="39">AK36*u3bCT</f>
        <v>5.7765108332037034E-3</v>
      </c>
      <c r="AM36" s="25">
        <f t="shared" ref="AM36:AM67" si="40">(P36+Q36)/((1+cDO)^$A36)</f>
        <v>3.0163637169485975E-3</v>
      </c>
      <c r="AN36" s="25">
        <f t="shared" ref="AN36:AN67" si="41">AM36*u4CT</f>
        <v>2.740235526662485E-3</v>
      </c>
      <c r="AO36" s="25">
        <f t="shared" ref="AO36:AO67" si="42">(S36+T36)/((1+cDO)^$A36)</f>
        <v>3.6705313233231403E-3</v>
      </c>
      <c r="AP36" s="25">
        <f t="shared" ref="AP36:AP67" si="43">AO36*u5CT</f>
        <v>3.1787520684117766E-3</v>
      </c>
      <c r="AQ36" s="25">
        <f t="shared" ref="AQ36:AQ67" si="44">(V36+W36)/((1+cDO)^$A36)</f>
        <v>4.893860324536628E-2</v>
      </c>
      <c r="AR36" s="25">
        <f t="shared" ref="AR36:AR67" si="45">AQ36*uDialysisCT</f>
        <v>3.4257022271756393E-2</v>
      </c>
      <c r="AS36" s="25">
        <f t="shared" si="28"/>
        <v>8.2020539536181797E-2</v>
      </c>
      <c r="AT36" s="85">
        <f t="shared" si="29"/>
        <v>6.4363136378619859E-2</v>
      </c>
    </row>
    <row r="37" spans="1:46">
      <c r="A37" s="76">
        <v>33</v>
      </c>
      <c r="C37" s="10">
        <f t="shared" si="30"/>
        <v>75</v>
      </c>
      <c r="D37" s="93" t="str" cm="1">
        <f t="array" ref="D37">_xlfn.IFS(C37&lt;=4,"1-4",C37&lt;=9,"5-9",C37&lt;=14,"10-14",C37&lt;=19,"15-19",C37&lt;=24,"20-24",C37&lt;=29,"25-29",C37&lt;=34,"30-34",C37&lt;=39,"35-39",C37&lt;=44,"40-44",C37&lt;=49,"45-49",C37&lt;=54,"50-54",C37&lt;=54,"50-54",C37&lt;=59,"55-59",C37&lt;=64,"60-64",C37&lt;=69,"65-69",C37&lt;=74,"70-74",C37&lt;=79,"75-79",C37&lt;=84,"80-84",C37&gt;84,"85+")</f>
        <v>75-79</v>
      </c>
      <c r="E37" s="79">
        <f>IF(D37="85+",1,VLOOKUP(D37,'Life table 2014'!$AF$3:$AR$21,7,FALSE))</f>
        <v>4.5413021429770106E-2</v>
      </c>
      <c r="F37" s="68"/>
      <c r="G37" s="266">
        <f t="shared" si="11"/>
        <v>12045</v>
      </c>
      <c r="H37" s="25">
        <f>'Parameters &amp; DSA'!$B$113*G37^'Parameters &amp; DSA'!$B$114</f>
        <v>1.4645857804723601</v>
      </c>
      <c r="I37" s="264">
        <f t="shared" si="35"/>
        <v>4.6531967654819373E-2</v>
      </c>
      <c r="J37" s="68"/>
      <c r="K37" s="507">
        <f t="shared" ref="K37:K68" si="46">(K36*IF((1-(E36*mm_3a))&gt;0,(1-(E36*mm_3a)),0))*(1-p3a_3b)</f>
        <v>4.6306809197935693E-2</v>
      </c>
      <c r="L37" s="496">
        <f t="shared" ref="L37:L68" si="47">K36*IF((E36*mm_3a)&gt;1,1,(E36*mm_3a))</f>
        <v>1.538175222340617E-3</v>
      </c>
      <c r="M37" s="496">
        <f t="shared" ref="M37:M68" si="48">(K36*IF((1-(E36*mm_3a))&gt;0,(1-(E36*mm_3a)),0))*p3a_3b</f>
        <v>3.8589007664946409E-3</v>
      </c>
      <c r="N37" s="270">
        <f t="shared" ref="N37:N68" si="49">(SUM(M36:N36)*(IF(1-(E36*mm_3b)&gt;0,1-(E36*mm_3b),0)))*(1-p3b_4)</f>
        <v>1.0708967066687735E-2</v>
      </c>
      <c r="O37" s="270">
        <f t="shared" ref="O37:O68" si="50">SUM(M36:N36)*(IF((E36*mm_3b)&gt;1,1,(E36*mm_3b)))</f>
        <v>4.838946958774163E-4</v>
      </c>
      <c r="P37" s="270">
        <f t="shared" ref="P37:P68" si="51">(SUM(M36:N36)*(IF(1-(E36*mm_3b)&gt;0,1-(E36*mm_3b),0)))*p3b_4</f>
        <v>5.0726686105362949E-3</v>
      </c>
      <c r="Q37" s="270">
        <f t="shared" ref="Q37:Q68" si="52">(SUM(P36:Q36)*(IF(1-(E36*mm_4)&gt;0,1-(E36*mm_4),0)))*(1-p4_5)</f>
        <v>1.8840771902417116E-3</v>
      </c>
      <c r="R37" s="270">
        <f t="shared" ref="R37:R68" si="53">SUM(P36:Q36)*IF((E36*mm_4)&gt;1,1,(E36*mm_4))</f>
        <v>2.3107743142172359E-4</v>
      </c>
      <c r="S37" s="270">
        <f t="shared" ref="S37:S68" si="54">(SUM(P36:Q36)*(IF(1-(E36*mm_4)&gt;0,1-(E36*mm_4),0)))*p4_5</f>
        <v>5.6522315707251379E-3</v>
      </c>
      <c r="T37" s="509">
        <f t="shared" ref="T37:T68" si="55">(SUM(S36:T36)*(IF(1-E36-p5_Death&gt;0,1-E36-p5_Death,0))*(1-p5_Dialysis))</f>
        <v>2.8131296640703514E-3</v>
      </c>
      <c r="U37" s="509">
        <f t="shared" ref="U37:U68" si="56">SUM(S36:T36)*(IF(E36+p5_Death&gt;1,1,E36+p5_Death))</f>
        <v>3.8256625867507609E-3</v>
      </c>
      <c r="V37" s="509">
        <f t="shared" ref="V37:V68" si="57">(SUM(S36:T36)*(IF(1-E36-p5_Death&gt;0,1-E36-p5_Death,0)))*p5_Dialysis</f>
        <v>2.8131296640703514E-3</v>
      </c>
      <c r="W37" s="270">
        <f t="shared" si="31"/>
        <v>0.11642124643315738</v>
      </c>
      <c r="X37" s="270">
        <f t="shared" si="32"/>
        <v>9.5997068713006561E-3</v>
      </c>
      <c r="Y37" s="259">
        <f t="shared" si="33"/>
        <v>0.80446883983608131</v>
      </c>
      <c r="Z37" s="497">
        <f t="shared" si="34"/>
        <v>1.0000000000000007</v>
      </c>
      <c r="AB37" s="88">
        <f>(IF('Parameters &amp; DSA'!$H$1=1,(('Parameters &amp; DSA'!$B$70+'Parameters &amp; DSA'!$B$78+'Parameters &amp; DSA'!$B$82+'Parameters &amp; DSA'!$B$86)*($K37))/(1+cDC)^$A37,(('Parameters &amp; DSA'!$B$70+'Parameters &amp; DSA'!$B$78)*($K37))))*($AD$2/$AF$2)</f>
        <v>125.79491939424328</v>
      </c>
      <c r="AC37" s="282">
        <f>(IF('Parameters &amp; DSA'!$H$1=1,(('Parameters &amp; DSA'!$B$70+'Parameters &amp; DSA'!$B$78+'Parameters &amp; DSA'!$B$82+'Parameters &amp; DSA'!$B$86)*($M37+$N37))/(1+cDC)^$A37,(('Parameters &amp; DSA'!$B$70+'Parameters &amp; DSA'!$B$78)*($M37+$N37))))*($AD$2/$AF$2)</f>
        <v>39.574390711914141</v>
      </c>
      <c r="AD37" s="282">
        <f>(IF('Parameters &amp; DSA'!$H$1=1,(('Parameters &amp; DSA'!$B$70+'Parameters &amp; DSA'!$B$78+'Parameters &amp; DSA'!$B$82+'Parameters &amp; DSA'!$B$86)*(P37+Q37))/(1+cDC)^$A37,(('Parameters &amp; DSA'!$B$70+'Parameters &amp; DSA'!$B$78)*(P37+Q37))))*($AD$2/$AF$2)</f>
        <v>18.898371371571887</v>
      </c>
      <c r="AE37" s="282">
        <f>(IF('Parameters &amp; DSA'!$H$1=1,(('Parameters &amp; DSA'!$B$70+'Parameters &amp; DSA'!$B$78+'Parameters &amp; DSA'!$B$82+'Parameters &amp; DSA'!$B$86)*(S37+T37))/(1+cDC)^$A37,(('Parameters &amp; DSA'!$B$70+'Parameters &amp; DSA'!$B$78)*(S37+T37))))*($AD$2/$AF$2)</f>
        <v>22.996605739393562</v>
      </c>
      <c r="AF37" s="282">
        <f>(IF('Parameters &amp; DSA'!$H$1=1,(((V37)*cM_Dialysis0)+(W37*(cM_Dialysis1)))/(1+'Parameters &amp; DSA'!$B$6)^$A37,(((V37)*cM_Dialysis0)+(W37*cM_Dialysis1))))*($AD$2/$AG$2)</f>
        <v>28506.780216085044</v>
      </c>
      <c r="AG37" s="89">
        <f t="shared" si="27"/>
        <v>28714.044503302168</v>
      </c>
      <c r="AI37" s="84">
        <f t="shared" si="36"/>
        <v>1.7458882470167681E-2</v>
      </c>
      <c r="AJ37" s="25">
        <f t="shared" si="37"/>
        <v>1.6008578341035591E-2</v>
      </c>
      <c r="AK37" s="25">
        <f t="shared" si="38"/>
        <v>5.4924685320750953E-3</v>
      </c>
      <c r="AL37" s="25">
        <f t="shared" si="39"/>
        <v>5.022918495761702E-3</v>
      </c>
      <c r="AM37" s="25">
        <f t="shared" si="40"/>
        <v>2.6228757587562343E-3</v>
      </c>
      <c r="AN37" s="25">
        <f t="shared" si="41"/>
        <v>2.3827687940221089E-3</v>
      </c>
      <c r="AO37" s="25">
        <f t="shared" si="42"/>
        <v>3.1916633736102156E-3</v>
      </c>
      <c r="AP37" s="25">
        <f t="shared" si="43"/>
        <v>2.7640430381485697E-3</v>
      </c>
      <c r="AQ37" s="25">
        <f t="shared" si="44"/>
        <v>4.4954489301717408E-2</v>
      </c>
      <c r="AR37" s="25">
        <f t="shared" si="45"/>
        <v>3.1468142511202182E-2</v>
      </c>
      <c r="AS37" s="25">
        <f t="shared" si="28"/>
        <v>7.3720379436326644E-2</v>
      </c>
      <c r="AT37" s="85">
        <f t="shared" si="29"/>
        <v>5.7646451180170158E-2</v>
      </c>
    </row>
    <row r="38" spans="1:46">
      <c r="A38" s="76">
        <v>34</v>
      </c>
      <c r="C38" s="10">
        <f t="shared" si="30"/>
        <v>76</v>
      </c>
      <c r="D38" s="93" t="str" cm="1">
        <f t="array" ref="D38">_xlfn.IFS(C38&lt;=4,"1-4",C38&lt;=9,"5-9",C38&lt;=14,"10-14",C38&lt;=19,"15-19",C38&lt;=24,"20-24",C38&lt;=29,"25-29",C38&lt;=34,"30-34",C38&lt;=39,"35-39",C38&lt;=44,"40-44",C38&lt;=49,"45-49",C38&lt;=54,"50-54",C38&lt;=54,"50-54",C38&lt;=59,"55-59",C38&lt;=64,"60-64",C38&lt;=69,"65-69",C38&lt;=74,"70-74",C38&lt;=79,"75-79",C38&lt;=84,"80-84",C38&gt;84,"85+")</f>
        <v>75-79</v>
      </c>
      <c r="E38" s="79">
        <f>IF(D38="85+",1,VLOOKUP(D38,'Life table 2014'!$AF$3:$AR$21,7,FALSE))</f>
        <v>4.5413021429770106E-2</v>
      </c>
      <c r="F38" s="68"/>
      <c r="G38" s="266">
        <f t="shared" si="11"/>
        <v>12410</v>
      </c>
      <c r="H38" s="25">
        <f>'Parameters &amp; DSA'!$B$113*G38^'Parameters &amp; DSA'!$B$114</f>
        <v>1.5123433996154885</v>
      </c>
      <c r="I38" s="264">
        <f t="shared" si="35"/>
        <v>4.66351635386274E-2</v>
      </c>
      <c r="J38" s="68"/>
      <c r="K38" s="507">
        <f t="shared" si="46"/>
        <v>4.0803578842602065E-2</v>
      </c>
      <c r="L38" s="496">
        <f t="shared" si="47"/>
        <v>2.1029321184501291E-3</v>
      </c>
      <c r="M38" s="496">
        <f t="shared" si="48"/>
        <v>3.4002982368835054E-3</v>
      </c>
      <c r="N38" s="270">
        <f t="shared" si="49"/>
        <v>9.4364157800954328E-3</v>
      </c>
      <c r="O38" s="270">
        <f t="shared" si="50"/>
        <v>6.6157089409436983E-4</v>
      </c>
      <c r="P38" s="270">
        <f t="shared" si="51"/>
        <v>4.4698811589925728E-3</v>
      </c>
      <c r="Q38" s="270">
        <f t="shared" si="52"/>
        <v>1.6602047386614523E-3</v>
      </c>
      <c r="R38" s="270">
        <f t="shared" si="53"/>
        <v>3.1592684613219481E-4</v>
      </c>
      <c r="S38" s="270">
        <f t="shared" si="54"/>
        <v>4.9806142159843593E-3</v>
      </c>
      <c r="T38" s="509">
        <f t="shared" si="55"/>
        <v>2.4532065702903344E-3</v>
      </c>
      <c r="U38" s="509">
        <f t="shared" si="56"/>
        <v>3.5589480942148214E-3</v>
      </c>
      <c r="V38" s="509">
        <f t="shared" si="57"/>
        <v>2.4532065702903344E-3</v>
      </c>
      <c r="W38" s="270">
        <f t="shared" si="31"/>
        <v>0.10827137268846029</v>
      </c>
      <c r="X38" s="270">
        <f t="shared" si="32"/>
        <v>1.0963003408767441E-2</v>
      </c>
      <c r="Y38" s="259">
        <f t="shared" si="33"/>
        <v>0.82207122119774023</v>
      </c>
      <c r="Z38" s="497">
        <f t="shared" si="34"/>
        <v>1.0000000000000004</v>
      </c>
      <c r="AB38" s="88">
        <f>(IF('Parameters &amp; DSA'!$H$1=1,(('Parameters &amp; DSA'!$B$70+'Parameters &amp; DSA'!$B$78+'Parameters &amp; DSA'!$B$82+'Parameters &amp; DSA'!$B$86)*($K38))/(1+cDC)^$A38,(('Parameters &amp; DSA'!$B$70+'Parameters &amp; DSA'!$B$78)*($K38))))*($AD$2/$AF$2)</f>
        <v>107.61660226201913</v>
      </c>
      <c r="AC38" s="282">
        <f>(IF('Parameters &amp; DSA'!$H$1=1,(('Parameters &amp; DSA'!$B$70+'Parameters &amp; DSA'!$B$78+'Parameters &amp; DSA'!$B$82+'Parameters &amp; DSA'!$B$86)*($M38+$N38))/(1+cDC)^$A38,(('Parameters &amp; DSA'!$B$70+'Parameters &amp; DSA'!$B$78)*($M38+$N38))))*($AD$2/$AF$2)</f>
        <v>33.855940726311374</v>
      </c>
      <c r="AD38" s="282">
        <f>(IF('Parameters &amp; DSA'!$H$1=1,(('Parameters &amp; DSA'!$B$70+'Parameters &amp; DSA'!$B$78+'Parameters &amp; DSA'!$B$82+'Parameters &amp; DSA'!$B$86)*(P38+Q38))/(1+cDC)^$A38,(('Parameters &amp; DSA'!$B$70+'Parameters &amp; DSA'!$B$78)*(P38+Q38))))*($AD$2/$AF$2)</f>
        <v>16.167675350846171</v>
      </c>
      <c r="AE38" s="282">
        <f>(IF('Parameters &amp; DSA'!$H$1=1,(('Parameters &amp; DSA'!$B$70+'Parameters &amp; DSA'!$B$78+'Parameters &amp; DSA'!$B$82+'Parameters &amp; DSA'!$B$86)*(S38+T38))/(1+cDC)^$A38,(('Parameters &amp; DSA'!$B$70+'Parameters &amp; DSA'!$B$78)*(S38+T38))))*($AD$2/$AF$2)</f>
        <v>19.606185475289486</v>
      </c>
      <c r="AF38" s="282">
        <f>(IF('Parameters &amp; DSA'!$H$1=1,(((V38)*cM_Dialysis0)+(W38*(cM_Dialysis1)))/(1+'Parameters &amp; DSA'!$B$6)^$A38,(((V38)*cM_Dialysis0)+(W38*cM_Dialysis1))))*($AD$2/$AG$2)</f>
        <v>25698.615838167523</v>
      </c>
      <c r="AG38" s="89">
        <f t="shared" si="27"/>
        <v>25875.862241981988</v>
      </c>
      <c r="AI38" s="84">
        <f t="shared" si="36"/>
        <v>1.4935941926581139E-2</v>
      </c>
      <c r="AJ38" s="25">
        <f t="shared" si="37"/>
        <v>1.3695217711522621E-2</v>
      </c>
      <c r="AK38" s="25">
        <f t="shared" si="38"/>
        <v>4.6988136953699843E-3</v>
      </c>
      <c r="AL38" s="25">
        <f t="shared" si="39"/>
        <v>4.2971130523155434E-3</v>
      </c>
      <c r="AM38" s="25">
        <f t="shared" si="40"/>
        <v>2.2438866778205333E-3</v>
      </c>
      <c r="AN38" s="25">
        <f t="shared" si="41"/>
        <v>2.0384736621181371E-3</v>
      </c>
      <c r="AO38" s="25">
        <f t="shared" si="42"/>
        <v>2.7211121844166663E-3</v>
      </c>
      <c r="AP38" s="25">
        <f t="shared" si="43"/>
        <v>2.3565364855036475E-3</v>
      </c>
      <c r="AQ38" s="25">
        <f t="shared" si="44"/>
        <v>4.053016751381526E-2</v>
      </c>
      <c r="AR38" s="25">
        <f t="shared" si="45"/>
        <v>2.8371117259670679E-2</v>
      </c>
      <c r="AS38" s="25">
        <f t="shared" si="28"/>
        <v>6.5129921998003576E-2</v>
      </c>
      <c r="AT38" s="85">
        <f t="shared" si="29"/>
        <v>5.075845817113063E-2</v>
      </c>
    </row>
    <row r="39" spans="1:46">
      <c r="A39" s="76">
        <v>35</v>
      </c>
      <c r="C39" s="10">
        <f t="shared" si="30"/>
        <v>77</v>
      </c>
      <c r="D39" s="93" t="str" cm="1">
        <f t="array" ref="D39">_xlfn.IFS(C39&lt;=4,"1-4",C39&lt;=9,"5-9",C39&lt;=14,"10-14",C39&lt;=19,"15-19",C39&lt;=24,"20-24",C39&lt;=29,"25-29",C39&lt;=34,"30-34",C39&lt;=39,"35-39",C39&lt;=44,"40-44",C39&lt;=49,"45-49",C39&lt;=54,"50-54",C39&lt;=54,"50-54",C39&lt;=59,"55-59",C39&lt;=64,"60-64",C39&lt;=69,"65-69",C39&lt;=74,"70-74",C39&lt;=79,"75-79",C39&lt;=84,"80-84",C39&gt;84,"85+")</f>
        <v>75-79</v>
      </c>
      <c r="E39" s="79">
        <f>IF(D39="85+",1,VLOOKUP(D39,'Life table 2014'!$AF$3:$AR$21,7,FALSE))</f>
        <v>4.5413021429770106E-2</v>
      </c>
      <c r="F39" s="68"/>
      <c r="G39" s="266">
        <f t="shared" si="11"/>
        <v>12775</v>
      </c>
      <c r="H39" s="25">
        <f>'Parameters &amp; DSA'!$B$113*G39^'Parameters &amp; DSA'!$B$114</f>
        <v>1.5602063075054746</v>
      </c>
      <c r="I39" s="264">
        <f t="shared" si="35"/>
        <v>4.6735536843374281E-2</v>
      </c>
      <c r="J39" s="68"/>
      <c r="K39" s="507">
        <f t="shared" si="46"/>
        <v>3.5954367731272308E-2</v>
      </c>
      <c r="L39" s="496">
        <f t="shared" si="47"/>
        <v>1.8530138003904017E-3</v>
      </c>
      <c r="M39" s="496">
        <f t="shared" si="48"/>
        <v>2.9961973109393588E-3</v>
      </c>
      <c r="N39" s="270">
        <f t="shared" si="49"/>
        <v>8.3150514613043857E-3</v>
      </c>
      <c r="O39" s="270">
        <f t="shared" si="50"/>
        <v>5.8295396874089478E-4</v>
      </c>
      <c r="P39" s="270">
        <f t="shared" si="51"/>
        <v>3.9387085869336562E-3</v>
      </c>
      <c r="Q39" s="270">
        <f t="shared" si="52"/>
        <v>1.4629250438543823E-3</v>
      </c>
      <c r="R39" s="270">
        <f t="shared" si="53"/>
        <v>2.7838572223649378E-4</v>
      </c>
      <c r="S39" s="270">
        <f t="shared" si="54"/>
        <v>4.3887751315631494E-3</v>
      </c>
      <c r="T39" s="509">
        <f t="shared" si="55"/>
        <v>2.1542728643747602E-3</v>
      </c>
      <c r="U39" s="509">
        <f t="shared" si="56"/>
        <v>3.1252750575251733E-3</v>
      </c>
      <c r="V39" s="509">
        <f t="shared" si="57"/>
        <v>2.1542728643747602E-3</v>
      </c>
      <c r="W39" s="270">
        <f t="shared" si="31"/>
        <v>0.10053258270659315</v>
      </c>
      <c r="X39" s="270">
        <f t="shared" si="32"/>
        <v>1.0191996552157467E-2</v>
      </c>
      <c r="Y39" s="259">
        <f t="shared" si="33"/>
        <v>0.83810284629879062</v>
      </c>
      <c r="Z39" s="497">
        <f t="shared" si="34"/>
        <v>1.0000000000000004</v>
      </c>
      <c r="AB39" s="88">
        <f>(IF('Parameters &amp; DSA'!$H$1=1,(('Parameters &amp; DSA'!$B$70+'Parameters &amp; DSA'!$B$78+'Parameters &amp; DSA'!$B$82+'Parameters &amp; DSA'!$B$86)*($K39))/(1+cDC)^$A39,(('Parameters &amp; DSA'!$B$70+'Parameters &amp; DSA'!$B$78)*($K39))))*($AD$2/$AF$2)</f>
        <v>92.065189422519808</v>
      </c>
      <c r="AC39" s="282">
        <f>(IF('Parameters &amp; DSA'!$H$1=1,(('Parameters &amp; DSA'!$B$70+'Parameters &amp; DSA'!$B$78+'Parameters &amp; DSA'!$B$82+'Parameters &amp; DSA'!$B$86)*($M39+$N39))/(1+cDC)^$A39,(('Parameters &amp; DSA'!$B$70+'Parameters &amp; DSA'!$B$78)*($M39+$N39))))*($AD$2/$AF$2)</f>
        <v>28.963720586194661</v>
      </c>
      <c r="AD39" s="282">
        <f>(IF('Parameters &amp; DSA'!$H$1=1,(('Parameters &amp; DSA'!$B$70+'Parameters &amp; DSA'!$B$78+'Parameters &amp; DSA'!$B$82+'Parameters &amp; DSA'!$B$86)*(P39+Q39))/(1+cDC)^$A39,(('Parameters &amp; DSA'!$B$70+'Parameters &amp; DSA'!$B$78)*(P39+Q39))))*($AD$2/$AF$2)</f>
        <v>13.831488489144299</v>
      </c>
      <c r="AE39" s="282">
        <f>(IF('Parameters &amp; DSA'!$H$1=1,(('Parameters &amp; DSA'!$B$70+'Parameters &amp; DSA'!$B$78+'Parameters &amp; DSA'!$B$82+'Parameters &amp; DSA'!$B$86)*(S39+T39))/(1+cDC)^$A39,(('Parameters &amp; DSA'!$B$70+'Parameters &amp; DSA'!$B$78)*(S39+T39))))*($AD$2/$AF$2)</f>
        <v>16.754207935152188</v>
      </c>
      <c r="AF39" s="282">
        <f>(IF('Parameters &amp; DSA'!$H$1=1,(((V39)*cM_Dialysis0)+(W39*(cM_Dialysis1)))/(1+'Parameters &amp; DSA'!$B$6)^$A39,(((V39)*cM_Dialysis0)+(W39*cM_Dialysis1))))*($AD$2/$AG$2)</f>
        <v>23137.023413968247</v>
      </c>
      <c r="AG39" s="89">
        <f t="shared" si="27"/>
        <v>23288.638020401257</v>
      </c>
      <c r="AI39" s="84">
        <f t="shared" si="36"/>
        <v>1.2777585370391793E-2</v>
      </c>
      <c r="AJ39" s="25">
        <f t="shared" si="37"/>
        <v>1.1716155186948957E-2</v>
      </c>
      <c r="AK39" s="25">
        <f t="shared" si="38"/>
        <v>4.0198300221359314E-3</v>
      </c>
      <c r="AL39" s="25">
        <f t="shared" si="39"/>
        <v>3.6761755575095353E-3</v>
      </c>
      <c r="AM39" s="25">
        <f t="shared" si="40"/>
        <v>1.9196509134255092E-3</v>
      </c>
      <c r="AN39" s="25">
        <f t="shared" si="41"/>
        <v>1.7439195419974324E-3</v>
      </c>
      <c r="AO39" s="25">
        <f t="shared" si="42"/>
        <v>2.3252906288197739E-3</v>
      </c>
      <c r="AP39" s="25">
        <f t="shared" si="43"/>
        <v>2.0137472602542489E-3</v>
      </c>
      <c r="AQ39" s="25">
        <f t="shared" si="44"/>
        <v>3.649320364306971E-2</v>
      </c>
      <c r="AR39" s="25">
        <f t="shared" si="45"/>
        <v>2.5545242550148797E-2</v>
      </c>
      <c r="AS39" s="25">
        <f t="shared" si="28"/>
        <v>5.7535560577842718E-2</v>
      </c>
      <c r="AT39" s="85">
        <f t="shared" si="29"/>
        <v>4.4695240096858969E-2</v>
      </c>
    </row>
    <row r="40" spans="1:46">
      <c r="A40" s="76">
        <v>36</v>
      </c>
      <c r="C40" s="10">
        <f t="shared" si="30"/>
        <v>78</v>
      </c>
      <c r="D40" s="93" t="str" cm="1">
        <f t="array" ref="D40">_xlfn.IFS(C40&lt;=4,"1-4",C40&lt;=9,"5-9",C40&lt;=14,"10-14",C40&lt;=19,"15-19",C40&lt;=24,"20-24",C40&lt;=29,"25-29",C40&lt;=34,"30-34",C40&lt;=39,"35-39",C40&lt;=44,"40-44",C40&lt;=49,"45-49",C40&lt;=54,"50-54",C40&lt;=54,"50-54",C40&lt;=59,"55-59",C40&lt;=64,"60-64",C40&lt;=69,"65-69",C40&lt;=74,"70-74",C40&lt;=79,"75-79",C40&lt;=84,"80-84",C40&gt;84,"85+")</f>
        <v>75-79</v>
      </c>
      <c r="E40" s="79">
        <f>IF(D40="85+",1,VLOOKUP(D40,'Life table 2014'!$AF$3:$AR$21,7,FALSE))</f>
        <v>4.5413021429770106E-2</v>
      </c>
      <c r="F40" s="68"/>
      <c r="G40" s="266">
        <f t="shared" si="11"/>
        <v>13140</v>
      </c>
      <c r="H40" s="25">
        <f>'Parameters &amp; DSA'!$B$113*G40^'Parameters &amp; DSA'!$B$114</f>
        <v>1.6081717173564076</v>
      </c>
      <c r="I40" s="264">
        <f t="shared" si="35"/>
        <v>4.683324331251093E-2</v>
      </c>
      <c r="J40" s="68"/>
      <c r="K40" s="507">
        <f t="shared" si="46"/>
        <v>3.1681450392921424E-2</v>
      </c>
      <c r="L40" s="496">
        <f t="shared" si="47"/>
        <v>1.6327964722741041E-3</v>
      </c>
      <c r="M40" s="496">
        <f t="shared" si="48"/>
        <v>2.6401208660767851E-3</v>
      </c>
      <c r="N40" s="270">
        <f t="shared" si="49"/>
        <v>7.3269230356319713E-3</v>
      </c>
      <c r="O40" s="270">
        <f t="shared" si="50"/>
        <v>5.1367798289136599E-4</v>
      </c>
      <c r="P40" s="270">
        <f t="shared" si="51"/>
        <v>3.4706477537204067E-3</v>
      </c>
      <c r="Q40" s="270">
        <f t="shared" si="52"/>
        <v>1.2890822817393228E-3</v>
      </c>
      <c r="R40" s="270">
        <f t="shared" si="53"/>
        <v>2.4530450383074411E-4</v>
      </c>
      <c r="S40" s="270">
        <f t="shared" si="54"/>
        <v>3.8672468452179711E-3</v>
      </c>
      <c r="T40" s="509">
        <f t="shared" si="55"/>
        <v>1.8961327093028255E-3</v>
      </c>
      <c r="U40" s="509">
        <f t="shared" si="56"/>
        <v>2.750782577332259E-3</v>
      </c>
      <c r="V40" s="509">
        <f t="shared" si="57"/>
        <v>1.8961327093028255E-3</v>
      </c>
      <c r="W40" s="270">
        <f t="shared" si="31"/>
        <v>9.3224409876500616E-2</v>
      </c>
      <c r="X40" s="270">
        <f t="shared" si="32"/>
        <v>9.4624456944672995E-3</v>
      </c>
      <c r="Y40" s="259">
        <f t="shared" si="33"/>
        <v>0.85270785352958633</v>
      </c>
      <c r="Z40" s="497">
        <f t="shared" si="34"/>
        <v>1.0000000000000004</v>
      </c>
      <c r="AB40" s="88">
        <f>(IF('Parameters &amp; DSA'!$H$1=1,(('Parameters &amp; DSA'!$B$70+'Parameters &amp; DSA'!$B$78+'Parameters &amp; DSA'!$B$82+'Parameters &amp; DSA'!$B$86)*($K40))/(1+cDC)^$A40,(('Parameters &amp; DSA'!$B$70+'Parameters &amp; DSA'!$B$78)*($K40))))*($AD$2/$AF$2)</f>
        <v>78.76107334040843</v>
      </c>
      <c r="AC40" s="282">
        <f>(IF('Parameters &amp; DSA'!$H$1=1,(('Parameters &amp; DSA'!$B$70+'Parameters &amp; DSA'!$B$78+'Parameters &amp; DSA'!$B$82+'Parameters &amp; DSA'!$B$86)*($M40+$N40))/(1+cDC)^$A40,(('Parameters &amp; DSA'!$B$70+'Parameters &amp; DSA'!$B$78)*($M40+$N40))))*($AD$2/$AF$2)</f>
        <v>24.778381860476618</v>
      </c>
      <c r="AD40" s="282">
        <f>(IF('Parameters &amp; DSA'!$H$1=1,(('Parameters &amp; DSA'!$B$70+'Parameters &amp; DSA'!$B$78+'Parameters &amp; DSA'!$B$82+'Parameters &amp; DSA'!$B$86)*(P40+Q40))/(1+cDC)^$A40,(('Parameters &amp; DSA'!$B$70+'Parameters &amp; DSA'!$B$78)*(P40+Q40))))*($AD$2/$AF$2)</f>
        <v>11.832837251893878</v>
      </c>
      <c r="AE40" s="282">
        <f>(IF('Parameters &amp; DSA'!$H$1=1,(('Parameters &amp; DSA'!$B$70+'Parameters &amp; DSA'!$B$78+'Parameters &amp; DSA'!$B$82+'Parameters &amp; DSA'!$B$86)*(S40+T40))/(1+cDC)^$A40,(('Parameters &amp; DSA'!$B$70+'Parameters &amp; DSA'!$B$78)*(S40+T40))))*($AD$2/$AF$2)</f>
        <v>14.327941244875719</v>
      </c>
      <c r="AF40" s="282">
        <f>(IF('Parameters &amp; DSA'!$H$1=1,(((V40)*cM_Dialysis0)+(W40*(cM_Dialysis1)))/(1+'Parameters &amp; DSA'!$B$6)^$A40,(((V40)*cM_Dialysis0)+(W40*cM_Dialysis1))))*($AD$2/$AG$2)</f>
        <v>20806.445769371199</v>
      </c>
      <c r="AG40" s="89">
        <f t="shared" si="27"/>
        <v>20936.146003068854</v>
      </c>
      <c r="AI40" s="84">
        <f t="shared" si="36"/>
        <v>1.09311276583828E-2</v>
      </c>
      <c r="AJ40" s="25">
        <f t="shared" si="37"/>
        <v>1.0023082163139239E-2</v>
      </c>
      <c r="AK40" s="25">
        <f t="shared" si="38"/>
        <v>3.4389533280530333E-3</v>
      </c>
      <c r="AL40" s="25">
        <f t="shared" si="39"/>
        <v>3.1449578958284452E-3</v>
      </c>
      <c r="AM40" s="25">
        <f t="shared" si="40"/>
        <v>1.6422611967498201E-3</v>
      </c>
      <c r="AN40" s="25">
        <f t="shared" si="41"/>
        <v>1.4919230231112725E-3</v>
      </c>
      <c r="AO40" s="25">
        <f t="shared" si="42"/>
        <v>1.9885528242184376E-3</v>
      </c>
      <c r="AP40" s="25">
        <f t="shared" si="43"/>
        <v>1.7221257214085216E-3</v>
      </c>
      <c r="AQ40" s="25">
        <f t="shared" si="44"/>
        <v>3.2819671481087609E-2</v>
      </c>
      <c r="AR40" s="25">
        <f t="shared" si="45"/>
        <v>2.2973770036761324E-2</v>
      </c>
      <c r="AS40" s="25">
        <f t="shared" si="28"/>
        <v>5.0820566488491703E-2</v>
      </c>
      <c r="AT40" s="85">
        <f t="shared" si="29"/>
        <v>3.9355858840248802E-2</v>
      </c>
    </row>
    <row r="41" spans="1:46">
      <c r="A41" s="76">
        <v>37</v>
      </c>
      <c r="C41" s="10">
        <f t="shared" si="30"/>
        <v>79</v>
      </c>
      <c r="D41" s="93" t="str" cm="1">
        <f t="array" ref="D41">_xlfn.IFS(C41&lt;=4,"1-4",C41&lt;=9,"5-9",C41&lt;=14,"10-14",C41&lt;=19,"15-19",C41&lt;=24,"20-24",C41&lt;=29,"25-29",C41&lt;=34,"30-34",C41&lt;=39,"35-39",C41&lt;=44,"40-44",C41&lt;=49,"45-49",C41&lt;=54,"50-54",C41&lt;=54,"50-54",C41&lt;=59,"55-59",C41&lt;=64,"60-64",C41&lt;=69,"65-69",C41&lt;=74,"70-74",C41&lt;=79,"75-79",C41&lt;=84,"80-84",C41&gt;84,"85+")</f>
        <v>75-79</v>
      </c>
      <c r="E41" s="79">
        <f>IF(D41="85+",1,VLOOKUP(D41,'Life table 2014'!$AF$3:$AR$21,7,FALSE))</f>
        <v>4.5413021429770106E-2</v>
      </c>
      <c r="F41" s="68"/>
      <c r="G41" s="266">
        <f t="shared" si="11"/>
        <v>13505</v>
      </c>
      <c r="H41" s="25">
        <f>'Parameters &amp; DSA'!$B$113*G41^'Parameters &amp; DSA'!$B$114</f>
        <v>1.6562369916235906</v>
      </c>
      <c r="I41" s="264">
        <f t="shared" si="35"/>
        <v>4.6928426001495382E-2</v>
      </c>
      <c r="J41" s="68"/>
      <c r="K41" s="507">
        <f t="shared" si="46"/>
        <v>2.7916338468278297E-2</v>
      </c>
      <c r="L41" s="496">
        <f t="shared" si="47"/>
        <v>1.4387503856199391E-3</v>
      </c>
      <c r="M41" s="496">
        <f t="shared" si="48"/>
        <v>2.3263615390231914E-3</v>
      </c>
      <c r="N41" s="270">
        <f t="shared" si="49"/>
        <v>6.4562070051703913E-3</v>
      </c>
      <c r="O41" s="270">
        <f t="shared" si="50"/>
        <v>4.5263357829975918E-4</v>
      </c>
      <c r="P41" s="270">
        <f t="shared" si="51"/>
        <v>3.0582033182386058E-3</v>
      </c>
      <c r="Q41" s="270">
        <f t="shared" si="52"/>
        <v>1.1358940783398686E-3</v>
      </c>
      <c r="R41" s="270">
        <f t="shared" si="53"/>
        <v>2.1615372210025312E-4</v>
      </c>
      <c r="S41" s="270">
        <f t="shared" si="54"/>
        <v>3.4076822350196075E-3</v>
      </c>
      <c r="T41" s="509">
        <f t="shared" si="55"/>
        <v>1.670189871179073E-3</v>
      </c>
      <c r="U41" s="509">
        <f t="shared" si="56"/>
        <v>2.4229998121626504E-3</v>
      </c>
      <c r="V41" s="509">
        <f t="shared" si="57"/>
        <v>1.670189871179073E-3</v>
      </c>
      <c r="W41" s="270">
        <f t="shared" si="31"/>
        <v>8.6346027832003999E-2</v>
      </c>
      <c r="X41" s="270">
        <f t="shared" si="32"/>
        <v>8.7745147537994419E-3</v>
      </c>
      <c r="Y41" s="259">
        <f t="shared" si="33"/>
        <v>0.86601290578156842</v>
      </c>
      <c r="Z41" s="497">
        <f t="shared" si="34"/>
        <v>1.0000000000000004</v>
      </c>
      <c r="AB41" s="88">
        <f>(IF('Parameters &amp; DSA'!$H$1=1,(('Parameters &amp; DSA'!$B$70+'Parameters &amp; DSA'!$B$78+'Parameters &amp; DSA'!$B$82+'Parameters &amp; DSA'!$B$86)*($K41))/(1+cDC)^$A41,(('Parameters &amp; DSA'!$B$70+'Parameters &amp; DSA'!$B$78)*($K41))))*($AD$2/$AF$2)</f>
        <v>67.379502639852547</v>
      </c>
      <c r="AC41" s="282">
        <f>(IF('Parameters &amp; DSA'!$H$1=1,(('Parameters &amp; DSA'!$B$70+'Parameters &amp; DSA'!$B$78+'Parameters &amp; DSA'!$B$82+'Parameters &amp; DSA'!$B$86)*($M41+$N41))/(1+cDC)^$A41,(('Parameters &amp; DSA'!$B$70+'Parameters &amp; DSA'!$B$78)*($M41+$N41))))*($AD$2/$AF$2)</f>
        <v>21.197805044547941</v>
      </c>
      <c r="AD41" s="282">
        <f>(IF('Parameters &amp; DSA'!$H$1=1,(('Parameters &amp; DSA'!$B$70+'Parameters &amp; DSA'!$B$78+'Parameters &amp; DSA'!$B$82+'Parameters &amp; DSA'!$B$86)*(P41+Q41))/(1+cDC)^$A41,(('Parameters &amp; DSA'!$B$70+'Parameters &amp; DSA'!$B$78)*(P41+Q41))))*($AD$2/$AF$2)</f>
        <v>10.122967842852162</v>
      </c>
      <c r="AE41" s="282">
        <f>(IF('Parameters &amp; DSA'!$H$1=1,(('Parameters &amp; DSA'!$B$70+'Parameters &amp; DSA'!$B$78+'Parameters &amp; DSA'!$B$82+'Parameters &amp; DSA'!$B$86)*(S41+T41))/(1+cDC)^$A41,(('Parameters &amp; DSA'!$B$70+'Parameters &amp; DSA'!$B$78)*(S41+T41))))*($AD$2/$AF$2)</f>
        <v>12.256066366770517</v>
      </c>
      <c r="AF41" s="282">
        <f>(IF('Parameters &amp; DSA'!$H$1=1,(((V41)*cM_Dialysis0)+(W41*(cM_Dialysis1)))/(1+'Parameters &amp; DSA'!$B$6)^$A41,(((V41)*cM_Dialysis0)+(W41*cM_Dialysis1))))*($AD$2/$AG$2)</f>
        <v>18690.45517282101</v>
      </c>
      <c r="AG41" s="89">
        <f t="shared" si="27"/>
        <v>18801.411514715033</v>
      </c>
      <c r="AI41" s="84">
        <f t="shared" si="36"/>
        <v>9.3514970489449855E-3</v>
      </c>
      <c r="AJ41" s="25">
        <f t="shared" si="37"/>
        <v>8.5746709945382395E-3</v>
      </c>
      <c r="AK41" s="25">
        <f t="shared" si="38"/>
        <v>2.9420106048831918E-3</v>
      </c>
      <c r="AL41" s="25">
        <f t="shared" si="39"/>
        <v>2.6904987066738487E-3</v>
      </c>
      <c r="AM41" s="25">
        <f t="shared" si="40"/>
        <v>1.4049510637528229E-3</v>
      </c>
      <c r="AN41" s="25">
        <f t="shared" si="41"/>
        <v>1.2763370665432726E-3</v>
      </c>
      <c r="AO41" s="25">
        <f t="shared" si="42"/>
        <v>1.7010005115819773E-3</v>
      </c>
      <c r="AP41" s="25">
        <f t="shared" si="43"/>
        <v>1.4730997826400195E-3</v>
      </c>
      <c r="AQ41" s="25">
        <f t="shared" si="44"/>
        <v>2.9483931105287908E-2</v>
      </c>
      <c r="AR41" s="25">
        <f t="shared" si="45"/>
        <v>2.0638751773701534E-2</v>
      </c>
      <c r="AS41" s="25">
        <f t="shared" si="28"/>
        <v>4.4883390334450886E-2</v>
      </c>
      <c r="AT41" s="85">
        <f t="shared" si="29"/>
        <v>3.4653358324096911E-2</v>
      </c>
    </row>
    <row r="42" spans="1:46">
      <c r="A42" s="76">
        <v>38</v>
      </c>
      <c r="C42" s="10">
        <f t="shared" si="30"/>
        <v>80</v>
      </c>
      <c r="D42" s="93" t="str" cm="1">
        <f t="array" ref="D42">_xlfn.IFS(C42&lt;=4,"1-4",C42&lt;=9,"5-9",C42&lt;=14,"10-14",C42&lt;=19,"15-19",C42&lt;=24,"20-24",C42&lt;=29,"25-29",C42&lt;=34,"30-34",C42&lt;=39,"35-39",C42&lt;=44,"40-44",C42&lt;=49,"45-49",C42&lt;=54,"50-54",C42&lt;=54,"50-54",C42&lt;=59,"55-59",C42&lt;=64,"60-64",C42&lt;=69,"65-69",C42&lt;=74,"70-74",C42&lt;=79,"75-79",C42&lt;=84,"80-84",C42&gt;84,"85+")</f>
        <v>80-84</v>
      </c>
      <c r="E42" s="79">
        <f>IF(D42="85+",1,VLOOKUP(D42,'Life table 2014'!$AF$3:$AR$21,7,FALSE))</f>
        <v>7.0484562672628037E-2</v>
      </c>
      <c r="F42" s="68"/>
      <c r="G42" s="266">
        <f t="shared" si="11"/>
        <v>13870</v>
      </c>
      <c r="H42" s="25">
        <f>'Parameters &amp; DSA'!$B$113*G42^'Parameters &amp; DSA'!$B$114</f>
        <v>1.7043996301867963</v>
      </c>
      <c r="I42" s="264">
        <f t="shared" si="35"/>
        <v>4.7021216627036733E-2</v>
      </c>
      <c r="J42" s="68"/>
      <c r="K42" s="507">
        <f t="shared" si="46"/>
        <v>2.4598682945702454E-2</v>
      </c>
      <c r="L42" s="496">
        <f t="shared" si="47"/>
        <v>1.2677652771006379E-3</v>
      </c>
      <c r="M42" s="496">
        <f t="shared" si="48"/>
        <v>2.0498902454752048E-3</v>
      </c>
      <c r="N42" s="270">
        <f t="shared" si="49"/>
        <v>5.6889566372523648E-3</v>
      </c>
      <c r="O42" s="270">
        <f t="shared" si="50"/>
        <v>3.9884297350588804E-4</v>
      </c>
      <c r="P42" s="270">
        <f t="shared" si="51"/>
        <v>2.6947689334353301E-3</v>
      </c>
      <c r="Q42" s="270">
        <f t="shared" si="52"/>
        <v>1.0009076904072777E-3</v>
      </c>
      <c r="R42" s="270">
        <f t="shared" si="53"/>
        <v>1.9046663494936124E-4</v>
      </c>
      <c r="S42" s="270">
        <f t="shared" si="54"/>
        <v>3.002723071221835E-3</v>
      </c>
      <c r="T42" s="509">
        <f t="shared" si="55"/>
        <v>1.4715342757988714E-3</v>
      </c>
      <c r="U42" s="509">
        <f t="shared" si="56"/>
        <v>2.1348035546009379E-3</v>
      </c>
      <c r="V42" s="509">
        <f t="shared" si="57"/>
        <v>1.4715342757988714E-3</v>
      </c>
      <c r="W42" s="270">
        <f t="shared" si="31"/>
        <v>7.9888672763045773E-2</v>
      </c>
      <c r="X42" s="270">
        <f t="shared" si="32"/>
        <v>8.1275449401372983E-3</v>
      </c>
      <c r="Y42" s="259">
        <f t="shared" si="33"/>
        <v>0.87813232916186257</v>
      </c>
      <c r="Z42" s="497">
        <f t="shared" si="34"/>
        <v>1.0000000000000004</v>
      </c>
      <c r="AB42" s="88">
        <f>(IF('Parameters &amp; DSA'!$H$1=1,(('Parameters &amp; DSA'!$B$70+'Parameters &amp; DSA'!$B$78+'Parameters &amp; DSA'!$B$82+'Parameters &amp; DSA'!$B$86)*($K42))/(1+cDC)^$A42,(('Parameters &amp; DSA'!$B$70+'Parameters &amp; DSA'!$B$78)*($K42))))*($AD$2/$AF$2)</f>
        <v>57.642654974645261</v>
      </c>
      <c r="AC42" s="282">
        <f>(IF('Parameters &amp; DSA'!$H$1=1,(('Parameters &amp; DSA'!$B$70+'Parameters &amp; DSA'!$B$78+'Parameters &amp; DSA'!$B$82+'Parameters &amp; DSA'!$B$86)*($M42+$N42))/(1+cDC)^$A42,(('Parameters &amp; DSA'!$B$70+'Parameters &amp; DSA'!$B$78)*($M42+$N42))))*($AD$2/$AF$2)</f>
        <v>18.134616464927795</v>
      </c>
      <c r="AD42" s="282">
        <f>(IF('Parameters &amp; DSA'!$H$1=1,(('Parameters &amp; DSA'!$B$70+'Parameters &amp; DSA'!$B$78+'Parameters &amp; DSA'!$B$82+'Parameters &amp; DSA'!$B$86)*(P42+Q42))/(1+cDC)^$A42,(('Parameters &amp; DSA'!$B$70+'Parameters &amp; DSA'!$B$78)*(P42+Q42))))*($AD$2/$AF$2)</f>
        <v>8.6601633508691052</v>
      </c>
      <c r="AE42" s="282">
        <f>(IF('Parameters &amp; DSA'!$H$1=1,(('Parameters &amp; DSA'!$B$70+'Parameters &amp; DSA'!$B$78+'Parameters &amp; DSA'!$B$82+'Parameters &amp; DSA'!$B$86)*(S42+T42))/(1+cDC)^$A42,(('Parameters &amp; DSA'!$B$70+'Parameters &amp; DSA'!$B$78)*(S42+T42))))*($AD$2/$AF$2)</f>
        <v>10.484629323097332</v>
      </c>
      <c r="AF42" s="282">
        <f>(IF('Parameters &amp; DSA'!$H$1=1,(((V42)*cM_Dialysis0)+(W42*(cM_Dialysis1)))/(1+'Parameters &amp; DSA'!$B$6)^$A42,(((V42)*cM_Dialysis0)+(W42*cM_Dialysis1))))*($AD$2/$AG$2)</f>
        <v>16772.774601987094</v>
      </c>
      <c r="AG42" s="89">
        <f t="shared" si="27"/>
        <v>16867.696666100634</v>
      </c>
      <c r="AI42" s="84">
        <f t="shared" si="36"/>
        <v>8.0001350079708568E-3</v>
      </c>
      <c r="AJ42" s="25">
        <f t="shared" si="37"/>
        <v>7.33556619289922E-3</v>
      </c>
      <c r="AK42" s="25">
        <f t="shared" si="38"/>
        <v>2.5168753955036993E-3</v>
      </c>
      <c r="AL42" s="25">
        <f t="shared" si="39"/>
        <v>2.3017082213171672E-3</v>
      </c>
      <c r="AM42" s="25">
        <f t="shared" si="40"/>
        <v>1.2019306888017005E-3</v>
      </c>
      <c r="AN42" s="25">
        <f t="shared" si="41"/>
        <v>1.0919018669844508E-3</v>
      </c>
      <c r="AO42" s="25">
        <f t="shared" si="42"/>
        <v>1.4551455017157622E-3</v>
      </c>
      <c r="AP42" s="25">
        <f t="shared" si="43"/>
        <v>1.2601845253376836E-3</v>
      </c>
      <c r="AQ42" s="25">
        <f t="shared" si="44"/>
        <v>2.6460467091833997E-2</v>
      </c>
      <c r="AR42" s="25">
        <f t="shared" si="45"/>
        <v>1.8522326964283797E-2</v>
      </c>
      <c r="AS42" s="25">
        <f t="shared" si="28"/>
        <v>3.9634553685826017E-2</v>
      </c>
      <c r="AT42" s="85">
        <f t="shared" si="29"/>
        <v>3.0511687770822318E-2</v>
      </c>
    </row>
    <row r="43" spans="1:46">
      <c r="A43" s="76">
        <v>39</v>
      </c>
      <c r="C43" s="10">
        <f t="shared" si="30"/>
        <v>81</v>
      </c>
      <c r="D43" s="93" t="str" cm="1">
        <f t="array" ref="D43">_xlfn.IFS(C43&lt;=4,"1-4",C43&lt;=9,"5-9",C43&lt;=14,"10-14",C43&lt;=19,"15-19",C43&lt;=24,"20-24",C43&lt;=29,"25-29",C43&lt;=34,"30-34",C43&lt;=39,"35-39",C43&lt;=44,"40-44",C43&lt;=49,"45-49",C43&lt;=54,"50-54",C43&lt;=54,"50-54",C43&lt;=59,"55-59",C43&lt;=64,"60-64",C43&lt;=69,"65-69",C43&lt;=74,"70-74",C43&lt;=79,"75-79",C43&lt;=84,"80-84",C43&gt;84,"85+")</f>
        <v>80-84</v>
      </c>
      <c r="E43" s="79">
        <f>IF(D43="85+",1,VLOOKUP(D43,'Life table 2014'!$AF$3:$AR$21,7,FALSE))</f>
        <v>7.0484562672628037E-2</v>
      </c>
      <c r="F43" s="68"/>
      <c r="G43" s="266">
        <f t="shared" si="11"/>
        <v>14235</v>
      </c>
      <c r="H43" s="25">
        <f>'Parameters &amp; DSA'!$B$113*G43^'Parameters &amp; DSA'!$B$114</f>
        <v>1.7526572597560892</v>
      </c>
      <c r="I43" s="264">
        <f t="shared" si="35"/>
        <v>4.711173674108271E-2</v>
      </c>
      <c r="J43" s="68"/>
      <c r="K43" s="507">
        <f t="shared" si="46"/>
        <v>2.110602049472491E-2</v>
      </c>
      <c r="L43" s="496">
        <f t="shared" si="47"/>
        <v>1.733827409750471E-3</v>
      </c>
      <c r="M43" s="496">
        <f t="shared" si="48"/>
        <v>1.7588350412270758E-3</v>
      </c>
      <c r="N43" s="270">
        <f t="shared" si="49"/>
        <v>4.8812205445554879E-3</v>
      </c>
      <c r="O43" s="270">
        <f t="shared" si="50"/>
        <v>5.4546923811948347E-4</v>
      </c>
      <c r="P43" s="270">
        <f t="shared" si="51"/>
        <v>2.312157100052599E-3</v>
      </c>
      <c r="Q43" s="270">
        <f t="shared" si="52"/>
        <v>8.5879711830790136E-4</v>
      </c>
      <c r="R43" s="270">
        <f t="shared" si="53"/>
        <v>2.6048815061100068E-4</v>
      </c>
      <c r="S43" s="270">
        <f t="shared" si="54"/>
        <v>2.5763913549237058E-3</v>
      </c>
      <c r="T43" s="509">
        <f t="shared" si="55"/>
        <v>1.2405223847491969E-3</v>
      </c>
      <c r="U43" s="509">
        <f t="shared" si="56"/>
        <v>1.9932125775223124E-3</v>
      </c>
      <c r="V43" s="509">
        <f t="shared" si="57"/>
        <v>1.2405223847491969E-3</v>
      </c>
      <c r="W43" s="270">
        <f t="shared" si="31"/>
        <v>7.1799912506763125E-2</v>
      </c>
      <c r="X43" s="270">
        <f t="shared" si="32"/>
        <v>9.5602945320815112E-3</v>
      </c>
      <c r="Y43" s="259">
        <f t="shared" si="33"/>
        <v>0.89222562106994729</v>
      </c>
      <c r="Z43" s="497">
        <f t="shared" si="34"/>
        <v>1.0000000000000004</v>
      </c>
      <c r="AB43" s="88">
        <f>(IF('Parameters &amp; DSA'!$H$1=1,(('Parameters &amp; DSA'!$B$70+'Parameters &amp; DSA'!$B$78+'Parameters &amp; DSA'!$B$82+'Parameters &amp; DSA'!$B$86)*($K43))/(1+cDC)^$A43,(('Parameters &amp; DSA'!$B$70+'Parameters &amp; DSA'!$B$78)*($K43))))*($AD$2/$AF$2)</f>
        <v>48.017688705722051</v>
      </c>
      <c r="AC43" s="282">
        <f>(IF('Parameters &amp; DSA'!$H$1=1,(('Parameters &amp; DSA'!$B$70+'Parameters &amp; DSA'!$B$78+'Parameters &amp; DSA'!$B$82+'Parameters &amp; DSA'!$B$86)*($M43+$N43))/(1+cDC)^$A43,(('Parameters &amp; DSA'!$B$70+'Parameters &amp; DSA'!$B$78)*($M43+$N43))))*($AD$2/$AF$2)</f>
        <v>15.106595873271644</v>
      </c>
      <c r="AD43" s="282">
        <f>(IF('Parameters &amp; DSA'!$H$1=1,(('Parameters &amp; DSA'!$B$70+'Parameters &amp; DSA'!$B$78+'Parameters &amp; DSA'!$B$82+'Parameters &amp; DSA'!$B$86)*(P43+Q43))/(1+cDC)^$A43,(('Parameters &amp; DSA'!$B$70+'Parameters &amp; DSA'!$B$78)*(P43+Q43))))*($AD$2/$AF$2)</f>
        <v>7.2141450158918383</v>
      </c>
      <c r="AE43" s="282">
        <f>(IF('Parameters &amp; DSA'!$H$1=1,(('Parameters &amp; DSA'!$B$70+'Parameters &amp; DSA'!$B$78+'Parameters &amp; DSA'!$B$82+'Parameters &amp; DSA'!$B$86)*(S43+T43))/(1+cDC)^$A43,(('Parameters &amp; DSA'!$B$70+'Parameters &amp; DSA'!$B$78)*(S43+T43))))*($AD$2/$AF$2)</f>
        <v>8.6837485926830418</v>
      </c>
      <c r="AF43" s="282">
        <f>(IF('Parameters &amp; DSA'!$H$1=1,(((V43)*cM_Dialysis0)+(W43*(cM_Dialysis1)))/(1+'Parameters &amp; DSA'!$B$6)^$A43,(((V43)*cM_Dialysis0)+(W43*cM_Dialysis1))))*($AD$2/$AG$2)</f>
        <v>14617.914103877141</v>
      </c>
      <c r="AG43" s="89">
        <f t="shared" si="27"/>
        <v>14696.936282064709</v>
      </c>
      <c r="AI43" s="84">
        <f t="shared" si="36"/>
        <v>6.6643008130951899E-3</v>
      </c>
      <c r="AJ43" s="25">
        <f t="shared" si="37"/>
        <v>6.1106993438416165E-3</v>
      </c>
      <c r="AK43" s="25">
        <f t="shared" si="38"/>
        <v>2.0966210968281708E-3</v>
      </c>
      <c r="AL43" s="25">
        <f t="shared" si="39"/>
        <v>1.9173813785845499E-3</v>
      </c>
      <c r="AM43" s="25">
        <f t="shared" si="40"/>
        <v>1.0012400386415401E-3</v>
      </c>
      <c r="AN43" s="25">
        <f t="shared" si="41"/>
        <v>9.0958312128816207E-4</v>
      </c>
      <c r="AO43" s="25">
        <f t="shared" si="42"/>
        <v>1.2052040480664693E-3</v>
      </c>
      <c r="AP43" s="25">
        <f t="shared" si="43"/>
        <v>1.0437303276249045E-3</v>
      </c>
      <c r="AQ43" s="25">
        <f t="shared" si="44"/>
        <v>2.3062776318159554E-2</v>
      </c>
      <c r="AR43" s="25">
        <f t="shared" si="45"/>
        <v>1.6143943422711686E-2</v>
      </c>
      <c r="AS43" s="25">
        <f t="shared" si="28"/>
        <v>3.4030142314790922E-2</v>
      </c>
      <c r="AT43" s="85">
        <f t="shared" si="29"/>
        <v>2.6125337594050918E-2</v>
      </c>
    </row>
    <row r="44" spans="1:46">
      <c r="A44" s="76">
        <v>40</v>
      </c>
      <c r="C44" s="10">
        <f t="shared" si="30"/>
        <v>82</v>
      </c>
      <c r="D44" s="93" t="str" cm="1">
        <f t="array" ref="D44">_xlfn.IFS(C44&lt;=4,"1-4",C44&lt;=9,"5-9",C44&lt;=14,"10-14",C44&lt;=19,"15-19",C44&lt;=24,"20-24",C44&lt;=29,"25-29",C44&lt;=34,"30-34",C44&lt;=39,"35-39",C44&lt;=44,"40-44",C44&lt;=49,"45-49",C44&lt;=54,"50-54",C44&lt;=54,"50-54",C44&lt;=59,"55-59",C44&lt;=64,"60-64",C44&lt;=69,"65-69",C44&lt;=74,"70-74",C44&lt;=79,"75-79",C44&lt;=84,"80-84",C44&gt;84,"85+")</f>
        <v>80-84</v>
      </c>
      <c r="E44" s="79">
        <f>IF(D44="85+",1,VLOOKUP(D44,'Life table 2014'!$AF$3:$AR$21,7,FALSE))</f>
        <v>7.0484562672628037E-2</v>
      </c>
      <c r="F44" s="68"/>
      <c r="G44" s="266">
        <f t="shared" si="11"/>
        <v>14600</v>
      </c>
      <c r="H44" s="25">
        <f>'Parameters &amp; DSA'!$B$113*G44^'Parameters &amp; DSA'!$B$114</f>
        <v>1.8010076243455548</v>
      </c>
      <c r="I44" s="264">
        <f t="shared" si="35"/>
        <v>4.7200098756208453E-2</v>
      </c>
      <c r="J44" s="68"/>
      <c r="K44" s="507">
        <f t="shared" si="46"/>
        <v>1.81092663419028E-2</v>
      </c>
      <c r="L44" s="496">
        <f t="shared" si="47"/>
        <v>1.4876486243302098E-3</v>
      </c>
      <c r="M44" s="496">
        <f t="shared" si="48"/>
        <v>1.5091055284919002E-3</v>
      </c>
      <c r="N44" s="270">
        <f t="shared" si="49"/>
        <v>4.1881660450799295E-3</v>
      </c>
      <c r="O44" s="270">
        <f t="shared" si="50"/>
        <v>4.6802141408582498E-4</v>
      </c>
      <c r="P44" s="270">
        <f t="shared" si="51"/>
        <v>1.9838681266168084E-3</v>
      </c>
      <c r="Q44" s="270">
        <f t="shared" si="52"/>
        <v>7.3686272425610856E-4</v>
      </c>
      <c r="R44" s="270">
        <f t="shared" si="53"/>
        <v>2.2350332133606494E-4</v>
      </c>
      <c r="S44" s="270">
        <f t="shared" si="54"/>
        <v>2.2105881727683269E-3</v>
      </c>
      <c r="T44" s="509">
        <f t="shared" si="55"/>
        <v>1.0582687957977873E-3</v>
      </c>
      <c r="U44" s="509">
        <f t="shared" si="56"/>
        <v>1.7003761480773284E-3</v>
      </c>
      <c r="V44" s="509">
        <f t="shared" si="57"/>
        <v>1.0582687957977873E-3</v>
      </c>
      <c r="W44" s="270">
        <f t="shared" si="31"/>
        <v>6.4451150040702399E-2</v>
      </c>
      <c r="X44" s="270">
        <f t="shared" si="32"/>
        <v>8.5892848508099286E-3</v>
      </c>
      <c r="Y44" s="259">
        <f t="shared" si="33"/>
        <v>0.90469445542858662</v>
      </c>
      <c r="Z44" s="497">
        <f t="shared" si="34"/>
        <v>1.0000000000000004</v>
      </c>
      <c r="AB44" s="88">
        <f>(IF('Parameters &amp; DSA'!$H$1=1,(('Parameters &amp; DSA'!$B$70+'Parameters &amp; DSA'!$B$78+'Parameters &amp; DSA'!$B$82+'Parameters &amp; DSA'!$B$86)*($K44))/(1+cDC)^$A44,(('Parameters &amp; DSA'!$B$70+'Parameters &amp; DSA'!$B$78)*($K44))))*($AD$2/$AF$2)</f>
        <v>39.999865197982551</v>
      </c>
      <c r="AC44" s="282">
        <f>(IF('Parameters &amp; DSA'!$H$1=1,(('Parameters &amp; DSA'!$B$70+'Parameters &amp; DSA'!$B$78+'Parameters &amp; DSA'!$B$82+'Parameters &amp; DSA'!$B$86)*($M44+$N44))/(1+cDC)^$A44,(('Parameters &amp; DSA'!$B$70+'Parameters &amp; DSA'!$B$78)*($M44+$N44))))*($AD$2/$AF$2)</f>
        <v>12.584170481377209</v>
      </c>
      <c r="AD44" s="282">
        <f>(IF('Parameters &amp; DSA'!$H$1=1,(('Parameters &amp; DSA'!$B$70+'Parameters &amp; DSA'!$B$78+'Parameters &amp; DSA'!$B$82+'Parameters &amp; DSA'!$B$86)*(P44+Q44))/(1+cDC)^$A44,(('Parameters &amp; DSA'!$B$70+'Parameters &amp; DSA'!$B$78)*(P44+Q44))))*($AD$2/$AF$2)</f>
        <v>6.009567986920116</v>
      </c>
      <c r="AE44" s="282">
        <f>(IF('Parameters &amp; DSA'!$H$1=1,(('Parameters &amp; DSA'!$B$70+'Parameters &amp; DSA'!$B$78+'Parameters &amp; DSA'!$B$82+'Parameters &amp; DSA'!$B$86)*(S44+T44))/(1+cDC)^$A44,(('Parameters &amp; DSA'!$B$70+'Parameters &amp; DSA'!$B$78)*(S44+T44))))*($AD$2/$AF$2)</f>
        <v>7.2202725182511003</v>
      </c>
      <c r="AF44" s="282">
        <f>(IF('Parameters &amp; DSA'!$H$1=1,(((V44)*cM_Dialysis0)+(W44*(cM_Dialysis1)))/(1+'Parameters &amp; DSA'!$B$6)^$A44,(((V44)*cM_Dialysis0)+(W44*cM_Dialysis1))))*($AD$2/$AG$2)</f>
        <v>12728.091995787285</v>
      </c>
      <c r="AG44" s="89">
        <f t="shared" si="27"/>
        <v>12793.905871971816</v>
      </c>
      <c r="AI44" s="84">
        <f t="shared" si="36"/>
        <v>5.5515194785051561E-3</v>
      </c>
      <c r="AJ44" s="25">
        <f t="shared" si="37"/>
        <v>5.090356420881576E-3</v>
      </c>
      <c r="AK44" s="25">
        <f t="shared" si="38"/>
        <v>1.7465375746245953E-3</v>
      </c>
      <c r="AL44" s="25">
        <f t="shared" si="39"/>
        <v>1.5972264266774538E-3</v>
      </c>
      <c r="AM44" s="25">
        <f t="shared" si="40"/>
        <v>8.3405865423943285E-4</v>
      </c>
      <c r="AN44" s="25">
        <f t="shared" si="41"/>
        <v>7.5770608923093072E-4</v>
      </c>
      <c r="AO44" s="25">
        <f t="shared" si="42"/>
        <v>1.0020904652250713E-3</v>
      </c>
      <c r="AP44" s="25">
        <f t="shared" si="43"/>
        <v>8.6782998385803018E-4</v>
      </c>
      <c r="AQ44" s="25">
        <f t="shared" si="44"/>
        <v>2.0082360479445612E-2</v>
      </c>
      <c r="AR44" s="25">
        <f t="shared" si="45"/>
        <v>1.4057652335611927E-2</v>
      </c>
      <c r="AS44" s="25">
        <f t="shared" si="28"/>
        <v>2.9216566652039866E-2</v>
      </c>
      <c r="AT44" s="85">
        <f t="shared" si="29"/>
        <v>2.2370771256259921E-2</v>
      </c>
    </row>
    <row r="45" spans="1:46">
      <c r="A45" s="76">
        <v>41</v>
      </c>
      <c r="C45" s="10">
        <f t="shared" si="30"/>
        <v>83</v>
      </c>
      <c r="D45" s="93" t="str" cm="1">
        <f t="array" ref="D45">_xlfn.IFS(C45&lt;=4,"1-4",C45&lt;=9,"5-9",C45&lt;=14,"10-14",C45&lt;=19,"15-19",C45&lt;=24,"20-24",C45&lt;=29,"25-29",C45&lt;=34,"30-34",C45&lt;=39,"35-39",C45&lt;=44,"40-44",C45&lt;=49,"45-49",C45&lt;=54,"50-54",C45&lt;=54,"50-54",C45&lt;=59,"55-59",C45&lt;=64,"60-64",C45&lt;=69,"65-69",C45&lt;=74,"70-74",C45&lt;=79,"75-79",C45&lt;=84,"80-84",C45&gt;84,"85+")</f>
        <v>80-84</v>
      </c>
      <c r="E45" s="79">
        <f>IF(D45="85+",1,VLOOKUP(D45,'Life table 2014'!$AF$3:$AR$21,7,FALSE))</f>
        <v>7.0484562672628037E-2</v>
      </c>
      <c r="F45" s="68"/>
      <c r="G45" s="266">
        <f t="shared" si="11"/>
        <v>14965</v>
      </c>
      <c r="H45" s="25">
        <f>'Parameters &amp; DSA'!$B$113*G45^'Parameters &amp; DSA'!$B$114</f>
        <v>1.8494485766832074</v>
      </c>
      <c r="I45" s="264">
        <f t="shared" si="35"/>
        <v>4.7286406844448181E-2</v>
      </c>
      <c r="J45" s="68"/>
      <c r="K45" s="507">
        <f t="shared" si="46"/>
        <v>1.5538008575512283E-2</v>
      </c>
      <c r="L45" s="496">
        <f t="shared" si="47"/>
        <v>1.2764237184311614E-3</v>
      </c>
      <c r="M45" s="496">
        <f t="shared" si="48"/>
        <v>1.2948340479593569E-3</v>
      </c>
      <c r="N45" s="270">
        <f t="shared" si="49"/>
        <v>3.5935119888338232E-3</v>
      </c>
      <c r="O45" s="270">
        <f t="shared" si="50"/>
        <v>4.0156969529040577E-4</v>
      </c>
      <c r="P45" s="270">
        <f t="shared" si="51"/>
        <v>1.7021898894476002E-3</v>
      </c>
      <c r="Q45" s="270">
        <f t="shared" si="52"/>
        <v>6.322403316748027E-4</v>
      </c>
      <c r="R45" s="270">
        <f t="shared" si="53"/>
        <v>1.9176952417370474E-4</v>
      </c>
      <c r="S45" s="270">
        <f t="shared" si="54"/>
        <v>1.8967209950244094E-3</v>
      </c>
      <c r="T45" s="509">
        <f t="shared" si="55"/>
        <v>9.0631582574253304E-4</v>
      </c>
      <c r="U45" s="509">
        <f t="shared" si="56"/>
        <v>1.4562253170810481E-3</v>
      </c>
      <c r="V45" s="509">
        <f t="shared" si="57"/>
        <v>9.0631582574253304E-4</v>
      </c>
      <c r="W45" s="270">
        <f t="shared" si="31"/>
        <v>5.7799965060326822E-2</v>
      </c>
      <c r="X45" s="270">
        <f t="shared" si="32"/>
        <v>7.7094537761733684E-3</v>
      </c>
      <c r="Y45" s="259">
        <f t="shared" si="33"/>
        <v>0.91572989745973632</v>
      </c>
      <c r="Z45" s="497">
        <f t="shared" si="34"/>
        <v>1.0000000000000004</v>
      </c>
      <c r="AB45" s="88">
        <f>(IF('Parameters &amp; DSA'!$H$1=1,(('Parameters &amp; DSA'!$B$70+'Parameters &amp; DSA'!$B$78+'Parameters &amp; DSA'!$B$82+'Parameters &amp; DSA'!$B$86)*($K45))/(1+cDC)^$A45,(('Parameters &amp; DSA'!$B$70+'Parameters &amp; DSA'!$B$78)*($K45))))*($AD$2/$AF$2)</f>
        <v>33.320829448130247</v>
      </c>
      <c r="AC45" s="282">
        <f>(IF('Parameters &amp; DSA'!$H$1=1,(('Parameters &amp; DSA'!$B$70+'Parameters &amp; DSA'!$B$78+'Parameters &amp; DSA'!$B$82+'Parameters &amp; DSA'!$B$86)*($M45+$N45))/(1+cDC)^$A45,(('Parameters &amp; DSA'!$B$70+'Parameters &amp; DSA'!$B$78)*($M45+$N45))))*($AD$2/$AF$2)</f>
        <v>10.482922813682302</v>
      </c>
      <c r="AD45" s="282">
        <f>(IF('Parameters &amp; DSA'!$H$1=1,(('Parameters &amp; DSA'!$B$70+'Parameters &amp; DSA'!$B$78+'Parameters &amp; DSA'!$B$82+'Parameters &amp; DSA'!$B$86)*(P45+Q45))/(1+cDC)^$A45,(('Parameters &amp; DSA'!$B$70+'Parameters &amp; DSA'!$B$78)*(P45+Q45))))*($AD$2/$AF$2)</f>
        <v>5.0061210147077047</v>
      </c>
      <c r="AE45" s="282">
        <f>(IF('Parameters &amp; DSA'!$H$1=1,(('Parameters &amp; DSA'!$B$70+'Parameters &amp; DSA'!$B$78+'Parameters &amp; DSA'!$B$82+'Parameters &amp; DSA'!$B$86)*(S45+T45))/(1+cDC)^$A45,(('Parameters &amp; DSA'!$B$70+'Parameters &amp; DSA'!$B$78)*(S45+T45))))*($AD$2/$AF$2)</f>
        <v>6.0110349011392001</v>
      </c>
      <c r="AF45" s="282">
        <f>(IF('Parameters &amp; DSA'!$H$1=1,(((V45)*cM_Dialysis0)+(W45*(cM_Dialysis1)))/(1+'Parameters &amp; DSA'!$B$6)^$A45,(((V45)*cM_Dialysis0)+(W45*cM_Dialysis1))))*($AD$2/$AG$2)</f>
        <v>11073.504353134011</v>
      </c>
      <c r="AG45" s="89">
        <f t="shared" si="27"/>
        <v>11128.325261311669</v>
      </c>
      <c r="AI45" s="84">
        <f t="shared" si="36"/>
        <v>4.6245464279857902E-3</v>
      </c>
      <c r="AJ45" s="25">
        <f t="shared" si="37"/>
        <v>4.2403867435769392E-3</v>
      </c>
      <c r="AK45" s="25">
        <f t="shared" si="38"/>
        <v>1.4549086579111422E-3</v>
      </c>
      <c r="AL45" s="25">
        <f t="shared" si="39"/>
        <v>1.3305288077280503E-3</v>
      </c>
      <c r="AM45" s="25">
        <f t="shared" si="40"/>
        <v>6.9479179960600299E-4</v>
      </c>
      <c r="AN45" s="25">
        <f t="shared" si="41"/>
        <v>6.3118819597795075E-4</v>
      </c>
      <c r="AO45" s="25">
        <f t="shared" si="42"/>
        <v>8.3426224499705758E-4</v>
      </c>
      <c r="AP45" s="25">
        <f t="shared" si="43"/>
        <v>7.2248745570745382E-4</v>
      </c>
      <c r="AQ45" s="25">
        <f t="shared" si="44"/>
        <v>1.7472633011663245E-2</v>
      </c>
      <c r="AR45" s="25">
        <f t="shared" si="45"/>
        <v>1.2230843108164271E-2</v>
      </c>
      <c r="AS45" s="25">
        <f t="shared" si="28"/>
        <v>2.508114214216324E-2</v>
      </c>
      <c r="AT45" s="85">
        <f t="shared" si="29"/>
        <v>1.9155434311154663E-2</v>
      </c>
    </row>
    <row r="46" spans="1:46">
      <c r="A46" s="76">
        <v>42</v>
      </c>
      <c r="C46" s="10">
        <f t="shared" si="30"/>
        <v>84</v>
      </c>
      <c r="D46" s="93" t="str" cm="1">
        <f t="array" ref="D46">_xlfn.IFS(C46&lt;=4,"1-4",C46&lt;=9,"5-9",C46&lt;=14,"10-14",C46&lt;=19,"15-19",C46&lt;=24,"20-24",C46&lt;=29,"25-29",C46&lt;=34,"30-34",C46&lt;=39,"35-39",C46&lt;=44,"40-44",C46&lt;=49,"45-49",C46&lt;=54,"50-54",C46&lt;=54,"50-54",C46&lt;=59,"55-59",C46&lt;=64,"60-64",C46&lt;=69,"65-69",C46&lt;=74,"70-74",C46&lt;=79,"75-79",C46&lt;=84,"80-84",C46&gt;84,"85+")</f>
        <v>80-84</v>
      </c>
      <c r="E46" s="79">
        <f>IF(D46="85+",1,VLOOKUP(D46,'Life table 2014'!$AF$3:$AR$21,7,FALSE))</f>
        <v>7.0484562672628037E-2</v>
      </c>
      <c r="F46" s="68"/>
      <c r="G46" s="266">
        <f t="shared" si="11"/>
        <v>15330</v>
      </c>
      <c r="H46" s="25">
        <f>'Parameters &amp; DSA'!$B$113*G46^'Parameters &amp; DSA'!$B$114</f>
        <v>1.8979780704444795</v>
      </c>
      <c r="I46" s="264">
        <f t="shared" si="35"/>
        <v>4.7370757727959067E-2</v>
      </c>
      <c r="J46" s="68"/>
      <c r="K46" s="507">
        <f t="shared" si="46"/>
        <v>1.3331832771935776E-2</v>
      </c>
      <c r="L46" s="496">
        <f t="shared" si="47"/>
        <v>1.0951897392485273E-3</v>
      </c>
      <c r="M46" s="496">
        <f t="shared" si="48"/>
        <v>1.1109860643279813E-3</v>
      </c>
      <c r="N46" s="270">
        <f t="shared" si="49"/>
        <v>3.0832881778481941E-3</v>
      </c>
      <c r="O46" s="270">
        <f t="shared" si="50"/>
        <v>3.4455293259584173E-4</v>
      </c>
      <c r="P46" s="270">
        <f t="shared" si="51"/>
        <v>1.4605049263491444E-3</v>
      </c>
      <c r="Q46" s="270">
        <f t="shared" si="52"/>
        <v>5.4247223197420569E-4</v>
      </c>
      <c r="R46" s="270">
        <f t="shared" si="53"/>
        <v>1.6454129322557892E-4</v>
      </c>
      <c r="S46" s="270">
        <f t="shared" si="54"/>
        <v>1.6274166959226179E-3</v>
      </c>
      <c r="T46" s="509">
        <f t="shared" si="55"/>
        <v>7.7716359425615371E-4</v>
      </c>
      <c r="U46" s="509">
        <f t="shared" si="56"/>
        <v>1.2487096322546349E-3</v>
      </c>
      <c r="V46" s="509">
        <f t="shared" si="57"/>
        <v>7.7716359425615371E-4</v>
      </c>
      <c r="W46" s="270">
        <f t="shared" si="31"/>
        <v>5.1792385269375171E-2</v>
      </c>
      <c r="X46" s="270">
        <f t="shared" si="32"/>
        <v>6.9138956166941885E-3</v>
      </c>
      <c r="Y46" s="259">
        <f t="shared" si="33"/>
        <v>0.92549678667375512</v>
      </c>
      <c r="Z46" s="497">
        <f t="shared" si="34"/>
        <v>1.0000000000000004</v>
      </c>
      <c r="AB46" s="88">
        <f>(IF('Parameters &amp; DSA'!$H$1=1,(('Parameters &amp; DSA'!$B$70+'Parameters &amp; DSA'!$B$78+'Parameters &amp; DSA'!$B$82+'Parameters &amp; DSA'!$B$86)*($K46))/(1+cDC)^$A46,(('Parameters &amp; DSA'!$B$70+'Parameters &amp; DSA'!$B$78)*($K46))))*($AD$2/$AF$2)</f>
        <v>27.757035420393933</v>
      </c>
      <c r="AC46" s="282">
        <f>(IF('Parameters &amp; DSA'!$H$1=1,(('Parameters &amp; DSA'!$B$70+'Parameters &amp; DSA'!$B$78+'Parameters &amp; DSA'!$B$82+'Parameters &amp; DSA'!$B$86)*($M46+$N46))/(1+cDC)^$A46,(('Parameters &amp; DSA'!$B$70+'Parameters &amp; DSA'!$B$78)*($M46+$N46))))*($AD$2/$AF$2)</f>
        <v>8.732529179934037</v>
      </c>
      <c r="AD46" s="282">
        <f>(IF('Parameters &amp; DSA'!$H$1=1,(('Parameters &amp; DSA'!$B$70+'Parameters &amp; DSA'!$B$78+'Parameters &amp; DSA'!$B$82+'Parameters &amp; DSA'!$B$86)*(P46+Q46))/(1+cDC)^$A46,(('Parameters &amp; DSA'!$B$70+'Parameters &amp; DSA'!$B$78)*(P46+Q46))))*($AD$2/$AF$2)</f>
        <v>4.1702224203453309</v>
      </c>
      <c r="AE46" s="282">
        <f>(IF('Parameters &amp; DSA'!$H$1=1,(('Parameters &amp; DSA'!$B$70+'Parameters &amp; DSA'!$B$78+'Parameters &amp; DSA'!$B$82+'Parameters &amp; DSA'!$B$86)*(S46+T46))/(1+cDC)^$A46,(('Parameters &amp; DSA'!$B$70+'Parameters &amp; DSA'!$B$78)*(S46+T46))))*($AD$2/$AF$2)</f>
        <v>5.006364948274256</v>
      </c>
      <c r="AF46" s="282">
        <f>(IF('Parameters &amp; DSA'!$H$1=1,(((V46)*cM_Dialysis0)+(W46*(cM_Dialysis1)))/(1+'Parameters &amp; DSA'!$B$6)^$A46,(((V46)*cM_Dialysis0)+(W46*cM_Dialysis1))))*($AD$2/$AG$2)</f>
        <v>9626.7034785247197</v>
      </c>
      <c r="AG46" s="89">
        <f t="shared" si="27"/>
        <v>9672.3696304936675</v>
      </c>
      <c r="AI46" s="84">
        <f t="shared" si="36"/>
        <v>3.8523560526810587E-3</v>
      </c>
      <c r="AJ46" s="25">
        <f t="shared" si="37"/>
        <v>3.5323419910916589E-3</v>
      </c>
      <c r="AK46" s="25">
        <f t="shared" si="38"/>
        <v>1.2119742303897455E-3</v>
      </c>
      <c r="AL46" s="25">
        <f t="shared" si="39"/>
        <v>1.1083627958285722E-3</v>
      </c>
      <c r="AM46" s="25">
        <f t="shared" si="40"/>
        <v>5.7877872541964683E-4</v>
      </c>
      <c r="AN46" s="25">
        <f t="shared" si="41"/>
        <v>5.2579535304706588E-4</v>
      </c>
      <c r="AO46" s="25">
        <f t="shared" si="42"/>
        <v>6.9482565476875087E-4</v>
      </c>
      <c r="AP46" s="25">
        <f t="shared" si="43"/>
        <v>6.0173263561257169E-4</v>
      </c>
      <c r="AQ46" s="25">
        <f t="shared" si="44"/>
        <v>1.5190456047260896E-2</v>
      </c>
      <c r="AR46" s="25">
        <f t="shared" si="45"/>
        <v>1.0633319233082627E-2</v>
      </c>
      <c r="AS46" s="25">
        <f t="shared" si="28"/>
        <v>2.1528390710520099E-2</v>
      </c>
      <c r="AT46" s="85">
        <f t="shared" si="29"/>
        <v>1.6401552008662494E-2</v>
      </c>
    </row>
    <row r="47" spans="1:46">
      <c r="A47" s="76">
        <v>43</v>
      </c>
      <c r="C47" s="10">
        <f t="shared" si="30"/>
        <v>85</v>
      </c>
      <c r="D47" s="93" t="str" cm="1">
        <f t="array" ref="D47">_xlfn.IFS(C47&lt;=4,"1-4",C47&lt;=9,"5-9",C47&lt;=14,"10-14",C47&lt;=19,"15-19",C47&lt;=24,"20-24",C47&lt;=29,"25-29",C47&lt;=34,"30-34",C47&lt;=39,"35-39",C47&lt;=44,"40-44",C47&lt;=49,"45-49",C47&lt;=54,"50-54",C47&lt;=54,"50-54",C47&lt;=59,"55-59",C47&lt;=64,"60-64",C47&lt;=69,"65-69",C47&lt;=74,"70-74",C47&lt;=79,"75-79",C47&lt;=84,"80-84",C47&gt;84,"85+")</f>
        <v>85+</v>
      </c>
      <c r="E47" s="79">
        <f>IF(D47="85+",1,VLOOKUP(D47,'Life table 2014'!$AF$3:$AR$21,7,FALSE))</f>
        <v>1</v>
      </c>
      <c r="F47" s="68"/>
      <c r="G47" s="266">
        <f t="shared" si="11"/>
        <v>15695</v>
      </c>
      <c r="H47" s="25">
        <f>'Parameters &amp; DSA'!$B$113*G47^'Parameters &amp; DSA'!$B$114</f>
        <v>1.9465941532125437</v>
      </c>
      <c r="I47" s="264">
        <f t="shared" si="35"/>
        <v>4.7453241376748334E-2</v>
      </c>
      <c r="J47" s="68"/>
      <c r="K47" s="507">
        <f t="shared" si="46"/>
        <v>1.1438902494813483E-2</v>
      </c>
      <c r="L47" s="496">
        <f t="shared" si="47"/>
        <v>9.3968840255450356E-4</v>
      </c>
      <c r="M47" s="496">
        <f t="shared" si="48"/>
        <v>9.5324187456779022E-4</v>
      </c>
      <c r="N47" s="270">
        <f t="shared" si="49"/>
        <v>2.6455075169021097E-3</v>
      </c>
      <c r="O47" s="270">
        <f t="shared" si="50"/>
        <v>2.9563158568885611E-4</v>
      </c>
      <c r="P47" s="270">
        <f t="shared" si="51"/>
        <v>1.2531351395852095E-3</v>
      </c>
      <c r="Q47" s="270">
        <f t="shared" si="52"/>
        <v>4.6544954731891615E-4</v>
      </c>
      <c r="R47" s="270">
        <f t="shared" si="53"/>
        <v>1.4117896904768457E-4</v>
      </c>
      <c r="S47" s="270">
        <f t="shared" si="54"/>
        <v>1.3963486419567492E-3</v>
      </c>
      <c r="T47" s="509">
        <f t="shared" si="55"/>
        <v>6.6668844559863028E-4</v>
      </c>
      <c r="U47" s="509">
        <f t="shared" si="56"/>
        <v>1.071203398981511E-3</v>
      </c>
      <c r="V47" s="509">
        <f t="shared" si="57"/>
        <v>6.6668844559863028E-4</v>
      </c>
      <c r="W47" s="270">
        <f t="shared" si="31"/>
        <v>4.6373947838993734E-2</v>
      </c>
      <c r="X47" s="270">
        <f t="shared" si="32"/>
        <v>6.1956010246375899E-3</v>
      </c>
      <c r="Y47" s="259">
        <f t="shared" si="33"/>
        <v>0.93414009005466525</v>
      </c>
      <c r="Z47" s="497">
        <f t="shared" si="34"/>
        <v>1.0000000000000004</v>
      </c>
      <c r="AB47" s="88">
        <f>(IF('Parameters &amp; DSA'!$H$1=1,(('Parameters &amp; DSA'!$B$70+'Parameters &amp; DSA'!$B$78+'Parameters &amp; DSA'!$B$82+'Parameters &amp; DSA'!$B$86)*($K47))/(1+cDC)^$A47,(('Parameters &amp; DSA'!$B$70+'Parameters &amp; DSA'!$B$78)*($K47))))*($AD$2/$AF$2)</f>
        <v>23.122264003912314</v>
      </c>
      <c r="AC47" s="282">
        <f>(IF('Parameters &amp; DSA'!$H$1=1,(('Parameters &amp; DSA'!$B$70+'Parameters &amp; DSA'!$B$78+'Parameters &amp; DSA'!$B$82+'Parameters &amp; DSA'!$B$86)*($M47+$N47))/(1+cDC)^$A47,(('Parameters &amp; DSA'!$B$70+'Parameters &amp; DSA'!$B$78)*($M47+$N47))))*($AD$2/$AF$2)</f>
        <v>7.2744070990389735</v>
      </c>
      <c r="AD47" s="282">
        <f>(IF('Parameters &amp; DSA'!$H$1=1,(('Parameters &amp; DSA'!$B$70+'Parameters &amp; DSA'!$B$78+'Parameters &amp; DSA'!$B$82+'Parameters &amp; DSA'!$B$86)*(P47+Q47))/(1+cDC)^$A47,(('Parameters &amp; DSA'!$B$70+'Parameters &amp; DSA'!$B$78)*(P47+Q47))))*($AD$2/$AF$2)</f>
        <v>3.4738969810867442</v>
      </c>
      <c r="AE47" s="282">
        <f>(IF('Parameters &amp; DSA'!$H$1=1,(('Parameters &amp; DSA'!$B$70+'Parameters &amp; DSA'!$B$78+'Parameters &amp; DSA'!$B$82+'Parameters &amp; DSA'!$B$86)*(S47+T47))/(1+cDC)^$A47,(('Parameters &amp; DSA'!$B$70+'Parameters &amp; DSA'!$B$78)*(S47+T47))))*($AD$2/$AF$2)</f>
        <v>4.1701630213166396</v>
      </c>
      <c r="AF47" s="282">
        <f>(IF('Parameters &amp; DSA'!$H$1=1,(((V47)*cM_Dialysis0)+(W47*(cM_Dialysis1)))/(1+'Parameters &amp; DSA'!$B$6)^$A47,(((V47)*cM_Dialysis0)+(W47*cM_Dialysis1))))*($AD$2/$AG$2)</f>
        <v>8362.9730002576398</v>
      </c>
      <c r="AG47" s="89">
        <f t="shared" si="27"/>
        <v>8401.0137313629948</v>
      </c>
      <c r="AI47" s="84">
        <f t="shared" si="36"/>
        <v>3.2091032899613887E-3</v>
      </c>
      <c r="AJ47" s="25">
        <f t="shared" si="37"/>
        <v>2.9425240423952832E-3</v>
      </c>
      <c r="AK47" s="25">
        <f t="shared" si="38"/>
        <v>1.0096037200377334E-3</v>
      </c>
      <c r="AL47" s="25">
        <f t="shared" si="39"/>
        <v>9.2329289993245162E-4</v>
      </c>
      <c r="AM47" s="25">
        <f t="shared" si="40"/>
        <v>4.8213679374589505E-4</v>
      </c>
      <c r="AN47" s="25">
        <f t="shared" si="41"/>
        <v>4.3800035238129707E-4</v>
      </c>
      <c r="AO47" s="25">
        <f t="shared" si="42"/>
        <v>5.7877048152024484E-4</v>
      </c>
      <c r="AP47" s="25">
        <f t="shared" si="43"/>
        <v>5.0122658089796982E-4</v>
      </c>
      <c r="AQ47" s="25">
        <f t="shared" si="44"/>
        <v>1.31969182123205E-2</v>
      </c>
      <c r="AR47" s="25">
        <f t="shared" si="45"/>
        <v>9.2378427486243496E-3</v>
      </c>
      <c r="AS47" s="25">
        <f t="shared" si="28"/>
        <v>1.8476532497585761E-2</v>
      </c>
      <c r="AT47" s="85">
        <f t="shared" si="29"/>
        <v>1.4042886624231352E-2</v>
      </c>
    </row>
    <row r="48" spans="1:46">
      <c r="A48" s="76">
        <v>44</v>
      </c>
      <c r="C48" s="10">
        <f t="shared" si="30"/>
        <v>86</v>
      </c>
      <c r="D48" s="93" t="str" cm="1">
        <f t="array" ref="D48">_xlfn.IFS(C48&lt;=4,"1-4",C48&lt;=9,"5-9",C48&lt;=14,"10-14",C48&lt;=19,"15-19",C48&lt;=24,"20-24",C48&lt;=29,"25-29",C48&lt;=34,"30-34",C48&lt;=39,"35-39",C48&lt;=44,"40-44",C48&lt;=49,"45-49",C48&lt;=54,"50-54",C48&lt;=54,"50-54",C48&lt;=59,"55-59",C48&lt;=64,"60-64",C48&lt;=69,"65-69",C48&lt;=74,"70-74",C48&lt;=79,"75-79",C48&lt;=84,"80-84",C48&gt;84,"85+")</f>
        <v>85+</v>
      </c>
      <c r="E48" s="79">
        <f>IF(D48="85+",1,VLOOKUP(D48,'Life table 2014'!$AF$3:$AR$21,7,FALSE))</f>
        <v>1</v>
      </c>
      <c r="F48" s="68"/>
      <c r="G48" s="266">
        <f t="shared" si="11"/>
        <v>16060</v>
      </c>
      <c r="H48" s="25">
        <f>'Parameters &amp; DSA'!$B$113*G48^'Parameters &amp; DSA'!$B$114</f>
        <v>1.9952949600820995</v>
      </c>
      <c r="I48" s="264">
        <f t="shared" si="35"/>
        <v>4.7533941626325071E-2</v>
      </c>
      <c r="J48" s="68"/>
      <c r="K48" s="507">
        <f t="shared" si="46"/>
        <v>0</v>
      </c>
      <c r="L48" s="496">
        <f t="shared" si="47"/>
        <v>1.1438902494813483E-2</v>
      </c>
      <c r="M48" s="496">
        <f t="shared" si="48"/>
        <v>0</v>
      </c>
      <c r="N48" s="270">
        <f t="shared" si="49"/>
        <v>0</v>
      </c>
      <c r="O48" s="270">
        <f t="shared" si="50"/>
        <v>3.5987493914698999E-3</v>
      </c>
      <c r="P48" s="270">
        <f t="shared" si="51"/>
        <v>0</v>
      </c>
      <c r="Q48" s="270">
        <f t="shared" si="52"/>
        <v>0</v>
      </c>
      <c r="R48" s="270">
        <f t="shared" si="53"/>
        <v>1.7185846869041256E-3</v>
      </c>
      <c r="S48" s="270">
        <f t="shared" si="54"/>
        <v>0</v>
      </c>
      <c r="T48" s="509">
        <f t="shared" si="55"/>
        <v>0</v>
      </c>
      <c r="U48" s="509">
        <f t="shared" si="56"/>
        <v>2.0630370875553794E-3</v>
      </c>
      <c r="V48" s="509">
        <f t="shared" si="57"/>
        <v>0</v>
      </c>
      <c r="W48" s="270">
        <f t="shared" si="31"/>
        <v>0</v>
      </c>
      <c r="X48" s="270">
        <f t="shared" si="32"/>
        <v>4.7040636284592367E-2</v>
      </c>
      <c r="Y48" s="259">
        <f t="shared" si="33"/>
        <v>1.0000000000000004</v>
      </c>
      <c r="Z48" s="497">
        <f t="shared" si="34"/>
        <v>1.0000000000000004</v>
      </c>
      <c r="AB48" s="88">
        <f>(IF('Parameters &amp; DSA'!$H$1=1,(('Parameters &amp; DSA'!$B$70+'Parameters &amp; DSA'!$B$78+'Parameters &amp; DSA'!$B$82+'Parameters &amp; DSA'!$B$86)*($K48))/(1+cDC)^$A48,(('Parameters &amp; DSA'!$B$70+'Parameters &amp; DSA'!$B$78)*($K48))))*($AD$2/$AF$2)</f>
        <v>0</v>
      </c>
      <c r="AC48" s="282">
        <f>(IF('Parameters &amp; DSA'!$H$1=1,(('Parameters &amp; DSA'!$B$70+'Parameters &amp; DSA'!$B$78+'Parameters &amp; DSA'!$B$82+'Parameters &amp; DSA'!$B$86)*($M48+$N48))/(1+cDC)^$A48,(('Parameters &amp; DSA'!$B$70+'Parameters &amp; DSA'!$B$78)*($M48+$N48))))*($AD$2/$AF$2)</f>
        <v>0</v>
      </c>
      <c r="AD48" s="282">
        <f>(IF('Parameters &amp; DSA'!$H$1=1,(('Parameters &amp; DSA'!$B$70+'Parameters &amp; DSA'!$B$78+'Parameters &amp; DSA'!$B$82+'Parameters &amp; DSA'!$B$86)*(P48+Q48))/(1+cDC)^$A48,(('Parameters &amp; DSA'!$B$70+'Parameters &amp; DSA'!$B$78)*(P48+Q48))))*($AD$2/$AF$2)</f>
        <v>0</v>
      </c>
      <c r="AE48" s="282">
        <f>(IF('Parameters &amp; DSA'!$H$1=1,(('Parameters &amp; DSA'!$B$70+'Parameters &amp; DSA'!$B$78+'Parameters &amp; DSA'!$B$82+'Parameters &amp; DSA'!$B$86)*(S48+T48))/(1+cDC)^$A48,(('Parameters &amp; DSA'!$B$70+'Parameters &amp; DSA'!$B$78)*(S48+T48))))*($AD$2/$AF$2)</f>
        <v>0</v>
      </c>
      <c r="AF48" s="282">
        <f>(IF('Parameters &amp; DSA'!$H$1=1,(((V48)*cM_Dialysis0)+(W48*(cM_Dialysis1)))/(1+'Parameters &amp; DSA'!$B$6)^$A48,(((V48)*cM_Dialysis0)+(W48*cM_Dialysis1))))*($AD$2/$AG$2)</f>
        <v>0</v>
      </c>
      <c r="AG48" s="89">
        <f t="shared" si="27"/>
        <v>0</v>
      </c>
      <c r="AI48" s="84">
        <f t="shared" si="36"/>
        <v>0</v>
      </c>
      <c r="AJ48" s="25">
        <f t="shared" si="37"/>
        <v>0</v>
      </c>
      <c r="AK48" s="25">
        <f t="shared" si="38"/>
        <v>0</v>
      </c>
      <c r="AL48" s="25">
        <f t="shared" si="39"/>
        <v>0</v>
      </c>
      <c r="AM48" s="25">
        <f t="shared" si="40"/>
        <v>0</v>
      </c>
      <c r="AN48" s="25">
        <f t="shared" si="41"/>
        <v>0</v>
      </c>
      <c r="AO48" s="25">
        <f t="shared" si="42"/>
        <v>0</v>
      </c>
      <c r="AP48" s="25">
        <f t="shared" si="43"/>
        <v>0</v>
      </c>
      <c r="AQ48" s="25">
        <f t="shared" si="44"/>
        <v>0</v>
      </c>
      <c r="AR48" s="25">
        <f t="shared" si="45"/>
        <v>0</v>
      </c>
      <c r="AS48" s="25">
        <f t="shared" si="28"/>
        <v>0</v>
      </c>
      <c r="AT48" s="85">
        <f t="shared" si="29"/>
        <v>0</v>
      </c>
    </row>
    <row r="49" spans="1:46">
      <c r="A49" s="76">
        <v>45</v>
      </c>
      <c r="C49" s="10">
        <f t="shared" si="30"/>
        <v>87</v>
      </c>
      <c r="D49" s="93" t="str" cm="1">
        <f t="array" ref="D49">_xlfn.IFS(C49&lt;=4,"1-4",C49&lt;=9,"5-9",C49&lt;=14,"10-14",C49&lt;=19,"15-19",C49&lt;=24,"20-24",C49&lt;=29,"25-29",C49&lt;=34,"30-34",C49&lt;=39,"35-39",C49&lt;=44,"40-44",C49&lt;=49,"45-49",C49&lt;=54,"50-54",C49&lt;=54,"50-54",C49&lt;=59,"55-59",C49&lt;=64,"60-64",C49&lt;=69,"65-69",C49&lt;=74,"70-74",C49&lt;=79,"75-79",C49&lt;=84,"80-84",C49&gt;84,"85+")</f>
        <v>85+</v>
      </c>
      <c r="E49" s="79">
        <f>IF(D49="85+",1,VLOOKUP(D49,'Life table 2014'!$AF$3:$AR$21,7,FALSE))</f>
        <v>1</v>
      </c>
      <c r="F49" s="68"/>
      <c r="G49" s="266">
        <f t="shared" si="11"/>
        <v>16425</v>
      </c>
      <c r="H49" s="25">
        <f>'Parameters &amp; DSA'!$B$113*G49^'Parameters &amp; DSA'!$B$114</f>
        <v>2.0440787078345273</v>
      </c>
      <c r="I49" s="264">
        <f t="shared" si="35"/>
        <v>4.7612936726105226E-2</v>
      </c>
      <c r="J49" s="68"/>
      <c r="K49" s="507">
        <f t="shared" si="46"/>
        <v>0</v>
      </c>
      <c r="L49" s="496">
        <f t="shared" si="47"/>
        <v>0</v>
      </c>
      <c r="M49" s="496">
        <f t="shared" si="48"/>
        <v>0</v>
      </c>
      <c r="N49" s="270">
        <f t="shared" si="49"/>
        <v>0</v>
      </c>
      <c r="O49" s="270">
        <f t="shared" si="50"/>
        <v>0</v>
      </c>
      <c r="P49" s="270">
        <f t="shared" si="51"/>
        <v>0</v>
      </c>
      <c r="Q49" s="270">
        <f t="shared" si="52"/>
        <v>0</v>
      </c>
      <c r="R49" s="270">
        <f t="shared" si="53"/>
        <v>0</v>
      </c>
      <c r="S49" s="270">
        <f t="shared" si="54"/>
        <v>0</v>
      </c>
      <c r="T49" s="509">
        <f t="shared" si="55"/>
        <v>0</v>
      </c>
      <c r="U49" s="509">
        <f t="shared" si="56"/>
        <v>0</v>
      </c>
      <c r="V49" s="509">
        <f t="shared" si="57"/>
        <v>0</v>
      </c>
      <c r="W49" s="270">
        <f t="shared" si="31"/>
        <v>0</v>
      </c>
      <c r="X49" s="270">
        <f t="shared" si="32"/>
        <v>0</v>
      </c>
      <c r="Y49" s="259">
        <f t="shared" si="33"/>
        <v>1.0000000000000004</v>
      </c>
      <c r="Z49" s="497">
        <f t="shared" si="34"/>
        <v>1.0000000000000004</v>
      </c>
      <c r="AB49" s="88">
        <f>(IF('Parameters &amp; DSA'!$H$1=1,(('Parameters &amp; DSA'!$B$70+'Parameters &amp; DSA'!$B$78+'Parameters &amp; DSA'!$B$82+'Parameters &amp; DSA'!$B$86)*($K49))/(1+cDC)^$A49,(('Parameters &amp; DSA'!$B$70+'Parameters &amp; DSA'!$B$78)*($K49))))*($AD$2/$AF$2)</f>
        <v>0</v>
      </c>
      <c r="AC49" s="282">
        <f>(IF('Parameters &amp; DSA'!$H$1=1,(('Parameters &amp; DSA'!$B$70+'Parameters &amp; DSA'!$B$78+'Parameters &amp; DSA'!$B$82+'Parameters &amp; DSA'!$B$86)*($M49+$N49))/(1+cDC)^$A49,(('Parameters &amp; DSA'!$B$70+'Parameters &amp; DSA'!$B$78)*($M49+$N49))))*($AD$2/$AF$2)</f>
        <v>0</v>
      </c>
      <c r="AD49" s="282">
        <f>(IF('Parameters &amp; DSA'!$H$1=1,(('Parameters &amp; DSA'!$B$70+'Parameters &amp; DSA'!$B$78+'Parameters &amp; DSA'!$B$82+'Parameters &amp; DSA'!$B$86)*(P49+Q49))/(1+cDC)^$A49,(('Parameters &amp; DSA'!$B$70+'Parameters &amp; DSA'!$B$78)*(P49+Q49))))*($AD$2/$AF$2)</f>
        <v>0</v>
      </c>
      <c r="AE49" s="282">
        <f>(IF('Parameters &amp; DSA'!$H$1=1,(('Parameters &amp; DSA'!$B$70+'Parameters &amp; DSA'!$B$78+'Parameters &amp; DSA'!$B$82+'Parameters &amp; DSA'!$B$86)*(S49+T49))/(1+cDC)^$A49,(('Parameters &amp; DSA'!$B$70+'Parameters &amp; DSA'!$B$78)*(S49+T49))))*($AD$2/$AF$2)</f>
        <v>0</v>
      </c>
      <c r="AF49" s="282">
        <f>(IF('Parameters &amp; DSA'!$H$1=1,(((V49)*cM_Dialysis0)+(W49*(cM_Dialysis1)))/(1+'Parameters &amp; DSA'!$B$6)^$A49,(((V49)*cM_Dialysis0)+(W49*cM_Dialysis1))))*($AD$2/$AG$2)</f>
        <v>0</v>
      </c>
      <c r="AG49" s="89">
        <f t="shared" si="27"/>
        <v>0</v>
      </c>
      <c r="AI49" s="84">
        <f t="shared" si="36"/>
        <v>0</v>
      </c>
      <c r="AJ49" s="25">
        <f t="shared" si="37"/>
        <v>0</v>
      </c>
      <c r="AK49" s="25">
        <f t="shared" si="38"/>
        <v>0</v>
      </c>
      <c r="AL49" s="25">
        <f t="shared" si="39"/>
        <v>0</v>
      </c>
      <c r="AM49" s="25">
        <f t="shared" si="40"/>
        <v>0</v>
      </c>
      <c r="AN49" s="25">
        <f t="shared" si="41"/>
        <v>0</v>
      </c>
      <c r="AO49" s="25">
        <f t="shared" si="42"/>
        <v>0</v>
      </c>
      <c r="AP49" s="25">
        <f t="shared" si="43"/>
        <v>0</v>
      </c>
      <c r="AQ49" s="25">
        <f t="shared" si="44"/>
        <v>0</v>
      </c>
      <c r="AR49" s="25">
        <f t="shared" si="45"/>
        <v>0</v>
      </c>
      <c r="AS49" s="25">
        <f t="shared" si="28"/>
        <v>0</v>
      </c>
      <c r="AT49" s="85">
        <f t="shared" si="29"/>
        <v>0</v>
      </c>
    </row>
    <row r="50" spans="1:46">
      <c r="A50" s="76">
        <v>46</v>
      </c>
      <c r="C50" s="10">
        <f t="shared" si="30"/>
        <v>88</v>
      </c>
      <c r="D50" s="93" t="str" cm="1">
        <f t="array" ref="D50">_xlfn.IFS(C50&lt;=4,"1-4",C50&lt;=9,"5-9",C50&lt;=14,"10-14",C50&lt;=19,"15-19",C50&lt;=24,"20-24",C50&lt;=29,"25-29",C50&lt;=34,"30-34",C50&lt;=39,"35-39",C50&lt;=44,"40-44",C50&lt;=49,"45-49",C50&lt;=54,"50-54",C50&lt;=54,"50-54",C50&lt;=59,"55-59",C50&lt;=64,"60-64",C50&lt;=69,"65-69",C50&lt;=74,"70-74",C50&lt;=79,"75-79",C50&lt;=84,"80-84",C50&gt;84,"85+")</f>
        <v>85+</v>
      </c>
      <c r="E50" s="79">
        <f>IF(D50="85+",1,VLOOKUP(D50,'Life table 2014'!$AF$3:$AR$21,7,FALSE))</f>
        <v>1</v>
      </c>
      <c r="F50" s="68"/>
      <c r="G50" s="266">
        <f t="shared" si="11"/>
        <v>16790</v>
      </c>
      <c r="H50" s="25">
        <f>'Parameters &amp; DSA'!$B$113*G50^'Parameters &amp; DSA'!$B$114</f>
        <v>2.0929436896217051</v>
      </c>
      <c r="I50" s="264">
        <f t="shared" si="35"/>
        <v>4.769029982759776E-2</v>
      </c>
      <c r="J50" s="68"/>
      <c r="K50" s="507">
        <f t="shared" si="46"/>
        <v>0</v>
      </c>
      <c r="L50" s="496">
        <f t="shared" si="47"/>
        <v>0</v>
      </c>
      <c r="M50" s="496">
        <f t="shared" si="48"/>
        <v>0</v>
      </c>
      <c r="N50" s="270">
        <f t="shared" si="49"/>
        <v>0</v>
      </c>
      <c r="O50" s="270">
        <f t="shared" si="50"/>
        <v>0</v>
      </c>
      <c r="P50" s="270">
        <f t="shared" si="51"/>
        <v>0</v>
      </c>
      <c r="Q50" s="270">
        <f t="shared" si="52"/>
        <v>0</v>
      </c>
      <c r="R50" s="270">
        <f t="shared" si="53"/>
        <v>0</v>
      </c>
      <c r="S50" s="270">
        <f t="shared" si="54"/>
        <v>0</v>
      </c>
      <c r="T50" s="509">
        <f t="shared" si="55"/>
        <v>0</v>
      </c>
      <c r="U50" s="509">
        <f t="shared" si="56"/>
        <v>0</v>
      </c>
      <c r="V50" s="509">
        <f t="shared" si="57"/>
        <v>0</v>
      </c>
      <c r="W50" s="270">
        <f t="shared" si="31"/>
        <v>0</v>
      </c>
      <c r="X50" s="270">
        <f t="shared" si="32"/>
        <v>0</v>
      </c>
      <c r="Y50" s="259">
        <f t="shared" si="33"/>
        <v>1.0000000000000004</v>
      </c>
      <c r="Z50" s="497">
        <f t="shared" si="34"/>
        <v>1.0000000000000004</v>
      </c>
      <c r="AB50" s="88">
        <f>(IF('Parameters &amp; DSA'!$H$1=1,(('Parameters &amp; DSA'!$B$70+'Parameters &amp; DSA'!$B$78+'Parameters &amp; DSA'!$B$82+'Parameters &amp; DSA'!$B$86)*($K50))/(1+cDC)^$A50,(('Parameters &amp; DSA'!$B$70+'Parameters &amp; DSA'!$B$78)*($K50))))*($AD$2/$AF$2)</f>
        <v>0</v>
      </c>
      <c r="AC50" s="282">
        <f>(IF('Parameters &amp; DSA'!$H$1=1,(('Parameters &amp; DSA'!$B$70+'Parameters &amp; DSA'!$B$78+'Parameters &amp; DSA'!$B$82+'Parameters &amp; DSA'!$B$86)*($M50+$N50))/(1+cDC)^$A50,(('Parameters &amp; DSA'!$B$70+'Parameters &amp; DSA'!$B$78)*($M50+$N50))))*($AD$2/$AF$2)</f>
        <v>0</v>
      </c>
      <c r="AD50" s="282">
        <f>(IF('Parameters &amp; DSA'!$H$1=1,(('Parameters &amp; DSA'!$B$70+'Parameters &amp; DSA'!$B$78+'Parameters &amp; DSA'!$B$82+'Parameters &amp; DSA'!$B$86)*(P50+Q50))/(1+cDC)^$A50,(('Parameters &amp; DSA'!$B$70+'Parameters &amp; DSA'!$B$78)*(P50+Q50))))*($AD$2/$AF$2)</f>
        <v>0</v>
      </c>
      <c r="AE50" s="282">
        <f>(IF('Parameters &amp; DSA'!$H$1=1,(('Parameters &amp; DSA'!$B$70+'Parameters &amp; DSA'!$B$78+'Parameters &amp; DSA'!$B$82+'Parameters &amp; DSA'!$B$86)*(S50+T50))/(1+cDC)^$A50,(('Parameters &amp; DSA'!$B$70+'Parameters &amp; DSA'!$B$78)*(S50+T50))))*($AD$2/$AF$2)</f>
        <v>0</v>
      </c>
      <c r="AF50" s="282">
        <f>(IF('Parameters &amp; DSA'!$H$1=1,(((V50)*cM_Dialysis0)+(W50*(cM_Dialysis1)))/(1+'Parameters &amp; DSA'!$B$6)^$A50,(((V50)*cM_Dialysis0)+(W50*cM_Dialysis1))))*($AD$2/$AG$2)</f>
        <v>0</v>
      </c>
      <c r="AG50" s="89">
        <f t="shared" si="27"/>
        <v>0</v>
      </c>
      <c r="AI50" s="84">
        <f t="shared" si="36"/>
        <v>0</v>
      </c>
      <c r="AJ50" s="25">
        <f t="shared" si="37"/>
        <v>0</v>
      </c>
      <c r="AK50" s="25">
        <f t="shared" si="38"/>
        <v>0</v>
      </c>
      <c r="AL50" s="25">
        <f t="shared" si="39"/>
        <v>0</v>
      </c>
      <c r="AM50" s="25">
        <f t="shared" si="40"/>
        <v>0</v>
      </c>
      <c r="AN50" s="25">
        <f t="shared" si="41"/>
        <v>0</v>
      </c>
      <c r="AO50" s="25">
        <f t="shared" si="42"/>
        <v>0</v>
      </c>
      <c r="AP50" s="25">
        <f t="shared" si="43"/>
        <v>0</v>
      </c>
      <c r="AQ50" s="25">
        <f t="shared" si="44"/>
        <v>0</v>
      </c>
      <c r="AR50" s="25">
        <f t="shared" si="45"/>
        <v>0</v>
      </c>
      <c r="AS50" s="25">
        <f t="shared" si="28"/>
        <v>0</v>
      </c>
      <c r="AT50" s="85">
        <f t="shared" si="29"/>
        <v>0</v>
      </c>
    </row>
    <row r="51" spans="1:46">
      <c r="A51" s="76">
        <v>47</v>
      </c>
      <c r="C51" s="10">
        <f t="shared" si="30"/>
        <v>89</v>
      </c>
      <c r="D51" s="93" t="str" cm="1">
        <f t="array" ref="D51">_xlfn.IFS(C51&lt;=4,"1-4",C51&lt;=9,"5-9",C51&lt;=14,"10-14",C51&lt;=19,"15-19",C51&lt;=24,"20-24",C51&lt;=29,"25-29",C51&lt;=34,"30-34",C51&lt;=39,"35-39",C51&lt;=44,"40-44",C51&lt;=49,"45-49",C51&lt;=54,"50-54",C51&lt;=54,"50-54",C51&lt;=59,"55-59",C51&lt;=64,"60-64",C51&lt;=69,"65-69",C51&lt;=74,"70-74",C51&lt;=79,"75-79",C51&lt;=84,"80-84",C51&gt;84,"85+")</f>
        <v>85+</v>
      </c>
      <c r="E51" s="79">
        <f>IF(D51="85+",1,VLOOKUP(D51,'Life table 2014'!$AF$3:$AR$21,7,FALSE))</f>
        <v>1</v>
      </c>
      <c r="F51" s="68"/>
      <c r="G51" s="266">
        <f t="shared" si="11"/>
        <v>17155</v>
      </c>
      <c r="H51" s="25">
        <f>'Parameters &amp; DSA'!$B$113*G51^'Parameters &amp; DSA'!$B$114</f>
        <v>2.1418882701040904</v>
      </c>
      <c r="I51" s="264">
        <f t="shared" si="35"/>
        <v>4.7766099420350594E-2</v>
      </c>
      <c r="J51" s="68"/>
      <c r="K51" s="507">
        <f t="shared" si="46"/>
        <v>0</v>
      </c>
      <c r="L51" s="496">
        <f t="shared" si="47"/>
        <v>0</v>
      </c>
      <c r="M51" s="496">
        <f t="shared" si="48"/>
        <v>0</v>
      </c>
      <c r="N51" s="270">
        <f t="shared" si="49"/>
        <v>0</v>
      </c>
      <c r="O51" s="270">
        <f t="shared" si="50"/>
        <v>0</v>
      </c>
      <c r="P51" s="270">
        <f t="shared" si="51"/>
        <v>0</v>
      </c>
      <c r="Q51" s="270">
        <f t="shared" si="52"/>
        <v>0</v>
      </c>
      <c r="R51" s="270">
        <f t="shared" si="53"/>
        <v>0</v>
      </c>
      <c r="S51" s="270">
        <f t="shared" si="54"/>
        <v>0</v>
      </c>
      <c r="T51" s="509">
        <f t="shared" si="55"/>
        <v>0</v>
      </c>
      <c r="U51" s="509">
        <f t="shared" si="56"/>
        <v>0</v>
      </c>
      <c r="V51" s="509">
        <f t="shared" si="57"/>
        <v>0</v>
      </c>
      <c r="W51" s="270">
        <f t="shared" si="31"/>
        <v>0</v>
      </c>
      <c r="X51" s="270">
        <f t="shared" si="32"/>
        <v>0</v>
      </c>
      <c r="Y51" s="259">
        <f t="shared" si="33"/>
        <v>1.0000000000000004</v>
      </c>
      <c r="Z51" s="497">
        <f t="shared" si="34"/>
        <v>1.0000000000000004</v>
      </c>
      <c r="AB51" s="88">
        <f>(IF('Parameters &amp; DSA'!$H$1=1,(('Parameters &amp; DSA'!$B$70+'Parameters &amp; DSA'!$B$78+'Parameters &amp; DSA'!$B$82+'Parameters &amp; DSA'!$B$86)*($K51))/(1+cDC)^$A51,(('Parameters &amp; DSA'!$B$70+'Parameters &amp; DSA'!$B$78)*($K51))))*($AD$2/$AF$2)</f>
        <v>0</v>
      </c>
      <c r="AC51" s="282">
        <f>(IF('Parameters &amp; DSA'!$H$1=1,(('Parameters &amp; DSA'!$B$70+'Parameters &amp; DSA'!$B$78+'Parameters &amp; DSA'!$B$82+'Parameters &amp; DSA'!$B$86)*($M51+$N51))/(1+cDC)^$A51,(('Parameters &amp; DSA'!$B$70+'Parameters &amp; DSA'!$B$78)*($M51+$N51))))*($AD$2/$AF$2)</f>
        <v>0</v>
      </c>
      <c r="AD51" s="282">
        <f>(IF('Parameters &amp; DSA'!$H$1=1,(('Parameters &amp; DSA'!$B$70+'Parameters &amp; DSA'!$B$78+'Parameters &amp; DSA'!$B$82+'Parameters &amp; DSA'!$B$86)*(P51+Q51))/(1+cDC)^$A51,(('Parameters &amp; DSA'!$B$70+'Parameters &amp; DSA'!$B$78)*(P51+Q51))))*($AD$2/$AF$2)</f>
        <v>0</v>
      </c>
      <c r="AE51" s="282">
        <f>(IF('Parameters &amp; DSA'!$H$1=1,(('Parameters &amp; DSA'!$B$70+'Parameters &amp; DSA'!$B$78+'Parameters &amp; DSA'!$B$82+'Parameters &amp; DSA'!$B$86)*(S51+T51))/(1+cDC)^$A51,(('Parameters &amp; DSA'!$B$70+'Parameters &amp; DSA'!$B$78)*(S51+T51))))*($AD$2/$AF$2)</f>
        <v>0</v>
      </c>
      <c r="AF51" s="282">
        <f>(IF('Parameters &amp; DSA'!$H$1=1,(((V51)*cM_Dialysis0)+(W51*(cM_Dialysis1)))/(1+'Parameters &amp; DSA'!$B$6)^$A51,(((V51)*cM_Dialysis0)+(W51*cM_Dialysis1))))*($AD$2/$AG$2)</f>
        <v>0</v>
      </c>
      <c r="AG51" s="89">
        <f t="shared" si="27"/>
        <v>0</v>
      </c>
      <c r="AI51" s="84">
        <f t="shared" si="36"/>
        <v>0</v>
      </c>
      <c r="AJ51" s="25">
        <f t="shared" si="37"/>
        <v>0</v>
      </c>
      <c r="AK51" s="25">
        <f t="shared" si="38"/>
        <v>0</v>
      </c>
      <c r="AL51" s="25">
        <f t="shared" si="39"/>
        <v>0</v>
      </c>
      <c r="AM51" s="25">
        <f t="shared" si="40"/>
        <v>0</v>
      </c>
      <c r="AN51" s="25">
        <f t="shared" si="41"/>
        <v>0</v>
      </c>
      <c r="AO51" s="25">
        <f t="shared" si="42"/>
        <v>0</v>
      </c>
      <c r="AP51" s="25">
        <f t="shared" si="43"/>
        <v>0</v>
      </c>
      <c r="AQ51" s="25">
        <f t="shared" si="44"/>
        <v>0</v>
      </c>
      <c r="AR51" s="25">
        <f t="shared" si="45"/>
        <v>0</v>
      </c>
      <c r="AS51" s="25">
        <f t="shared" si="28"/>
        <v>0</v>
      </c>
      <c r="AT51" s="85">
        <f t="shared" si="29"/>
        <v>0</v>
      </c>
    </row>
    <row r="52" spans="1:46">
      <c r="A52" s="76">
        <v>48</v>
      </c>
      <c r="C52" s="10">
        <f t="shared" si="30"/>
        <v>90</v>
      </c>
      <c r="D52" s="93" t="str" cm="1">
        <f t="array" ref="D52">_xlfn.IFS(C52&lt;=4,"1-4",C52&lt;=9,"5-9",C52&lt;=14,"10-14",C52&lt;=19,"15-19",C52&lt;=24,"20-24",C52&lt;=29,"25-29",C52&lt;=34,"30-34",C52&lt;=39,"35-39",C52&lt;=44,"40-44",C52&lt;=49,"45-49",C52&lt;=54,"50-54",C52&lt;=54,"50-54",C52&lt;=59,"55-59",C52&lt;=64,"60-64",C52&lt;=69,"65-69",C52&lt;=74,"70-74",C52&lt;=79,"75-79",C52&lt;=84,"80-84",C52&gt;84,"85+")</f>
        <v>85+</v>
      </c>
      <c r="E52" s="79">
        <f>IF(D52="85+",1,VLOOKUP(D52,'Life table 2014'!$AF$3:$AR$21,7,FALSE))</f>
        <v>1</v>
      </c>
      <c r="F52" s="68"/>
      <c r="G52" s="266">
        <f t="shared" si="11"/>
        <v>17520</v>
      </c>
      <c r="H52" s="25">
        <f>'Parameters &amp; DSA'!$B$113*G52^'Parameters &amp; DSA'!$B$114</f>
        <v>2.1909108809952542</v>
      </c>
      <c r="I52" s="264">
        <f t="shared" si="35"/>
        <v>4.7840399721986393E-2</v>
      </c>
      <c r="J52" s="68"/>
      <c r="K52" s="507">
        <f t="shared" si="46"/>
        <v>0</v>
      </c>
      <c r="L52" s="496">
        <f t="shared" si="47"/>
        <v>0</v>
      </c>
      <c r="M52" s="496">
        <f t="shared" si="48"/>
        <v>0</v>
      </c>
      <c r="N52" s="270">
        <f t="shared" si="49"/>
        <v>0</v>
      </c>
      <c r="O52" s="270">
        <f t="shared" si="50"/>
        <v>0</v>
      </c>
      <c r="P52" s="270">
        <f t="shared" si="51"/>
        <v>0</v>
      </c>
      <c r="Q52" s="270">
        <f t="shared" si="52"/>
        <v>0</v>
      </c>
      <c r="R52" s="270">
        <f t="shared" si="53"/>
        <v>0</v>
      </c>
      <c r="S52" s="270">
        <f t="shared" si="54"/>
        <v>0</v>
      </c>
      <c r="T52" s="509">
        <f t="shared" si="55"/>
        <v>0</v>
      </c>
      <c r="U52" s="509">
        <f t="shared" si="56"/>
        <v>0</v>
      </c>
      <c r="V52" s="509">
        <f t="shared" si="57"/>
        <v>0</v>
      </c>
      <c r="W52" s="270">
        <f t="shared" si="31"/>
        <v>0</v>
      </c>
      <c r="X52" s="270">
        <f t="shared" si="32"/>
        <v>0</v>
      </c>
      <c r="Y52" s="259">
        <f t="shared" si="33"/>
        <v>1.0000000000000004</v>
      </c>
      <c r="Z52" s="497">
        <f t="shared" si="34"/>
        <v>1.0000000000000004</v>
      </c>
      <c r="AB52" s="88">
        <f>(IF('Parameters &amp; DSA'!$H$1=1,(('Parameters &amp; DSA'!$B$70+'Parameters &amp; DSA'!$B$78+'Parameters &amp; DSA'!$B$82+'Parameters &amp; DSA'!$B$86)*($K52))/(1+cDC)^$A52,(('Parameters &amp; DSA'!$B$70+'Parameters &amp; DSA'!$B$78)*($K52))))*($AD$2/$AF$2)</f>
        <v>0</v>
      </c>
      <c r="AC52" s="282">
        <f>(IF('Parameters &amp; DSA'!$H$1=1,(('Parameters &amp; DSA'!$B$70+'Parameters &amp; DSA'!$B$78+'Parameters &amp; DSA'!$B$82+'Parameters &amp; DSA'!$B$86)*($M52+$N52))/(1+cDC)^$A52,(('Parameters &amp; DSA'!$B$70+'Parameters &amp; DSA'!$B$78)*($M52+$N52))))*($AD$2/$AF$2)</f>
        <v>0</v>
      </c>
      <c r="AD52" s="282">
        <f>(IF('Parameters &amp; DSA'!$H$1=1,(('Parameters &amp; DSA'!$B$70+'Parameters &amp; DSA'!$B$78+'Parameters &amp; DSA'!$B$82+'Parameters &amp; DSA'!$B$86)*(P52+Q52))/(1+cDC)^$A52,(('Parameters &amp; DSA'!$B$70+'Parameters &amp; DSA'!$B$78)*(P52+Q52))))*($AD$2/$AF$2)</f>
        <v>0</v>
      </c>
      <c r="AE52" s="282">
        <f>(IF('Parameters &amp; DSA'!$H$1=1,(('Parameters &amp; DSA'!$B$70+'Parameters &amp; DSA'!$B$78+'Parameters &amp; DSA'!$B$82+'Parameters &amp; DSA'!$B$86)*(S52+T52))/(1+cDC)^$A52,(('Parameters &amp; DSA'!$B$70+'Parameters &amp; DSA'!$B$78)*(S52+T52))))*($AD$2/$AF$2)</f>
        <v>0</v>
      </c>
      <c r="AF52" s="282">
        <f>(IF('Parameters &amp; DSA'!$H$1=1,(((V52)*cM_Dialysis0)+(W52*(cM_Dialysis1)))/(1+'Parameters &amp; DSA'!$B$6)^$A52,(((V52)*cM_Dialysis0)+(W52*cM_Dialysis1))))*($AD$2/$AG$2)</f>
        <v>0</v>
      </c>
      <c r="AG52" s="89">
        <f t="shared" si="27"/>
        <v>0</v>
      </c>
      <c r="AI52" s="84">
        <f t="shared" si="36"/>
        <v>0</v>
      </c>
      <c r="AJ52" s="25">
        <f t="shared" si="37"/>
        <v>0</v>
      </c>
      <c r="AK52" s="25">
        <f t="shared" si="38"/>
        <v>0</v>
      </c>
      <c r="AL52" s="25">
        <f t="shared" si="39"/>
        <v>0</v>
      </c>
      <c r="AM52" s="25">
        <f t="shared" si="40"/>
        <v>0</v>
      </c>
      <c r="AN52" s="25">
        <f t="shared" si="41"/>
        <v>0</v>
      </c>
      <c r="AO52" s="25">
        <f t="shared" si="42"/>
        <v>0</v>
      </c>
      <c r="AP52" s="25">
        <f t="shared" si="43"/>
        <v>0</v>
      </c>
      <c r="AQ52" s="25">
        <f t="shared" si="44"/>
        <v>0</v>
      </c>
      <c r="AR52" s="25">
        <f t="shared" si="45"/>
        <v>0</v>
      </c>
      <c r="AS52" s="25">
        <f t="shared" si="28"/>
        <v>0</v>
      </c>
      <c r="AT52" s="85">
        <f t="shared" si="29"/>
        <v>0</v>
      </c>
    </row>
    <row r="53" spans="1:46">
      <c r="A53" s="76">
        <v>49</v>
      </c>
      <c r="C53" s="10">
        <f t="shared" si="30"/>
        <v>91</v>
      </c>
      <c r="D53" s="93" t="str" cm="1">
        <f t="array" ref="D53">_xlfn.IFS(C53&lt;=4,"1-4",C53&lt;=9,"5-9",C53&lt;=14,"10-14",C53&lt;=19,"15-19",C53&lt;=24,"20-24",C53&lt;=29,"25-29",C53&lt;=34,"30-34",C53&lt;=39,"35-39",C53&lt;=44,"40-44",C53&lt;=49,"45-49",C53&lt;=54,"50-54",C53&lt;=54,"50-54",C53&lt;=59,"55-59",C53&lt;=64,"60-64",C53&lt;=69,"65-69",C53&lt;=74,"70-74",C53&lt;=79,"75-79",C53&lt;=84,"80-84",C53&gt;84,"85+")</f>
        <v>85+</v>
      </c>
      <c r="E53" s="79">
        <f>IF(D53="85+",1,VLOOKUP(D53,'Life table 2014'!$AF$3:$AR$21,7,FALSE))</f>
        <v>1</v>
      </c>
      <c r="F53" s="68"/>
      <c r="G53" s="266">
        <f t="shared" si="11"/>
        <v>17885</v>
      </c>
      <c r="H53" s="25">
        <f>'Parameters &amp; DSA'!$B$113*G53^'Parameters &amp; DSA'!$B$114</f>
        <v>2.2400100169712074</v>
      </c>
      <c r="I53" s="264">
        <f t="shared" si="35"/>
        <v>4.7913261028236231E-2</v>
      </c>
      <c r="J53" s="68"/>
      <c r="K53" s="507">
        <f t="shared" si="46"/>
        <v>0</v>
      </c>
      <c r="L53" s="496">
        <f t="shared" si="47"/>
        <v>0</v>
      </c>
      <c r="M53" s="496">
        <f t="shared" si="48"/>
        <v>0</v>
      </c>
      <c r="N53" s="270">
        <f t="shared" si="49"/>
        <v>0</v>
      </c>
      <c r="O53" s="270">
        <f t="shared" si="50"/>
        <v>0</v>
      </c>
      <c r="P53" s="270">
        <f t="shared" si="51"/>
        <v>0</v>
      </c>
      <c r="Q53" s="270">
        <f t="shared" si="52"/>
        <v>0</v>
      </c>
      <c r="R53" s="270">
        <f t="shared" si="53"/>
        <v>0</v>
      </c>
      <c r="S53" s="270">
        <f t="shared" si="54"/>
        <v>0</v>
      </c>
      <c r="T53" s="509">
        <f t="shared" si="55"/>
        <v>0</v>
      </c>
      <c r="U53" s="509">
        <f t="shared" si="56"/>
        <v>0</v>
      </c>
      <c r="V53" s="509">
        <f t="shared" si="57"/>
        <v>0</v>
      </c>
      <c r="W53" s="270">
        <f t="shared" si="31"/>
        <v>0</v>
      </c>
      <c r="X53" s="270">
        <f t="shared" si="32"/>
        <v>0</v>
      </c>
      <c r="Y53" s="259">
        <f t="shared" si="33"/>
        <v>1.0000000000000004</v>
      </c>
      <c r="Z53" s="497">
        <f t="shared" si="34"/>
        <v>1.0000000000000004</v>
      </c>
      <c r="AB53" s="88">
        <f>(IF('Parameters &amp; DSA'!$H$1=1,(('Parameters &amp; DSA'!$B$70+'Parameters &amp; DSA'!$B$78+'Parameters &amp; DSA'!$B$82+'Parameters &amp; DSA'!$B$86)*($K53))/(1+cDC)^$A53,(('Parameters &amp; DSA'!$B$70+'Parameters &amp; DSA'!$B$78)*($K53))))*($AD$2/$AF$2)</f>
        <v>0</v>
      </c>
      <c r="AC53" s="282">
        <f>(IF('Parameters &amp; DSA'!$H$1=1,(('Parameters &amp; DSA'!$B$70+'Parameters &amp; DSA'!$B$78+'Parameters &amp; DSA'!$B$82+'Parameters &amp; DSA'!$B$86)*($M53+$N53))/(1+cDC)^$A53,(('Parameters &amp; DSA'!$B$70+'Parameters &amp; DSA'!$B$78)*($M53+$N53))))*($AD$2/$AF$2)</f>
        <v>0</v>
      </c>
      <c r="AD53" s="282">
        <f>(IF('Parameters &amp; DSA'!$H$1=1,(('Parameters &amp; DSA'!$B$70+'Parameters &amp; DSA'!$B$78+'Parameters &amp; DSA'!$B$82+'Parameters &amp; DSA'!$B$86)*(P53+Q53))/(1+cDC)^$A53,(('Parameters &amp; DSA'!$B$70+'Parameters &amp; DSA'!$B$78)*(P53+Q53))))*($AD$2/$AF$2)</f>
        <v>0</v>
      </c>
      <c r="AE53" s="282">
        <f>(IF('Parameters &amp; DSA'!$H$1=1,(('Parameters &amp; DSA'!$B$70+'Parameters &amp; DSA'!$B$78+'Parameters &amp; DSA'!$B$82+'Parameters &amp; DSA'!$B$86)*(S53+T53))/(1+cDC)^$A53,(('Parameters &amp; DSA'!$B$70+'Parameters &amp; DSA'!$B$78)*(S53+T53))))*($AD$2/$AF$2)</f>
        <v>0</v>
      </c>
      <c r="AF53" s="282">
        <f>(IF('Parameters &amp; DSA'!$H$1=1,(((V53)*cM_Dialysis0)+(W53*(cM_Dialysis1)))/(1+'Parameters &amp; DSA'!$B$6)^$A53,(((V53)*cM_Dialysis0)+(W53*cM_Dialysis1))))*($AD$2/$AG$2)</f>
        <v>0</v>
      </c>
      <c r="AG53" s="89">
        <f t="shared" si="27"/>
        <v>0</v>
      </c>
      <c r="AI53" s="84">
        <f t="shared" si="36"/>
        <v>0</v>
      </c>
      <c r="AJ53" s="25">
        <f t="shared" si="37"/>
        <v>0</v>
      </c>
      <c r="AK53" s="25">
        <f t="shared" si="38"/>
        <v>0</v>
      </c>
      <c r="AL53" s="25">
        <f t="shared" si="39"/>
        <v>0</v>
      </c>
      <c r="AM53" s="25">
        <f t="shared" si="40"/>
        <v>0</v>
      </c>
      <c r="AN53" s="25">
        <f t="shared" si="41"/>
        <v>0</v>
      </c>
      <c r="AO53" s="25">
        <f t="shared" si="42"/>
        <v>0</v>
      </c>
      <c r="AP53" s="25">
        <f t="shared" si="43"/>
        <v>0</v>
      </c>
      <c r="AQ53" s="25">
        <f t="shared" si="44"/>
        <v>0</v>
      </c>
      <c r="AR53" s="25">
        <f t="shared" si="45"/>
        <v>0</v>
      </c>
      <c r="AS53" s="25">
        <f t="shared" si="28"/>
        <v>0</v>
      </c>
      <c r="AT53" s="85">
        <f t="shared" si="29"/>
        <v>0</v>
      </c>
    </row>
    <row r="54" spans="1:46">
      <c r="A54" s="76">
        <v>50</v>
      </c>
      <c r="C54" s="10">
        <f t="shared" si="30"/>
        <v>92</v>
      </c>
      <c r="D54" s="93" t="str" cm="1">
        <f t="array" ref="D54">_xlfn.IFS(C54&lt;=4,"1-4",C54&lt;=9,"5-9",C54&lt;=14,"10-14",C54&lt;=19,"15-19",C54&lt;=24,"20-24",C54&lt;=29,"25-29",C54&lt;=34,"30-34",C54&lt;=39,"35-39",C54&lt;=44,"40-44",C54&lt;=49,"45-49",C54&lt;=54,"50-54",C54&lt;=54,"50-54",C54&lt;=59,"55-59",C54&lt;=64,"60-64",C54&lt;=69,"65-69",C54&lt;=74,"70-74",C54&lt;=79,"75-79",C54&lt;=84,"80-84",C54&gt;84,"85+")</f>
        <v>85+</v>
      </c>
      <c r="E54" s="79">
        <f>IF(D54="85+",1,VLOOKUP(D54,'Life table 2014'!$AF$3:$AR$21,7,FALSE))</f>
        <v>1</v>
      </c>
      <c r="F54" s="68"/>
      <c r="G54" s="266">
        <f t="shared" si="11"/>
        <v>18250</v>
      </c>
      <c r="H54" s="25">
        <f>'Parameters &amp; DSA'!$B$113*G54^'Parameters &amp; DSA'!$B$114</f>
        <v>2.2891842319078073</v>
      </c>
      <c r="I54" s="264">
        <f t="shared" si="35"/>
        <v>4.7984740027725792E-2</v>
      </c>
      <c r="J54" s="68"/>
      <c r="K54" s="507">
        <f t="shared" si="46"/>
        <v>0</v>
      </c>
      <c r="L54" s="496">
        <f t="shared" si="47"/>
        <v>0</v>
      </c>
      <c r="M54" s="496">
        <f t="shared" si="48"/>
        <v>0</v>
      </c>
      <c r="N54" s="270">
        <f t="shared" si="49"/>
        <v>0</v>
      </c>
      <c r="O54" s="270">
        <f t="shared" si="50"/>
        <v>0</v>
      </c>
      <c r="P54" s="270">
        <f t="shared" si="51"/>
        <v>0</v>
      </c>
      <c r="Q54" s="270">
        <f t="shared" si="52"/>
        <v>0</v>
      </c>
      <c r="R54" s="270">
        <f t="shared" si="53"/>
        <v>0</v>
      </c>
      <c r="S54" s="270">
        <f t="shared" si="54"/>
        <v>0</v>
      </c>
      <c r="T54" s="509">
        <f t="shared" si="55"/>
        <v>0</v>
      </c>
      <c r="U54" s="509">
        <f t="shared" si="56"/>
        <v>0</v>
      </c>
      <c r="V54" s="509">
        <f t="shared" si="57"/>
        <v>0</v>
      </c>
      <c r="W54" s="270">
        <f t="shared" si="31"/>
        <v>0</v>
      </c>
      <c r="X54" s="270">
        <f t="shared" si="32"/>
        <v>0</v>
      </c>
      <c r="Y54" s="259">
        <f t="shared" si="33"/>
        <v>1.0000000000000004</v>
      </c>
      <c r="Z54" s="497">
        <f t="shared" si="34"/>
        <v>1.0000000000000004</v>
      </c>
      <c r="AB54" s="88">
        <f>(IF('Parameters &amp; DSA'!$H$1=1,(('Parameters &amp; DSA'!$B$70+'Parameters &amp; DSA'!$B$78+'Parameters &amp; DSA'!$B$82+'Parameters &amp; DSA'!$B$86)*($K54))/(1+cDC)^$A54,(('Parameters &amp; DSA'!$B$70+'Parameters &amp; DSA'!$B$78)*($K54))))*($AD$2/$AF$2)</f>
        <v>0</v>
      </c>
      <c r="AC54" s="282">
        <f>(IF('Parameters &amp; DSA'!$H$1=1,(('Parameters &amp; DSA'!$B$70+'Parameters &amp; DSA'!$B$78+'Parameters &amp; DSA'!$B$82+'Parameters &amp; DSA'!$B$86)*($M54+$N54))/(1+cDC)^$A54,(('Parameters &amp; DSA'!$B$70+'Parameters &amp; DSA'!$B$78)*($M54+$N54))))*($AD$2/$AF$2)</f>
        <v>0</v>
      </c>
      <c r="AD54" s="282">
        <f>(IF('Parameters &amp; DSA'!$H$1=1,(('Parameters &amp; DSA'!$B$70+'Parameters &amp; DSA'!$B$78+'Parameters &amp; DSA'!$B$82+'Parameters &amp; DSA'!$B$86)*(P54+Q54))/(1+cDC)^$A54,(('Parameters &amp; DSA'!$B$70+'Parameters &amp; DSA'!$B$78)*(P54+Q54))))*($AD$2/$AF$2)</f>
        <v>0</v>
      </c>
      <c r="AE54" s="282">
        <f>(IF('Parameters &amp; DSA'!$H$1=1,(('Parameters &amp; DSA'!$B$70+'Parameters &amp; DSA'!$B$78+'Parameters &amp; DSA'!$B$82+'Parameters &amp; DSA'!$B$86)*(S54+T54))/(1+cDC)^$A54,(('Parameters &amp; DSA'!$B$70+'Parameters &amp; DSA'!$B$78)*(S54+T54))))*($AD$2/$AF$2)</f>
        <v>0</v>
      </c>
      <c r="AF54" s="282">
        <f>(IF('Parameters &amp; DSA'!$H$1=1,(((V54)*cM_Dialysis0)+(W54*(cM_Dialysis1)))/(1+'Parameters &amp; DSA'!$B$6)^$A54,(((V54)*cM_Dialysis0)+(W54*cM_Dialysis1))))*($AD$2/$AG$2)</f>
        <v>0</v>
      </c>
      <c r="AG54" s="89">
        <f t="shared" si="27"/>
        <v>0</v>
      </c>
      <c r="AI54" s="84">
        <f t="shared" si="36"/>
        <v>0</v>
      </c>
      <c r="AJ54" s="25">
        <f t="shared" si="37"/>
        <v>0</v>
      </c>
      <c r="AK54" s="25">
        <f t="shared" si="38"/>
        <v>0</v>
      </c>
      <c r="AL54" s="25">
        <f t="shared" si="39"/>
        <v>0</v>
      </c>
      <c r="AM54" s="25">
        <f t="shared" si="40"/>
        <v>0</v>
      </c>
      <c r="AN54" s="25">
        <f t="shared" si="41"/>
        <v>0</v>
      </c>
      <c r="AO54" s="25">
        <f t="shared" si="42"/>
        <v>0</v>
      </c>
      <c r="AP54" s="25">
        <f t="shared" si="43"/>
        <v>0</v>
      </c>
      <c r="AQ54" s="25">
        <f t="shared" si="44"/>
        <v>0</v>
      </c>
      <c r="AR54" s="25">
        <f t="shared" si="45"/>
        <v>0</v>
      </c>
      <c r="AS54" s="25">
        <f t="shared" si="28"/>
        <v>0</v>
      </c>
      <c r="AT54" s="85">
        <f t="shared" si="29"/>
        <v>0</v>
      </c>
    </row>
    <row r="55" spans="1:46">
      <c r="A55" s="76">
        <v>51</v>
      </c>
      <c r="C55" s="10">
        <f t="shared" si="30"/>
        <v>93</v>
      </c>
      <c r="D55" s="93" t="str" cm="1">
        <f t="array" ref="D55">_xlfn.IFS(C55&lt;=4,"1-4",C55&lt;=9,"5-9",C55&lt;=14,"10-14",C55&lt;=19,"15-19",C55&lt;=24,"20-24",C55&lt;=29,"25-29",C55&lt;=34,"30-34",C55&lt;=39,"35-39",C55&lt;=44,"40-44",C55&lt;=49,"45-49",C55&lt;=54,"50-54",C55&lt;=54,"50-54",C55&lt;=59,"55-59",C55&lt;=64,"60-64",C55&lt;=69,"65-69",C55&lt;=74,"70-74",C55&lt;=79,"75-79",C55&lt;=84,"80-84",C55&gt;84,"85+")</f>
        <v>85+</v>
      </c>
      <c r="E55" s="79">
        <f>IF(D55="85+",1,VLOOKUP(D55,'Life table 2014'!$AF$3:$AR$21,7,FALSE))</f>
        <v>1</v>
      </c>
      <c r="F55" s="68"/>
      <c r="G55" s="266">
        <f t="shared" si="11"/>
        <v>18615</v>
      </c>
      <c r="H55" s="25">
        <f>'Parameters &amp; DSA'!$B$113*G55^'Parameters &amp; DSA'!$B$114</f>
        <v>2.3384321354138144</v>
      </c>
      <c r="I55" s="264">
        <f t="shared" si="35"/>
        <v>4.8054890085626578E-2</v>
      </c>
      <c r="J55" s="68"/>
      <c r="K55" s="507">
        <f t="shared" si="46"/>
        <v>0</v>
      </c>
      <c r="L55" s="496">
        <f t="shared" si="47"/>
        <v>0</v>
      </c>
      <c r="M55" s="496">
        <f t="shared" si="48"/>
        <v>0</v>
      </c>
      <c r="N55" s="270">
        <f t="shared" si="49"/>
        <v>0</v>
      </c>
      <c r="O55" s="270">
        <f t="shared" si="50"/>
        <v>0</v>
      </c>
      <c r="P55" s="270">
        <f t="shared" si="51"/>
        <v>0</v>
      </c>
      <c r="Q55" s="270">
        <f t="shared" si="52"/>
        <v>0</v>
      </c>
      <c r="R55" s="270">
        <f t="shared" si="53"/>
        <v>0</v>
      </c>
      <c r="S55" s="270">
        <f t="shared" si="54"/>
        <v>0</v>
      </c>
      <c r="T55" s="509">
        <f t="shared" si="55"/>
        <v>0</v>
      </c>
      <c r="U55" s="509">
        <f t="shared" si="56"/>
        <v>0</v>
      </c>
      <c r="V55" s="509">
        <f t="shared" si="57"/>
        <v>0</v>
      </c>
      <c r="W55" s="270">
        <f t="shared" si="31"/>
        <v>0</v>
      </c>
      <c r="X55" s="270">
        <f t="shared" si="32"/>
        <v>0</v>
      </c>
      <c r="Y55" s="259">
        <f t="shared" si="33"/>
        <v>1.0000000000000004</v>
      </c>
      <c r="Z55" s="497">
        <f t="shared" si="34"/>
        <v>1.0000000000000004</v>
      </c>
      <c r="AB55" s="88">
        <f>(IF('Parameters &amp; DSA'!$H$1=1,(('Parameters &amp; DSA'!$B$70+'Parameters &amp; DSA'!$B$78+'Parameters &amp; DSA'!$B$82+'Parameters &amp; DSA'!$B$86)*($K55))/(1+cDC)^$A55,(('Parameters &amp; DSA'!$B$70+'Parameters &amp; DSA'!$B$78)*($K55))))*($AD$2/$AF$2)</f>
        <v>0</v>
      </c>
      <c r="AC55" s="282">
        <f>(IF('Parameters &amp; DSA'!$H$1=1,(('Parameters &amp; DSA'!$B$70+'Parameters &amp; DSA'!$B$78+'Parameters &amp; DSA'!$B$82+'Parameters &amp; DSA'!$B$86)*($M55+$N55))/(1+cDC)^$A55,(('Parameters &amp; DSA'!$B$70+'Parameters &amp; DSA'!$B$78)*($M55+$N55))))*($AD$2/$AF$2)</f>
        <v>0</v>
      </c>
      <c r="AD55" s="282">
        <f>(IF('Parameters &amp; DSA'!$H$1=1,(('Parameters &amp; DSA'!$B$70+'Parameters &amp; DSA'!$B$78+'Parameters &amp; DSA'!$B$82+'Parameters &amp; DSA'!$B$86)*(P55+Q55))/(1+cDC)^$A55,(('Parameters &amp; DSA'!$B$70+'Parameters &amp; DSA'!$B$78)*(P55+Q55))))*($AD$2/$AF$2)</f>
        <v>0</v>
      </c>
      <c r="AE55" s="282">
        <f>(IF('Parameters &amp; DSA'!$H$1=1,(('Parameters &amp; DSA'!$B$70+'Parameters &amp; DSA'!$B$78+'Parameters &amp; DSA'!$B$82+'Parameters &amp; DSA'!$B$86)*(S55+T55))/(1+cDC)^$A55,(('Parameters &amp; DSA'!$B$70+'Parameters &amp; DSA'!$B$78)*(S55+T55))))*($AD$2/$AF$2)</f>
        <v>0</v>
      </c>
      <c r="AF55" s="282">
        <f>(IF('Parameters &amp; DSA'!$H$1=1,(((V55)*cM_Dialysis0)+(W55*(cM_Dialysis1)))/(1+'Parameters &amp; DSA'!$B$6)^$A55,(((V55)*cM_Dialysis0)+(W55*cM_Dialysis1))))*($AD$2/$AG$2)</f>
        <v>0</v>
      </c>
      <c r="AG55" s="89">
        <f t="shared" si="27"/>
        <v>0</v>
      </c>
      <c r="AI55" s="84">
        <f t="shared" si="36"/>
        <v>0</v>
      </c>
      <c r="AJ55" s="25">
        <f t="shared" si="37"/>
        <v>0</v>
      </c>
      <c r="AK55" s="25">
        <f t="shared" si="38"/>
        <v>0</v>
      </c>
      <c r="AL55" s="25">
        <f t="shared" si="39"/>
        <v>0</v>
      </c>
      <c r="AM55" s="25">
        <f t="shared" si="40"/>
        <v>0</v>
      </c>
      <c r="AN55" s="25">
        <f t="shared" si="41"/>
        <v>0</v>
      </c>
      <c r="AO55" s="25">
        <f t="shared" si="42"/>
        <v>0</v>
      </c>
      <c r="AP55" s="25">
        <f t="shared" si="43"/>
        <v>0</v>
      </c>
      <c r="AQ55" s="25">
        <f t="shared" si="44"/>
        <v>0</v>
      </c>
      <c r="AR55" s="25">
        <f t="shared" si="45"/>
        <v>0</v>
      </c>
      <c r="AS55" s="25">
        <f t="shared" si="28"/>
        <v>0</v>
      </c>
      <c r="AT55" s="85">
        <f t="shared" si="29"/>
        <v>0</v>
      </c>
    </row>
    <row r="56" spans="1:46">
      <c r="A56" s="76">
        <v>52</v>
      </c>
      <c r="C56" s="10">
        <f t="shared" si="30"/>
        <v>94</v>
      </c>
      <c r="D56" s="93" t="str" cm="1">
        <f t="array" ref="D56">_xlfn.IFS(C56&lt;=4,"1-4",C56&lt;=9,"5-9",C56&lt;=14,"10-14",C56&lt;=19,"15-19",C56&lt;=24,"20-24",C56&lt;=29,"25-29",C56&lt;=34,"30-34",C56&lt;=39,"35-39",C56&lt;=44,"40-44",C56&lt;=49,"45-49",C56&lt;=54,"50-54",C56&lt;=54,"50-54",C56&lt;=59,"55-59",C56&lt;=64,"60-64",C56&lt;=69,"65-69",C56&lt;=74,"70-74",C56&lt;=79,"75-79",C56&lt;=84,"80-84",C56&gt;84,"85+")</f>
        <v>85+</v>
      </c>
      <c r="E56" s="79">
        <f>IF(D56="85+",1,VLOOKUP(D56,'Life table 2014'!$AF$3:$AR$21,7,FALSE))</f>
        <v>1</v>
      </c>
      <c r="F56" s="68"/>
      <c r="G56" s="266">
        <f t="shared" si="11"/>
        <v>18980</v>
      </c>
      <c r="H56" s="25">
        <f>'Parameters &amp; DSA'!$B$113*G56^'Parameters &amp; DSA'!$B$114</f>
        <v>2.3877523896311179</v>
      </c>
      <c r="I56" s="264">
        <f t="shared" si="35"/>
        <v>4.8123761499965889E-2</v>
      </c>
      <c r="J56" s="68"/>
      <c r="K56" s="507">
        <f t="shared" si="46"/>
        <v>0</v>
      </c>
      <c r="L56" s="496">
        <f t="shared" si="47"/>
        <v>0</v>
      </c>
      <c r="M56" s="496">
        <f t="shared" si="48"/>
        <v>0</v>
      </c>
      <c r="N56" s="270">
        <f t="shared" si="49"/>
        <v>0</v>
      </c>
      <c r="O56" s="270">
        <f t="shared" si="50"/>
        <v>0</v>
      </c>
      <c r="P56" s="270">
        <f t="shared" si="51"/>
        <v>0</v>
      </c>
      <c r="Q56" s="270">
        <f t="shared" si="52"/>
        <v>0</v>
      </c>
      <c r="R56" s="270">
        <f t="shared" si="53"/>
        <v>0</v>
      </c>
      <c r="S56" s="270">
        <f t="shared" si="54"/>
        <v>0</v>
      </c>
      <c r="T56" s="509">
        <f t="shared" si="55"/>
        <v>0</v>
      </c>
      <c r="U56" s="509">
        <f t="shared" si="56"/>
        <v>0</v>
      </c>
      <c r="V56" s="509">
        <f t="shared" si="57"/>
        <v>0</v>
      </c>
      <c r="W56" s="270">
        <f t="shared" si="31"/>
        <v>0</v>
      </c>
      <c r="X56" s="270">
        <f t="shared" si="32"/>
        <v>0</v>
      </c>
      <c r="Y56" s="259">
        <f t="shared" si="33"/>
        <v>1.0000000000000004</v>
      </c>
      <c r="Z56" s="497">
        <f t="shared" si="34"/>
        <v>1.0000000000000004</v>
      </c>
      <c r="AB56" s="88">
        <f>(IF('Parameters &amp; DSA'!$H$1=1,(('Parameters &amp; DSA'!$B$70+'Parameters &amp; DSA'!$B$78+'Parameters &amp; DSA'!$B$82+'Parameters &amp; DSA'!$B$86)*($K56))/(1+cDC)^$A56,(('Parameters &amp; DSA'!$B$70+'Parameters &amp; DSA'!$B$78)*($K56))))*($AD$2/$AF$2)</f>
        <v>0</v>
      </c>
      <c r="AC56" s="282">
        <f>(IF('Parameters &amp; DSA'!$H$1=1,(('Parameters &amp; DSA'!$B$70+'Parameters &amp; DSA'!$B$78+'Parameters &amp; DSA'!$B$82+'Parameters &amp; DSA'!$B$86)*($M56+$N56))/(1+cDC)^$A56,(('Parameters &amp; DSA'!$B$70+'Parameters &amp; DSA'!$B$78)*($M56+$N56))))*($AD$2/$AF$2)</f>
        <v>0</v>
      </c>
      <c r="AD56" s="282">
        <f>(IF('Parameters &amp; DSA'!$H$1=1,(('Parameters &amp; DSA'!$B$70+'Parameters &amp; DSA'!$B$78+'Parameters &amp; DSA'!$B$82+'Parameters &amp; DSA'!$B$86)*(P56+Q56))/(1+cDC)^$A56,(('Parameters &amp; DSA'!$B$70+'Parameters &amp; DSA'!$B$78)*(P56+Q56))))*($AD$2/$AF$2)</f>
        <v>0</v>
      </c>
      <c r="AE56" s="282">
        <f>(IF('Parameters &amp; DSA'!$H$1=1,(('Parameters &amp; DSA'!$B$70+'Parameters &amp; DSA'!$B$78+'Parameters &amp; DSA'!$B$82+'Parameters &amp; DSA'!$B$86)*(S56+T56))/(1+cDC)^$A56,(('Parameters &amp; DSA'!$B$70+'Parameters &amp; DSA'!$B$78)*(S56+T56))))*($AD$2/$AF$2)</f>
        <v>0</v>
      </c>
      <c r="AF56" s="282">
        <f>(IF('Parameters &amp; DSA'!$H$1=1,(((V56)*cM_Dialysis0)+(W56*(cM_Dialysis1)))/(1+'Parameters &amp; DSA'!$B$6)^$A56,(((V56)*cM_Dialysis0)+(W56*cM_Dialysis1))))*($AD$2/$AG$2)</f>
        <v>0</v>
      </c>
      <c r="AG56" s="89">
        <f t="shared" si="27"/>
        <v>0</v>
      </c>
      <c r="AI56" s="84">
        <f t="shared" si="36"/>
        <v>0</v>
      </c>
      <c r="AJ56" s="25">
        <f t="shared" si="37"/>
        <v>0</v>
      </c>
      <c r="AK56" s="25">
        <f t="shared" si="38"/>
        <v>0</v>
      </c>
      <c r="AL56" s="25">
        <f t="shared" si="39"/>
        <v>0</v>
      </c>
      <c r="AM56" s="25">
        <f t="shared" si="40"/>
        <v>0</v>
      </c>
      <c r="AN56" s="25">
        <f t="shared" si="41"/>
        <v>0</v>
      </c>
      <c r="AO56" s="25">
        <f t="shared" si="42"/>
        <v>0</v>
      </c>
      <c r="AP56" s="25">
        <f t="shared" si="43"/>
        <v>0</v>
      </c>
      <c r="AQ56" s="25">
        <f t="shared" si="44"/>
        <v>0</v>
      </c>
      <c r="AR56" s="25">
        <f t="shared" si="45"/>
        <v>0</v>
      </c>
      <c r="AS56" s="25">
        <f t="shared" si="28"/>
        <v>0</v>
      </c>
      <c r="AT56" s="85">
        <f t="shared" si="29"/>
        <v>0</v>
      </c>
    </row>
    <row r="57" spans="1:46">
      <c r="A57" s="76">
        <v>53</v>
      </c>
      <c r="C57" s="10">
        <f t="shared" si="30"/>
        <v>95</v>
      </c>
      <c r="D57" s="93" t="str" cm="1">
        <f t="array" ref="D57">_xlfn.IFS(C57&lt;=4,"1-4",C57&lt;=9,"5-9",C57&lt;=14,"10-14",C57&lt;=19,"15-19",C57&lt;=24,"20-24",C57&lt;=29,"25-29",C57&lt;=34,"30-34",C57&lt;=39,"35-39",C57&lt;=44,"40-44",C57&lt;=49,"45-49",C57&lt;=54,"50-54",C57&lt;=54,"50-54",C57&lt;=59,"55-59",C57&lt;=64,"60-64",C57&lt;=69,"65-69",C57&lt;=74,"70-74",C57&lt;=79,"75-79",C57&lt;=84,"80-84",C57&gt;84,"85+")</f>
        <v>85+</v>
      </c>
      <c r="E57" s="79">
        <f>IF(D57="85+",1,VLOOKUP(D57,'Life table 2014'!$AF$3:$AR$21,7,FALSE))</f>
        <v>1</v>
      </c>
      <c r="F57" s="68"/>
      <c r="G57" s="266">
        <f t="shared" si="11"/>
        <v>19345</v>
      </c>
      <c r="H57" s="25">
        <f>'Parameters &amp; DSA'!$B$113*G57^'Parameters &amp; DSA'!$B$114</f>
        <v>2.4371437062766717</v>
      </c>
      <c r="I57" s="264">
        <f t="shared" si="35"/>
        <v>4.819140173349945E-2</v>
      </c>
      <c r="J57" s="68"/>
      <c r="K57" s="507">
        <f t="shared" si="46"/>
        <v>0</v>
      </c>
      <c r="L57" s="496">
        <f t="shared" si="47"/>
        <v>0</v>
      </c>
      <c r="M57" s="496">
        <f t="shared" si="48"/>
        <v>0</v>
      </c>
      <c r="N57" s="270">
        <f t="shared" si="49"/>
        <v>0</v>
      </c>
      <c r="O57" s="270">
        <f t="shared" si="50"/>
        <v>0</v>
      </c>
      <c r="P57" s="270">
        <f t="shared" si="51"/>
        <v>0</v>
      </c>
      <c r="Q57" s="270">
        <f t="shared" si="52"/>
        <v>0</v>
      </c>
      <c r="R57" s="270">
        <f t="shared" si="53"/>
        <v>0</v>
      </c>
      <c r="S57" s="270">
        <f t="shared" si="54"/>
        <v>0</v>
      </c>
      <c r="T57" s="509">
        <f t="shared" si="55"/>
        <v>0</v>
      </c>
      <c r="U57" s="509">
        <f t="shared" si="56"/>
        <v>0</v>
      </c>
      <c r="V57" s="509">
        <f t="shared" si="57"/>
        <v>0</v>
      </c>
      <c r="W57" s="270">
        <f t="shared" si="31"/>
        <v>0</v>
      </c>
      <c r="X57" s="270">
        <f t="shared" si="32"/>
        <v>0</v>
      </c>
      <c r="Y57" s="259">
        <f t="shared" si="33"/>
        <v>1.0000000000000004</v>
      </c>
      <c r="Z57" s="497">
        <f t="shared" si="34"/>
        <v>1.0000000000000004</v>
      </c>
      <c r="AB57" s="88">
        <f>(IF('Parameters &amp; DSA'!$H$1=1,(('Parameters &amp; DSA'!$B$70+'Parameters &amp; DSA'!$B$78+'Parameters &amp; DSA'!$B$82+'Parameters &amp; DSA'!$B$86)*($K57))/(1+cDC)^$A57,(('Parameters &amp; DSA'!$B$70+'Parameters &amp; DSA'!$B$78)*($K57))))*($AD$2/$AF$2)</f>
        <v>0</v>
      </c>
      <c r="AC57" s="282">
        <f>(IF('Parameters &amp; DSA'!$H$1=1,(('Parameters &amp; DSA'!$B$70+'Parameters &amp; DSA'!$B$78+'Parameters &amp; DSA'!$B$82+'Parameters &amp; DSA'!$B$86)*($M57+$N57))/(1+cDC)^$A57,(('Parameters &amp; DSA'!$B$70+'Parameters &amp; DSA'!$B$78)*($M57+$N57))))*($AD$2/$AF$2)</f>
        <v>0</v>
      </c>
      <c r="AD57" s="282">
        <f>(IF('Parameters &amp; DSA'!$H$1=1,(('Parameters &amp; DSA'!$B$70+'Parameters &amp; DSA'!$B$78+'Parameters &amp; DSA'!$B$82+'Parameters &amp; DSA'!$B$86)*(P57+Q57))/(1+cDC)^$A57,(('Parameters &amp; DSA'!$B$70+'Parameters &amp; DSA'!$B$78)*(P57+Q57))))*($AD$2/$AF$2)</f>
        <v>0</v>
      </c>
      <c r="AE57" s="282">
        <f>(IF('Parameters &amp; DSA'!$H$1=1,(('Parameters &amp; DSA'!$B$70+'Parameters &amp; DSA'!$B$78+'Parameters &amp; DSA'!$B$82+'Parameters &amp; DSA'!$B$86)*(S57+T57))/(1+cDC)^$A57,(('Parameters &amp; DSA'!$B$70+'Parameters &amp; DSA'!$B$78)*(S57+T57))))*($AD$2/$AF$2)</f>
        <v>0</v>
      </c>
      <c r="AF57" s="282">
        <f>(IF('Parameters &amp; DSA'!$H$1=1,(((V57)*cM_Dialysis0)+(W57*(cM_Dialysis1)))/(1+'Parameters &amp; DSA'!$B$6)^$A57,(((V57)*cM_Dialysis0)+(W57*cM_Dialysis1))))*($AD$2/$AG$2)</f>
        <v>0</v>
      </c>
      <c r="AG57" s="89">
        <f t="shared" si="27"/>
        <v>0</v>
      </c>
      <c r="AI57" s="84">
        <f t="shared" si="36"/>
        <v>0</v>
      </c>
      <c r="AJ57" s="25">
        <f t="shared" si="37"/>
        <v>0</v>
      </c>
      <c r="AK57" s="25">
        <f t="shared" si="38"/>
        <v>0</v>
      </c>
      <c r="AL57" s="25">
        <f t="shared" si="39"/>
        <v>0</v>
      </c>
      <c r="AM57" s="25">
        <f t="shared" si="40"/>
        <v>0</v>
      </c>
      <c r="AN57" s="25">
        <f t="shared" si="41"/>
        <v>0</v>
      </c>
      <c r="AO57" s="25">
        <f t="shared" si="42"/>
        <v>0</v>
      </c>
      <c r="AP57" s="25">
        <f t="shared" si="43"/>
        <v>0</v>
      </c>
      <c r="AQ57" s="25">
        <f t="shared" si="44"/>
        <v>0</v>
      </c>
      <c r="AR57" s="25">
        <f t="shared" si="45"/>
        <v>0</v>
      </c>
      <c r="AS57" s="25">
        <f t="shared" si="28"/>
        <v>0</v>
      </c>
      <c r="AT57" s="85">
        <f t="shared" si="29"/>
        <v>0</v>
      </c>
    </row>
    <row r="58" spans="1:46">
      <c r="A58" s="76">
        <v>54</v>
      </c>
      <c r="C58" s="10">
        <f t="shared" si="30"/>
        <v>96</v>
      </c>
      <c r="D58" s="93" t="str" cm="1">
        <f t="array" ref="D58">_xlfn.IFS(C58&lt;=4,"1-4",C58&lt;=9,"5-9",C58&lt;=14,"10-14",C58&lt;=19,"15-19",C58&lt;=24,"20-24",C58&lt;=29,"25-29",C58&lt;=34,"30-34",C58&lt;=39,"35-39",C58&lt;=44,"40-44",C58&lt;=49,"45-49",C58&lt;=54,"50-54",C58&lt;=54,"50-54",C58&lt;=59,"55-59",C58&lt;=64,"60-64",C58&lt;=69,"65-69",C58&lt;=74,"70-74",C58&lt;=79,"75-79",C58&lt;=84,"80-84",C58&gt;84,"85+")</f>
        <v>85+</v>
      </c>
      <c r="E58" s="79">
        <f>IF(D58="85+",1,VLOOKUP(D58,'Life table 2014'!$AF$3:$AR$21,7,FALSE))</f>
        <v>1</v>
      </c>
      <c r="F58" s="68"/>
      <c r="G58" s="266">
        <f t="shared" si="11"/>
        <v>19710</v>
      </c>
      <c r="H58" s="25">
        <f>'Parameters &amp; DSA'!$B$113*G58^'Parameters &amp; DSA'!$B$114</f>
        <v>2.4866048439038253</v>
      </c>
      <c r="I58" s="264">
        <f t="shared" si="35"/>
        <v>4.8257855624160628E-2</v>
      </c>
      <c r="J58" s="68"/>
      <c r="K58" s="507">
        <f t="shared" si="46"/>
        <v>0</v>
      </c>
      <c r="L58" s="496">
        <f t="shared" si="47"/>
        <v>0</v>
      </c>
      <c r="M58" s="496">
        <f t="shared" si="48"/>
        <v>0</v>
      </c>
      <c r="N58" s="270">
        <f t="shared" si="49"/>
        <v>0</v>
      </c>
      <c r="O58" s="270">
        <f t="shared" si="50"/>
        <v>0</v>
      </c>
      <c r="P58" s="270">
        <f t="shared" si="51"/>
        <v>0</v>
      </c>
      <c r="Q58" s="270">
        <f t="shared" si="52"/>
        <v>0</v>
      </c>
      <c r="R58" s="270">
        <f t="shared" si="53"/>
        <v>0</v>
      </c>
      <c r="S58" s="270">
        <f t="shared" si="54"/>
        <v>0</v>
      </c>
      <c r="T58" s="509">
        <f t="shared" si="55"/>
        <v>0</v>
      </c>
      <c r="U58" s="509">
        <f t="shared" si="56"/>
        <v>0</v>
      </c>
      <c r="V58" s="509">
        <f t="shared" si="57"/>
        <v>0</v>
      </c>
      <c r="W58" s="270">
        <f t="shared" si="31"/>
        <v>0</v>
      </c>
      <c r="X58" s="270">
        <f t="shared" si="32"/>
        <v>0</v>
      </c>
      <c r="Y58" s="259">
        <f t="shared" si="33"/>
        <v>1.0000000000000004</v>
      </c>
      <c r="Z58" s="497">
        <f t="shared" si="34"/>
        <v>1.0000000000000004</v>
      </c>
      <c r="AB58" s="88">
        <f>(IF('Parameters &amp; DSA'!$H$1=1,(('Parameters &amp; DSA'!$B$70+'Parameters &amp; DSA'!$B$78+'Parameters &amp; DSA'!$B$82+'Parameters &amp; DSA'!$B$86)*($K58))/(1+cDC)^$A58,(('Parameters &amp; DSA'!$B$70+'Parameters &amp; DSA'!$B$78)*($K58))))*($AD$2/$AF$2)</f>
        <v>0</v>
      </c>
      <c r="AC58" s="282">
        <f>(IF('Parameters &amp; DSA'!$H$1=1,(('Parameters &amp; DSA'!$B$70+'Parameters &amp; DSA'!$B$78+'Parameters &amp; DSA'!$B$82+'Parameters &amp; DSA'!$B$86)*($M58+$N58))/(1+cDC)^$A58,(('Parameters &amp; DSA'!$B$70+'Parameters &amp; DSA'!$B$78)*($M58+$N58))))*($AD$2/$AF$2)</f>
        <v>0</v>
      </c>
      <c r="AD58" s="282">
        <f>(IF('Parameters &amp; DSA'!$H$1=1,(('Parameters &amp; DSA'!$B$70+'Parameters &amp; DSA'!$B$78+'Parameters &amp; DSA'!$B$82+'Parameters &amp; DSA'!$B$86)*(P58+Q58))/(1+cDC)^$A58,(('Parameters &amp; DSA'!$B$70+'Parameters &amp; DSA'!$B$78)*(P58+Q58))))*($AD$2/$AF$2)</f>
        <v>0</v>
      </c>
      <c r="AE58" s="282">
        <f>(IF('Parameters &amp; DSA'!$H$1=1,(('Parameters &amp; DSA'!$B$70+'Parameters &amp; DSA'!$B$78+'Parameters &amp; DSA'!$B$82+'Parameters &amp; DSA'!$B$86)*(S58+T58))/(1+cDC)^$A58,(('Parameters &amp; DSA'!$B$70+'Parameters &amp; DSA'!$B$78)*(S58+T58))))*($AD$2/$AF$2)</f>
        <v>0</v>
      </c>
      <c r="AF58" s="282">
        <f>(IF('Parameters &amp; DSA'!$H$1=1,(((V58)*cM_Dialysis0)+(W58*(cM_Dialysis1)))/(1+'Parameters &amp; DSA'!$B$6)^$A58,(((V58)*cM_Dialysis0)+(W58*cM_Dialysis1))))*($AD$2/$AG$2)</f>
        <v>0</v>
      </c>
      <c r="AG58" s="89">
        <f t="shared" si="27"/>
        <v>0</v>
      </c>
      <c r="AI58" s="84">
        <f t="shared" si="36"/>
        <v>0</v>
      </c>
      <c r="AJ58" s="25">
        <f t="shared" si="37"/>
        <v>0</v>
      </c>
      <c r="AK58" s="25">
        <f t="shared" si="38"/>
        <v>0</v>
      </c>
      <c r="AL58" s="25">
        <f t="shared" si="39"/>
        <v>0</v>
      </c>
      <c r="AM58" s="25">
        <f t="shared" si="40"/>
        <v>0</v>
      </c>
      <c r="AN58" s="25">
        <f t="shared" si="41"/>
        <v>0</v>
      </c>
      <c r="AO58" s="25">
        <f t="shared" si="42"/>
        <v>0</v>
      </c>
      <c r="AP58" s="25">
        <f t="shared" si="43"/>
        <v>0</v>
      </c>
      <c r="AQ58" s="25">
        <f t="shared" si="44"/>
        <v>0</v>
      </c>
      <c r="AR58" s="25">
        <f t="shared" si="45"/>
        <v>0</v>
      </c>
      <c r="AS58" s="25">
        <f t="shared" si="28"/>
        <v>0</v>
      </c>
      <c r="AT58" s="85">
        <f t="shared" si="29"/>
        <v>0</v>
      </c>
    </row>
    <row r="59" spans="1:46">
      <c r="A59" s="76">
        <v>55</v>
      </c>
      <c r="C59" s="10">
        <f t="shared" si="30"/>
        <v>97</v>
      </c>
      <c r="D59" s="93" t="str" cm="1">
        <f t="array" ref="D59">_xlfn.IFS(C59&lt;=4,"1-4",C59&lt;=9,"5-9",C59&lt;=14,"10-14",C59&lt;=19,"15-19",C59&lt;=24,"20-24",C59&lt;=29,"25-29",C59&lt;=34,"30-34",C59&lt;=39,"35-39",C59&lt;=44,"40-44",C59&lt;=49,"45-49",C59&lt;=54,"50-54",C59&lt;=54,"50-54",C59&lt;=59,"55-59",C59&lt;=64,"60-64",C59&lt;=69,"65-69",C59&lt;=74,"70-74",C59&lt;=79,"75-79",C59&lt;=84,"80-84",C59&gt;84,"85+")</f>
        <v>85+</v>
      </c>
      <c r="E59" s="79">
        <f>IF(D59="85+",1,VLOOKUP(D59,'Life table 2014'!$AF$3:$AR$21,7,FALSE))</f>
        <v>1</v>
      </c>
      <c r="F59" s="68"/>
      <c r="G59" s="266">
        <f t="shared" si="11"/>
        <v>20075</v>
      </c>
      <c r="H59" s="25">
        <f>'Parameters &amp; DSA'!$B$113*G59^'Parameters &amp; DSA'!$B$114</f>
        <v>2.5361346053628329</v>
      </c>
      <c r="I59" s="264">
        <f t="shared" si="35"/>
        <v>4.8323165576109384E-2</v>
      </c>
      <c r="J59" s="68"/>
      <c r="K59" s="507">
        <f t="shared" si="46"/>
        <v>0</v>
      </c>
      <c r="L59" s="496">
        <f t="shared" si="47"/>
        <v>0</v>
      </c>
      <c r="M59" s="496">
        <f t="shared" si="48"/>
        <v>0</v>
      </c>
      <c r="N59" s="270">
        <f t="shared" si="49"/>
        <v>0</v>
      </c>
      <c r="O59" s="270">
        <f t="shared" si="50"/>
        <v>0</v>
      </c>
      <c r="P59" s="270">
        <f t="shared" si="51"/>
        <v>0</v>
      </c>
      <c r="Q59" s="270">
        <f t="shared" si="52"/>
        <v>0</v>
      </c>
      <c r="R59" s="270">
        <f t="shared" si="53"/>
        <v>0</v>
      </c>
      <c r="S59" s="270">
        <f t="shared" si="54"/>
        <v>0</v>
      </c>
      <c r="T59" s="509">
        <f t="shared" si="55"/>
        <v>0</v>
      </c>
      <c r="U59" s="509">
        <f t="shared" si="56"/>
        <v>0</v>
      </c>
      <c r="V59" s="509">
        <f t="shared" si="57"/>
        <v>0</v>
      </c>
      <c r="W59" s="270">
        <f t="shared" si="31"/>
        <v>0</v>
      </c>
      <c r="X59" s="270">
        <f t="shared" si="32"/>
        <v>0</v>
      </c>
      <c r="Y59" s="259">
        <f t="shared" si="33"/>
        <v>1.0000000000000004</v>
      </c>
      <c r="Z59" s="497">
        <f t="shared" si="34"/>
        <v>1.0000000000000004</v>
      </c>
      <c r="AB59" s="88">
        <f>(IF('Parameters &amp; DSA'!$H$1=1,(('Parameters &amp; DSA'!$B$70+'Parameters &amp; DSA'!$B$78+'Parameters &amp; DSA'!$B$82+'Parameters &amp; DSA'!$B$86)*($K59))/(1+cDC)^$A59,(('Parameters &amp; DSA'!$B$70+'Parameters &amp; DSA'!$B$78)*($K59))))*($AD$2/$AF$2)</f>
        <v>0</v>
      </c>
      <c r="AC59" s="282">
        <f>(IF('Parameters &amp; DSA'!$H$1=1,(('Parameters &amp; DSA'!$B$70+'Parameters &amp; DSA'!$B$78+'Parameters &amp; DSA'!$B$82+'Parameters &amp; DSA'!$B$86)*($M59+$N59))/(1+cDC)^$A59,(('Parameters &amp; DSA'!$B$70+'Parameters &amp; DSA'!$B$78)*($M59+$N59))))*($AD$2/$AF$2)</f>
        <v>0</v>
      </c>
      <c r="AD59" s="282">
        <f>(IF('Parameters &amp; DSA'!$H$1=1,(('Parameters &amp; DSA'!$B$70+'Parameters &amp; DSA'!$B$78+'Parameters &amp; DSA'!$B$82+'Parameters &amp; DSA'!$B$86)*(P59+Q59))/(1+cDC)^$A59,(('Parameters &amp; DSA'!$B$70+'Parameters &amp; DSA'!$B$78)*(P59+Q59))))*($AD$2/$AF$2)</f>
        <v>0</v>
      </c>
      <c r="AE59" s="282">
        <f>(IF('Parameters &amp; DSA'!$H$1=1,(('Parameters &amp; DSA'!$B$70+'Parameters &amp; DSA'!$B$78+'Parameters &amp; DSA'!$B$82+'Parameters &amp; DSA'!$B$86)*(S59+T59))/(1+cDC)^$A59,(('Parameters &amp; DSA'!$B$70+'Parameters &amp; DSA'!$B$78)*(S59+T59))))*($AD$2/$AF$2)</f>
        <v>0</v>
      </c>
      <c r="AF59" s="282">
        <f>(IF('Parameters &amp; DSA'!$H$1=1,(((V59)*cM_Dialysis0)+(W59*(cM_Dialysis1)))/(1+'Parameters &amp; DSA'!$B$6)^$A59,(((V59)*cM_Dialysis0)+(W59*cM_Dialysis1))))*($AD$2/$AG$2)</f>
        <v>0</v>
      </c>
      <c r="AG59" s="89">
        <f t="shared" si="27"/>
        <v>0</v>
      </c>
      <c r="AI59" s="84">
        <f t="shared" si="36"/>
        <v>0</v>
      </c>
      <c r="AJ59" s="25">
        <f t="shared" si="37"/>
        <v>0</v>
      </c>
      <c r="AK59" s="25">
        <f t="shared" si="38"/>
        <v>0</v>
      </c>
      <c r="AL59" s="25">
        <f t="shared" si="39"/>
        <v>0</v>
      </c>
      <c r="AM59" s="25">
        <f t="shared" si="40"/>
        <v>0</v>
      </c>
      <c r="AN59" s="25">
        <f t="shared" si="41"/>
        <v>0</v>
      </c>
      <c r="AO59" s="25">
        <f t="shared" si="42"/>
        <v>0</v>
      </c>
      <c r="AP59" s="25">
        <f t="shared" si="43"/>
        <v>0</v>
      </c>
      <c r="AQ59" s="25">
        <f t="shared" si="44"/>
        <v>0</v>
      </c>
      <c r="AR59" s="25">
        <f t="shared" si="45"/>
        <v>0</v>
      </c>
      <c r="AS59" s="25">
        <f t="shared" si="28"/>
        <v>0</v>
      </c>
      <c r="AT59" s="85">
        <f t="shared" si="29"/>
        <v>0</v>
      </c>
    </row>
    <row r="60" spans="1:46">
      <c r="A60" s="76">
        <v>56</v>
      </c>
      <c r="C60" s="10">
        <f t="shared" si="30"/>
        <v>98</v>
      </c>
      <c r="D60" s="93" t="str" cm="1">
        <f t="array" ref="D60">_xlfn.IFS(C60&lt;=4,"1-4",C60&lt;=9,"5-9",C60&lt;=14,"10-14",C60&lt;=19,"15-19",C60&lt;=24,"20-24",C60&lt;=29,"25-29",C60&lt;=34,"30-34",C60&lt;=39,"35-39",C60&lt;=44,"40-44",C60&lt;=49,"45-49",C60&lt;=54,"50-54",C60&lt;=54,"50-54",C60&lt;=59,"55-59",C60&lt;=64,"60-64",C60&lt;=69,"65-69",C60&lt;=74,"70-74",C60&lt;=79,"75-79",C60&lt;=84,"80-84",C60&gt;84,"85+")</f>
        <v>85+</v>
      </c>
      <c r="E60" s="79">
        <f>IF(D60="85+",1,VLOOKUP(D60,'Life table 2014'!$AF$3:$AR$21,7,FALSE))</f>
        <v>1</v>
      </c>
      <c r="F60" s="68"/>
      <c r="G60" s="266">
        <f t="shared" si="11"/>
        <v>20440</v>
      </c>
      <c r="H60" s="25">
        <f>'Parameters &amp; DSA'!$B$113*G60^'Parameters &amp; DSA'!$B$114</f>
        <v>2.5857318354427976</v>
      </c>
      <c r="I60" s="264">
        <f t="shared" si="35"/>
        <v>4.8387371733750073E-2</v>
      </c>
      <c r="J60" s="68"/>
      <c r="K60" s="507">
        <f t="shared" si="46"/>
        <v>0</v>
      </c>
      <c r="L60" s="496">
        <f t="shared" si="47"/>
        <v>0</v>
      </c>
      <c r="M60" s="496">
        <f t="shared" si="48"/>
        <v>0</v>
      </c>
      <c r="N60" s="270">
        <f t="shared" si="49"/>
        <v>0</v>
      </c>
      <c r="O60" s="270">
        <f t="shared" si="50"/>
        <v>0</v>
      </c>
      <c r="P60" s="270">
        <f t="shared" si="51"/>
        <v>0</v>
      </c>
      <c r="Q60" s="270">
        <f t="shared" si="52"/>
        <v>0</v>
      </c>
      <c r="R60" s="270">
        <f t="shared" si="53"/>
        <v>0</v>
      </c>
      <c r="S60" s="270">
        <f t="shared" si="54"/>
        <v>0</v>
      </c>
      <c r="T60" s="509">
        <f t="shared" si="55"/>
        <v>0</v>
      </c>
      <c r="U60" s="509">
        <f t="shared" si="56"/>
        <v>0</v>
      </c>
      <c r="V60" s="509">
        <f t="shared" si="57"/>
        <v>0</v>
      </c>
      <c r="W60" s="270">
        <f t="shared" si="31"/>
        <v>0</v>
      </c>
      <c r="X60" s="270">
        <f t="shared" si="32"/>
        <v>0</v>
      </c>
      <c r="Y60" s="259">
        <f t="shared" si="33"/>
        <v>1.0000000000000004</v>
      </c>
      <c r="Z60" s="497">
        <f t="shared" si="34"/>
        <v>1.0000000000000004</v>
      </c>
      <c r="AB60" s="88">
        <f>(IF('Parameters &amp; DSA'!$H$1=1,(('Parameters &amp; DSA'!$B$70+'Parameters &amp; DSA'!$B$78+'Parameters &amp; DSA'!$B$82+'Parameters &amp; DSA'!$B$86)*($K60))/(1+cDC)^$A60,(('Parameters &amp; DSA'!$B$70+'Parameters &amp; DSA'!$B$78)*($K60))))*($AD$2/$AF$2)</f>
        <v>0</v>
      </c>
      <c r="AC60" s="282">
        <f>(IF('Parameters &amp; DSA'!$H$1=1,(('Parameters &amp; DSA'!$B$70+'Parameters &amp; DSA'!$B$78+'Parameters &amp; DSA'!$B$82+'Parameters &amp; DSA'!$B$86)*($M60+$N60))/(1+cDC)^$A60,(('Parameters &amp; DSA'!$B$70+'Parameters &amp; DSA'!$B$78)*($M60+$N60))))*($AD$2/$AF$2)</f>
        <v>0</v>
      </c>
      <c r="AD60" s="282">
        <f>(IF('Parameters &amp; DSA'!$H$1=1,(('Parameters &amp; DSA'!$B$70+'Parameters &amp; DSA'!$B$78+'Parameters &amp; DSA'!$B$82+'Parameters &amp; DSA'!$B$86)*(P60+Q60))/(1+cDC)^$A60,(('Parameters &amp; DSA'!$B$70+'Parameters &amp; DSA'!$B$78)*(P60+Q60))))*($AD$2/$AF$2)</f>
        <v>0</v>
      </c>
      <c r="AE60" s="282">
        <f>(IF('Parameters &amp; DSA'!$H$1=1,(('Parameters &amp; DSA'!$B$70+'Parameters &amp; DSA'!$B$78+'Parameters &amp; DSA'!$B$82+'Parameters &amp; DSA'!$B$86)*(S60+T60))/(1+cDC)^$A60,(('Parameters &amp; DSA'!$B$70+'Parameters &amp; DSA'!$B$78)*(S60+T60))))*($AD$2/$AF$2)</f>
        <v>0</v>
      </c>
      <c r="AF60" s="282">
        <f>(IF('Parameters &amp; DSA'!$H$1=1,(((V60)*cM_Dialysis0)+(W60*(cM_Dialysis1)))/(1+'Parameters &amp; DSA'!$B$6)^$A60,(((V60)*cM_Dialysis0)+(W60*cM_Dialysis1))))*($AD$2/$AG$2)</f>
        <v>0</v>
      </c>
      <c r="AG60" s="89">
        <f t="shared" si="27"/>
        <v>0</v>
      </c>
      <c r="AI60" s="84">
        <f t="shared" si="36"/>
        <v>0</v>
      </c>
      <c r="AJ60" s="25">
        <f t="shared" si="37"/>
        <v>0</v>
      </c>
      <c r="AK60" s="25">
        <f t="shared" si="38"/>
        <v>0</v>
      </c>
      <c r="AL60" s="25">
        <f t="shared" si="39"/>
        <v>0</v>
      </c>
      <c r="AM60" s="25">
        <f t="shared" si="40"/>
        <v>0</v>
      </c>
      <c r="AN60" s="25">
        <f t="shared" si="41"/>
        <v>0</v>
      </c>
      <c r="AO60" s="25">
        <f t="shared" si="42"/>
        <v>0</v>
      </c>
      <c r="AP60" s="25">
        <f t="shared" si="43"/>
        <v>0</v>
      </c>
      <c r="AQ60" s="25">
        <f t="shared" si="44"/>
        <v>0</v>
      </c>
      <c r="AR60" s="25">
        <f t="shared" si="45"/>
        <v>0</v>
      </c>
      <c r="AS60" s="25">
        <f t="shared" si="28"/>
        <v>0</v>
      </c>
      <c r="AT60" s="85">
        <f t="shared" si="29"/>
        <v>0</v>
      </c>
    </row>
    <row r="61" spans="1:46">
      <c r="A61" s="76">
        <v>57</v>
      </c>
      <c r="C61" s="10">
        <f t="shared" si="30"/>
        <v>99</v>
      </c>
      <c r="D61" s="93" t="str" cm="1">
        <f t="array" ref="D61">_xlfn.IFS(C61&lt;=4,"1-4",C61&lt;=9,"5-9",C61&lt;=14,"10-14",C61&lt;=19,"15-19",C61&lt;=24,"20-24",C61&lt;=29,"25-29",C61&lt;=34,"30-34",C61&lt;=39,"35-39",C61&lt;=44,"40-44",C61&lt;=49,"45-49",C61&lt;=54,"50-54",C61&lt;=54,"50-54",C61&lt;=59,"55-59",C61&lt;=64,"60-64",C61&lt;=69,"65-69",C61&lt;=74,"70-74",C61&lt;=79,"75-79",C61&lt;=84,"80-84",C61&gt;84,"85+")</f>
        <v>85+</v>
      </c>
      <c r="E61" s="79">
        <f>IF(D61="85+",1,VLOOKUP(D61,'Life table 2014'!$AF$3:$AR$21,7,FALSE))</f>
        <v>1</v>
      </c>
      <c r="F61" s="68"/>
      <c r="G61" s="266">
        <f t="shared" si="11"/>
        <v>20805</v>
      </c>
      <c r="H61" s="25">
        <f>'Parameters &amp; DSA'!$B$113*G61^'Parameters &amp; DSA'!$B$114</f>
        <v>2.6353954186790989</v>
      </c>
      <c r="I61" s="264">
        <f t="shared" si="35"/>
        <v>4.8450512140439383E-2</v>
      </c>
      <c r="J61" s="68"/>
      <c r="K61" s="507">
        <f t="shared" si="46"/>
        <v>0</v>
      </c>
      <c r="L61" s="496">
        <f t="shared" si="47"/>
        <v>0</v>
      </c>
      <c r="M61" s="496">
        <f t="shared" si="48"/>
        <v>0</v>
      </c>
      <c r="N61" s="270">
        <f t="shared" si="49"/>
        <v>0</v>
      </c>
      <c r="O61" s="270">
        <f t="shared" si="50"/>
        <v>0</v>
      </c>
      <c r="P61" s="270">
        <f t="shared" si="51"/>
        <v>0</v>
      </c>
      <c r="Q61" s="270">
        <f t="shared" si="52"/>
        <v>0</v>
      </c>
      <c r="R61" s="270">
        <f t="shared" si="53"/>
        <v>0</v>
      </c>
      <c r="S61" s="270">
        <f t="shared" si="54"/>
        <v>0</v>
      </c>
      <c r="T61" s="509">
        <f t="shared" si="55"/>
        <v>0</v>
      </c>
      <c r="U61" s="509">
        <f t="shared" si="56"/>
        <v>0</v>
      </c>
      <c r="V61" s="509">
        <f t="shared" si="57"/>
        <v>0</v>
      </c>
      <c r="W61" s="270">
        <f t="shared" si="31"/>
        <v>0</v>
      </c>
      <c r="X61" s="270">
        <f t="shared" si="32"/>
        <v>0</v>
      </c>
      <c r="Y61" s="259">
        <f t="shared" si="33"/>
        <v>1.0000000000000004</v>
      </c>
      <c r="Z61" s="497">
        <f t="shared" si="34"/>
        <v>1.0000000000000004</v>
      </c>
      <c r="AB61" s="88">
        <f>(IF('Parameters &amp; DSA'!$H$1=1,(('Parameters &amp; DSA'!$B$70+'Parameters &amp; DSA'!$B$78+'Parameters &amp; DSA'!$B$82+'Parameters &amp; DSA'!$B$86)*($K61))/(1+cDC)^$A61,(('Parameters &amp; DSA'!$B$70+'Parameters &amp; DSA'!$B$78)*($K61))))*($AD$2/$AF$2)</f>
        <v>0</v>
      </c>
      <c r="AC61" s="282">
        <f>(IF('Parameters &amp; DSA'!$H$1=1,(('Parameters &amp; DSA'!$B$70+'Parameters &amp; DSA'!$B$78+'Parameters &amp; DSA'!$B$82+'Parameters &amp; DSA'!$B$86)*($M61+$N61))/(1+cDC)^$A61,(('Parameters &amp; DSA'!$B$70+'Parameters &amp; DSA'!$B$78)*($M61+$N61))))*($AD$2/$AF$2)</f>
        <v>0</v>
      </c>
      <c r="AD61" s="282">
        <f>(IF('Parameters &amp; DSA'!$H$1=1,(('Parameters &amp; DSA'!$B$70+'Parameters &amp; DSA'!$B$78+'Parameters &amp; DSA'!$B$82+'Parameters &amp; DSA'!$B$86)*(P61+Q61))/(1+cDC)^$A61,(('Parameters &amp; DSA'!$B$70+'Parameters &amp; DSA'!$B$78)*(P61+Q61))))*($AD$2/$AF$2)</f>
        <v>0</v>
      </c>
      <c r="AE61" s="282">
        <f>(IF('Parameters &amp; DSA'!$H$1=1,(('Parameters &amp; DSA'!$B$70+'Parameters &amp; DSA'!$B$78+'Parameters &amp; DSA'!$B$82+'Parameters &amp; DSA'!$B$86)*(S61+T61))/(1+cDC)^$A61,(('Parameters &amp; DSA'!$B$70+'Parameters &amp; DSA'!$B$78)*(S61+T61))))*($AD$2/$AF$2)</f>
        <v>0</v>
      </c>
      <c r="AF61" s="282">
        <f>(IF('Parameters &amp; DSA'!$H$1=1,(((V61)*cM_Dialysis0)+(W61*(cM_Dialysis1)))/(1+'Parameters &amp; DSA'!$B$6)^$A61,(((V61)*cM_Dialysis0)+(W61*cM_Dialysis1))))*($AD$2/$AG$2)</f>
        <v>0</v>
      </c>
      <c r="AG61" s="89">
        <f t="shared" si="27"/>
        <v>0</v>
      </c>
      <c r="AI61" s="84">
        <f t="shared" si="36"/>
        <v>0</v>
      </c>
      <c r="AJ61" s="25">
        <f t="shared" si="37"/>
        <v>0</v>
      </c>
      <c r="AK61" s="25">
        <f t="shared" si="38"/>
        <v>0</v>
      </c>
      <c r="AL61" s="25">
        <f t="shared" si="39"/>
        <v>0</v>
      </c>
      <c r="AM61" s="25">
        <f t="shared" si="40"/>
        <v>0</v>
      </c>
      <c r="AN61" s="25">
        <f t="shared" si="41"/>
        <v>0</v>
      </c>
      <c r="AO61" s="25">
        <f t="shared" si="42"/>
        <v>0</v>
      </c>
      <c r="AP61" s="25">
        <f t="shared" si="43"/>
        <v>0</v>
      </c>
      <c r="AQ61" s="25">
        <f t="shared" si="44"/>
        <v>0</v>
      </c>
      <c r="AR61" s="25">
        <f t="shared" si="45"/>
        <v>0</v>
      </c>
      <c r="AS61" s="25">
        <f t="shared" si="28"/>
        <v>0</v>
      </c>
      <c r="AT61" s="85">
        <f t="shared" si="29"/>
        <v>0</v>
      </c>
    </row>
    <row r="62" spans="1:46">
      <c r="A62" s="76">
        <v>58</v>
      </c>
      <c r="C62" s="10">
        <f t="shared" si="30"/>
        <v>100</v>
      </c>
      <c r="D62" s="93" t="str" cm="1">
        <f t="array" ref="D62">_xlfn.IFS(C62&lt;=4,"1-4",C62&lt;=9,"5-9",C62&lt;=14,"10-14",C62&lt;=19,"15-19",C62&lt;=24,"20-24",C62&lt;=29,"25-29",C62&lt;=34,"30-34",C62&lt;=39,"35-39",C62&lt;=44,"40-44",C62&lt;=49,"45-49",C62&lt;=54,"50-54",C62&lt;=54,"50-54",C62&lt;=59,"55-59",C62&lt;=64,"60-64",C62&lt;=69,"65-69",C62&lt;=74,"70-74",C62&lt;=79,"75-79",C62&lt;=84,"80-84",C62&gt;84,"85+")</f>
        <v>85+</v>
      </c>
      <c r="E62" s="79">
        <f>IF(D62="85+",1,VLOOKUP(D62,'Life table 2014'!$AF$3:$AR$21,7,FALSE))</f>
        <v>1</v>
      </c>
      <c r="F62" s="68"/>
      <c r="G62" s="266">
        <f t="shared" si="11"/>
        <v>21170</v>
      </c>
      <c r="H62" s="25">
        <f>'Parameters &amp; DSA'!$B$113*G62^'Parameters &amp; DSA'!$B$114</f>
        <v>2.6851242773118651</v>
      </c>
      <c r="I62" s="264">
        <f t="shared" si="35"/>
        <v>4.8512622883341683E-2</v>
      </c>
      <c r="J62" s="68"/>
      <c r="K62" s="507">
        <f t="shared" si="46"/>
        <v>0</v>
      </c>
      <c r="L62" s="496">
        <f t="shared" si="47"/>
        <v>0</v>
      </c>
      <c r="M62" s="496">
        <f t="shared" si="48"/>
        <v>0</v>
      </c>
      <c r="N62" s="270">
        <f t="shared" si="49"/>
        <v>0</v>
      </c>
      <c r="O62" s="270">
        <f t="shared" si="50"/>
        <v>0</v>
      </c>
      <c r="P62" s="270">
        <f t="shared" si="51"/>
        <v>0</v>
      </c>
      <c r="Q62" s="270">
        <f t="shared" si="52"/>
        <v>0</v>
      </c>
      <c r="R62" s="270">
        <f t="shared" si="53"/>
        <v>0</v>
      </c>
      <c r="S62" s="270">
        <f t="shared" si="54"/>
        <v>0</v>
      </c>
      <c r="T62" s="509">
        <f t="shared" si="55"/>
        <v>0</v>
      </c>
      <c r="U62" s="509">
        <f t="shared" si="56"/>
        <v>0</v>
      </c>
      <c r="V62" s="509">
        <f t="shared" si="57"/>
        <v>0</v>
      </c>
      <c r="W62" s="270">
        <f t="shared" si="31"/>
        <v>0</v>
      </c>
      <c r="X62" s="270">
        <f t="shared" si="32"/>
        <v>0</v>
      </c>
      <c r="Y62" s="259">
        <f t="shared" si="33"/>
        <v>1.0000000000000004</v>
      </c>
      <c r="Z62" s="497">
        <f t="shared" si="34"/>
        <v>1.0000000000000004</v>
      </c>
      <c r="AB62" s="88">
        <f>(IF('Parameters &amp; DSA'!$H$1=1,(('Parameters &amp; DSA'!$B$70+'Parameters &amp; DSA'!$B$78+'Parameters &amp; DSA'!$B$82+'Parameters &amp; DSA'!$B$86)*($K62))/(1+cDC)^$A62,(('Parameters &amp; DSA'!$B$70+'Parameters &amp; DSA'!$B$78)*($K62))))*($AD$2/$AF$2)</f>
        <v>0</v>
      </c>
      <c r="AC62" s="282">
        <f>(IF('Parameters &amp; DSA'!$H$1=1,(('Parameters &amp; DSA'!$B$70+'Parameters &amp; DSA'!$B$78+'Parameters &amp; DSA'!$B$82+'Parameters &amp; DSA'!$B$86)*($M62+$N62))/(1+cDC)^$A62,(('Parameters &amp; DSA'!$B$70+'Parameters &amp; DSA'!$B$78)*($M62+$N62))))*($AD$2/$AF$2)</f>
        <v>0</v>
      </c>
      <c r="AD62" s="282">
        <f>(IF('Parameters &amp; DSA'!$H$1=1,(('Parameters &amp; DSA'!$B$70+'Parameters &amp; DSA'!$B$78+'Parameters &amp; DSA'!$B$82+'Parameters &amp; DSA'!$B$86)*(P62+Q62))/(1+cDC)^$A62,(('Parameters &amp; DSA'!$B$70+'Parameters &amp; DSA'!$B$78)*(P62+Q62))))*($AD$2/$AF$2)</f>
        <v>0</v>
      </c>
      <c r="AE62" s="282">
        <f>(IF('Parameters &amp; DSA'!$H$1=1,(('Parameters &amp; DSA'!$B$70+'Parameters &amp; DSA'!$B$78+'Parameters &amp; DSA'!$B$82+'Parameters &amp; DSA'!$B$86)*(S62+T62))/(1+cDC)^$A62,(('Parameters &amp; DSA'!$B$70+'Parameters &amp; DSA'!$B$78)*(S62+T62))))*($AD$2/$AF$2)</f>
        <v>0</v>
      </c>
      <c r="AF62" s="282">
        <f>(IF('Parameters &amp; DSA'!$H$1=1,(((V62)*cM_Dialysis0)+(W62*(cM_Dialysis1)))/(1+'Parameters &amp; DSA'!$B$6)^$A62,(((V62)*cM_Dialysis0)+(W62*cM_Dialysis1))))*($AD$2/$AG$2)</f>
        <v>0</v>
      </c>
      <c r="AG62" s="89">
        <f t="shared" si="27"/>
        <v>0</v>
      </c>
      <c r="AI62" s="84">
        <f t="shared" si="36"/>
        <v>0</v>
      </c>
      <c r="AJ62" s="25">
        <f t="shared" si="37"/>
        <v>0</v>
      </c>
      <c r="AK62" s="25">
        <f t="shared" si="38"/>
        <v>0</v>
      </c>
      <c r="AL62" s="25">
        <f t="shared" si="39"/>
        <v>0</v>
      </c>
      <c r="AM62" s="25">
        <f t="shared" si="40"/>
        <v>0</v>
      </c>
      <c r="AN62" s="25">
        <f t="shared" si="41"/>
        <v>0</v>
      </c>
      <c r="AO62" s="25">
        <f t="shared" si="42"/>
        <v>0</v>
      </c>
      <c r="AP62" s="25">
        <f t="shared" si="43"/>
        <v>0</v>
      </c>
      <c r="AQ62" s="25">
        <f t="shared" si="44"/>
        <v>0</v>
      </c>
      <c r="AR62" s="25">
        <f t="shared" si="45"/>
        <v>0</v>
      </c>
      <c r="AS62" s="25">
        <f t="shared" si="28"/>
        <v>0</v>
      </c>
      <c r="AT62" s="85">
        <f t="shared" si="29"/>
        <v>0</v>
      </c>
    </row>
    <row r="63" spans="1:46">
      <c r="A63" s="76">
        <v>59</v>
      </c>
      <c r="C63" s="10">
        <f t="shared" si="30"/>
        <v>101</v>
      </c>
      <c r="D63" s="93" t="str" cm="1">
        <f t="array" ref="D63">_xlfn.IFS(C63&lt;=4,"1-4",C63&lt;=9,"5-9",C63&lt;=14,"10-14",C63&lt;=19,"15-19",C63&lt;=24,"20-24",C63&lt;=29,"25-29",C63&lt;=34,"30-34",C63&lt;=39,"35-39",C63&lt;=44,"40-44",C63&lt;=49,"45-49",C63&lt;=54,"50-54",C63&lt;=54,"50-54",C63&lt;=59,"55-59",C63&lt;=64,"60-64",C63&lt;=69,"65-69",C63&lt;=74,"70-74",C63&lt;=79,"75-79",C63&lt;=84,"80-84",C63&gt;84,"85+")</f>
        <v>85+</v>
      </c>
      <c r="E63" s="79">
        <f>IF(D63="85+",1,VLOOKUP(D63,'Life table 2014'!$AF$3:$AR$21,7,FALSE))</f>
        <v>1</v>
      </c>
      <c r="F63" s="68"/>
      <c r="G63" s="266">
        <f t="shared" si="11"/>
        <v>21535</v>
      </c>
      <c r="H63" s="25">
        <f>'Parameters &amp; DSA'!$B$113*G63^'Parameters &amp; DSA'!$B$114</f>
        <v>2.734917369382813</v>
      </c>
      <c r="I63" s="264">
        <f t="shared" si="35"/>
        <v>4.8573738226115104E-2</v>
      </c>
      <c r="J63" s="68"/>
      <c r="K63" s="507">
        <f t="shared" si="46"/>
        <v>0</v>
      </c>
      <c r="L63" s="496">
        <f t="shared" si="47"/>
        <v>0</v>
      </c>
      <c r="M63" s="496">
        <f t="shared" si="48"/>
        <v>0</v>
      </c>
      <c r="N63" s="270">
        <f t="shared" si="49"/>
        <v>0</v>
      </c>
      <c r="O63" s="270">
        <f t="shared" si="50"/>
        <v>0</v>
      </c>
      <c r="P63" s="270">
        <f t="shared" si="51"/>
        <v>0</v>
      </c>
      <c r="Q63" s="270">
        <f t="shared" si="52"/>
        <v>0</v>
      </c>
      <c r="R63" s="270">
        <f t="shared" si="53"/>
        <v>0</v>
      </c>
      <c r="S63" s="270">
        <f t="shared" si="54"/>
        <v>0</v>
      </c>
      <c r="T63" s="509">
        <f t="shared" si="55"/>
        <v>0</v>
      </c>
      <c r="U63" s="509">
        <f t="shared" si="56"/>
        <v>0</v>
      </c>
      <c r="V63" s="509">
        <f t="shared" si="57"/>
        <v>0</v>
      </c>
      <c r="W63" s="270">
        <f t="shared" si="31"/>
        <v>0</v>
      </c>
      <c r="X63" s="270">
        <f t="shared" si="32"/>
        <v>0</v>
      </c>
      <c r="Y63" s="259">
        <f t="shared" si="33"/>
        <v>1.0000000000000004</v>
      </c>
      <c r="Z63" s="497">
        <f t="shared" si="34"/>
        <v>1.0000000000000004</v>
      </c>
      <c r="AB63" s="88">
        <f>(IF('Parameters &amp; DSA'!$H$1=1,(('Parameters &amp; DSA'!$B$70+'Parameters &amp; DSA'!$B$78+'Parameters &amp; DSA'!$B$82+'Parameters &amp; DSA'!$B$86)*($K63))/(1+cDC)^$A63,(('Parameters &amp; DSA'!$B$70+'Parameters &amp; DSA'!$B$78)*($K63))))*($AD$2/$AF$2)</f>
        <v>0</v>
      </c>
      <c r="AC63" s="282">
        <f>(IF('Parameters &amp; DSA'!$H$1=1,(('Parameters &amp; DSA'!$B$70+'Parameters &amp; DSA'!$B$78+'Parameters &amp; DSA'!$B$82+'Parameters &amp; DSA'!$B$86)*($M63+$N63))/(1+cDC)^$A63,(('Parameters &amp; DSA'!$B$70+'Parameters &amp; DSA'!$B$78)*($M63+$N63))))*($AD$2/$AF$2)</f>
        <v>0</v>
      </c>
      <c r="AD63" s="282">
        <f>(IF('Parameters &amp; DSA'!$H$1=1,(('Parameters &amp; DSA'!$B$70+'Parameters &amp; DSA'!$B$78+'Parameters &amp; DSA'!$B$82+'Parameters &amp; DSA'!$B$86)*(P63+Q63))/(1+cDC)^$A63,(('Parameters &amp; DSA'!$B$70+'Parameters &amp; DSA'!$B$78)*(P63+Q63))))*($AD$2/$AF$2)</f>
        <v>0</v>
      </c>
      <c r="AE63" s="282">
        <f>(IF('Parameters &amp; DSA'!$H$1=1,(('Parameters &amp; DSA'!$B$70+'Parameters &amp; DSA'!$B$78+'Parameters &amp; DSA'!$B$82+'Parameters &amp; DSA'!$B$86)*(S63+T63))/(1+cDC)^$A63,(('Parameters &amp; DSA'!$B$70+'Parameters &amp; DSA'!$B$78)*(S63+T63))))*($AD$2/$AF$2)</f>
        <v>0</v>
      </c>
      <c r="AF63" s="282">
        <f>(IF('Parameters &amp; DSA'!$H$1=1,(((V63)*cM_Dialysis0)+(W63*(cM_Dialysis1)))/(1+'Parameters &amp; DSA'!$B$6)^$A63,(((V63)*cM_Dialysis0)+(W63*cM_Dialysis1))))*($AD$2/$AG$2)</f>
        <v>0</v>
      </c>
      <c r="AG63" s="89">
        <f t="shared" si="27"/>
        <v>0</v>
      </c>
      <c r="AI63" s="84">
        <f t="shared" si="36"/>
        <v>0</v>
      </c>
      <c r="AJ63" s="25">
        <f t="shared" si="37"/>
        <v>0</v>
      </c>
      <c r="AK63" s="25">
        <f t="shared" si="38"/>
        <v>0</v>
      </c>
      <c r="AL63" s="25">
        <f t="shared" si="39"/>
        <v>0</v>
      </c>
      <c r="AM63" s="25">
        <f t="shared" si="40"/>
        <v>0</v>
      </c>
      <c r="AN63" s="25">
        <f t="shared" si="41"/>
        <v>0</v>
      </c>
      <c r="AO63" s="25">
        <f t="shared" si="42"/>
        <v>0</v>
      </c>
      <c r="AP63" s="25">
        <f t="shared" si="43"/>
        <v>0</v>
      </c>
      <c r="AQ63" s="25">
        <f t="shared" si="44"/>
        <v>0</v>
      </c>
      <c r="AR63" s="25">
        <f t="shared" si="45"/>
        <v>0</v>
      </c>
      <c r="AS63" s="25">
        <f t="shared" si="28"/>
        <v>0</v>
      </c>
      <c r="AT63" s="85">
        <f t="shared" si="29"/>
        <v>0</v>
      </c>
    </row>
    <row r="64" spans="1:46">
      <c r="A64" s="76">
        <v>60</v>
      </c>
      <c r="C64" s="10">
        <f t="shared" si="30"/>
        <v>102</v>
      </c>
      <c r="D64" s="93" t="str" cm="1">
        <f t="array" ref="D64">_xlfn.IFS(C64&lt;=4,"1-4",C64&lt;=9,"5-9",C64&lt;=14,"10-14",C64&lt;=19,"15-19",C64&lt;=24,"20-24",C64&lt;=29,"25-29",C64&lt;=34,"30-34",C64&lt;=39,"35-39",C64&lt;=44,"40-44",C64&lt;=49,"45-49",C64&lt;=54,"50-54",C64&lt;=54,"50-54",C64&lt;=59,"55-59",C64&lt;=64,"60-64",C64&lt;=69,"65-69",C64&lt;=74,"70-74",C64&lt;=79,"75-79",C64&lt;=84,"80-84",C64&gt;84,"85+")</f>
        <v>85+</v>
      </c>
      <c r="E64" s="79">
        <f>IF(D64="85+",1,VLOOKUP(D64,'Life table 2014'!$AF$3:$AR$21,7,FALSE))</f>
        <v>1</v>
      </c>
      <c r="F64" s="68"/>
      <c r="G64" s="266">
        <f t="shared" si="11"/>
        <v>21900</v>
      </c>
      <c r="H64" s="25">
        <f>'Parameters &amp; DSA'!$B$113*G64^'Parameters &amp; DSA'!$B$114</f>
        <v>2.7847736869587432</v>
      </c>
      <c r="I64" s="264">
        <f t="shared" si="35"/>
        <v>4.8633890730362839E-2</v>
      </c>
      <c r="J64" s="68"/>
      <c r="K64" s="507">
        <f t="shared" si="46"/>
        <v>0</v>
      </c>
      <c r="L64" s="496">
        <f t="shared" si="47"/>
        <v>0</v>
      </c>
      <c r="M64" s="496">
        <f t="shared" si="48"/>
        <v>0</v>
      </c>
      <c r="N64" s="270">
        <f t="shared" si="49"/>
        <v>0</v>
      </c>
      <c r="O64" s="270">
        <f t="shared" si="50"/>
        <v>0</v>
      </c>
      <c r="P64" s="270">
        <f t="shared" si="51"/>
        <v>0</v>
      </c>
      <c r="Q64" s="270">
        <f t="shared" si="52"/>
        <v>0</v>
      </c>
      <c r="R64" s="270">
        <f t="shared" si="53"/>
        <v>0</v>
      </c>
      <c r="S64" s="270">
        <f t="shared" si="54"/>
        <v>0</v>
      </c>
      <c r="T64" s="509">
        <f t="shared" si="55"/>
        <v>0</v>
      </c>
      <c r="U64" s="509">
        <f t="shared" si="56"/>
        <v>0</v>
      </c>
      <c r="V64" s="509">
        <f t="shared" si="57"/>
        <v>0</v>
      </c>
      <c r="W64" s="270">
        <f t="shared" si="31"/>
        <v>0</v>
      </c>
      <c r="X64" s="270">
        <f t="shared" si="32"/>
        <v>0</v>
      </c>
      <c r="Y64" s="259">
        <f t="shared" si="33"/>
        <v>1.0000000000000004</v>
      </c>
      <c r="Z64" s="497">
        <f t="shared" si="34"/>
        <v>1.0000000000000004</v>
      </c>
      <c r="AB64" s="88">
        <f>(IF('Parameters &amp; DSA'!$H$1=1,(('Parameters &amp; DSA'!$B$70+'Parameters &amp; DSA'!$B$78+'Parameters &amp; DSA'!$B$82+'Parameters &amp; DSA'!$B$86)*($K64))/(1+cDC)^$A64,(('Parameters &amp; DSA'!$B$70+'Parameters &amp; DSA'!$B$78)*($K64))))*($AD$2/$AF$2)</f>
        <v>0</v>
      </c>
      <c r="AC64" s="282">
        <f>(IF('Parameters &amp; DSA'!$H$1=1,(('Parameters &amp; DSA'!$B$70+'Parameters &amp; DSA'!$B$78+'Parameters &amp; DSA'!$B$82+'Parameters &amp; DSA'!$B$86)*($M64+$N64))/(1+cDC)^$A64,(('Parameters &amp; DSA'!$B$70+'Parameters &amp; DSA'!$B$78)*($M64+$N64))))*($AD$2/$AF$2)</f>
        <v>0</v>
      </c>
      <c r="AD64" s="282">
        <f>(IF('Parameters &amp; DSA'!$H$1=1,(('Parameters &amp; DSA'!$B$70+'Parameters &amp; DSA'!$B$78+'Parameters &amp; DSA'!$B$82+'Parameters &amp; DSA'!$B$86)*(P64+Q64))/(1+cDC)^$A64,(('Parameters &amp; DSA'!$B$70+'Parameters &amp; DSA'!$B$78)*(P64+Q64))))*($AD$2/$AF$2)</f>
        <v>0</v>
      </c>
      <c r="AE64" s="282">
        <f>(IF('Parameters &amp; DSA'!$H$1=1,(('Parameters &amp; DSA'!$B$70+'Parameters &amp; DSA'!$B$78+'Parameters &amp; DSA'!$B$82+'Parameters &amp; DSA'!$B$86)*(S64+T64))/(1+cDC)^$A64,(('Parameters &amp; DSA'!$B$70+'Parameters &amp; DSA'!$B$78)*(S64+T64))))*($AD$2/$AF$2)</f>
        <v>0</v>
      </c>
      <c r="AF64" s="282">
        <f>(IF('Parameters &amp; DSA'!$H$1=1,(((V64)*cM_Dialysis0)+(W64*(cM_Dialysis1)))/(1+'Parameters &amp; DSA'!$B$6)^$A64,(((V64)*cM_Dialysis0)+(W64*cM_Dialysis1))))*($AD$2/$AG$2)</f>
        <v>0</v>
      </c>
      <c r="AG64" s="89">
        <f t="shared" si="27"/>
        <v>0</v>
      </c>
      <c r="AI64" s="84">
        <f t="shared" si="36"/>
        <v>0</v>
      </c>
      <c r="AJ64" s="25">
        <f t="shared" si="37"/>
        <v>0</v>
      </c>
      <c r="AK64" s="25">
        <f t="shared" si="38"/>
        <v>0</v>
      </c>
      <c r="AL64" s="25">
        <f t="shared" si="39"/>
        <v>0</v>
      </c>
      <c r="AM64" s="25">
        <f t="shared" si="40"/>
        <v>0</v>
      </c>
      <c r="AN64" s="25">
        <f t="shared" si="41"/>
        <v>0</v>
      </c>
      <c r="AO64" s="25">
        <f t="shared" si="42"/>
        <v>0</v>
      </c>
      <c r="AP64" s="25">
        <f t="shared" si="43"/>
        <v>0</v>
      </c>
      <c r="AQ64" s="25">
        <f t="shared" si="44"/>
        <v>0</v>
      </c>
      <c r="AR64" s="25">
        <f t="shared" si="45"/>
        <v>0</v>
      </c>
      <c r="AS64" s="25">
        <f t="shared" si="28"/>
        <v>0</v>
      </c>
      <c r="AT64" s="85">
        <f t="shared" si="29"/>
        <v>0</v>
      </c>
    </row>
    <row r="65" spans="1:46">
      <c r="A65" s="76">
        <v>61</v>
      </c>
      <c r="C65" s="10">
        <f t="shared" si="30"/>
        <v>103</v>
      </c>
      <c r="D65" s="93" t="str" cm="1">
        <f t="array" ref="D65">_xlfn.IFS(C65&lt;=4,"1-4",C65&lt;=9,"5-9",C65&lt;=14,"10-14",C65&lt;=19,"15-19",C65&lt;=24,"20-24",C65&lt;=29,"25-29",C65&lt;=34,"30-34",C65&lt;=39,"35-39",C65&lt;=44,"40-44",C65&lt;=49,"45-49",C65&lt;=54,"50-54",C65&lt;=54,"50-54",C65&lt;=59,"55-59",C65&lt;=64,"60-64",C65&lt;=69,"65-69",C65&lt;=74,"70-74",C65&lt;=79,"75-79",C65&lt;=84,"80-84",C65&gt;84,"85+")</f>
        <v>85+</v>
      </c>
      <c r="E65" s="79">
        <f>IF(D65="85+",1,VLOOKUP(D65,'Life table 2014'!$AF$3:$AR$21,7,FALSE))</f>
        <v>1</v>
      </c>
      <c r="F65" s="68"/>
      <c r="G65" s="266">
        <f t="shared" si="11"/>
        <v>22265</v>
      </c>
      <c r="H65" s="25">
        <f>'Parameters &amp; DSA'!$B$113*G65^'Parameters &amp; DSA'!$B$114</f>
        <v>2.8346922544713937</v>
      </c>
      <c r="I65" s="264">
        <f t="shared" si="35"/>
        <v>4.8693111367203223E-2</v>
      </c>
      <c r="J65" s="68"/>
      <c r="K65" s="507">
        <f t="shared" si="46"/>
        <v>0</v>
      </c>
      <c r="L65" s="496">
        <f t="shared" si="47"/>
        <v>0</v>
      </c>
      <c r="M65" s="496">
        <f t="shared" si="48"/>
        <v>0</v>
      </c>
      <c r="N65" s="270">
        <f t="shared" si="49"/>
        <v>0</v>
      </c>
      <c r="O65" s="270">
        <f t="shared" si="50"/>
        <v>0</v>
      </c>
      <c r="P65" s="270">
        <f t="shared" si="51"/>
        <v>0</v>
      </c>
      <c r="Q65" s="270">
        <f t="shared" si="52"/>
        <v>0</v>
      </c>
      <c r="R65" s="270">
        <f t="shared" si="53"/>
        <v>0</v>
      </c>
      <c r="S65" s="270">
        <f t="shared" si="54"/>
        <v>0</v>
      </c>
      <c r="T65" s="509">
        <f t="shared" si="55"/>
        <v>0</v>
      </c>
      <c r="U65" s="509">
        <f t="shared" si="56"/>
        <v>0</v>
      </c>
      <c r="V65" s="509">
        <f t="shared" si="57"/>
        <v>0</v>
      </c>
      <c r="W65" s="270">
        <f t="shared" si="31"/>
        <v>0</v>
      </c>
      <c r="X65" s="270">
        <f t="shared" si="32"/>
        <v>0</v>
      </c>
      <c r="Y65" s="259">
        <f t="shared" si="33"/>
        <v>1.0000000000000004</v>
      </c>
      <c r="Z65" s="497">
        <f t="shared" si="34"/>
        <v>1.0000000000000004</v>
      </c>
      <c r="AB65" s="88">
        <f>(IF('Parameters &amp; DSA'!$H$1=1,(('Parameters &amp; DSA'!$B$70+'Parameters &amp; DSA'!$B$78+'Parameters &amp; DSA'!$B$82+'Parameters &amp; DSA'!$B$86)*($K65))/(1+cDC)^$A65,(('Parameters &amp; DSA'!$B$70+'Parameters &amp; DSA'!$B$78)*($K65))))*($AD$2/$AF$2)</f>
        <v>0</v>
      </c>
      <c r="AC65" s="282">
        <f>(IF('Parameters &amp; DSA'!$H$1=1,(('Parameters &amp; DSA'!$B$70+'Parameters &amp; DSA'!$B$78+'Parameters &amp; DSA'!$B$82+'Parameters &amp; DSA'!$B$86)*($M65+$N65))/(1+cDC)^$A65,(('Parameters &amp; DSA'!$B$70+'Parameters &amp; DSA'!$B$78)*($M65+$N65))))*($AD$2/$AF$2)</f>
        <v>0</v>
      </c>
      <c r="AD65" s="282">
        <f>(IF('Parameters &amp; DSA'!$H$1=1,(('Parameters &amp; DSA'!$B$70+'Parameters &amp; DSA'!$B$78+'Parameters &amp; DSA'!$B$82+'Parameters &amp; DSA'!$B$86)*(P65+Q65))/(1+cDC)^$A65,(('Parameters &amp; DSA'!$B$70+'Parameters &amp; DSA'!$B$78)*(P65+Q65))))*($AD$2/$AF$2)</f>
        <v>0</v>
      </c>
      <c r="AE65" s="282">
        <f>(IF('Parameters &amp; DSA'!$H$1=1,(('Parameters &amp; DSA'!$B$70+'Parameters &amp; DSA'!$B$78+'Parameters &amp; DSA'!$B$82+'Parameters &amp; DSA'!$B$86)*(S65+T65))/(1+cDC)^$A65,(('Parameters &amp; DSA'!$B$70+'Parameters &amp; DSA'!$B$78)*(S65+T65))))*($AD$2/$AF$2)</f>
        <v>0</v>
      </c>
      <c r="AF65" s="282">
        <f>(IF('Parameters &amp; DSA'!$H$1=1,(((V65)*cM_Dialysis0)+(W65*(cM_Dialysis1)))/(1+'Parameters &amp; DSA'!$B$6)^$A65,(((V65)*cM_Dialysis0)+(W65*cM_Dialysis1))))*($AD$2/$AG$2)</f>
        <v>0</v>
      </c>
      <c r="AG65" s="89">
        <f t="shared" si="27"/>
        <v>0</v>
      </c>
      <c r="AI65" s="84">
        <f t="shared" si="36"/>
        <v>0</v>
      </c>
      <c r="AJ65" s="25">
        <f t="shared" si="37"/>
        <v>0</v>
      </c>
      <c r="AK65" s="25">
        <f t="shared" si="38"/>
        <v>0</v>
      </c>
      <c r="AL65" s="25">
        <f t="shared" si="39"/>
        <v>0</v>
      </c>
      <c r="AM65" s="25">
        <f t="shared" si="40"/>
        <v>0</v>
      </c>
      <c r="AN65" s="25">
        <f t="shared" si="41"/>
        <v>0</v>
      </c>
      <c r="AO65" s="25">
        <f t="shared" si="42"/>
        <v>0</v>
      </c>
      <c r="AP65" s="25">
        <f t="shared" si="43"/>
        <v>0</v>
      </c>
      <c r="AQ65" s="25">
        <f t="shared" si="44"/>
        <v>0</v>
      </c>
      <c r="AR65" s="25">
        <f t="shared" si="45"/>
        <v>0</v>
      </c>
      <c r="AS65" s="25">
        <f t="shared" si="28"/>
        <v>0</v>
      </c>
      <c r="AT65" s="85">
        <f t="shared" si="29"/>
        <v>0</v>
      </c>
    </row>
    <row r="66" spans="1:46">
      <c r="A66" s="76">
        <v>62</v>
      </c>
      <c r="C66" s="10">
        <f t="shared" si="30"/>
        <v>104</v>
      </c>
      <c r="D66" s="93" t="str" cm="1">
        <f t="array" ref="D66">_xlfn.IFS(C66&lt;=4,"1-4",C66&lt;=9,"5-9",C66&lt;=14,"10-14",C66&lt;=19,"15-19",C66&lt;=24,"20-24",C66&lt;=29,"25-29",C66&lt;=34,"30-34",C66&lt;=39,"35-39",C66&lt;=44,"40-44",C66&lt;=49,"45-49",C66&lt;=54,"50-54",C66&lt;=54,"50-54",C66&lt;=59,"55-59",C66&lt;=64,"60-64",C66&lt;=69,"65-69",C66&lt;=74,"70-74",C66&lt;=79,"75-79",C66&lt;=84,"80-84",C66&gt;84,"85+")</f>
        <v>85+</v>
      </c>
      <c r="E66" s="79">
        <f>IF(D66="85+",1,VLOOKUP(D66,'Life table 2014'!$AF$3:$AR$21,7,FALSE))</f>
        <v>1</v>
      </c>
      <c r="F66" s="68"/>
      <c r="G66" s="266">
        <f t="shared" si="11"/>
        <v>22630</v>
      </c>
      <c r="H66" s="25">
        <f>'Parameters &amp; DSA'!$B$113*G66^'Parameters &amp; DSA'!$B$114</f>
        <v>2.8846721271642086</v>
      </c>
      <c r="I66" s="264">
        <f t="shared" si="35"/>
        <v>4.8751429619778741E-2</v>
      </c>
      <c r="J66" s="68"/>
      <c r="K66" s="507">
        <f t="shared" si="46"/>
        <v>0</v>
      </c>
      <c r="L66" s="496">
        <f t="shared" si="47"/>
        <v>0</v>
      </c>
      <c r="M66" s="496">
        <f t="shared" si="48"/>
        <v>0</v>
      </c>
      <c r="N66" s="270">
        <f t="shared" si="49"/>
        <v>0</v>
      </c>
      <c r="O66" s="270">
        <f t="shared" si="50"/>
        <v>0</v>
      </c>
      <c r="P66" s="270">
        <f t="shared" si="51"/>
        <v>0</v>
      </c>
      <c r="Q66" s="270">
        <f t="shared" si="52"/>
        <v>0</v>
      </c>
      <c r="R66" s="270">
        <f t="shared" si="53"/>
        <v>0</v>
      </c>
      <c r="S66" s="270">
        <f t="shared" si="54"/>
        <v>0</v>
      </c>
      <c r="T66" s="509">
        <f t="shared" si="55"/>
        <v>0</v>
      </c>
      <c r="U66" s="509">
        <f t="shared" si="56"/>
        <v>0</v>
      </c>
      <c r="V66" s="509">
        <f t="shared" si="57"/>
        <v>0</v>
      </c>
      <c r="W66" s="270">
        <f t="shared" si="31"/>
        <v>0</v>
      </c>
      <c r="X66" s="270">
        <f t="shared" si="32"/>
        <v>0</v>
      </c>
      <c r="Y66" s="259">
        <f t="shared" si="33"/>
        <v>1.0000000000000004</v>
      </c>
      <c r="Z66" s="497">
        <f t="shared" si="34"/>
        <v>1.0000000000000004</v>
      </c>
      <c r="AB66" s="88">
        <f>(IF('Parameters &amp; DSA'!$H$1=1,(('Parameters &amp; DSA'!$B$70+'Parameters &amp; DSA'!$B$78+'Parameters &amp; DSA'!$B$82+'Parameters &amp; DSA'!$B$86)*($K66))/(1+cDC)^$A66,(('Parameters &amp; DSA'!$B$70+'Parameters &amp; DSA'!$B$78)*($K66))))*($AD$2/$AF$2)</f>
        <v>0</v>
      </c>
      <c r="AC66" s="282">
        <f>(IF('Parameters &amp; DSA'!$H$1=1,(('Parameters &amp; DSA'!$B$70+'Parameters &amp; DSA'!$B$78+'Parameters &amp; DSA'!$B$82+'Parameters &amp; DSA'!$B$86)*($M66+$N66))/(1+cDC)^$A66,(('Parameters &amp; DSA'!$B$70+'Parameters &amp; DSA'!$B$78)*($M66+$N66))))*($AD$2/$AF$2)</f>
        <v>0</v>
      </c>
      <c r="AD66" s="282">
        <f>(IF('Parameters &amp; DSA'!$H$1=1,(('Parameters &amp; DSA'!$B$70+'Parameters &amp; DSA'!$B$78+'Parameters &amp; DSA'!$B$82+'Parameters &amp; DSA'!$B$86)*(P66+Q66))/(1+cDC)^$A66,(('Parameters &amp; DSA'!$B$70+'Parameters &amp; DSA'!$B$78)*(P66+Q66))))*($AD$2/$AF$2)</f>
        <v>0</v>
      </c>
      <c r="AE66" s="282">
        <f>(IF('Parameters &amp; DSA'!$H$1=1,(('Parameters &amp; DSA'!$B$70+'Parameters &amp; DSA'!$B$78+'Parameters &amp; DSA'!$B$82+'Parameters &amp; DSA'!$B$86)*(S66+T66))/(1+cDC)^$A66,(('Parameters &amp; DSA'!$B$70+'Parameters &amp; DSA'!$B$78)*(S66+T66))))*($AD$2/$AF$2)</f>
        <v>0</v>
      </c>
      <c r="AF66" s="282">
        <f>(IF('Parameters &amp; DSA'!$H$1=1,(((V66)*cM_Dialysis0)+(W66*(cM_Dialysis1)))/(1+'Parameters &amp; DSA'!$B$6)^$A66,(((V66)*cM_Dialysis0)+(W66*cM_Dialysis1))))*($AD$2/$AG$2)</f>
        <v>0</v>
      </c>
      <c r="AG66" s="89">
        <f t="shared" si="27"/>
        <v>0</v>
      </c>
      <c r="AI66" s="84">
        <f t="shared" si="36"/>
        <v>0</v>
      </c>
      <c r="AJ66" s="25">
        <f t="shared" si="37"/>
        <v>0</v>
      </c>
      <c r="AK66" s="25">
        <f t="shared" si="38"/>
        <v>0</v>
      </c>
      <c r="AL66" s="25">
        <f t="shared" si="39"/>
        <v>0</v>
      </c>
      <c r="AM66" s="25">
        <f t="shared" si="40"/>
        <v>0</v>
      </c>
      <c r="AN66" s="25">
        <f t="shared" si="41"/>
        <v>0</v>
      </c>
      <c r="AO66" s="25">
        <f t="shared" si="42"/>
        <v>0</v>
      </c>
      <c r="AP66" s="25">
        <f t="shared" si="43"/>
        <v>0</v>
      </c>
      <c r="AQ66" s="25">
        <f t="shared" si="44"/>
        <v>0</v>
      </c>
      <c r="AR66" s="25">
        <f t="shared" si="45"/>
        <v>0</v>
      </c>
      <c r="AS66" s="25">
        <f t="shared" si="28"/>
        <v>0</v>
      </c>
      <c r="AT66" s="85">
        <f t="shared" si="29"/>
        <v>0</v>
      </c>
    </row>
    <row r="67" spans="1:46">
      <c r="A67" s="76">
        <v>63</v>
      </c>
      <c r="C67" s="10">
        <f t="shared" si="30"/>
        <v>105</v>
      </c>
      <c r="D67" s="93" t="str" cm="1">
        <f t="array" ref="D67">_xlfn.IFS(C67&lt;=4,"1-4",C67&lt;=9,"5-9",C67&lt;=14,"10-14",C67&lt;=19,"15-19",C67&lt;=24,"20-24",C67&lt;=29,"25-29",C67&lt;=34,"30-34",C67&lt;=39,"35-39",C67&lt;=44,"40-44",C67&lt;=49,"45-49",C67&lt;=54,"50-54",C67&lt;=54,"50-54",C67&lt;=59,"55-59",C67&lt;=64,"60-64",C67&lt;=69,"65-69",C67&lt;=74,"70-74",C67&lt;=79,"75-79",C67&lt;=84,"80-84",C67&gt;84,"85+")</f>
        <v>85+</v>
      </c>
      <c r="E67" s="79">
        <f>IF(D67="85+",1,VLOOKUP(D67,'Life table 2014'!$AF$3:$AR$21,7,FALSE))</f>
        <v>1</v>
      </c>
      <c r="F67" s="68"/>
      <c r="G67" s="266">
        <f t="shared" si="11"/>
        <v>22995</v>
      </c>
      <c r="H67" s="25">
        <f>'Parameters &amp; DSA'!$B$113*G67^'Parameters &amp; DSA'!$B$114</f>
        <v>2.9347123896375074</v>
      </c>
      <c r="I67" s="264">
        <f t="shared" si="35"/>
        <v>4.8808873577598111E-2</v>
      </c>
      <c r="J67" s="68"/>
      <c r="K67" s="507">
        <f t="shared" si="46"/>
        <v>0</v>
      </c>
      <c r="L67" s="496">
        <f t="shared" si="47"/>
        <v>0</v>
      </c>
      <c r="M67" s="496">
        <f t="shared" si="48"/>
        <v>0</v>
      </c>
      <c r="N67" s="270">
        <f t="shared" si="49"/>
        <v>0</v>
      </c>
      <c r="O67" s="270">
        <f t="shared" si="50"/>
        <v>0</v>
      </c>
      <c r="P67" s="270">
        <f t="shared" si="51"/>
        <v>0</v>
      </c>
      <c r="Q67" s="270">
        <f t="shared" si="52"/>
        <v>0</v>
      </c>
      <c r="R67" s="270">
        <f t="shared" si="53"/>
        <v>0</v>
      </c>
      <c r="S67" s="270">
        <f t="shared" si="54"/>
        <v>0</v>
      </c>
      <c r="T67" s="509">
        <f t="shared" si="55"/>
        <v>0</v>
      </c>
      <c r="U67" s="509">
        <f t="shared" si="56"/>
        <v>0</v>
      </c>
      <c r="V67" s="509">
        <f t="shared" si="57"/>
        <v>0</v>
      </c>
      <c r="W67" s="270">
        <f t="shared" si="31"/>
        <v>0</v>
      </c>
      <c r="X67" s="270">
        <f t="shared" si="32"/>
        <v>0</v>
      </c>
      <c r="Y67" s="259">
        <f t="shared" si="33"/>
        <v>1.0000000000000004</v>
      </c>
      <c r="Z67" s="497">
        <f t="shared" si="34"/>
        <v>1.0000000000000004</v>
      </c>
      <c r="AB67" s="88">
        <f>(IF('Parameters &amp; DSA'!$H$1=1,(('Parameters &amp; DSA'!$B$70+'Parameters &amp; DSA'!$B$78+'Parameters &amp; DSA'!$B$82+'Parameters &amp; DSA'!$B$86)*($K67))/(1+cDC)^$A67,(('Parameters &amp; DSA'!$B$70+'Parameters &amp; DSA'!$B$78)*($K67))))*($AD$2/$AF$2)</f>
        <v>0</v>
      </c>
      <c r="AC67" s="282">
        <f>(IF('Parameters &amp; DSA'!$H$1=1,(('Parameters &amp; DSA'!$B$70+'Parameters &amp; DSA'!$B$78+'Parameters &amp; DSA'!$B$82+'Parameters &amp; DSA'!$B$86)*($M67+$N67))/(1+cDC)^$A67,(('Parameters &amp; DSA'!$B$70+'Parameters &amp; DSA'!$B$78)*($M67+$N67))))*($AD$2/$AF$2)</f>
        <v>0</v>
      </c>
      <c r="AD67" s="282">
        <f>(IF('Parameters &amp; DSA'!$H$1=1,(('Parameters &amp; DSA'!$B$70+'Parameters &amp; DSA'!$B$78+'Parameters &amp; DSA'!$B$82+'Parameters &amp; DSA'!$B$86)*(P67+Q67))/(1+cDC)^$A67,(('Parameters &amp; DSA'!$B$70+'Parameters &amp; DSA'!$B$78)*(P67+Q67))))*($AD$2/$AF$2)</f>
        <v>0</v>
      </c>
      <c r="AE67" s="282">
        <f>(IF('Parameters &amp; DSA'!$H$1=1,(('Parameters &amp; DSA'!$B$70+'Parameters &amp; DSA'!$B$78+'Parameters &amp; DSA'!$B$82+'Parameters &amp; DSA'!$B$86)*(S67+T67))/(1+cDC)^$A67,(('Parameters &amp; DSA'!$B$70+'Parameters &amp; DSA'!$B$78)*(S67+T67))))*($AD$2/$AF$2)</f>
        <v>0</v>
      </c>
      <c r="AF67" s="282">
        <f>(IF('Parameters &amp; DSA'!$H$1=1,(((V67)*cM_Dialysis0)+(W67*(cM_Dialysis1)))/(1+'Parameters &amp; DSA'!$B$6)^$A67,(((V67)*cM_Dialysis0)+(W67*cM_Dialysis1))))*($AD$2/$AG$2)</f>
        <v>0</v>
      </c>
      <c r="AG67" s="89">
        <f t="shared" si="27"/>
        <v>0</v>
      </c>
      <c r="AI67" s="84">
        <f t="shared" si="36"/>
        <v>0</v>
      </c>
      <c r="AJ67" s="25">
        <f t="shared" si="37"/>
        <v>0</v>
      </c>
      <c r="AK67" s="25">
        <f t="shared" si="38"/>
        <v>0</v>
      </c>
      <c r="AL67" s="25">
        <f t="shared" si="39"/>
        <v>0</v>
      </c>
      <c r="AM67" s="25">
        <f t="shared" si="40"/>
        <v>0</v>
      </c>
      <c r="AN67" s="25">
        <f t="shared" si="41"/>
        <v>0</v>
      </c>
      <c r="AO67" s="25">
        <f t="shared" si="42"/>
        <v>0</v>
      </c>
      <c r="AP67" s="25">
        <f t="shared" si="43"/>
        <v>0</v>
      </c>
      <c r="AQ67" s="25">
        <f t="shared" si="44"/>
        <v>0</v>
      </c>
      <c r="AR67" s="25">
        <f t="shared" si="45"/>
        <v>0</v>
      </c>
      <c r="AS67" s="25">
        <f t="shared" si="28"/>
        <v>0</v>
      </c>
      <c r="AT67" s="85">
        <f t="shared" si="29"/>
        <v>0</v>
      </c>
    </row>
    <row r="68" spans="1:46">
      <c r="A68" s="76">
        <v>64</v>
      </c>
      <c r="C68" s="10">
        <f t="shared" si="30"/>
        <v>106</v>
      </c>
      <c r="D68" s="93" t="str" cm="1">
        <f t="array" ref="D68">_xlfn.IFS(C68&lt;=4,"1-4",C68&lt;=9,"5-9",C68&lt;=14,"10-14",C68&lt;=19,"15-19",C68&lt;=24,"20-24",C68&lt;=29,"25-29",C68&lt;=34,"30-34",C68&lt;=39,"35-39",C68&lt;=44,"40-44",C68&lt;=49,"45-49",C68&lt;=54,"50-54",C68&lt;=54,"50-54",C68&lt;=59,"55-59",C68&lt;=64,"60-64",C68&lt;=69,"65-69",C68&lt;=74,"70-74",C68&lt;=79,"75-79",C68&lt;=84,"80-84",C68&gt;84,"85+")</f>
        <v>85+</v>
      </c>
      <c r="E68" s="79">
        <f>IF(D68="85+",1,VLOOKUP(D68,'Life table 2014'!$AF$3:$AR$21,7,FALSE))</f>
        <v>1</v>
      </c>
      <c r="F68" s="68"/>
      <c r="G68" s="266">
        <f t="shared" si="11"/>
        <v>23360</v>
      </c>
      <c r="H68" s="25">
        <f>'Parameters &amp; DSA'!$B$113*G68^'Parameters &amp; DSA'!$B$114</f>
        <v>2.9848121544843602</v>
      </c>
      <c r="I68" s="264">
        <f t="shared" si="35"/>
        <v>4.8865470023495727E-2</v>
      </c>
      <c r="J68" s="68"/>
      <c r="K68" s="507">
        <f t="shared" si="46"/>
        <v>0</v>
      </c>
      <c r="L68" s="496">
        <f t="shared" si="47"/>
        <v>0</v>
      </c>
      <c r="M68" s="496">
        <f t="shared" si="48"/>
        <v>0</v>
      </c>
      <c r="N68" s="270">
        <f t="shared" si="49"/>
        <v>0</v>
      </c>
      <c r="O68" s="270">
        <f t="shared" si="50"/>
        <v>0</v>
      </c>
      <c r="P68" s="270">
        <f t="shared" si="51"/>
        <v>0</v>
      </c>
      <c r="Q68" s="270">
        <f t="shared" si="52"/>
        <v>0</v>
      </c>
      <c r="R68" s="270">
        <f t="shared" si="53"/>
        <v>0</v>
      </c>
      <c r="S68" s="270">
        <f t="shared" si="54"/>
        <v>0</v>
      </c>
      <c r="T68" s="509">
        <f t="shared" si="55"/>
        <v>0</v>
      </c>
      <c r="U68" s="509">
        <f t="shared" si="56"/>
        <v>0</v>
      </c>
      <c r="V68" s="509">
        <f t="shared" si="57"/>
        <v>0</v>
      </c>
      <c r="W68" s="270">
        <f t="shared" si="31"/>
        <v>0</v>
      </c>
      <c r="X68" s="270">
        <f t="shared" si="32"/>
        <v>0</v>
      </c>
      <c r="Y68" s="259">
        <f t="shared" si="33"/>
        <v>1.0000000000000004</v>
      </c>
      <c r="Z68" s="497">
        <f t="shared" si="34"/>
        <v>1.0000000000000004</v>
      </c>
      <c r="AB68" s="88">
        <f>(IF('Parameters &amp; DSA'!$H$1=1,(('Parameters &amp; DSA'!$B$70+'Parameters &amp; DSA'!$B$78+'Parameters &amp; DSA'!$B$82+'Parameters &amp; DSA'!$B$86)*($K68))/(1+cDC)^$A68,(('Parameters &amp; DSA'!$B$70+'Parameters &amp; DSA'!$B$78)*($K68))))*($AD$2/$AF$2)</f>
        <v>0</v>
      </c>
      <c r="AC68" s="282">
        <f>(IF('Parameters &amp; DSA'!$H$1=1,(('Parameters &amp; DSA'!$B$70+'Parameters &amp; DSA'!$B$78+'Parameters &amp; DSA'!$B$82+'Parameters &amp; DSA'!$B$86)*($M68+$N68))/(1+cDC)^$A68,(('Parameters &amp; DSA'!$B$70+'Parameters &amp; DSA'!$B$78)*($M68+$N68))))*($AD$2/$AF$2)</f>
        <v>0</v>
      </c>
      <c r="AD68" s="282">
        <f>(IF('Parameters &amp; DSA'!$H$1=1,(('Parameters &amp; DSA'!$B$70+'Parameters &amp; DSA'!$B$78+'Parameters &amp; DSA'!$B$82+'Parameters &amp; DSA'!$B$86)*(P68+Q68))/(1+cDC)^$A68,(('Parameters &amp; DSA'!$B$70+'Parameters &amp; DSA'!$B$78)*(P68+Q68))))*($AD$2/$AF$2)</f>
        <v>0</v>
      </c>
      <c r="AE68" s="282">
        <f>(IF('Parameters &amp; DSA'!$H$1=1,(('Parameters &amp; DSA'!$B$70+'Parameters &amp; DSA'!$B$78+'Parameters &amp; DSA'!$B$82+'Parameters &amp; DSA'!$B$86)*(S68+T68))/(1+cDC)^$A68,(('Parameters &amp; DSA'!$B$70+'Parameters &amp; DSA'!$B$78)*(S68+T68))))*($AD$2/$AF$2)</f>
        <v>0</v>
      </c>
      <c r="AF68" s="282">
        <f>(IF('Parameters &amp; DSA'!$H$1=1,(((V68)*cM_Dialysis0)+(W68*(cM_Dialysis1)))/(1+'Parameters &amp; DSA'!$B$6)^$A68,(((V68)*cM_Dialysis0)+(W68*cM_Dialysis1))))*($AD$2/$AG$2)</f>
        <v>0</v>
      </c>
      <c r="AG68" s="89">
        <f t="shared" si="27"/>
        <v>0</v>
      </c>
      <c r="AI68" s="84">
        <f t="shared" ref="AI68:AI103" si="58">K68/((1+cDO)^$A68)</f>
        <v>0</v>
      </c>
      <c r="AJ68" s="25">
        <f t="shared" ref="AJ68:AJ99" si="59">AI68*u3aCT</f>
        <v>0</v>
      </c>
      <c r="AK68" s="25">
        <f t="shared" ref="AK68:AK103" si="60">(M68+N68)/((1+cDO)^$A68)</f>
        <v>0</v>
      </c>
      <c r="AL68" s="25">
        <f t="shared" ref="AL68:AL99" si="61">AK68*u3bCT</f>
        <v>0</v>
      </c>
      <c r="AM68" s="25">
        <f t="shared" ref="AM68:AM103" si="62">(P68+Q68)/((1+cDO)^$A68)</f>
        <v>0</v>
      </c>
      <c r="AN68" s="25">
        <f t="shared" ref="AN68:AN99" si="63">AM68*u4CT</f>
        <v>0</v>
      </c>
      <c r="AO68" s="25">
        <f t="shared" ref="AO68:AO103" si="64">(S68+T68)/((1+cDO)^$A68)</f>
        <v>0</v>
      </c>
      <c r="AP68" s="25">
        <f t="shared" ref="AP68:AP99" si="65">AO68*u5CT</f>
        <v>0</v>
      </c>
      <c r="AQ68" s="25">
        <f t="shared" ref="AQ68:AQ103" si="66">(V68+W68)/((1+cDO)^$A68)</f>
        <v>0</v>
      </c>
      <c r="AR68" s="25">
        <f t="shared" ref="AR68:AR99" si="67">AQ68*uDialysisCT</f>
        <v>0</v>
      </c>
      <c r="AS68" s="25">
        <f t="shared" si="28"/>
        <v>0</v>
      </c>
      <c r="AT68" s="85">
        <f t="shared" si="29"/>
        <v>0</v>
      </c>
    </row>
    <row r="69" spans="1:46">
      <c r="A69" s="76">
        <v>65</v>
      </c>
      <c r="C69" s="10">
        <f t="shared" si="30"/>
        <v>107</v>
      </c>
      <c r="D69" s="93" t="str" cm="1">
        <f t="array" ref="D69">_xlfn.IFS(C69&lt;=4,"1-4",C69&lt;=9,"5-9",C69&lt;=14,"10-14",C69&lt;=19,"15-19",C69&lt;=24,"20-24",C69&lt;=29,"25-29",C69&lt;=34,"30-34",C69&lt;=39,"35-39",C69&lt;=44,"40-44",C69&lt;=49,"45-49",C69&lt;=54,"50-54",C69&lt;=54,"50-54",C69&lt;=59,"55-59",C69&lt;=64,"60-64",C69&lt;=69,"65-69",C69&lt;=74,"70-74",C69&lt;=79,"75-79",C69&lt;=84,"80-84",C69&gt;84,"85+")</f>
        <v>85+</v>
      </c>
      <c r="E69" s="79">
        <f>IF(D69="85+",1,VLOOKUP(D69,'Life table 2014'!$AF$3:$AR$21,7,FALSE))</f>
        <v>1</v>
      </c>
      <c r="F69" s="68"/>
      <c r="G69" s="266">
        <f t="shared" ref="G69:G103" si="68">A69*365</f>
        <v>23725</v>
      </c>
      <c r="H69" s="25">
        <f>'Parameters &amp; DSA'!$B$113*G69^'Parameters &amp; DSA'!$B$114</f>
        <v>3.0349705610102311</v>
      </c>
      <c r="I69" s="264">
        <f t="shared" si="35"/>
        <v>4.8921244513934647E-2</v>
      </c>
      <c r="J69" s="68"/>
      <c r="K69" s="507">
        <f t="shared" ref="K69:K102" si="69">(K68*IF((1-(E68*mm_3a))&gt;0,(1-(E68*mm_3a)),0))*(1-p3a_3b)</f>
        <v>0</v>
      </c>
      <c r="L69" s="496">
        <f t="shared" ref="L69:L102" si="70">K68*IF((E68*mm_3a)&gt;1,1,(E68*mm_3a))</f>
        <v>0</v>
      </c>
      <c r="M69" s="496">
        <f t="shared" ref="M69:M102" si="71">(K68*IF((1-(E68*mm_3a))&gt;0,(1-(E68*mm_3a)),0))*p3a_3b</f>
        <v>0</v>
      </c>
      <c r="N69" s="270">
        <f t="shared" ref="N69:N102" si="72">(SUM(M68:N68)*(IF(1-(E68*mm_3b)&gt;0,1-(E68*mm_3b),0)))*(1-p3b_4)</f>
        <v>0</v>
      </c>
      <c r="O69" s="270">
        <f t="shared" ref="O69:O102" si="73">SUM(M68:N68)*(IF((E68*mm_3b)&gt;1,1,(E68*mm_3b)))</f>
        <v>0</v>
      </c>
      <c r="P69" s="270">
        <f t="shared" ref="P69:P102" si="74">(SUM(M68:N68)*(IF(1-(E68*mm_3b)&gt;0,1-(E68*mm_3b),0)))*p3b_4</f>
        <v>0</v>
      </c>
      <c r="Q69" s="270">
        <f t="shared" ref="Q69:Q102" si="75">(SUM(P68:Q68)*(IF(1-(E68*mm_4)&gt;0,1-(E68*mm_4),0)))*(1-p4_5)</f>
        <v>0</v>
      </c>
      <c r="R69" s="270">
        <f t="shared" ref="R69:R102" si="76">SUM(P68:Q68)*IF((E68*mm_4)&gt;1,1,(E68*mm_4))</f>
        <v>0</v>
      </c>
      <c r="S69" s="270">
        <f t="shared" ref="S69:S102" si="77">(SUM(P68:Q68)*(IF(1-(E68*mm_4)&gt;0,1-(E68*mm_4),0)))*p4_5</f>
        <v>0</v>
      </c>
      <c r="T69" s="509">
        <f t="shared" ref="T69:T103" si="78">(SUM(S68:T68)*(IF(1-E68-p5_Death&gt;0,1-E68-p5_Death,0))*(1-p5_Dialysis))</f>
        <v>0</v>
      </c>
      <c r="U69" s="509">
        <f t="shared" ref="U69:U103" si="79">SUM(S68:T68)*(IF(E68+p5_Death&gt;1,1,E68+p5_Death))</f>
        <v>0</v>
      </c>
      <c r="V69" s="509">
        <f t="shared" ref="V69:V103" si="80">(SUM(S68:T68)*(IF(1-E68-p5_Death&gt;0,1-E68-p5_Death,0)))*p5_Dialysis</f>
        <v>0</v>
      </c>
      <c r="W69" s="270">
        <f t="shared" si="31"/>
        <v>0</v>
      </c>
      <c r="X69" s="270">
        <f t="shared" si="32"/>
        <v>0</v>
      </c>
      <c r="Y69" s="259">
        <f t="shared" si="33"/>
        <v>1.0000000000000004</v>
      </c>
      <c r="Z69" s="497">
        <f t="shared" si="34"/>
        <v>1.0000000000000004</v>
      </c>
      <c r="AB69" s="88">
        <f>(IF('Parameters &amp; DSA'!$H$1=1,(('Parameters &amp; DSA'!$B$70+'Parameters &amp; DSA'!$B$78+'Parameters &amp; DSA'!$B$82+'Parameters &amp; DSA'!$B$86)*($K69))/(1+cDC)^$A69,(('Parameters &amp; DSA'!$B$70+'Parameters &amp; DSA'!$B$78)*($K69))))*($AD$2/$AF$2)</f>
        <v>0</v>
      </c>
      <c r="AC69" s="282">
        <f>(IF('Parameters &amp; DSA'!$H$1=1,(('Parameters &amp; DSA'!$B$70+'Parameters &amp; DSA'!$B$78+'Parameters &amp; DSA'!$B$82+'Parameters &amp; DSA'!$B$86)*($M69+$N69))/(1+cDC)^$A69,(('Parameters &amp; DSA'!$B$70+'Parameters &amp; DSA'!$B$78)*($M69+$N69))))*($AD$2/$AF$2)</f>
        <v>0</v>
      </c>
      <c r="AD69" s="282">
        <f>(IF('Parameters &amp; DSA'!$H$1=1,(('Parameters &amp; DSA'!$B$70+'Parameters &amp; DSA'!$B$78+'Parameters &amp; DSA'!$B$82+'Parameters &amp; DSA'!$B$86)*(P69+Q69))/(1+cDC)^$A69,(('Parameters &amp; DSA'!$B$70+'Parameters &amp; DSA'!$B$78)*(P69+Q69))))*($AD$2/$AF$2)</f>
        <v>0</v>
      </c>
      <c r="AE69" s="282">
        <f>(IF('Parameters &amp; DSA'!$H$1=1,(('Parameters &amp; DSA'!$B$70+'Parameters &amp; DSA'!$B$78+'Parameters &amp; DSA'!$B$82+'Parameters &amp; DSA'!$B$86)*(S69+T69))/(1+cDC)^$A69,(('Parameters &amp; DSA'!$B$70+'Parameters &amp; DSA'!$B$78)*(S69+T69))))*($AD$2/$AF$2)</f>
        <v>0</v>
      </c>
      <c r="AF69" s="282">
        <f>(IF('Parameters &amp; DSA'!$H$1=1,(((V69)*cM_Dialysis0)+(W69*(cM_Dialysis1)))/(1+'Parameters &amp; DSA'!$B$6)^$A69,(((V69)*cM_Dialysis0)+(W69*cM_Dialysis1))))*($AD$2/$AG$2)</f>
        <v>0</v>
      </c>
      <c r="AG69" s="89">
        <f t="shared" ref="AG69:AG103" si="81">(SUM(AB69:AF69))</f>
        <v>0</v>
      </c>
      <c r="AI69" s="84">
        <f t="shared" si="58"/>
        <v>0</v>
      </c>
      <c r="AJ69" s="25">
        <f t="shared" si="59"/>
        <v>0</v>
      </c>
      <c r="AK69" s="25">
        <f t="shared" si="60"/>
        <v>0</v>
      </c>
      <c r="AL69" s="25">
        <f t="shared" si="61"/>
        <v>0</v>
      </c>
      <c r="AM69" s="25">
        <f t="shared" si="62"/>
        <v>0</v>
      </c>
      <c r="AN69" s="25">
        <f t="shared" si="63"/>
        <v>0</v>
      </c>
      <c r="AO69" s="25">
        <f t="shared" si="64"/>
        <v>0</v>
      </c>
      <c r="AP69" s="25">
        <f t="shared" si="65"/>
        <v>0</v>
      </c>
      <c r="AQ69" s="25">
        <f t="shared" si="66"/>
        <v>0</v>
      </c>
      <c r="AR69" s="25">
        <f t="shared" si="67"/>
        <v>0</v>
      </c>
      <c r="AS69" s="25">
        <f t="shared" ref="AS69:AS103" si="82">AI69+AK69+AM69+AO69+AQ69</f>
        <v>0</v>
      </c>
      <c r="AT69" s="85">
        <f t="shared" ref="AT69:AT103" si="83">SUM(AJ69+AL69+AN69+AP69+AR69)</f>
        <v>0</v>
      </c>
    </row>
    <row r="70" spans="1:46">
      <c r="A70" s="76">
        <v>66</v>
      </c>
      <c r="C70" s="10">
        <f t="shared" ref="C70:C103" si="84">$C$4+A70</f>
        <v>108</v>
      </c>
      <c r="D70" s="93" t="str" cm="1">
        <f t="array" ref="D70">_xlfn.IFS(C70&lt;=4,"1-4",C70&lt;=9,"5-9",C70&lt;=14,"10-14",C70&lt;=19,"15-19",C70&lt;=24,"20-24",C70&lt;=29,"25-29",C70&lt;=34,"30-34",C70&lt;=39,"35-39",C70&lt;=44,"40-44",C70&lt;=49,"45-49",C70&lt;=54,"50-54",C70&lt;=54,"50-54",C70&lt;=59,"55-59",C70&lt;=64,"60-64",C70&lt;=69,"65-69",C70&lt;=74,"70-74",C70&lt;=79,"75-79",C70&lt;=84,"80-84",C70&gt;84,"85+")</f>
        <v>85+</v>
      </c>
      <c r="E70" s="79">
        <f>IF(D70="85+",1,VLOOKUP(D70,'Life table 2014'!$AF$3:$AR$21,7,FALSE))</f>
        <v>1</v>
      </c>
      <c r="F70" s="68"/>
      <c r="G70" s="266">
        <f t="shared" si="68"/>
        <v>24090</v>
      </c>
      <c r="H70" s="25">
        <f>'Parameters &amp; DSA'!$B$113*G70^'Parameters &amp; DSA'!$B$114</f>
        <v>3.0851867740299661</v>
      </c>
      <c r="I70" s="264">
        <f t="shared" ref="I70:I103" si="85">1-EXP(H69-H70)</f>
        <v>4.8976221453150615E-2</v>
      </c>
      <c r="J70" s="68"/>
      <c r="K70" s="507">
        <f t="shared" si="69"/>
        <v>0</v>
      </c>
      <c r="L70" s="496">
        <f t="shared" si="70"/>
        <v>0</v>
      </c>
      <c r="M70" s="496">
        <f t="shared" si="71"/>
        <v>0</v>
      </c>
      <c r="N70" s="270">
        <f t="shared" si="72"/>
        <v>0</v>
      </c>
      <c r="O70" s="270">
        <f t="shared" si="73"/>
        <v>0</v>
      </c>
      <c r="P70" s="270">
        <f t="shared" si="74"/>
        <v>0</v>
      </c>
      <c r="Q70" s="270">
        <f t="shared" si="75"/>
        <v>0</v>
      </c>
      <c r="R70" s="270">
        <f t="shared" si="76"/>
        <v>0</v>
      </c>
      <c r="S70" s="270">
        <f t="shared" si="77"/>
        <v>0</v>
      </c>
      <c r="T70" s="509">
        <f t="shared" si="78"/>
        <v>0</v>
      </c>
      <c r="U70" s="509">
        <f t="shared" si="79"/>
        <v>0</v>
      </c>
      <c r="V70" s="509">
        <f t="shared" si="80"/>
        <v>0</v>
      </c>
      <c r="W70" s="270">
        <f t="shared" ref="W70:W102" si="86">SUM(V69:W69)*(IF((1-E69-I69)&gt;0,(1-E69-I69),0))</f>
        <v>0</v>
      </c>
      <c r="X70" s="270">
        <f t="shared" ref="X70:X102" si="87">SUM(V69:W69)*(IF((E69+I69)&gt;1,1,(E69+I69)))</f>
        <v>0</v>
      </c>
      <c r="Y70" s="259">
        <f t="shared" ref="Y70:Y102" si="88">L70+O70+R70+U70+X70+Y69</f>
        <v>1.0000000000000004</v>
      </c>
      <c r="Z70" s="497">
        <f t="shared" ref="Z70:Z103" si="89">K70+M70+N70+P70+Q70+S70+T70+V70+W70+Y70</f>
        <v>1.0000000000000004</v>
      </c>
      <c r="AB70" s="88">
        <f>(IF('Parameters &amp; DSA'!$H$1=1,(('Parameters &amp; DSA'!$B$70+'Parameters &amp; DSA'!$B$78+'Parameters &amp; DSA'!$B$82+'Parameters &amp; DSA'!$B$86)*($K70))/(1+cDC)^$A70,(('Parameters &amp; DSA'!$B$70+'Parameters &amp; DSA'!$B$78)*($K70))))*($AD$2/$AF$2)</f>
        <v>0</v>
      </c>
      <c r="AC70" s="282">
        <f>(IF('Parameters &amp; DSA'!$H$1=1,(('Parameters &amp; DSA'!$B$70+'Parameters &amp; DSA'!$B$78+'Parameters &amp; DSA'!$B$82+'Parameters &amp; DSA'!$B$86)*($M70+$N70))/(1+cDC)^$A70,(('Parameters &amp; DSA'!$B$70+'Parameters &amp; DSA'!$B$78)*($M70+$N70))))*($AD$2/$AF$2)</f>
        <v>0</v>
      </c>
      <c r="AD70" s="282">
        <f>(IF('Parameters &amp; DSA'!$H$1=1,(('Parameters &amp; DSA'!$B$70+'Parameters &amp; DSA'!$B$78+'Parameters &amp; DSA'!$B$82+'Parameters &amp; DSA'!$B$86)*(P70+Q70))/(1+cDC)^$A70,(('Parameters &amp; DSA'!$B$70+'Parameters &amp; DSA'!$B$78)*(P70+Q70))))*($AD$2/$AF$2)</f>
        <v>0</v>
      </c>
      <c r="AE70" s="282">
        <f>(IF('Parameters &amp; DSA'!$H$1=1,(('Parameters &amp; DSA'!$B$70+'Parameters &amp; DSA'!$B$78+'Parameters &amp; DSA'!$B$82+'Parameters &amp; DSA'!$B$86)*(S70+T70))/(1+cDC)^$A70,(('Parameters &amp; DSA'!$B$70+'Parameters &amp; DSA'!$B$78)*(S70+T70))))*($AD$2/$AF$2)</f>
        <v>0</v>
      </c>
      <c r="AF70" s="282">
        <f>(IF('Parameters &amp; DSA'!$H$1=1,(((V70)*cM_Dialysis0)+(W70*(cM_Dialysis1)))/(1+'Parameters &amp; DSA'!$B$6)^$A70,(((V70)*cM_Dialysis0)+(W70*cM_Dialysis1))))*($AD$2/$AG$2)</f>
        <v>0</v>
      </c>
      <c r="AG70" s="89">
        <f t="shared" si="81"/>
        <v>0</v>
      </c>
      <c r="AI70" s="84">
        <f t="shared" si="58"/>
        <v>0</v>
      </c>
      <c r="AJ70" s="25">
        <f t="shared" si="59"/>
        <v>0</v>
      </c>
      <c r="AK70" s="25">
        <f t="shared" si="60"/>
        <v>0</v>
      </c>
      <c r="AL70" s="25">
        <f t="shared" si="61"/>
        <v>0</v>
      </c>
      <c r="AM70" s="25">
        <f t="shared" si="62"/>
        <v>0</v>
      </c>
      <c r="AN70" s="25">
        <f t="shared" si="63"/>
        <v>0</v>
      </c>
      <c r="AO70" s="25">
        <f t="shared" si="64"/>
        <v>0</v>
      </c>
      <c r="AP70" s="25">
        <f t="shared" si="65"/>
        <v>0</v>
      </c>
      <c r="AQ70" s="25">
        <f t="shared" si="66"/>
        <v>0</v>
      </c>
      <c r="AR70" s="25">
        <f t="shared" si="67"/>
        <v>0</v>
      </c>
      <c r="AS70" s="25">
        <f t="shared" si="82"/>
        <v>0</v>
      </c>
      <c r="AT70" s="85">
        <f t="shared" si="83"/>
        <v>0</v>
      </c>
    </row>
    <row r="71" spans="1:46">
      <c r="A71" s="76">
        <v>67</v>
      </c>
      <c r="C71" s="10">
        <f t="shared" si="84"/>
        <v>109</v>
      </c>
      <c r="D71" s="93" t="str" cm="1">
        <f t="array" ref="D71">_xlfn.IFS(C71&lt;=4,"1-4",C71&lt;=9,"5-9",C71&lt;=14,"10-14",C71&lt;=19,"15-19",C71&lt;=24,"20-24",C71&lt;=29,"25-29",C71&lt;=34,"30-34",C71&lt;=39,"35-39",C71&lt;=44,"40-44",C71&lt;=49,"45-49",C71&lt;=54,"50-54",C71&lt;=54,"50-54",C71&lt;=59,"55-59",C71&lt;=64,"60-64",C71&lt;=69,"65-69",C71&lt;=74,"70-74",C71&lt;=79,"75-79",C71&lt;=84,"80-84",C71&gt;84,"85+")</f>
        <v>85+</v>
      </c>
      <c r="E71" s="79">
        <f>IF(D71="85+",1,VLOOKUP(D71,'Life table 2014'!$AF$3:$AR$21,7,FALSE))</f>
        <v>1</v>
      </c>
      <c r="F71" s="68"/>
      <c r="G71" s="266">
        <f t="shared" si="68"/>
        <v>24455</v>
      </c>
      <c r="H71" s="25">
        <f>'Parameters &amp; DSA'!$B$113*G71^'Parameters &amp; DSA'!$B$114</f>
        <v>3.1354599827363576</v>
      </c>
      <c r="I71" s="264">
        <f t="shared" si="85"/>
        <v>4.9030424161760622E-2</v>
      </c>
      <c r="J71" s="68"/>
      <c r="K71" s="507">
        <f t="shared" si="69"/>
        <v>0</v>
      </c>
      <c r="L71" s="496">
        <f t="shared" si="70"/>
        <v>0</v>
      </c>
      <c r="M71" s="496">
        <f t="shared" si="71"/>
        <v>0</v>
      </c>
      <c r="N71" s="270">
        <f t="shared" si="72"/>
        <v>0</v>
      </c>
      <c r="O71" s="270">
        <f t="shared" si="73"/>
        <v>0</v>
      </c>
      <c r="P71" s="270">
        <f t="shared" si="74"/>
        <v>0</v>
      </c>
      <c r="Q71" s="270">
        <f t="shared" si="75"/>
        <v>0</v>
      </c>
      <c r="R71" s="270">
        <f t="shared" si="76"/>
        <v>0</v>
      </c>
      <c r="S71" s="270">
        <f t="shared" si="77"/>
        <v>0</v>
      </c>
      <c r="T71" s="509">
        <f t="shared" si="78"/>
        <v>0</v>
      </c>
      <c r="U71" s="509">
        <f t="shared" si="79"/>
        <v>0</v>
      </c>
      <c r="V71" s="509">
        <f t="shared" si="80"/>
        <v>0</v>
      </c>
      <c r="W71" s="270">
        <f t="shared" si="86"/>
        <v>0</v>
      </c>
      <c r="X71" s="270">
        <f t="shared" si="87"/>
        <v>0</v>
      </c>
      <c r="Y71" s="259">
        <f t="shared" si="88"/>
        <v>1.0000000000000004</v>
      </c>
      <c r="Z71" s="497">
        <f t="shared" si="89"/>
        <v>1.0000000000000004</v>
      </c>
      <c r="AB71" s="88">
        <f>(IF('Parameters &amp; DSA'!$H$1=1,(('Parameters &amp; DSA'!$B$70+'Parameters &amp; DSA'!$B$78+'Parameters &amp; DSA'!$B$82+'Parameters &amp; DSA'!$B$86)*($K71))/(1+cDC)^$A71,(('Parameters &amp; DSA'!$B$70+'Parameters &amp; DSA'!$B$78)*($K71))))*($AD$2/$AF$2)</f>
        <v>0</v>
      </c>
      <c r="AC71" s="282">
        <f>(IF('Parameters &amp; DSA'!$H$1=1,(('Parameters &amp; DSA'!$B$70+'Parameters &amp; DSA'!$B$78+'Parameters &amp; DSA'!$B$82+'Parameters &amp; DSA'!$B$86)*($M71+$N71))/(1+cDC)^$A71,(('Parameters &amp; DSA'!$B$70+'Parameters &amp; DSA'!$B$78)*($M71+$N71))))*($AD$2/$AF$2)</f>
        <v>0</v>
      </c>
      <c r="AD71" s="282">
        <f>(IF('Parameters &amp; DSA'!$H$1=1,(('Parameters &amp; DSA'!$B$70+'Parameters &amp; DSA'!$B$78+'Parameters &amp; DSA'!$B$82+'Parameters &amp; DSA'!$B$86)*(P71+Q71))/(1+cDC)^$A71,(('Parameters &amp; DSA'!$B$70+'Parameters &amp; DSA'!$B$78)*(P71+Q71))))*($AD$2/$AF$2)</f>
        <v>0</v>
      </c>
      <c r="AE71" s="282">
        <f>(IF('Parameters &amp; DSA'!$H$1=1,(('Parameters &amp; DSA'!$B$70+'Parameters &amp; DSA'!$B$78+'Parameters &amp; DSA'!$B$82+'Parameters &amp; DSA'!$B$86)*(S71+T71))/(1+cDC)^$A71,(('Parameters &amp; DSA'!$B$70+'Parameters &amp; DSA'!$B$78)*(S71+T71))))*($AD$2/$AF$2)</f>
        <v>0</v>
      </c>
      <c r="AF71" s="282">
        <f>(IF('Parameters &amp; DSA'!$H$1=1,(((V71)*cM_Dialysis0)+(W71*(cM_Dialysis1)))/(1+'Parameters &amp; DSA'!$B$6)^$A71,(((V71)*cM_Dialysis0)+(W71*cM_Dialysis1))))*($AD$2/$AG$2)</f>
        <v>0</v>
      </c>
      <c r="AG71" s="89">
        <f t="shared" si="81"/>
        <v>0</v>
      </c>
      <c r="AI71" s="84">
        <f t="shared" si="58"/>
        <v>0</v>
      </c>
      <c r="AJ71" s="25">
        <f t="shared" si="59"/>
        <v>0</v>
      </c>
      <c r="AK71" s="25">
        <f t="shared" si="60"/>
        <v>0</v>
      </c>
      <c r="AL71" s="25">
        <f t="shared" si="61"/>
        <v>0</v>
      </c>
      <c r="AM71" s="25">
        <f t="shared" si="62"/>
        <v>0</v>
      </c>
      <c r="AN71" s="25">
        <f t="shared" si="63"/>
        <v>0</v>
      </c>
      <c r="AO71" s="25">
        <f t="shared" si="64"/>
        <v>0</v>
      </c>
      <c r="AP71" s="25">
        <f t="shared" si="65"/>
        <v>0</v>
      </c>
      <c r="AQ71" s="25">
        <f t="shared" si="66"/>
        <v>0</v>
      </c>
      <c r="AR71" s="25">
        <f t="shared" si="67"/>
        <v>0</v>
      </c>
      <c r="AS71" s="25">
        <f t="shared" si="82"/>
        <v>0</v>
      </c>
      <c r="AT71" s="85">
        <f t="shared" si="83"/>
        <v>0</v>
      </c>
    </row>
    <row r="72" spans="1:46">
      <c r="A72" s="76">
        <v>68</v>
      </c>
      <c r="C72" s="10">
        <f t="shared" si="84"/>
        <v>110</v>
      </c>
      <c r="D72" s="93" t="str" cm="1">
        <f t="array" ref="D72">_xlfn.IFS(C72&lt;=4,"1-4",C72&lt;=9,"5-9",C72&lt;=14,"10-14",C72&lt;=19,"15-19",C72&lt;=24,"20-24",C72&lt;=29,"25-29",C72&lt;=34,"30-34",C72&lt;=39,"35-39",C72&lt;=44,"40-44",C72&lt;=49,"45-49",C72&lt;=54,"50-54",C72&lt;=54,"50-54",C72&lt;=59,"55-59",C72&lt;=64,"60-64",C72&lt;=69,"65-69",C72&lt;=74,"70-74",C72&lt;=79,"75-79",C72&lt;=84,"80-84",C72&gt;84,"85+")</f>
        <v>85+</v>
      </c>
      <c r="E72" s="79">
        <f>IF(D72="85+",1,VLOOKUP(D72,'Life table 2014'!$AF$3:$AR$21,7,FALSE))</f>
        <v>1</v>
      </c>
      <c r="F72" s="68"/>
      <c r="G72" s="266">
        <f t="shared" si="68"/>
        <v>24820</v>
      </c>
      <c r="H72" s="25">
        <f>'Parameters &amp; DSA'!$B$113*G72^'Parameters &amp; DSA'!$B$114</f>
        <v>3.185789399635147</v>
      </c>
      <c r="I72" s="264">
        <f t="shared" si="85"/>
        <v>4.9083874940443861E-2</v>
      </c>
      <c r="J72" s="68"/>
      <c r="K72" s="507">
        <f t="shared" si="69"/>
        <v>0</v>
      </c>
      <c r="L72" s="496">
        <f t="shared" si="70"/>
        <v>0</v>
      </c>
      <c r="M72" s="496">
        <f t="shared" si="71"/>
        <v>0</v>
      </c>
      <c r="N72" s="270">
        <f t="shared" si="72"/>
        <v>0</v>
      </c>
      <c r="O72" s="270">
        <f t="shared" si="73"/>
        <v>0</v>
      </c>
      <c r="P72" s="270">
        <f t="shared" si="74"/>
        <v>0</v>
      </c>
      <c r="Q72" s="270">
        <f t="shared" si="75"/>
        <v>0</v>
      </c>
      <c r="R72" s="270">
        <f t="shared" si="76"/>
        <v>0</v>
      </c>
      <c r="S72" s="270">
        <f t="shared" si="77"/>
        <v>0</v>
      </c>
      <c r="T72" s="509">
        <f t="shared" si="78"/>
        <v>0</v>
      </c>
      <c r="U72" s="509">
        <f t="shared" si="79"/>
        <v>0</v>
      </c>
      <c r="V72" s="509">
        <f t="shared" si="80"/>
        <v>0</v>
      </c>
      <c r="W72" s="270">
        <f t="shared" si="86"/>
        <v>0</v>
      </c>
      <c r="X72" s="270">
        <f t="shared" si="87"/>
        <v>0</v>
      </c>
      <c r="Y72" s="259">
        <f>L72+O72+R72+U72+X72+Y71</f>
        <v>1.0000000000000004</v>
      </c>
      <c r="Z72" s="497">
        <f>K72+M72+N72+P72+Q72+S72+T72+V72+W72+Y72</f>
        <v>1.0000000000000004</v>
      </c>
      <c r="AB72" s="88">
        <f>(IF('Parameters &amp; DSA'!$H$1=1,(('Parameters &amp; DSA'!$B$70+'Parameters &amp; DSA'!$B$78+'Parameters &amp; DSA'!$B$82+'Parameters &amp; DSA'!$B$86)*($K72))/(1+cDC)^$A72,(('Parameters &amp; DSA'!$B$70+'Parameters &amp; DSA'!$B$78)*($K72))))*($AD$2/$AF$2)</f>
        <v>0</v>
      </c>
      <c r="AC72" s="282">
        <f>(IF('Parameters &amp; DSA'!$H$1=1,(('Parameters &amp; DSA'!$B$70+'Parameters &amp; DSA'!$B$78+'Parameters &amp; DSA'!$B$82+'Parameters &amp; DSA'!$B$86)*($M72+$N72))/(1+cDC)^$A72,(('Parameters &amp; DSA'!$B$70+'Parameters &amp; DSA'!$B$78)*($M72+$N72))))*($AD$2/$AF$2)</f>
        <v>0</v>
      </c>
      <c r="AD72" s="282">
        <f>(IF('Parameters &amp; DSA'!$H$1=1,(('Parameters &amp; DSA'!$B$70+'Parameters &amp; DSA'!$B$78+'Parameters &amp; DSA'!$B$82+'Parameters &amp; DSA'!$B$86)*(P72+Q72))/(1+cDC)^$A72,(('Parameters &amp; DSA'!$B$70+'Parameters &amp; DSA'!$B$78)*(P72+Q72))))*($AD$2/$AF$2)</f>
        <v>0</v>
      </c>
      <c r="AE72" s="282">
        <f>(IF('Parameters &amp; DSA'!$H$1=1,(('Parameters &amp; DSA'!$B$70+'Parameters &amp; DSA'!$B$78+'Parameters &amp; DSA'!$B$82+'Parameters &amp; DSA'!$B$86)*(S72+T72))/(1+cDC)^$A72,(('Parameters &amp; DSA'!$B$70+'Parameters &amp; DSA'!$B$78)*(S72+T72))))*($AD$2/$AF$2)</f>
        <v>0</v>
      </c>
      <c r="AF72" s="282">
        <f>(IF('Parameters &amp; DSA'!$H$1=1,(((V72)*cM_Dialysis0)+(W72*(cM_Dialysis1)))/(1+'Parameters &amp; DSA'!$B$6)^$A72,(((V72)*cM_Dialysis0)+(W72*cM_Dialysis1))))*($AD$2/$AG$2)</f>
        <v>0</v>
      </c>
      <c r="AG72" s="89">
        <f t="shared" si="81"/>
        <v>0</v>
      </c>
      <c r="AI72" s="84">
        <f t="shared" si="58"/>
        <v>0</v>
      </c>
      <c r="AJ72" s="25">
        <f t="shared" si="59"/>
        <v>0</v>
      </c>
      <c r="AK72" s="25">
        <f t="shared" si="60"/>
        <v>0</v>
      </c>
      <c r="AL72" s="25">
        <f t="shared" si="61"/>
        <v>0</v>
      </c>
      <c r="AM72" s="25">
        <f t="shared" si="62"/>
        <v>0</v>
      </c>
      <c r="AN72" s="25">
        <f t="shared" si="63"/>
        <v>0</v>
      </c>
      <c r="AO72" s="25">
        <f t="shared" si="64"/>
        <v>0</v>
      </c>
      <c r="AP72" s="25">
        <f t="shared" si="65"/>
        <v>0</v>
      </c>
      <c r="AQ72" s="25">
        <f t="shared" si="66"/>
        <v>0</v>
      </c>
      <c r="AR72" s="25">
        <f t="shared" si="67"/>
        <v>0</v>
      </c>
      <c r="AS72" s="25">
        <f t="shared" si="82"/>
        <v>0</v>
      </c>
      <c r="AT72" s="85">
        <f t="shared" si="83"/>
        <v>0</v>
      </c>
    </row>
    <row r="73" spans="1:46">
      <c r="A73" s="76">
        <v>69</v>
      </c>
      <c r="C73" s="10">
        <f t="shared" si="84"/>
        <v>111</v>
      </c>
      <c r="D73" s="93" t="str" cm="1">
        <f t="array" ref="D73">_xlfn.IFS(C73&lt;=4,"1-4",C73&lt;=9,"5-9",C73&lt;=14,"10-14",C73&lt;=19,"15-19",C73&lt;=24,"20-24",C73&lt;=29,"25-29",C73&lt;=34,"30-34",C73&lt;=39,"35-39",C73&lt;=44,"40-44",C73&lt;=49,"45-49",C73&lt;=54,"50-54",C73&lt;=54,"50-54",C73&lt;=59,"55-59",C73&lt;=64,"60-64",C73&lt;=69,"65-69",C73&lt;=74,"70-74",C73&lt;=79,"75-79",C73&lt;=84,"80-84",C73&gt;84,"85+")</f>
        <v>85+</v>
      </c>
      <c r="E73" s="79">
        <f>IF(D73="85+",1,VLOOKUP(D73,'Life table 2014'!$AF$3:$AR$21,7,FALSE))</f>
        <v>1</v>
      </c>
      <c r="F73" s="68"/>
      <c r="G73" s="266">
        <f t="shared" si="68"/>
        <v>25185</v>
      </c>
      <c r="H73" s="25">
        <f>'Parameters &amp; DSA'!$B$113*G73^'Parameters &amp; DSA'!$B$114</f>
        <v>3.2361742595413934</v>
      </c>
      <c r="I73" s="264">
        <f t="shared" si="85"/>
        <v>4.913659512876023E-2</v>
      </c>
      <c r="J73" s="68"/>
      <c r="K73" s="507">
        <f t="shared" si="69"/>
        <v>0</v>
      </c>
      <c r="L73" s="496">
        <f t="shared" si="70"/>
        <v>0</v>
      </c>
      <c r="M73" s="496">
        <f t="shared" si="71"/>
        <v>0</v>
      </c>
      <c r="N73" s="270">
        <f t="shared" si="72"/>
        <v>0</v>
      </c>
      <c r="O73" s="270">
        <f t="shared" si="73"/>
        <v>0</v>
      </c>
      <c r="P73" s="270">
        <f t="shared" si="74"/>
        <v>0</v>
      </c>
      <c r="Q73" s="270">
        <f t="shared" si="75"/>
        <v>0</v>
      </c>
      <c r="R73" s="270">
        <f t="shared" si="76"/>
        <v>0</v>
      </c>
      <c r="S73" s="270">
        <f t="shared" si="77"/>
        <v>0</v>
      </c>
      <c r="T73" s="509">
        <f t="shared" si="78"/>
        <v>0</v>
      </c>
      <c r="U73" s="509">
        <f t="shared" si="79"/>
        <v>0</v>
      </c>
      <c r="V73" s="509">
        <f t="shared" si="80"/>
        <v>0</v>
      </c>
      <c r="W73" s="270">
        <f t="shared" si="86"/>
        <v>0</v>
      </c>
      <c r="X73" s="270">
        <f t="shared" si="87"/>
        <v>0</v>
      </c>
      <c r="Y73" s="259">
        <f t="shared" si="88"/>
        <v>1.0000000000000004</v>
      </c>
      <c r="Z73" s="497">
        <f t="shared" si="89"/>
        <v>1.0000000000000004</v>
      </c>
      <c r="AB73" s="88">
        <f>(IF('Parameters &amp; DSA'!$H$1=1,(('Parameters &amp; DSA'!$B$70+'Parameters &amp; DSA'!$B$78+'Parameters &amp; DSA'!$B$82+'Parameters &amp; DSA'!$B$86)*($K73))/(1+cDC)^$A73,(('Parameters &amp; DSA'!$B$70+'Parameters &amp; DSA'!$B$78)*($K73))))*($AD$2/$AF$2)</f>
        <v>0</v>
      </c>
      <c r="AC73" s="282">
        <f>(IF('Parameters &amp; DSA'!$H$1=1,(('Parameters &amp; DSA'!$B$70+'Parameters &amp; DSA'!$B$78+'Parameters &amp; DSA'!$B$82+'Parameters &amp; DSA'!$B$86)*($M73+$N73))/(1+cDC)^$A73,(('Parameters &amp; DSA'!$B$70+'Parameters &amp; DSA'!$B$78)*($M73+$N73))))*($AD$2/$AF$2)</f>
        <v>0</v>
      </c>
      <c r="AD73" s="282">
        <f>(IF('Parameters &amp; DSA'!$H$1=1,(('Parameters &amp; DSA'!$B$70+'Parameters &amp; DSA'!$B$78+'Parameters &amp; DSA'!$B$82+'Parameters &amp; DSA'!$B$86)*(P73+Q73))/(1+cDC)^$A73,(('Parameters &amp; DSA'!$B$70+'Parameters &amp; DSA'!$B$78)*(P73+Q73))))*($AD$2/$AF$2)</f>
        <v>0</v>
      </c>
      <c r="AE73" s="282">
        <f>(IF('Parameters &amp; DSA'!$H$1=1,(('Parameters &amp; DSA'!$B$70+'Parameters &amp; DSA'!$B$78+'Parameters &amp; DSA'!$B$82+'Parameters &amp; DSA'!$B$86)*(S73+T73))/(1+cDC)^$A73,(('Parameters &amp; DSA'!$B$70+'Parameters &amp; DSA'!$B$78)*(S73+T73))))*($AD$2/$AF$2)</f>
        <v>0</v>
      </c>
      <c r="AF73" s="282">
        <f>(IF('Parameters &amp; DSA'!$H$1=1,(((V73)*cM_Dialysis0)+(W73*(cM_Dialysis1)))/(1+'Parameters &amp; DSA'!$B$6)^$A73,(((V73)*cM_Dialysis0)+(W73*cM_Dialysis1))))*($AD$2/$AG$2)</f>
        <v>0</v>
      </c>
      <c r="AG73" s="89">
        <f t="shared" si="81"/>
        <v>0</v>
      </c>
      <c r="AI73" s="84">
        <f t="shared" si="58"/>
        <v>0</v>
      </c>
      <c r="AJ73" s="25">
        <f t="shared" si="59"/>
        <v>0</v>
      </c>
      <c r="AK73" s="25">
        <f t="shared" si="60"/>
        <v>0</v>
      </c>
      <c r="AL73" s="25">
        <f t="shared" si="61"/>
        <v>0</v>
      </c>
      <c r="AM73" s="25">
        <f t="shared" si="62"/>
        <v>0</v>
      </c>
      <c r="AN73" s="25">
        <f t="shared" si="63"/>
        <v>0</v>
      </c>
      <c r="AO73" s="25">
        <f t="shared" si="64"/>
        <v>0</v>
      </c>
      <c r="AP73" s="25">
        <f t="shared" si="65"/>
        <v>0</v>
      </c>
      <c r="AQ73" s="25">
        <f t="shared" si="66"/>
        <v>0</v>
      </c>
      <c r="AR73" s="25">
        <f t="shared" si="67"/>
        <v>0</v>
      </c>
      <c r="AS73" s="25">
        <f t="shared" si="82"/>
        <v>0</v>
      </c>
      <c r="AT73" s="85">
        <f t="shared" si="83"/>
        <v>0</v>
      </c>
    </row>
    <row r="74" spans="1:46">
      <c r="A74" s="76">
        <v>70</v>
      </c>
      <c r="C74" s="10">
        <f t="shared" si="84"/>
        <v>112</v>
      </c>
      <c r="D74" s="93" t="str" cm="1">
        <f t="array" ref="D74">_xlfn.IFS(C74&lt;=4,"1-4",C74&lt;=9,"5-9",C74&lt;=14,"10-14",C74&lt;=19,"15-19",C74&lt;=24,"20-24",C74&lt;=29,"25-29",C74&lt;=34,"30-34",C74&lt;=39,"35-39",C74&lt;=44,"40-44",C74&lt;=49,"45-49",C74&lt;=54,"50-54",C74&lt;=54,"50-54",C74&lt;=59,"55-59",C74&lt;=64,"60-64",C74&lt;=69,"65-69",C74&lt;=74,"70-74",C74&lt;=79,"75-79",C74&lt;=84,"80-84",C74&gt;84,"85+")</f>
        <v>85+</v>
      </c>
      <c r="E74" s="79">
        <f>IF(D74="85+",1,VLOOKUP(D74,'Life table 2014'!$AF$3:$AR$21,7,FALSE))</f>
        <v>1</v>
      </c>
      <c r="F74" s="68"/>
      <c r="G74" s="266">
        <f t="shared" si="68"/>
        <v>25550</v>
      </c>
      <c r="H74" s="25">
        <f>'Parameters &amp; DSA'!$B$113*G74^'Parameters &amp; DSA'!$B$114</f>
        <v>3.2866138186331066</v>
      </c>
      <c r="I74" s="264">
        <f t="shared" si="85"/>
        <v>4.9188605160030763E-2</v>
      </c>
      <c r="J74" s="68"/>
      <c r="K74" s="507">
        <f t="shared" si="69"/>
        <v>0</v>
      </c>
      <c r="L74" s="496">
        <f t="shared" si="70"/>
        <v>0</v>
      </c>
      <c r="M74" s="496">
        <f t="shared" si="71"/>
        <v>0</v>
      </c>
      <c r="N74" s="270">
        <f t="shared" si="72"/>
        <v>0</v>
      </c>
      <c r="O74" s="270">
        <f t="shared" si="73"/>
        <v>0</v>
      </c>
      <c r="P74" s="270">
        <f t="shared" si="74"/>
        <v>0</v>
      </c>
      <c r="Q74" s="270">
        <f t="shared" si="75"/>
        <v>0</v>
      </c>
      <c r="R74" s="270">
        <f t="shared" si="76"/>
        <v>0</v>
      </c>
      <c r="S74" s="270">
        <f t="shared" si="77"/>
        <v>0</v>
      </c>
      <c r="T74" s="509">
        <f t="shared" si="78"/>
        <v>0</v>
      </c>
      <c r="U74" s="509">
        <f t="shared" si="79"/>
        <v>0</v>
      </c>
      <c r="V74" s="509">
        <f t="shared" si="80"/>
        <v>0</v>
      </c>
      <c r="W74" s="270">
        <f t="shared" si="86"/>
        <v>0</v>
      </c>
      <c r="X74" s="270">
        <f t="shared" si="87"/>
        <v>0</v>
      </c>
      <c r="Y74" s="259">
        <f t="shared" si="88"/>
        <v>1.0000000000000004</v>
      </c>
      <c r="Z74" s="497">
        <f t="shared" si="89"/>
        <v>1.0000000000000004</v>
      </c>
      <c r="AB74" s="88">
        <f>(IF('Parameters &amp; DSA'!$H$1=1,(('Parameters &amp; DSA'!$B$70+'Parameters &amp; DSA'!$B$78+'Parameters &amp; DSA'!$B$82+'Parameters &amp; DSA'!$B$86)*($K74))/(1+cDC)^$A74,(('Parameters &amp; DSA'!$B$70+'Parameters &amp; DSA'!$B$78)*($K74))))*($AD$2/$AF$2)</f>
        <v>0</v>
      </c>
      <c r="AC74" s="282">
        <f>(IF('Parameters &amp; DSA'!$H$1=1,(('Parameters &amp; DSA'!$B$70+'Parameters &amp; DSA'!$B$78+'Parameters &amp; DSA'!$B$82+'Parameters &amp; DSA'!$B$86)*($M74+$N74))/(1+cDC)^$A74,(('Parameters &amp; DSA'!$B$70+'Parameters &amp; DSA'!$B$78)*($M74+$N74))))*($AD$2/$AF$2)</f>
        <v>0</v>
      </c>
      <c r="AD74" s="282">
        <f>(IF('Parameters &amp; DSA'!$H$1=1,(('Parameters &amp; DSA'!$B$70+'Parameters &amp; DSA'!$B$78+'Parameters &amp; DSA'!$B$82+'Parameters &amp; DSA'!$B$86)*(P74+Q74))/(1+cDC)^$A74,(('Parameters &amp; DSA'!$B$70+'Parameters &amp; DSA'!$B$78)*(P74+Q74))))*($AD$2/$AF$2)</f>
        <v>0</v>
      </c>
      <c r="AE74" s="282">
        <f>(IF('Parameters &amp; DSA'!$H$1=1,(('Parameters &amp; DSA'!$B$70+'Parameters &amp; DSA'!$B$78+'Parameters &amp; DSA'!$B$82+'Parameters &amp; DSA'!$B$86)*(S74+T74))/(1+cDC)^$A74,(('Parameters &amp; DSA'!$B$70+'Parameters &amp; DSA'!$B$78)*(S74+T74))))*($AD$2/$AF$2)</f>
        <v>0</v>
      </c>
      <c r="AF74" s="282">
        <f>(IF('Parameters &amp; DSA'!$H$1=1,(((V74)*cM_Dialysis0)+(W74*(cM_Dialysis1)))/(1+'Parameters &amp; DSA'!$B$6)^$A74,(((V74)*cM_Dialysis0)+(W74*cM_Dialysis1))))*($AD$2/$AG$2)</f>
        <v>0</v>
      </c>
      <c r="AG74" s="89">
        <f t="shared" si="81"/>
        <v>0</v>
      </c>
      <c r="AI74" s="84">
        <f t="shared" si="58"/>
        <v>0</v>
      </c>
      <c r="AJ74" s="25">
        <f t="shared" si="59"/>
        <v>0</v>
      </c>
      <c r="AK74" s="25">
        <f t="shared" si="60"/>
        <v>0</v>
      </c>
      <c r="AL74" s="25">
        <f t="shared" si="61"/>
        <v>0</v>
      </c>
      <c r="AM74" s="25">
        <f t="shared" si="62"/>
        <v>0</v>
      </c>
      <c r="AN74" s="25">
        <f t="shared" si="63"/>
        <v>0</v>
      </c>
      <c r="AO74" s="25">
        <f t="shared" si="64"/>
        <v>0</v>
      </c>
      <c r="AP74" s="25">
        <f t="shared" si="65"/>
        <v>0</v>
      </c>
      <c r="AQ74" s="25">
        <f t="shared" si="66"/>
        <v>0</v>
      </c>
      <c r="AR74" s="25">
        <f t="shared" si="67"/>
        <v>0</v>
      </c>
      <c r="AS74" s="25">
        <f t="shared" si="82"/>
        <v>0</v>
      </c>
      <c r="AT74" s="85">
        <f t="shared" si="83"/>
        <v>0</v>
      </c>
    </row>
    <row r="75" spans="1:46">
      <c r="A75" s="76">
        <v>71</v>
      </c>
      <c r="C75" s="10">
        <f t="shared" si="84"/>
        <v>113</v>
      </c>
      <c r="D75" s="93" t="str" cm="1">
        <f t="array" ref="D75">_xlfn.IFS(C75&lt;=4,"1-4",C75&lt;=9,"5-9",C75&lt;=14,"10-14",C75&lt;=19,"15-19",C75&lt;=24,"20-24",C75&lt;=29,"25-29",C75&lt;=34,"30-34",C75&lt;=39,"35-39",C75&lt;=44,"40-44",C75&lt;=49,"45-49",C75&lt;=54,"50-54",C75&lt;=54,"50-54",C75&lt;=59,"55-59",C75&lt;=64,"60-64",C75&lt;=69,"65-69",C75&lt;=74,"70-74",C75&lt;=79,"75-79",C75&lt;=84,"80-84",C75&gt;84,"85+")</f>
        <v>85+</v>
      </c>
      <c r="E75" s="79">
        <f>IF(D75="85+",1,VLOOKUP(D75,'Life table 2014'!$AF$3:$AR$21,7,FALSE))</f>
        <v>1</v>
      </c>
      <c r="F75" s="68"/>
      <c r="G75" s="266">
        <f t="shared" si="68"/>
        <v>25915</v>
      </c>
      <c r="H75" s="25">
        <f>'Parameters &amp; DSA'!$B$113*G75^'Parameters &amp; DSA'!$B$114</f>
        <v>3.3371073535579363</v>
      </c>
      <c r="I75" s="264">
        <f t="shared" si="85"/>
        <v>4.9239924612186292E-2</v>
      </c>
      <c r="J75" s="68"/>
      <c r="K75" s="507">
        <f t="shared" si="69"/>
        <v>0</v>
      </c>
      <c r="L75" s="496">
        <f t="shared" si="70"/>
        <v>0</v>
      </c>
      <c r="M75" s="496">
        <f t="shared" si="71"/>
        <v>0</v>
      </c>
      <c r="N75" s="270">
        <f t="shared" si="72"/>
        <v>0</v>
      </c>
      <c r="O75" s="270">
        <f t="shared" si="73"/>
        <v>0</v>
      </c>
      <c r="P75" s="270">
        <f t="shared" si="74"/>
        <v>0</v>
      </c>
      <c r="Q75" s="270">
        <f t="shared" si="75"/>
        <v>0</v>
      </c>
      <c r="R75" s="270">
        <f t="shared" si="76"/>
        <v>0</v>
      </c>
      <c r="S75" s="270">
        <f t="shared" si="77"/>
        <v>0</v>
      </c>
      <c r="T75" s="509">
        <f t="shared" si="78"/>
        <v>0</v>
      </c>
      <c r="U75" s="509">
        <f t="shared" si="79"/>
        <v>0</v>
      </c>
      <c r="V75" s="509">
        <f t="shared" si="80"/>
        <v>0</v>
      </c>
      <c r="W75" s="270">
        <f t="shared" si="86"/>
        <v>0</v>
      </c>
      <c r="X75" s="270">
        <f t="shared" si="87"/>
        <v>0</v>
      </c>
      <c r="Y75" s="259">
        <f t="shared" si="88"/>
        <v>1.0000000000000004</v>
      </c>
      <c r="Z75" s="497">
        <f t="shared" si="89"/>
        <v>1.0000000000000004</v>
      </c>
      <c r="AB75" s="88">
        <f>(IF('Parameters &amp; DSA'!$H$1=1,(('Parameters &amp; DSA'!$B$70+'Parameters &amp; DSA'!$B$78+'Parameters &amp; DSA'!$B$82+'Parameters &amp; DSA'!$B$86)*($K75))/(1+cDC)^$A75,(('Parameters &amp; DSA'!$B$70+'Parameters &amp; DSA'!$B$78)*($K75))))*($AD$2/$AF$2)</f>
        <v>0</v>
      </c>
      <c r="AC75" s="282">
        <f>(IF('Parameters &amp; DSA'!$H$1=1,(('Parameters &amp; DSA'!$B$70+'Parameters &amp; DSA'!$B$78+'Parameters &amp; DSA'!$B$82+'Parameters &amp; DSA'!$B$86)*($M75+$N75))/(1+cDC)^$A75,(('Parameters &amp; DSA'!$B$70+'Parameters &amp; DSA'!$B$78)*($M75+$N75))))*($AD$2/$AF$2)</f>
        <v>0</v>
      </c>
      <c r="AD75" s="282">
        <f>(IF('Parameters &amp; DSA'!$H$1=1,(('Parameters &amp; DSA'!$B$70+'Parameters &amp; DSA'!$B$78+'Parameters &amp; DSA'!$B$82+'Parameters &amp; DSA'!$B$86)*(P75+Q75))/(1+cDC)^$A75,(('Parameters &amp; DSA'!$B$70+'Parameters &amp; DSA'!$B$78)*(P75+Q75))))*($AD$2/$AF$2)</f>
        <v>0</v>
      </c>
      <c r="AE75" s="282">
        <f>(IF('Parameters &amp; DSA'!$H$1=1,(('Parameters &amp; DSA'!$B$70+'Parameters &amp; DSA'!$B$78+'Parameters &amp; DSA'!$B$82+'Parameters &amp; DSA'!$B$86)*(S75+T75))/(1+cDC)^$A75,(('Parameters &amp; DSA'!$B$70+'Parameters &amp; DSA'!$B$78)*(S75+T75))))*($AD$2/$AF$2)</f>
        <v>0</v>
      </c>
      <c r="AF75" s="282">
        <f>(IF('Parameters &amp; DSA'!$H$1=1,(((V75)*cM_Dialysis0)+(W75*(cM_Dialysis1)))/(1+'Parameters &amp; DSA'!$B$6)^$A75,(((V75)*cM_Dialysis0)+(W75*cM_Dialysis1))))*($AD$2/$AG$2)</f>
        <v>0</v>
      </c>
      <c r="AG75" s="89">
        <f t="shared" si="81"/>
        <v>0</v>
      </c>
      <c r="AI75" s="84">
        <f t="shared" si="58"/>
        <v>0</v>
      </c>
      <c r="AJ75" s="25">
        <f t="shared" si="59"/>
        <v>0</v>
      </c>
      <c r="AK75" s="25">
        <f t="shared" si="60"/>
        <v>0</v>
      </c>
      <c r="AL75" s="25">
        <f t="shared" si="61"/>
        <v>0</v>
      </c>
      <c r="AM75" s="25">
        <f t="shared" si="62"/>
        <v>0</v>
      </c>
      <c r="AN75" s="25">
        <f t="shared" si="63"/>
        <v>0</v>
      </c>
      <c r="AO75" s="25">
        <f t="shared" si="64"/>
        <v>0</v>
      </c>
      <c r="AP75" s="25">
        <f t="shared" si="65"/>
        <v>0</v>
      </c>
      <c r="AQ75" s="25">
        <f t="shared" si="66"/>
        <v>0</v>
      </c>
      <c r="AR75" s="25">
        <f t="shared" si="67"/>
        <v>0</v>
      </c>
      <c r="AS75" s="25">
        <f t="shared" si="82"/>
        <v>0</v>
      </c>
      <c r="AT75" s="85">
        <f t="shared" si="83"/>
        <v>0</v>
      </c>
    </row>
    <row r="76" spans="1:46">
      <c r="A76" s="76">
        <v>72</v>
      </c>
      <c r="C76" s="10">
        <f t="shared" si="84"/>
        <v>114</v>
      </c>
      <c r="D76" s="93" t="str" cm="1">
        <f t="array" ref="D76">_xlfn.IFS(C76&lt;=4,"1-4",C76&lt;=9,"5-9",C76&lt;=14,"10-14",C76&lt;=19,"15-19",C76&lt;=24,"20-24",C76&lt;=29,"25-29",C76&lt;=34,"30-34",C76&lt;=39,"35-39",C76&lt;=44,"40-44",C76&lt;=49,"45-49",C76&lt;=54,"50-54",C76&lt;=54,"50-54",C76&lt;=59,"55-59",C76&lt;=64,"60-64",C76&lt;=69,"65-69",C76&lt;=74,"70-74",C76&lt;=79,"75-79",C76&lt;=84,"80-84",C76&gt;84,"85+")</f>
        <v>85+</v>
      </c>
      <c r="E76" s="79">
        <f>IF(D76="85+",1,VLOOKUP(D76,'Life table 2014'!$AF$3:$AR$21,7,FALSE))</f>
        <v>1</v>
      </c>
      <c r="F76" s="68"/>
      <c r="G76" s="266">
        <f t="shared" si="68"/>
        <v>26280</v>
      </c>
      <c r="H76" s="25">
        <f>'Parameters &amp; DSA'!$B$113*G76^'Parameters &amp; DSA'!$B$114</f>
        <v>3.3876541605892512</v>
      </c>
      <c r="I76" s="264">
        <f t="shared" si="85"/>
        <v>4.9290572255098919E-2</v>
      </c>
      <c r="J76" s="68"/>
      <c r="K76" s="507">
        <f t="shared" si="69"/>
        <v>0</v>
      </c>
      <c r="L76" s="496">
        <f t="shared" si="70"/>
        <v>0</v>
      </c>
      <c r="M76" s="496">
        <f t="shared" si="71"/>
        <v>0</v>
      </c>
      <c r="N76" s="270">
        <f t="shared" si="72"/>
        <v>0</v>
      </c>
      <c r="O76" s="270">
        <f t="shared" si="73"/>
        <v>0</v>
      </c>
      <c r="P76" s="270">
        <f t="shared" si="74"/>
        <v>0</v>
      </c>
      <c r="Q76" s="270">
        <f t="shared" si="75"/>
        <v>0</v>
      </c>
      <c r="R76" s="270">
        <f t="shared" si="76"/>
        <v>0</v>
      </c>
      <c r="S76" s="270">
        <f t="shared" si="77"/>
        <v>0</v>
      </c>
      <c r="T76" s="509">
        <f t="shared" si="78"/>
        <v>0</v>
      </c>
      <c r="U76" s="509">
        <f t="shared" si="79"/>
        <v>0</v>
      </c>
      <c r="V76" s="509">
        <f t="shared" si="80"/>
        <v>0</v>
      </c>
      <c r="W76" s="270">
        <f t="shared" si="86"/>
        <v>0</v>
      </c>
      <c r="X76" s="270">
        <f t="shared" si="87"/>
        <v>0</v>
      </c>
      <c r="Y76" s="259">
        <f t="shared" si="88"/>
        <v>1.0000000000000004</v>
      </c>
      <c r="Z76" s="497">
        <f t="shared" si="89"/>
        <v>1.0000000000000004</v>
      </c>
      <c r="AB76" s="88">
        <f>(IF('Parameters &amp; DSA'!$H$1=1,(('Parameters &amp; DSA'!$B$70+'Parameters &amp; DSA'!$B$78+'Parameters &amp; DSA'!$B$82+'Parameters &amp; DSA'!$B$86)*($K76))/(1+cDC)^$A76,(('Parameters &amp; DSA'!$B$70+'Parameters &amp; DSA'!$B$78)*($K76))))*($AD$2/$AF$2)</f>
        <v>0</v>
      </c>
      <c r="AC76" s="282">
        <f>(IF('Parameters &amp; DSA'!$H$1=1,(('Parameters &amp; DSA'!$B$70+'Parameters &amp; DSA'!$B$78+'Parameters &amp; DSA'!$B$82+'Parameters &amp; DSA'!$B$86)*($M76+$N76))/(1+cDC)^$A76,(('Parameters &amp; DSA'!$B$70+'Parameters &amp; DSA'!$B$78)*($M76+$N76))))*($AD$2/$AF$2)</f>
        <v>0</v>
      </c>
      <c r="AD76" s="282">
        <f>(IF('Parameters &amp; DSA'!$H$1=1,(('Parameters &amp; DSA'!$B$70+'Parameters &amp; DSA'!$B$78+'Parameters &amp; DSA'!$B$82+'Parameters &amp; DSA'!$B$86)*(P76+Q76))/(1+cDC)^$A76,(('Parameters &amp; DSA'!$B$70+'Parameters &amp; DSA'!$B$78)*(P76+Q76))))*($AD$2/$AF$2)</f>
        <v>0</v>
      </c>
      <c r="AE76" s="282">
        <f>(IF('Parameters &amp; DSA'!$H$1=1,(('Parameters &amp; DSA'!$B$70+'Parameters &amp; DSA'!$B$78+'Parameters &amp; DSA'!$B$82+'Parameters &amp; DSA'!$B$86)*(S76+T76))/(1+cDC)^$A76,(('Parameters &amp; DSA'!$B$70+'Parameters &amp; DSA'!$B$78)*(S76+T76))))*($AD$2/$AF$2)</f>
        <v>0</v>
      </c>
      <c r="AF76" s="282">
        <f>(IF('Parameters &amp; DSA'!$H$1=1,(((V76)*cM_Dialysis0)+(W76*(cM_Dialysis1)))/(1+'Parameters &amp; DSA'!$B$6)^$A76,(((V76)*cM_Dialysis0)+(W76*cM_Dialysis1))))*($AD$2/$AG$2)</f>
        <v>0</v>
      </c>
      <c r="AG76" s="89">
        <f t="shared" si="81"/>
        <v>0</v>
      </c>
      <c r="AI76" s="84">
        <f t="shared" si="58"/>
        <v>0</v>
      </c>
      <c r="AJ76" s="25">
        <f t="shared" si="59"/>
        <v>0</v>
      </c>
      <c r="AK76" s="25">
        <f t="shared" si="60"/>
        <v>0</v>
      </c>
      <c r="AL76" s="25">
        <f t="shared" si="61"/>
        <v>0</v>
      </c>
      <c r="AM76" s="25">
        <f t="shared" si="62"/>
        <v>0</v>
      </c>
      <c r="AN76" s="25">
        <f t="shared" si="63"/>
        <v>0</v>
      </c>
      <c r="AO76" s="25">
        <f t="shared" si="64"/>
        <v>0</v>
      </c>
      <c r="AP76" s="25">
        <f t="shared" si="65"/>
        <v>0</v>
      </c>
      <c r="AQ76" s="25">
        <f t="shared" si="66"/>
        <v>0</v>
      </c>
      <c r="AR76" s="25">
        <f t="shared" si="67"/>
        <v>0</v>
      </c>
      <c r="AS76" s="25">
        <f t="shared" si="82"/>
        <v>0</v>
      </c>
      <c r="AT76" s="85">
        <f t="shared" si="83"/>
        <v>0</v>
      </c>
    </row>
    <row r="77" spans="1:46">
      <c r="A77" s="76">
        <v>73</v>
      </c>
      <c r="C77" s="10">
        <f t="shared" si="84"/>
        <v>115</v>
      </c>
      <c r="D77" s="93" t="str" cm="1">
        <f t="array" ref="D77">_xlfn.IFS(C77&lt;=4,"1-4",C77&lt;=9,"5-9",C77&lt;=14,"10-14",C77&lt;=19,"15-19",C77&lt;=24,"20-24",C77&lt;=29,"25-29",C77&lt;=34,"30-34",C77&lt;=39,"35-39",C77&lt;=44,"40-44",C77&lt;=49,"45-49",C77&lt;=54,"50-54",C77&lt;=54,"50-54",C77&lt;=59,"55-59",C77&lt;=64,"60-64",C77&lt;=69,"65-69",C77&lt;=74,"70-74",C77&lt;=79,"75-79",C77&lt;=84,"80-84",C77&gt;84,"85+")</f>
        <v>85+</v>
      </c>
      <c r="E77" s="79">
        <f>IF(D77="85+",1,VLOOKUP(D77,'Life table 2014'!$AF$3:$AR$21,7,FALSE))</f>
        <v>1</v>
      </c>
      <c r="F77" s="68"/>
      <c r="G77" s="266">
        <f t="shared" si="68"/>
        <v>26645</v>
      </c>
      <c r="H77" s="25">
        <f>'Parameters &amp; DSA'!$B$113*G77^'Parameters &amp; DSA'!$B$114</f>
        <v>3.4382535548283166</v>
      </c>
      <c r="I77" s="264">
        <f t="shared" si="85"/>
        <v>4.9340566094756455E-2</v>
      </c>
      <c r="J77" s="68"/>
      <c r="K77" s="507">
        <f t="shared" si="69"/>
        <v>0</v>
      </c>
      <c r="L77" s="496">
        <f t="shared" si="70"/>
        <v>0</v>
      </c>
      <c r="M77" s="496">
        <f t="shared" si="71"/>
        <v>0</v>
      </c>
      <c r="N77" s="270">
        <f t="shared" si="72"/>
        <v>0</v>
      </c>
      <c r="O77" s="270">
        <f t="shared" si="73"/>
        <v>0</v>
      </c>
      <c r="P77" s="270">
        <f t="shared" si="74"/>
        <v>0</v>
      </c>
      <c r="Q77" s="270">
        <f t="shared" si="75"/>
        <v>0</v>
      </c>
      <c r="R77" s="270">
        <f t="shared" si="76"/>
        <v>0</v>
      </c>
      <c r="S77" s="270">
        <f t="shared" si="77"/>
        <v>0</v>
      </c>
      <c r="T77" s="509">
        <f t="shared" si="78"/>
        <v>0</v>
      </c>
      <c r="U77" s="509">
        <f t="shared" si="79"/>
        <v>0</v>
      </c>
      <c r="V77" s="509">
        <f t="shared" si="80"/>
        <v>0</v>
      </c>
      <c r="W77" s="270">
        <f t="shared" si="86"/>
        <v>0</v>
      </c>
      <c r="X77" s="270">
        <f t="shared" si="87"/>
        <v>0</v>
      </c>
      <c r="Y77" s="259">
        <f>L77+O77+R77+U77+X77+Y76</f>
        <v>1.0000000000000004</v>
      </c>
      <c r="Z77" s="497">
        <f t="shared" si="89"/>
        <v>1.0000000000000004</v>
      </c>
      <c r="AB77" s="88">
        <f>(IF('Parameters &amp; DSA'!$H$1=1,(('Parameters &amp; DSA'!$B$70+'Parameters &amp; DSA'!$B$78+'Parameters &amp; DSA'!$B$82+'Parameters &amp; DSA'!$B$86)*($K77))/(1+cDC)^$A77,(('Parameters &amp; DSA'!$B$70+'Parameters &amp; DSA'!$B$78)*($K77))))*($AD$2/$AF$2)</f>
        <v>0</v>
      </c>
      <c r="AC77" s="282">
        <f>(IF('Parameters &amp; DSA'!$H$1=1,(('Parameters &amp; DSA'!$B$70+'Parameters &amp; DSA'!$B$78+'Parameters &amp; DSA'!$B$82+'Parameters &amp; DSA'!$B$86)*($M77+$N77))/(1+cDC)^$A77,(('Parameters &amp; DSA'!$B$70+'Parameters &amp; DSA'!$B$78)*($M77+$N77))))*($AD$2/$AF$2)</f>
        <v>0</v>
      </c>
      <c r="AD77" s="282">
        <f>(IF('Parameters &amp; DSA'!$H$1=1,(('Parameters &amp; DSA'!$B$70+'Parameters &amp; DSA'!$B$78+'Parameters &amp; DSA'!$B$82+'Parameters &amp; DSA'!$B$86)*(P77+Q77))/(1+cDC)^$A77,(('Parameters &amp; DSA'!$B$70+'Parameters &amp; DSA'!$B$78)*(P77+Q77))))*($AD$2/$AF$2)</f>
        <v>0</v>
      </c>
      <c r="AE77" s="282">
        <f>(IF('Parameters &amp; DSA'!$H$1=1,(('Parameters &amp; DSA'!$B$70+'Parameters &amp; DSA'!$B$78+'Parameters &amp; DSA'!$B$82+'Parameters &amp; DSA'!$B$86)*(S77+T77))/(1+cDC)^$A77,(('Parameters &amp; DSA'!$B$70+'Parameters &amp; DSA'!$B$78)*(S77+T77))))*($AD$2/$AF$2)</f>
        <v>0</v>
      </c>
      <c r="AF77" s="282">
        <f>(IF('Parameters &amp; DSA'!$H$1=1,(((V77)*cM_Dialysis0)+(W77*(cM_Dialysis1)))/(1+'Parameters &amp; DSA'!$B$6)^$A77,(((V77)*cM_Dialysis0)+(W77*cM_Dialysis1))))*($AD$2/$AG$2)</f>
        <v>0</v>
      </c>
      <c r="AG77" s="89">
        <f t="shared" si="81"/>
        <v>0</v>
      </c>
      <c r="AI77" s="84">
        <f t="shared" si="58"/>
        <v>0</v>
      </c>
      <c r="AJ77" s="25">
        <f t="shared" si="59"/>
        <v>0</v>
      </c>
      <c r="AK77" s="25">
        <f t="shared" si="60"/>
        <v>0</v>
      </c>
      <c r="AL77" s="25">
        <f t="shared" si="61"/>
        <v>0</v>
      </c>
      <c r="AM77" s="25">
        <f t="shared" si="62"/>
        <v>0</v>
      </c>
      <c r="AN77" s="25">
        <f t="shared" si="63"/>
        <v>0</v>
      </c>
      <c r="AO77" s="25">
        <f t="shared" si="64"/>
        <v>0</v>
      </c>
      <c r="AP77" s="25">
        <f t="shared" si="65"/>
        <v>0</v>
      </c>
      <c r="AQ77" s="25">
        <f t="shared" si="66"/>
        <v>0</v>
      </c>
      <c r="AR77" s="25">
        <f t="shared" si="67"/>
        <v>0</v>
      </c>
      <c r="AS77" s="25">
        <f t="shared" si="82"/>
        <v>0</v>
      </c>
      <c r="AT77" s="85">
        <f t="shared" si="83"/>
        <v>0</v>
      </c>
    </row>
    <row r="78" spans="1:46">
      <c r="A78" s="76">
        <v>74</v>
      </c>
      <c r="C78" s="10">
        <f t="shared" si="84"/>
        <v>116</v>
      </c>
      <c r="D78" s="93" t="str" cm="1">
        <f t="array" ref="D78">_xlfn.IFS(C78&lt;=4,"1-4",C78&lt;=9,"5-9",C78&lt;=14,"10-14",C78&lt;=19,"15-19",C78&lt;=24,"20-24",C78&lt;=29,"25-29",C78&lt;=34,"30-34",C78&lt;=39,"35-39",C78&lt;=44,"40-44",C78&lt;=49,"45-49",C78&lt;=54,"50-54",C78&lt;=54,"50-54",C78&lt;=59,"55-59",C78&lt;=64,"60-64",C78&lt;=69,"65-69",C78&lt;=74,"70-74",C78&lt;=79,"75-79",C78&lt;=84,"80-84",C78&gt;84,"85+")</f>
        <v>85+</v>
      </c>
      <c r="E78" s="79">
        <f>IF(D78="85+",1,VLOOKUP(D78,'Life table 2014'!$AF$3:$AR$21,7,FALSE))</f>
        <v>1</v>
      </c>
      <c r="F78" s="68"/>
      <c r="G78" s="266">
        <f t="shared" si="68"/>
        <v>27010</v>
      </c>
      <c r="H78" s="25">
        <f>'Parameters &amp; DSA'!$B$113*G78^'Parameters &amp; DSA'!$B$114</f>
        <v>3.4889048694493416</v>
      </c>
      <c r="I78" s="264">
        <f t="shared" si="85"/>
        <v>4.9389923414341674E-2</v>
      </c>
      <c r="J78" s="68"/>
      <c r="K78" s="507">
        <f t="shared" si="69"/>
        <v>0</v>
      </c>
      <c r="L78" s="496">
        <f t="shared" si="70"/>
        <v>0</v>
      </c>
      <c r="M78" s="496">
        <f t="shared" si="71"/>
        <v>0</v>
      </c>
      <c r="N78" s="270">
        <f t="shared" si="72"/>
        <v>0</v>
      </c>
      <c r="O78" s="270">
        <f t="shared" si="73"/>
        <v>0</v>
      </c>
      <c r="P78" s="270">
        <f t="shared" si="74"/>
        <v>0</v>
      </c>
      <c r="Q78" s="270">
        <f t="shared" si="75"/>
        <v>0</v>
      </c>
      <c r="R78" s="270">
        <f t="shared" si="76"/>
        <v>0</v>
      </c>
      <c r="S78" s="270">
        <f t="shared" si="77"/>
        <v>0</v>
      </c>
      <c r="T78" s="509">
        <f t="shared" si="78"/>
        <v>0</v>
      </c>
      <c r="U78" s="509">
        <f t="shared" si="79"/>
        <v>0</v>
      </c>
      <c r="V78" s="509">
        <f t="shared" si="80"/>
        <v>0</v>
      </c>
      <c r="W78" s="270">
        <f t="shared" si="86"/>
        <v>0</v>
      </c>
      <c r="X78" s="270">
        <f t="shared" si="87"/>
        <v>0</v>
      </c>
      <c r="Y78" s="259">
        <f t="shared" si="88"/>
        <v>1.0000000000000004</v>
      </c>
      <c r="Z78" s="497">
        <f t="shared" si="89"/>
        <v>1.0000000000000004</v>
      </c>
      <c r="AB78" s="88">
        <f>(IF('Parameters &amp; DSA'!$H$1=1,(('Parameters &amp; DSA'!$B$70+'Parameters &amp; DSA'!$B$78+'Parameters &amp; DSA'!$B$82+'Parameters &amp; DSA'!$B$86)*($K78))/(1+cDC)^$A78,(('Parameters &amp; DSA'!$B$70+'Parameters &amp; DSA'!$B$78)*($K78))))*($AD$2/$AF$2)</f>
        <v>0</v>
      </c>
      <c r="AC78" s="282">
        <f>(IF('Parameters &amp; DSA'!$H$1=1,(('Parameters &amp; DSA'!$B$70+'Parameters &amp; DSA'!$B$78+'Parameters &amp; DSA'!$B$82+'Parameters &amp; DSA'!$B$86)*($M78+$N78))/(1+cDC)^$A78,(('Parameters &amp; DSA'!$B$70+'Parameters &amp; DSA'!$B$78)*($M78+$N78))))*($AD$2/$AF$2)</f>
        <v>0</v>
      </c>
      <c r="AD78" s="282">
        <f>(IF('Parameters &amp; DSA'!$H$1=1,(('Parameters &amp; DSA'!$B$70+'Parameters &amp; DSA'!$B$78+'Parameters &amp; DSA'!$B$82+'Parameters &amp; DSA'!$B$86)*(P78+Q78))/(1+cDC)^$A78,(('Parameters &amp; DSA'!$B$70+'Parameters &amp; DSA'!$B$78)*(P78+Q78))))*($AD$2/$AF$2)</f>
        <v>0</v>
      </c>
      <c r="AE78" s="282">
        <f>(IF('Parameters &amp; DSA'!$H$1=1,(('Parameters &amp; DSA'!$B$70+'Parameters &amp; DSA'!$B$78+'Parameters &amp; DSA'!$B$82+'Parameters &amp; DSA'!$B$86)*(S78+T78))/(1+cDC)^$A78,(('Parameters &amp; DSA'!$B$70+'Parameters &amp; DSA'!$B$78)*(S78+T78))))*($AD$2/$AF$2)</f>
        <v>0</v>
      </c>
      <c r="AF78" s="282">
        <f>(IF('Parameters &amp; DSA'!$H$1=1,(((V78)*cM_Dialysis0)+(W78*(cM_Dialysis1)))/(1+'Parameters &amp; DSA'!$B$6)^$A78,(((V78)*cM_Dialysis0)+(W78*cM_Dialysis1))))*($AD$2/$AG$2)</f>
        <v>0</v>
      </c>
      <c r="AG78" s="89">
        <f t="shared" si="81"/>
        <v>0</v>
      </c>
      <c r="AI78" s="84">
        <f t="shared" si="58"/>
        <v>0</v>
      </c>
      <c r="AJ78" s="25">
        <f t="shared" si="59"/>
        <v>0</v>
      </c>
      <c r="AK78" s="25">
        <f t="shared" si="60"/>
        <v>0</v>
      </c>
      <c r="AL78" s="25">
        <f t="shared" si="61"/>
        <v>0</v>
      </c>
      <c r="AM78" s="25">
        <f t="shared" si="62"/>
        <v>0</v>
      </c>
      <c r="AN78" s="25">
        <f t="shared" si="63"/>
        <v>0</v>
      </c>
      <c r="AO78" s="25">
        <f t="shared" si="64"/>
        <v>0</v>
      </c>
      <c r="AP78" s="25">
        <f t="shared" si="65"/>
        <v>0</v>
      </c>
      <c r="AQ78" s="25">
        <f t="shared" si="66"/>
        <v>0</v>
      </c>
      <c r="AR78" s="25">
        <f t="shared" si="67"/>
        <v>0</v>
      </c>
      <c r="AS78" s="25">
        <f t="shared" si="82"/>
        <v>0</v>
      </c>
      <c r="AT78" s="85">
        <f t="shared" si="83"/>
        <v>0</v>
      </c>
    </row>
    <row r="79" spans="1:46">
      <c r="A79" s="76">
        <v>75</v>
      </c>
      <c r="C79" s="10">
        <f t="shared" si="84"/>
        <v>117</v>
      </c>
      <c r="D79" s="93" t="str" cm="1">
        <f t="array" ref="D79">_xlfn.IFS(C79&lt;=4,"1-4",C79&lt;=9,"5-9",C79&lt;=14,"10-14",C79&lt;=19,"15-19",C79&lt;=24,"20-24",C79&lt;=29,"25-29",C79&lt;=34,"30-34",C79&lt;=39,"35-39",C79&lt;=44,"40-44",C79&lt;=49,"45-49",C79&lt;=54,"50-54",C79&lt;=54,"50-54",C79&lt;=59,"55-59",C79&lt;=64,"60-64",C79&lt;=69,"65-69",C79&lt;=74,"70-74",C79&lt;=79,"75-79",C79&lt;=84,"80-84",C79&gt;84,"85+")</f>
        <v>85+</v>
      </c>
      <c r="E79" s="79">
        <f>IF(D79="85+",1,VLOOKUP(D79,'Life table 2014'!$AF$3:$AR$21,7,FALSE))</f>
        <v>1</v>
      </c>
      <c r="F79" s="68"/>
      <c r="G79" s="266">
        <f t="shared" si="68"/>
        <v>27375</v>
      </c>
      <c r="H79" s="25">
        <f>'Parameters &amp; DSA'!$B$113*G79^'Parameters &amp; DSA'!$B$114</f>
        <v>3.539607454984651</v>
      </c>
      <c r="I79" s="264">
        <f t="shared" si="85"/>
        <v>4.9438660812680002E-2</v>
      </c>
      <c r="J79" s="68"/>
      <c r="K79" s="507">
        <f t="shared" si="69"/>
        <v>0</v>
      </c>
      <c r="L79" s="496">
        <f t="shared" si="70"/>
        <v>0</v>
      </c>
      <c r="M79" s="496">
        <f t="shared" si="71"/>
        <v>0</v>
      </c>
      <c r="N79" s="270">
        <f t="shared" si="72"/>
        <v>0</v>
      </c>
      <c r="O79" s="270">
        <f t="shared" si="73"/>
        <v>0</v>
      </c>
      <c r="P79" s="270">
        <f t="shared" si="74"/>
        <v>0</v>
      </c>
      <c r="Q79" s="270">
        <f t="shared" si="75"/>
        <v>0</v>
      </c>
      <c r="R79" s="270">
        <f t="shared" si="76"/>
        <v>0</v>
      </c>
      <c r="S79" s="270">
        <f t="shared" si="77"/>
        <v>0</v>
      </c>
      <c r="T79" s="509">
        <f t="shared" si="78"/>
        <v>0</v>
      </c>
      <c r="U79" s="509">
        <f t="shared" si="79"/>
        <v>0</v>
      </c>
      <c r="V79" s="509">
        <f t="shared" si="80"/>
        <v>0</v>
      </c>
      <c r="W79" s="270">
        <f t="shared" si="86"/>
        <v>0</v>
      </c>
      <c r="X79" s="270">
        <f t="shared" si="87"/>
        <v>0</v>
      </c>
      <c r="Y79" s="259">
        <f t="shared" si="88"/>
        <v>1.0000000000000004</v>
      </c>
      <c r="Z79" s="497">
        <f t="shared" si="89"/>
        <v>1.0000000000000004</v>
      </c>
      <c r="AB79" s="88">
        <f>(IF('Parameters &amp; DSA'!$H$1=1,(('Parameters &amp; DSA'!$B$70+'Parameters &amp; DSA'!$B$78+'Parameters &amp; DSA'!$B$82+'Parameters &amp; DSA'!$B$86)*($K79))/(1+cDC)^$A79,(('Parameters &amp; DSA'!$B$70+'Parameters &amp; DSA'!$B$78)*($K79))))*($AD$2/$AF$2)</f>
        <v>0</v>
      </c>
      <c r="AC79" s="282">
        <f>(IF('Parameters &amp; DSA'!$H$1=1,(('Parameters &amp; DSA'!$B$70+'Parameters &amp; DSA'!$B$78+'Parameters &amp; DSA'!$B$82+'Parameters &amp; DSA'!$B$86)*($M79+$N79))/(1+cDC)^$A79,(('Parameters &amp; DSA'!$B$70+'Parameters &amp; DSA'!$B$78)*($M79+$N79))))*($AD$2/$AF$2)</f>
        <v>0</v>
      </c>
      <c r="AD79" s="282">
        <f>(IF('Parameters &amp; DSA'!$H$1=1,(('Parameters &amp; DSA'!$B$70+'Parameters &amp; DSA'!$B$78+'Parameters &amp; DSA'!$B$82+'Parameters &amp; DSA'!$B$86)*(P79+Q79))/(1+cDC)^$A79,(('Parameters &amp; DSA'!$B$70+'Parameters &amp; DSA'!$B$78)*(P79+Q79))))*($AD$2/$AF$2)</f>
        <v>0</v>
      </c>
      <c r="AE79" s="282">
        <f>(IF('Parameters &amp; DSA'!$H$1=1,(('Parameters &amp; DSA'!$B$70+'Parameters &amp; DSA'!$B$78+'Parameters &amp; DSA'!$B$82+'Parameters &amp; DSA'!$B$86)*(S79+T79))/(1+cDC)^$A79,(('Parameters &amp; DSA'!$B$70+'Parameters &amp; DSA'!$B$78)*(S79+T79))))*($AD$2/$AF$2)</f>
        <v>0</v>
      </c>
      <c r="AF79" s="282">
        <f>(IF('Parameters &amp; DSA'!$H$1=1,(((V79)*cM_Dialysis0)+(W79*(cM_Dialysis1)))/(1+'Parameters &amp; DSA'!$B$6)^$A79,(((V79)*cM_Dialysis0)+(W79*cM_Dialysis1))))*($AD$2/$AG$2)</f>
        <v>0</v>
      </c>
      <c r="AG79" s="89">
        <f t="shared" si="81"/>
        <v>0</v>
      </c>
      <c r="AI79" s="84">
        <f t="shared" si="58"/>
        <v>0</v>
      </c>
      <c r="AJ79" s="25">
        <f t="shared" si="59"/>
        <v>0</v>
      </c>
      <c r="AK79" s="25">
        <f t="shared" si="60"/>
        <v>0</v>
      </c>
      <c r="AL79" s="25">
        <f t="shared" si="61"/>
        <v>0</v>
      </c>
      <c r="AM79" s="25">
        <f t="shared" si="62"/>
        <v>0</v>
      </c>
      <c r="AN79" s="25">
        <f t="shared" si="63"/>
        <v>0</v>
      </c>
      <c r="AO79" s="25">
        <f t="shared" si="64"/>
        <v>0</v>
      </c>
      <c r="AP79" s="25">
        <f t="shared" si="65"/>
        <v>0</v>
      </c>
      <c r="AQ79" s="25">
        <f t="shared" si="66"/>
        <v>0</v>
      </c>
      <c r="AR79" s="25">
        <f t="shared" si="67"/>
        <v>0</v>
      </c>
      <c r="AS79" s="25">
        <f t="shared" si="82"/>
        <v>0</v>
      </c>
      <c r="AT79" s="85">
        <f t="shared" si="83"/>
        <v>0</v>
      </c>
    </row>
    <row r="80" spans="1:46">
      <c r="A80" s="76">
        <v>76</v>
      </c>
      <c r="C80" s="10">
        <f t="shared" si="84"/>
        <v>118</v>
      </c>
      <c r="D80" s="93" t="str" cm="1">
        <f t="array" ref="D80">_xlfn.IFS(C80&lt;=4,"1-4",C80&lt;=9,"5-9",C80&lt;=14,"10-14",C80&lt;=19,"15-19",C80&lt;=24,"20-24",C80&lt;=29,"25-29",C80&lt;=34,"30-34",C80&lt;=39,"35-39",C80&lt;=44,"40-44",C80&lt;=49,"45-49",C80&lt;=54,"50-54",C80&lt;=54,"50-54",C80&lt;=59,"55-59",C80&lt;=64,"60-64",C80&lt;=69,"65-69",C80&lt;=74,"70-74",C80&lt;=79,"75-79",C80&lt;=84,"80-84",C80&gt;84,"85+")</f>
        <v>85+</v>
      </c>
      <c r="E80" s="79">
        <f>IF(D80="85+",1,VLOOKUP(D80,'Life table 2014'!$AF$3:$AR$21,7,FALSE))</f>
        <v>1</v>
      </c>
      <c r="F80" s="68"/>
      <c r="G80" s="266">
        <f t="shared" si="68"/>
        <v>27740</v>
      </c>
      <c r="H80" s="25">
        <f>'Parameters &amp; DSA'!$B$113*G80^'Parameters &amp; DSA'!$B$114</f>
        <v>3.5903606786472535</v>
      </c>
      <c r="I80" s="264">
        <f t="shared" si="85"/>
        <v>4.9486794240070076E-2</v>
      </c>
      <c r="J80" s="68"/>
      <c r="K80" s="507">
        <f t="shared" si="69"/>
        <v>0</v>
      </c>
      <c r="L80" s="496">
        <f t="shared" si="70"/>
        <v>0</v>
      </c>
      <c r="M80" s="496">
        <f t="shared" si="71"/>
        <v>0</v>
      </c>
      <c r="N80" s="270">
        <f t="shared" si="72"/>
        <v>0</v>
      </c>
      <c r="O80" s="270">
        <f t="shared" si="73"/>
        <v>0</v>
      </c>
      <c r="P80" s="270">
        <f t="shared" si="74"/>
        <v>0</v>
      </c>
      <c r="Q80" s="270">
        <f t="shared" si="75"/>
        <v>0</v>
      </c>
      <c r="R80" s="270">
        <f t="shared" si="76"/>
        <v>0</v>
      </c>
      <c r="S80" s="270">
        <f t="shared" si="77"/>
        <v>0</v>
      </c>
      <c r="T80" s="509">
        <f t="shared" si="78"/>
        <v>0</v>
      </c>
      <c r="U80" s="509">
        <f t="shared" si="79"/>
        <v>0</v>
      </c>
      <c r="V80" s="509">
        <f t="shared" si="80"/>
        <v>0</v>
      </c>
      <c r="W80" s="270">
        <f t="shared" si="86"/>
        <v>0</v>
      </c>
      <c r="X80" s="270">
        <f t="shared" si="87"/>
        <v>0</v>
      </c>
      <c r="Y80" s="259">
        <f t="shared" si="88"/>
        <v>1.0000000000000004</v>
      </c>
      <c r="Z80" s="497">
        <f t="shared" si="89"/>
        <v>1.0000000000000004</v>
      </c>
      <c r="AB80" s="88">
        <f>(IF('Parameters &amp; DSA'!$H$1=1,(('Parameters &amp; DSA'!$B$70+'Parameters &amp; DSA'!$B$78+'Parameters &amp; DSA'!$B$82+'Parameters &amp; DSA'!$B$86)*($K80))/(1+cDC)^$A80,(('Parameters &amp; DSA'!$B$70+'Parameters &amp; DSA'!$B$78)*($K80))))*($AD$2/$AF$2)</f>
        <v>0</v>
      </c>
      <c r="AC80" s="282">
        <f>(IF('Parameters &amp; DSA'!$H$1=1,(('Parameters &amp; DSA'!$B$70+'Parameters &amp; DSA'!$B$78+'Parameters &amp; DSA'!$B$82+'Parameters &amp; DSA'!$B$86)*($M80+$N80))/(1+cDC)^$A80,(('Parameters &amp; DSA'!$B$70+'Parameters &amp; DSA'!$B$78)*($M80+$N80))))*($AD$2/$AF$2)</f>
        <v>0</v>
      </c>
      <c r="AD80" s="282">
        <f>(IF('Parameters &amp; DSA'!$H$1=1,(('Parameters &amp; DSA'!$B$70+'Parameters &amp; DSA'!$B$78+'Parameters &amp; DSA'!$B$82+'Parameters &amp; DSA'!$B$86)*(P80+Q80))/(1+cDC)^$A80,(('Parameters &amp; DSA'!$B$70+'Parameters &amp; DSA'!$B$78)*(P80+Q80))))*($AD$2/$AF$2)</f>
        <v>0</v>
      </c>
      <c r="AE80" s="282">
        <f>(IF('Parameters &amp; DSA'!$H$1=1,(('Parameters &amp; DSA'!$B$70+'Parameters &amp; DSA'!$B$78+'Parameters &amp; DSA'!$B$82+'Parameters &amp; DSA'!$B$86)*(S80+T80))/(1+cDC)^$A80,(('Parameters &amp; DSA'!$B$70+'Parameters &amp; DSA'!$B$78)*(S80+T80))))*($AD$2/$AF$2)</f>
        <v>0</v>
      </c>
      <c r="AF80" s="282">
        <f>(IF('Parameters &amp; DSA'!$H$1=1,(((V80)*cM_Dialysis0)+(W80*(cM_Dialysis1)))/(1+'Parameters &amp; DSA'!$B$6)^$A80,(((V80)*cM_Dialysis0)+(W80*cM_Dialysis1))))*($AD$2/$AG$2)</f>
        <v>0</v>
      </c>
      <c r="AG80" s="89">
        <f t="shared" si="81"/>
        <v>0</v>
      </c>
      <c r="AI80" s="84">
        <f t="shared" si="58"/>
        <v>0</v>
      </c>
      <c r="AJ80" s="25">
        <f t="shared" si="59"/>
        <v>0</v>
      </c>
      <c r="AK80" s="25">
        <f t="shared" si="60"/>
        <v>0</v>
      </c>
      <c r="AL80" s="25">
        <f t="shared" si="61"/>
        <v>0</v>
      </c>
      <c r="AM80" s="25">
        <f t="shared" si="62"/>
        <v>0</v>
      </c>
      <c r="AN80" s="25">
        <f t="shared" si="63"/>
        <v>0</v>
      </c>
      <c r="AO80" s="25">
        <f t="shared" si="64"/>
        <v>0</v>
      </c>
      <c r="AP80" s="25">
        <f t="shared" si="65"/>
        <v>0</v>
      </c>
      <c r="AQ80" s="25">
        <f t="shared" si="66"/>
        <v>0</v>
      </c>
      <c r="AR80" s="25">
        <f t="shared" si="67"/>
        <v>0</v>
      </c>
      <c r="AS80" s="25">
        <f t="shared" si="82"/>
        <v>0</v>
      </c>
      <c r="AT80" s="85">
        <f t="shared" si="83"/>
        <v>0</v>
      </c>
    </row>
    <row r="81" spans="1:46">
      <c r="A81" s="76">
        <v>77</v>
      </c>
      <c r="C81" s="10">
        <f t="shared" si="84"/>
        <v>119</v>
      </c>
      <c r="D81" s="93" t="str" cm="1">
        <f t="array" ref="D81">_xlfn.IFS(C81&lt;=4,"1-4",C81&lt;=9,"5-9",C81&lt;=14,"10-14",C81&lt;=19,"15-19",C81&lt;=24,"20-24",C81&lt;=29,"25-29",C81&lt;=34,"30-34",C81&lt;=39,"35-39",C81&lt;=44,"40-44",C81&lt;=49,"45-49",C81&lt;=54,"50-54",C81&lt;=54,"50-54",C81&lt;=59,"55-59",C81&lt;=64,"60-64",C81&lt;=69,"65-69",C81&lt;=74,"70-74",C81&lt;=79,"75-79",C81&lt;=84,"80-84",C81&gt;84,"85+")</f>
        <v>85+</v>
      </c>
      <c r="E81" s="79">
        <f>IF(D81="85+",1,VLOOKUP(D81,'Life table 2014'!$AF$3:$AR$21,7,FALSE))</f>
        <v>1</v>
      </c>
      <c r="F81" s="68"/>
      <c r="G81" s="266">
        <f t="shared" si="68"/>
        <v>28105</v>
      </c>
      <c r="H81" s="25">
        <f>'Parameters &amp; DSA'!$B$113*G81^'Parameters &amp; DSA'!$B$114</f>
        <v>3.6411639236884201</v>
      </c>
      <c r="I81" s="264">
        <f t="shared" si="85"/>
        <v>4.953433903182769E-2</v>
      </c>
      <c r="J81" s="68"/>
      <c r="K81" s="507">
        <f t="shared" si="69"/>
        <v>0</v>
      </c>
      <c r="L81" s="496">
        <f t="shared" si="70"/>
        <v>0</v>
      </c>
      <c r="M81" s="496">
        <f t="shared" si="71"/>
        <v>0</v>
      </c>
      <c r="N81" s="270">
        <f t="shared" si="72"/>
        <v>0</v>
      </c>
      <c r="O81" s="270">
        <f t="shared" si="73"/>
        <v>0</v>
      </c>
      <c r="P81" s="270">
        <f t="shared" si="74"/>
        <v>0</v>
      </c>
      <c r="Q81" s="270">
        <f t="shared" si="75"/>
        <v>0</v>
      </c>
      <c r="R81" s="270">
        <f t="shared" si="76"/>
        <v>0</v>
      </c>
      <c r="S81" s="270">
        <f t="shared" si="77"/>
        <v>0</v>
      </c>
      <c r="T81" s="509">
        <f t="shared" si="78"/>
        <v>0</v>
      </c>
      <c r="U81" s="509">
        <f t="shared" si="79"/>
        <v>0</v>
      </c>
      <c r="V81" s="509">
        <f t="shared" si="80"/>
        <v>0</v>
      </c>
      <c r="W81" s="270">
        <f t="shared" si="86"/>
        <v>0</v>
      </c>
      <c r="X81" s="270">
        <f t="shared" si="87"/>
        <v>0</v>
      </c>
      <c r="Y81" s="259">
        <f t="shared" si="88"/>
        <v>1.0000000000000004</v>
      </c>
      <c r="Z81" s="497">
        <f t="shared" si="89"/>
        <v>1.0000000000000004</v>
      </c>
      <c r="AB81" s="88">
        <f>(IF('Parameters &amp; DSA'!$H$1=1,(('Parameters &amp; DSA'!$B$70+'Parameters &amp; DSA'!$B$78+'Parameters &amp; DSA'!$B$82+'Parameters &amp; DSA'!$B$86)*($K81))/(1+cDC)^$A81,(('Parameters &amp; DSA'!$B$70+'Parameters &amp; DSA'!$B$78)*($K81))))*($AD$2/$AF$2)</f>
        <v>0</v>
      </c>
      <c r="AC81" s="282">
        <f>(IF('Parameters &amp; DSA'!$H$1=1,(('Parameters &amp; DSA'!$B$70+'Parameters &amp; DSA'!$B$78+'Parameters &amp; DSA'!$B$82+'Parameters &amp; DSA'!$B$86)*($M81+$N81))/(1+cDC)^$A81,(('Parameters &amp; DSA'!$B$70+'Parameters &amp; DSA'!$B$78)*($M81+$N81))))*($AD$2/$AF$2)</f>
        <v>0</v>
      </c>
      <c r="AD81" s="282">
        <f>(IF('Parameters &amp; DSA'!$H$1=1,(('Parameters &amp; DSA'!$B$70+'Parameters &amp; DSA'!$B$78+'Parameters &amp; DSA'!$B$82+'Parameters &amp; DSA'!$B$86)*(P81+Q81))/(1+cDC)^$A81,(('Parameters &amp; DSA'!$B$70+'Parameters &amp; DSA'!$B$78)*(P81+Q81))))*($AD$2/$AF$2)</f>
        <v>0</v>
      </c>
      <c r="AE81" s="282">
        <f>(IF('Parameters &amp; DSA'!$H$1=1,(('Parameters &amp; DSA'!$B$70+'Parameters &amp; DSA'!$B$78+'Parameters &amp; DSA'!$B$82+'Parameters &amp; DSA'!$B$86)*(S81+T81))/(1+cDC)^$A81,(('Parameters &amp; DSA'!$B$70+'Parameters &amp; DSA'!$B$78)*(S81+T81))))*($AD$2/$AF$2)</f>
        <v>0</v>
      </c>
      <c r="AF81" s="282">
        <f>(IF('Parameters &amp; DSA'!$H$1=1,(((V81)*cM_Dialysis0)+(W81*(cM_Dialysis1)))/(1+'Parameters &amp; DSA'!$B$6)^$A81,(((V81)*cM_Dialysis0)+(W81*cM_Dialysis1))))*($AD$2/$AG$2)</f>
        <v>0</v>
      </c>
      <c r="AG81" s="89">
        <f t="shared" si="81"/>
        <v>0</v>
      </c>
      <c r="AI81" s="84">
        <f t="shared" si="58"/>
        <v>0</v>
      </c>
      <c r="AJ81" s="25">
        <f t="shared" si="59"/>
        <v>0</v>
      </c>
      <c r="AK81" s="25">
        <f t="shared" si="60"/>
        <v>0</v>
      </c>
      <c r="AL81" s="25">
        <f t="shared" si="61"/>
        <v>0</v>
      </c>
      <c r="AM81" s="25">
        <f t="shared" si="62"/>
        <v>0</v>
      </c>
      <c r="AN81" s="25">
        <f t="shared" si="63"/>
        <v>0</v>
      </c>
      <c r="AO81" s="25">
        <f t="shared" si="64"/>
        <v>0</v>
      </c>
      <c r="AP81" s="25">
        <f t="shared" si="65"/>
        <v>0</v>
      </c>
      <c r="AQ81" s="25">
        <f t="shared" si="66"/>
        <v>0</v>
      </c>
      <c r="AR81" s="25">
        <f t="shared" si="67"/>
        <v>0</v>
      </c>
      <c r="AS81" s="25">
        <f t="shared" si="82"/>
        <v>0</v>
      </c>
      <c r="AT81" s="85">
        <f t="shared" si="83"/>
        <v>0</v>
      </c>
    </row>
    <row r="82" spans="1:46">
      <c r="A82" s="76">
        <v>78</v>
      </c>
      <c r="C82" s="10">
        <f t="shared" si="84"/>
        <v>120</v>
      </c>
      <c r="D82" s="93" t="str" cm="1">
        <f t="array" ref="D82">_xlfn.IFS(C82&lt;=4,"1-4",C82&lt;=9,"5-9",C82&lt;=14,"10-14",C82&lt;=19,"15-19",C82&lt;=24,"20-24",C82&lt;=29,"25-29",C82&lt;=34,"30-34",C82&lt;=39,"35-39",C82&lt;=44,"40-44",C82&lt;=49,"45-49",C82&lt;=54,"50-54",C82&lt;=54,"50-54",C82&lt;=59,"55-59",C82&lt;=64,"60-64",C82&lt;=69,"65-69",C82&lt;=74,"70-74",C82&lt;=79,"75-79",C82&lt;=84,"80-84",C82&gt;84,"85+")</f>
        <v>85+</v>
      </c>
      <c r="E82" s="79">
        <f>IF(D82="85+",1,VLOOKUP(D82,'Life table 2014'!$AF$3:$AR$21,7,FALSE))</f>
        <v>1</v>
      </c>
      <c r="F82" s="68"/>
      <c r="G82" s="266">
        <f t="shared" si="68"/>
        <v>28470</v>
      </c>
      <c r="H82" s="25">
        <f>'Parameters &amp; DSA'!$B$113*G82^'Parameters &amp; DSA'!$B$114</f>
        <v>3.6920165887880727</v>
      </c>
      <c r="I82" s="264">
        <f t="shared" si="85"/>
        <v>4.9581309939719542E-2</v>
      </c>
      <c r="J82" s="68"/>
      <c r="K82" s="507">
        <f t="shared" si="69"/>
        <v>0</v>
      </c>
      <c r="L82" s="496">
        <f t="shared" si="70"/>
        <v>0</v>
      </c>
      <c r="M82" s="496">
        <f t="shared" si="71"/>
        <v>0</v>
      </c>
      <c r="N82" s="270">
        <f t="shared" si="72"/>
        <v>0</v>
      </c>
      <c r="O82" s="270">
        <f t="shared" si="73"/>
        <v>0</v>
      </c>
      <c r="P82" s="270">
        <f t="shared" si="74"/>
        <v>0</v>
      </c>
      <c r="Q82" s="270">
        <f t="shared" si="75"/>
        <v>0</v>
      </c>
      <c r="R82" s="270">
        <f t="shared" si="76"/>
        <v>0</v>
      </c>
      <c r="S82" s="270">
        <f t="shared" si="77"/>
        <v>0</v>
      </c>
      <c r="T82" s="509">
        <f t="shared" si="78"/>
        <v>0</v>
      </c>
      <c r="U82" s="509">
        <f t="shared" si="79"/>
        <v>0</v>
      </c>
      <c r="V82" s="509">
        <f t="shared" si="80"/>
        <v>0</v>
      </c>
      <c r="W82" s="270">
        <f t="shared" si="86"/>
        <v>0</v>
      </c>
      <c r="X82" s="270">
        <f t="shared" si="87"/>
        <v>0</v>
      </c>
      <c r="Y82" s="259">
        <f t="shared" si="88"/>
        <v>1.0000000000000004</v>
      </c>
      <c r="Z82" s="497">
        <f t="shared" si="89"/>
        <v>1.0000000000000004</v>
      </c>
      <c r="AB82" s="88">
        <f>(IF('Parameters &amp; DSA'!$H$1=1,(('Parameters &amp; DSA'!$B$70+'Parameters &amp; DSA'!$B$78+'Parameters &amp; DSA'!$B$82+'Parameters &amp; DSA'!$B$86)*($K82))/(1+cDC)^$A82,(('Parameters &amp; DSA'!$B$70+'Parameters &amp; DSA'!$B$78)*($K82))))*($AD$2/$AF$2)</f>
        <v>0</v>
      </c>
      <c r="AC82" s="282">
        <f>(IF('Parameters &amp; DSA'!$H$1=1,(('Parameters &amp; DSA'!$B$70+'Parameters &amp; DSA'!$B$78+'Parameters &amp; DSA'!$B$82+'Parameters &amp; DSA'!$B$86)*($M82+$N82))/(1+cDC)^$A82,(('Parameters &amp; DSA'!$B$70+'Parameters &amp; DSA'!$B$78)*($M82+$N82))))*($AD$2/$AF$2)</f>
        <v>0</v>
      </c>
      <c r="AD82" s="282">
        <f>(IF('Parameters &amp; DSA'!$H$1=1,(('Parameters &amp; DSA'!$B$70+'Parameters &amp; DSA'!$B$78+'Parameters &amp; DSA'!$B$82+'Parameters &amp; DSA'!$B$86)*(P82+Q82))/(1+cDC)^$A82,(('Parameters &amp; DSA'!$B$70+'Parameters &amp; DSA'!$B$78)*(P82+Q82))))*($AD$2/$AF$2)</f>
        <v>0</v>
      </c>
      <c r="AE82" s="282">
        <f>(IF('Parameters &amp; DSA'!$H$1=1,(('Parameters &amp; DSA'!$B$70+'Parameters &amp; DSA'!$B$78+'Parameters &amp; DSA'!$B$82+'Parameters &amp; DSA'!$B$86)*(S82+T82))/(1+cDC)^$A82,(('Parameters &amp; DSA'!$B$70+'Parameters &amp; DSA'!$B$78)*(S82+T82))))*($AD$2/$AF$2)</f>
        <v>0</v>
      </c>
      <c r="AF82" s="282">
        <f>(IF('Parameters &amp; DSA'!$H$1=1,(((V82)*cM_Dialysis0)+(W82*(cM_Dialysis1)))/(1+'Parameters &amp; DSA'!$B$6)^$A82,(((V82)*cM_Dialysis0)+(W82*cM_Dialysis1))))*($AD$2/$AG$2)</f>
        <v>0</v>
      </c>
      <c r="AG82" s="89">
        <f t="shared" si="81"/>
        <v>0</v>
      </c>
      <c r="AI82" s="84">
        <f t="shared" si="58"/>
        <v>0</v>
      </c>
      <c r="AJ82" s="25">
        <f t="shared" si="59"/>
        <v>0</v>
      </c>
      <c r="AK82" s="25">
        <f t="shared" si="60"/>
        <v>0</v>
      </c>
      <c r="AL82" s="25">
        <f t="shared" si="61"/>
        <v>0</v>
      </c>
      <c r="AM82" s="25">
        <f t="shared" si="62"/>
        <v>0</v>
      </c>
      <c r="AN82" s="25">
        <f t="shared" si="63"/>
        <v>0</v>
      </c>
      <c r="AO82" s="25">
        <f t="shared" si="64"/>
        <v>0</v>
      </c>
      <c r="AP82" s="25">
        <f t="shared" si="65"/>
        <v>0</v>
      </c>
      <c r="AQ82" s="25">
        <f t="shared" si="66"/>
        <v>0</v>
      </c>
      <c r="AR82" s="25">
        <f t="shared" si="67"/>
        <v>0</v>
      </c>
      <c r="AS82" s="25">
        <f t="shared" si="82"/>
        <v>0</v>
      </c>
      <c r="AT82" s="85">
        <f t="shared" si="83"/>
        <v>0</v>
      </c>
    </row>
    <row r="83" spans="1:46">
      <c r="A83" s="76">
        <v>79</v>
      </c>
      <c r="C83" s="10">
        <f t="shared" si="84"/>
        <v>121</v>
      </c>
      <c r="D83" s="93" t="str" cm="1">
        <f t="array" ref="D83">_xlfn.IFS(C83&lt;=4,"1-4",C83&lt;=9,"5-9",C83&lt;=14,"10-14",C83&lt;=19,"15-19",C83&lt;=24,"20-24",C83&lt;=29,"25-29",C83&lt;=34,"30-34",C83&lt;=39,"35-39",C83&lt;=44,"40-44",C83&lt;=49,"45-49",C83&lt;=54,"50-54",C83&lt;=54,"50-54",C83&lt;=59,"55-59",C83&lt;=64,"60-64",C83&lt;=69,"65-69",C83&lt;=74,"70-74",C83&lt;=79,"75-79",C83&lt;=84,"80-84",C83&gt;84,"85+")</f>
        <v>85+</v>
      </c>
      <c r="E83" s="79">
        <f>IF(D83="85+",1,VLOOKUP(D83,'Life table 2014'!$AF$3:$AR$21,7,FALSE))</f>
        <v>1</v>
      </c>
      <c r="F83" s="68"/>
      <c r="G83" s="266">
        <f t="shared" si="68"/>
        <v>28835</v>
      </c>
      <c r="H83" s="25">
        <f>'Parameters &amp; DSA'!$B$113*G83^'Parameters &amp; DSA'!$B$114</f>
        <v>3.7429180874758061</v>
      </c>
      <c r="I83" s="264">
        <f t="shared" si="85"/>
        <v>4.9627721161311866E-2</v>
      </c>
      <c r="J83" s="68"/>
      <c r="K83" s="507">
        <f t="shared" si="69"/>
        <v>0</v>
      </c>
      <c r="L83" s="496">
        <f t="shared" si="70"/>
        <v>0</v>
      </c>
      <c r="M83" s="496">
        <f t="shared" si="71"/>
        <v>0</v>
      </c>
      <c r="N83" s="270">
        <f t="shared" si="72"/>
        <v>0</v>
      </c>
      <c r="O83" s="270">
        <f t="shared" si="73"/>
        <v>0</v>
      </c>
      <c r="P83" s="270">
        <f t="shared" si="74"/>
        <v>0</v>
      </c>
      <c r="Q83" s="270">
        <f t="shared" si="75"/>
        <v>0</v>
      </c>
      <c r="R83" s="270">
        <f t="shared" si="76"/>
        <v>0</v>
      </c>
      <c r="S83" s="270">
        <f t="shared" si="77"/>
        <v>0</v>
      </c>
      <c r="T83" s="509">
        <f t="shared" si="78"/>
        <v>0</v>
      </c>
      <c r="U83" s="509">
        <f t="shared" si="79"/>
        <v>0</v>
      </c>
      <c r="V83" s="509">
        <f t="shared" si="80"/>
        <v>0</v>
      </c>
      <c r="W83" s="270">
        <f t="shared" si="86"/>
        <v>0</v>
      </c>
      <c r="X83" s="270">
        <f t="shared" si="87"/>
        <v>0</v>
      </c>
      <c r="Y83" s="259">
        <f t="shared" si="88"/>
        <v>1.0000000000000004</v>
      </c>
      <c r="Z83" s="497">
        <f t="shared" si="89"/>
        <v>1.0000000000000004</v>
      </c>
      <c r="AB83" s="88">
        <f>(IF('Parameters &amp; DSA'!$H$1=1,(('Parameters &amp; DSA'!$B$70+'Parameters &amp; DSA'!$B$78+'Parameters &amp; DSA'!$B$82+'Parameters &amp; DSA'!$B$86)*($K83))/(1+cDC)^$A83,(('Parameters &amp; DSA'!$B$70+'Parameters &amp; DSA'!$B$78)*($K83))))*($AD$2/$AF$2)</f>
        <v>0</v>
      </c>
      <c r="AC83" s="282">
        <f>(IF('Parameters &amp; DSA'!$H$1=1,(('Parameters &amp; DSA'!$B$70+'Parameters &amp; DSA'!$B$78+'Parameters &amp; DSA'!$B$82+'Parameters &amp; DSA'!$B$86)*($M83+$N83))/(1+cDC)^$A83,(('Parameters &amp; DSA'!$B$70+'Parameters &amp; DSA'!$B$78)*($M83+$N83))))*($AD$2/$AF$2)</f>
        <v>0</v>
      </c>
      <c r="AD83" s="282">
        <f>(IF('Parameters &amp; DSA'!$H$1=1,(('Parameters &amp; DSA'!$B$70+'Parameters &amp; DSA'!$B$78+'Parameters &amp; DSA'!$B$82+'Parameters &amp; DSA'!$B$86)*(P83+Q83))/(1+cDC)^$A83,(('Parameters &amp; DSA'!$B$70+'Parameters &amp; DSA'!$B$78)*(P83+Q83))))*($AD$2/$AF$2)</f>
        <v>0</v>
      </c>
      <c r="AE83" s="282">
        <f>(IF('Parameters &amp; DSA'!$H$1=1,(('Parameters &amp; DSA'!$B$70+'Parameters &amp; DSA'!$B$78+'Parameters &amp; DSA'!$B$82+'Parameters &amp; DSA'!$B$86)*(S83+T83))/(1+cDC)^$A83,(('Parameters &amp; DSA'!$B$70+'Parameters &amp; DSA'!$B$78)*(S83+T83))))*($AD$2/$AF$2)</f>
        <v>0</v>
      </c>
      <c r="AF83" s="282">
        <f>(IF('Parameters &amp; DSA'!$H$1=1,(((V83)*cM_Dialysis0)+(W83*(cM_Dialysis1)))/(1+'Parameters &amp; DSA'!$B$6)^$A83,(((V83)*cM_Dialysis0)+(W83*cM_Dialysis1))))*($AD$2/$AG$2)</f>
        <v>0</v>
      </c>
      <c r="AG83" s="89">
        <f t="shared" si="81"/>
        <v>0</v>
      </c>
      <c r="AI83" s="84">
        <f t="shared" si="58"/>
        <v>0</v>
      </c>
      <c r="AJ83" s="25">
        <f t="shared" si="59"/>
        <v>0</v>
      </c>
      <c r="AK83" s="25">
        <f t="shared" si="60"/>
        <v>0</v>
      </c>
      <c r="AL83" s="25">
        <f t="shared" si="61"/>
        <v>0</v>
      </c>
      <c r="AM83" s="25">
        <f t="shared" si="62"/>
        <v>0</v>
      </c>
      <c r="AN83" s="25">
        <f t="shared" si="63"/>
        <v>0</v>
      </c>
      <c r="AO83" s="25">
        <f t="shared" si="64"/>
        <v>0</v>
      </c>
      <c r="AP83" s="25">
        <f t="shared" si="65"/>
        <v>0</v>
      </c>
      <c r="AQ83" s="25">
        <f t="shared" si="66"/>
        <v>0</v>
      </c>
      <c r="AR83" s="25">
        <f t="shared" si="67"/>
        <v>0</v>
      </c>
      <c r="AS83" s="25">
        <f t="shared" si="82"/>
        <v>0</v>
      </c>
      <c r="AT83" s="85">
        <f t="shared" si="83"/>
        <v>0</v>
      </c>
    </row>
    <row r="84" spans="1:46">
      <c r="A84" s="76">
        <v>80</v>
      </c>
      <c r="C84" s="10">
        <f t="shared" si="84"/>
        <v>122</v>
      </c>
      <c r="D84" s="93" t="str" cm="1">
        <f t="array" ref="D84">_xlfn.IFS(C84&lt;=4,"1-4",C84&lt;=9,"5-9",C84&lt;=14,"10-14",C84&lt;=19,"15-19",C84&lt;=24,"20-24",C84&lt;=29,"25-29",C84&lt;=34,"30-34",C84&lt;=39,"35-39",C84&lt;=44,"40-44",C84&lt;=49,"45-49",C84&lt;=54,"50-54",C84&lt;=54,"50-54",C84&lt;=59,"55-59",C84&lt;=64,"60-64",C84&lt;=69,"65-69",C84&lt;=74,"70-74",C84&lt;=79,"75-79",C84&lt;=84,"80-84",C84&gt;84,"85+")</f>
        <v>85+</v>
      </c>
      <c r="E84" s="79">
        <f>IF(D84="85+",1,VLOOKUP(D84,'Life table 2014'!$AF$3:$AR$21,7,FALSE))</f>
        <v>1</v>
      </c>
      <c r="F84" s="68"/>
      <c r="G84" s="266">
        <f t="shared" si="68"/>
        <v>29200</v>
      </c>
      <c r="H84" s="25">
        <f>'Parameters &amp; DSA'!$B$113*G84^'Parameters &amp; DSA'!$B$114</f>
        <v>3.7938678475807368</v>
      </c>
      <c r="I84" s="264">
        <f t="shared" si="85"/>
        <v>4.9673586367584788E-2</v>
      </c>
      <c r="J84" s="68"/>
      <c r="K84" s="507">
        <f t="shared" si="69"/>
        <v>0</v>
      </c>
      <c r="L84" s="496">
        <f t="shared" si="70"/>
        <v>0</v>
      </c>
      <c r="M84" s="496">
        <f t="shared" si="71"/>
        <v>0</v>
      </c>
      <c r="N84" s="270">
        <f t="shared" si="72"/>
        <v>0</v>
      </c>
      <c r="O84" s="270">
        <f t="shared" si="73"/>
        <v>0</v>
      </c>
      <c r="P84" s="270">
        <f t="shared" si="74"/>
        <v>0</v>
      </c>
      <c r="Q84" s="270">
        <f t="shared" si="75"/>
        <v>0</v>
      </c>
      <c r="R84" s="270">
        <f t="shared" si="76"/>
        <v>0</v>
      </c>
      <c r="S84" s="270">
        <f t="shared" si="77"/>
        <v>0</v>
      </c>
      <c r="T84" s="509">
        <f t="shared" si="78"/>
        <v>0</v>
      </c>
      <c r="U84" s="509">
        <f t="shared" si="79"/>
        <v>0</v>
      </c>
      <c r="V84" s="509">
        <f t="shared" si="80"/>
        <v>0</v>
      </c>
      <c r="W84" s="270">
        <f t="shared" si="86"/>
        <v>0</v>
      </c>
      <c r="X84" s="270">
        <f t="shared" si="87"/>
        <v>0</v>
      </c>
      <c r="Y84" s="259">
        <f t="shared" si="88"/>
        <v>1.0000000000000004</v>
      </c>
      <c r="Z84" s="497">
        <f t="shared" si="89"/>
        <v>1.0000000000000004</v>
      </c>
      <c r="AB84" s="88">
        <f>(IF('Parameters &amp; DSA'!$H$1=1,(('Parameters &amp; DSA'!$B$70+'Parameters &amp; DSA'!$B$78+'Parameters &amp; DSA'!$B$82+'Parameters &amp; DSA'!$B$86)*($K84))/(1+cDC)^$A84,(('Parameters &amp; DSA'!$B$70+'Parameters &amp; DSA'!$B$78)*($K84))))*($AD$2/$AF$2)</f>
        <v>0</v>
      </c>
      <c r="AC84" s="282">
        <f>(IF('Parameters &amp; DSA'!$H$1=1,(('Parameters &amp; DSA'!$B$70+'Parameters &amp; DSA'!$B$78+'Parameters &amp; DSA'!$B$82+'Parameters &amp; DSA'!$B$86)*($M84+$N84))/(1+cDC)^$A84,(('Parameters &amp; DSA'!$B$70+'Parameters &amp; DSA'!$B$78)*($M84+$N84))))*($AD$2/$AF$2)</f>
        <v>0</v>
      </c>
      <c r="AD84" s="282">
        <f>(IF('Parameters &amp; DSA'!$H$1=1,(('Parameters &amp; DSA'!$B$70+'Parameters &amp; DSA'!$B$78+'Parameters &amp; DSA'!$B$82+'Parameters &amp; DSA'!$B$86)*(P84+Q84))/(1+cDC)^$A84,(('Parameters &amp; DSA'!$B$70+'Parameters &amp; DSA'!$B$78)*(P84+Q84))))*($AD$2/$AF$2)</f>
        <v>0</v>
      </c>
      <c r="AE84" s="282">
        <f>(IF('Parameters &amp; DSA'!$H$1=1,(('Parameters &amp; DSA'!$B$70+'Parameters &amp; DSA'!$B$78+'Parameters &amp; DSA'!$B$82+'Parameters &amp; DSA'!$B$86)*(S84+T84))/(1+cDC)^$A84,(('Parameters &amp; DSA'!$B$70+'Parameters &amp; DSA'!$B$78)*(S84+T84))))*($AD$2/$AF$2)</f>
        <v>0</v>
      </c>
      <c r="AF84" s="282">
        <f>(IF('Parameters &amp; DSA'!$H$1=1,(((V84)*cM_Dialysis0)+(W84*(cM_Dialysis1)))/(1+'Parameters &amp; DSA'!$B$6)^$A84,(((V84)*cM_Dialysis0)+(W84*cM_Dialysis1))))*($AD$2/$AG$2)</f>
        <v>0</v>
      </c>
      <c r="AG84" s="89">
        <f t="shared" si="81"/>
        <v>0</v>
      </c>
      <c r="AI84" s="84">
        <f t="shared" si="58"/>
        <v>0</v>
      </c>
      <c r="AJ84" s="25">
        <f t="shared" si="59"/>
        <v>0</v>
      </c>
      <c r="AK84" s="25">
        <f t="shared" si="60"/>
        <v>0</v>
      </c>
      <c r="AL84" s="25">
        <f t="shared" si="61"/>
        <v>0</v>
      </c>
      <c r="AM84" s="25">
        <f t="shared" si="62"/>
        <v>0</v>
      </c>
      <c r="AN84" s="25">
        <f t="shared" si="63"/>
        <v>0</v>
      </c>
      <c r="AO84" s="25">
        <f t="shared" si="64"/>
        <v>0</v>
      </c>
      <c r="AP84" s="25">
        <f t="shared" si="65"/>
        <v>0</v>
      </c>
      <c r="AQ84" s="25">
        <f t="shared" si="66"/>
        <v>0</v>
      </c>
      <c r="AR84" s="25">
        <f t="shared" si="67"/>
        <v>0</v>
      </c>
      <c r="AS84" s="25">
        <f t="shared" si="82"/>
        <v>0</v>
      </c>
      <c r="AT84" s="85">
        <f t="shared" si="83"/>
        <v>0</v>
      </c>
    </row>
    <row r="85" spans="1:46">
      <c r="A85" s="76">
        <v>81</v>
      </c>
      <c r="C85" s="10">
        <f t="shared" si="84"/>
        <v>123</v>
      </c>
      <c r="D85" s="93" t="str" cm="1">
        <f t="array" ref="D85">_xlfn.IFS(C85&lt;=4,"1-4",C85&lt;=9,"5-9",C85&lt;=14,"10-14",C85&lt;=19,"15-19",C85&lt;=24,"20-24",C85&lt;=29,"25-29",C85&lt;=34,"30-34",C85&lt;=39,"35-39",C85&lt;=44,"40-44",C85&lt;=49,"45-49",C85&lt;=54,"50-54",C85&lt;=54,"50-54",C85&lt;=59,"55-59",C85&lt;=64,"60-64",C85&lt;=69,"65-69",C85&lt;=74,"70-74",C85&lt;=79,"75-79",C85&lt;=84,"80-84",C85&gt;84,"85+")</f>
        <v>85+</v>
      </c>
      <c r="E85" s="79">
        <f>IF(D85="85+",1,VLOOKUP(D85,'Life table 2014'!$AF$3:$AR$21,7,FALSE))</f>
        <v>1</v>
      </c>
      <c r="F85" s="68"/>
      <c r="G85" s="266">
        <f t="shared" si="68"/>
        <v>29565</v>
      </c>
      <c r="H85" s="25">
        <f>'Parameters &amp; DSA'!$B$113*G85^'Parameters &amp; DSA'!$B$114</f>
        <v>3.8448653107083817</v>
      </c>
      <c r="I85" s="264">
        <f t="shared" si="85"/>
        <v>4.9718918728826278E-2</v>
      </c>
      <c r="J85" s="68"/>
      <c r="K85" s="507">
        <f t="shared" si="69"/>
        <v>0</v>
      </c>
      <c r="L85" s="496">
        <f t="shared" si="70"/>
        <v>0</v>
      </c>
      <c r="M85" s="496">
        <f t="shared" si="71"/>
        <v>0</v>
      </c>
      <c r="N85" s="270">
        <f t="shared" si="72"/>
        <v>0</v>
      </c>
      <c r="O85" s="270">
        <f t="shared" si="73"/>
        <v>0</v>
      </c>
      <c r="P85" s="270">
        <f t="shared" si="74"/>
        <v>0</v>
      </c>
      <c r="Q85" s="270">
        <f t="shared" si="75"/>
        <v>0</v>
      </c>
      <c r="R85" s="270">
        <f t="shared" si="76"/>
        <v>0</v>
      </c>
      <c r="S85" s="270">
        <f t="shared" si="77"/>
        <v>0</v>
      </c>
      <c r="T85" s="509">
        <f t="shared" si="78"/>
        <v>0</v>
      </c>
      <c r="U85" s="509">
        <f t="shared" si="79"/>
        <v>0</v>
      </c>
      <c r="V85" s="509">
        <f t="shared" si="80"/>
        <v>0</v>
      </c>
      <c r="W85" s="270">
        <f t="shared" si="86"/>
        <v>0</v>
      </c>
      <c r="X85" s="270">
        <f t="shared" si="87"/>
        <v>0</v>
      </c>
      <c r="Y85" s="259">
        <f t="shared" si="88"/>
        <v>1.0000000000000004</v>
      </c>
      <c r="Z85" s="497">
        <f t="shared" si="89"/>
        <v>1.0000000000000004</v>
      </c>
      <c r="AB85" s="88">
        <f>(IF('Parameters &amp; DSA'!$H$1=1,(('Parameters &amp; DSA'!$B$70+'Parameters &amp; DSA'!$B$78+'Parameters &amp; DSA'!$B$82+'Parameters &amp; DSA'!$B$86)*($K85))/(1+cDC)^$A85,(('Parameters &amp; DSA'!$B$70+'Parameters &amp; DSA'!$B$78)*($K85))))*($AD$2/$AF$2)</f>
        <v>0</v>
      </c>
      <c r="AC85" s="282">
        <f>(IF('Parameters &amp; DSA'!$H$1=1,(('Parameters &amp; DSA'!$B$70+'Parameters &amp; DSA'!$B$78+'Parameters &amp; DSA'!$B$82+'Parameters &amp; DSA'!$B$86)*($M85+$N85))/(1+cDC)^$A85,(('Parameters &amp; DSA'!$B$70+'Parameters &amp; DSA'!$B$78)*($M85+$N85))))*($AD$2/$AF$2)</f>
        <v>0</v>
      </c>
      <c r="AD85" s="282">
        <f>(IF('Parameters &amp; DSA'!$H$1=1,(('Parameters &amp; DSA'!$B$70+'Parameters &amp; DSA'!$B$78+'Parameters &amp; DSA'!$B$82+'Parameters &amp; DSA'!$B$86)*(P85+Q85))/(1+cDC)^$A85,(('Parameters &amp; DSA'!$B$70+'Parameters &amp; DSA'!$B$78)*(P85+Q85))))*($AD$2/$AF$2)</f>
        <v>0</v>
      </c>
      <c r="AE85" s="282">
        <f>(IF('Parameters &amp; DSA'!$H$1=1,(('Parameters &amp; DSA'!$B$70+'Parameters &amp; DSA'!$B$78+'Parameters &amp; DSA'!$B$82+'Parameters &amp; DSA'!$B$86)*(S85+T85))/(1+cDC)^$A85,(('Parameters &amp; DSA'!$B$70+'Parameters &amp; DSA'!$B$78)*(S85+T85))))*($AD$2/$AF$2)</f>
        <v>0</v>
      </c>
      <c r="AF85" s="282">
        <f>(IF('Parameters &amp; DSA'!$H$1=1,(((V85)*cM_Dialysis0)+(W85*(cM_Dialysis1)))/(1+'Parameters &amp; DSA'!$B$6)^$A85,(((V85)*cM_Dialysis0)+(W85*cM_Dialysis1))))*($AD$2/$AG$2)</f>
        <v>0</v>
      </c>
      <c r="AG85" s="89">
        <f t="shared" si="81"/>
        <v>0</v>
      </c>
      <c r="AI85" s="84">
        <f t="shared" si="58"/>
        <v>0</v>
      </c>
      <c r="AJ85" s="25">
        <f t="shared" si="59"/>
        <v>0</v>
      </c>
      <c r="AK85" s="25">
        <f t="shared" si="60"/>
        <v>0</v>
      </c>
      <c r="AL85" s="25">
        <f t="shared" si="61"/>
        <v>0</v>
      </c>
      <c r="AM85" s="25">
        <f t="shared" si="62"/>
        <v>0</v>
      </c>
      <c r="AN85" s="25">
        <f t="shared" si="63"/>
        <v>0</v>
      </c>
      <c r="AO85" s="25">
        <f t="shared" si="64"/>
        <v>0</v>
      </c>
      <c r="AP85" s="25">
        <f t="shared" si="65"/>
        <v>0</v>
      </c>
      <c r="AQ85" s="25">
        <f t="shared" si="66"/>
        <v>0</v>
      </c>
      <c r="AR85" s="25">
        <f t="shared" si="67"/>
        <v>0</v>
      </c>
      <c r="AS85" s="25">
        <f t="shared" si="82"/>
        <v>0</v>
      </c>
      <c r="AT85" s="85">
        <f t="shared" si="83"/>
        <v>0</v>
      </c>
    </row>
    <row r="86" spans="1:46">
      <c r="A86" s="76">
        <v>82</v>
      </c>
      <c r="C86" s="10">
        <f t="shared" si="84"/>
        <v>124</v>
      </c>
      <c r="D86" s="93" t="str" cm="1">
        <f t="array" ref="D86">_xlfn.IFS(C86&lt;=4,"1-4",C86&lt;=9,"5-9",C86&lt;=14,"10-14",C86&lt;=19,"15-19",C86&lt;=24,"20-24",C86&lt;=29,"25-29",C86&lt;=34,"30-34",C86&lt;=39,"35-39",C86&lt;=44,"40-44",C86&lt;=49,"45-49",C86&lt;=54,"50-54",C86&lt;=54,"50-54",C86&lt;=59,"55-59",C86&lt;=64,"60-64",C86&lt;=69,"65-69",C86&lt;=74,"70-74",C86&lt;=79,"75-79",C86&lt;=84,"80-84",C86&gt;84,"85+")</f>
        <v>85+</v>
      </c>
      <c r="E86" s="79">
        <f>IF(D86="85+",1,VLOOKUP(D86,'Life table 2014'!$AF$3:$AR$21,7,FALSE))</f>
        <v>1</v>
      </c>
      <c r="F86" s="68"/>
      <c r="G86" s="266">
        <f t="shared" si="68"/>
        <v>29930</v>
      </c>
      <c r="H86" s="25">
        <f>'Parameters &amp; DSA'!$B$113*G86^'Parameters &amp; DSA'!$B$114</f>
        <v>3.8959099317428132</v>
      </c>
      <c r="I86" s="264">
        <f t="shared" si="85"/>
        <v>4.9763730938844675E-2</v>
      </c>
      <c r="J86" s="68"/>
      <c r="K86" s="507">
        <f t="shared" si="69"/>
        <v>0</v>
      </c>
      <c r="L86" s="496">
        <f t="shared" si="70"/>
        <v>0</v>
      </c>
      <c r="M86" s="496">
        <f t="shared" si="71"/>
        <v>0</v>
      </c>
      <c r="N86" s="270">
        <f t="shared" si="72"/>
        <v>0</v>
      </c>
      <c r="O86" s="270">
        <f t="shared" si="73"/>
        <v>0</v>
      </c>
      <c r="P86" s="270">
        <f t="shared" si="74"/>
        <v>0</v>
      </c>
      <c r="Q86" s="270">
        <f t="shared" si="75"/>
        <v>0</v>
      </c>
      <c r="R86" s="270">
        <f t="shared" si="76"/>
        <v>0</v>
      </c>
      <c r="S86" s="270">
        <f t="shared" si="77"/>
        <v>0</v>
      </c>
      <c r="T86" s="509">
        <f t="shared" si="78"/>
        <v>0</v>
      </c>
      <c r="U86" s="509">
        <f t="shared" si="79"/>
        <v>0</v>
      </c>
      <c r="V86" s="509">
        <f t="shared" si="80"/>
        <v>0</v>
      </c>
      <c r="W86" s="270">
        <f t="shared" si="86"/>
        <v>0</v>
      </c>
      <c r="X86" s="270">
        <f t="shared" si="87"/>
        <v>0</v>
      </c>
      <c r="Y86" s="259">
        <f t="shared" si="88"/>
        <v>1.0000000000000004</v>
      </c>
      <c r="Z86" s="497">
        <f t="shared" si="89"/>
        <v>1.0000000000000004</v>
      </c>
      <c r="AB86" s="88">
        <f>(IF('Parameters &amp; DSA'!$H$1=1,(('Parameters &amp; DSA'!$B$70+'Parameters &amp; DSA'!$B$78+'Parameters &amp; DSA'!$B$82+'Parameters &amp; DSA'!$B$86)*($K86))/(1+cDC)^$A86,(('Parameters &amp; DSA'!$B$70+'Parameters &amp; DSA'!$B$78)*($K86))))*($AD$2/$AF$2)</f>
        <v>0</v>
      </c>
      <c r="AC86" s="282">
        <f>(IF('Parameters &amp; DSA'!$H$1=1,(('Parameters &amp; DSA'!$B$70+'Parameters &amp; DSA'!$B$78+'Parameters &amp; DSA'!$B$82+'Parameters &amp; DSA'!$B$86)*($M86+$N86))/(1+cDC)^$A86,(('Parameters &amp; DSA'!$B$70+'Parameters &amp; DSA'!$B$78)*($M86+$N86))))*($AD$2/$AF$2)</f>
        <v>0</v>
      </c>
      <c r="AD86" s="282">
        <f>(IF('Parameters &amp; DSA'!$H$1=1,(('Parameters &amp; DSA'!$B$70+'Parameters &amp; DSA'!$B$78+'Parameters &amp; DSA'!$B$82+'Parameters &amp; DSA'!$B$86)*(P86+Q86))/(1+cDC)^$A86,(('Parameters &amp; DSA'!$B$70+'Parameters &amp; DSA'!$B$78)*(P86+Q86))))*($AD$2/$AF$2)</f>
        <v>0</v>
      </c>
      <c r="AE86" s="282">
        <f>(IF('Parameters &amp; DSA'!$H$1=1,(('Parameters &amp; DSA'!$B$70+'Parameters &amp; DSA'!$B$78+'Parameters &amp; DSA'!$B$82+'Parameters &amp; DSA'!$B$86)*(S86+T86))/(1+cDC)^$A86,(('Parameters &amp; DSA'!$B$70+'Parameters &amp; DSA'!$B$78)*(S86+T86))))*($AD$2/$AF$2)</f>
        <v>0</v>
      </c>
      <c r="AF86" s="282">
        <f>(IF('Parameters &amp; DSA'!$H$1=1,(((V86)*cM_Dialysis0)+(W86*(cM_Dialysis1)))/(1+'Parameters &amp; DSA'!$B$6)^$A86,(((V86)*cM_Dialysis0)+(W86*cM_Dialysis1))))*($AD$2/$AG$2)</f>
        <v>0</v>
      </c>
      <c r="AG86" s="89">
        <f t="shared" si="81"/>
        <v>0</v>
      </c>
      <c r="AI86" s="84">
        <f t="shared" si="58"/>
        <v>0</v>
      </c>
      <c r="AJ86" s="25">
        <f t="shared" si="59"/>
        <v>0</v>
      </c>
      <c r="AK86" s="25">
        <f t="shared" si="60"/>
        <v>0</v>
      </c>
      <c r="AL86" s="25">
        <f t="shared" si="61"/>
        <v>0</v>
      </c>
      <c r="AM86" s="25">
        <f t="shared" si="62"/>
        <v>0</v>
      </c>
      <c r="AN86" s="25">
        <f t="shared" si="63"/>
        <v>0</v>
      </c>
      <c r="AO86" s="25">
        <f t="shared" si="64"/>
        <v>0</v>
      </c>
      <c r="AP86" s="25">
        <f t="shared" si="65"/>
        <v>0</v>
      </c>
      <c r="AQ86" s="25">
        <f t="shared" si="66"/>
        <v>0</v>
      </c>
      <c r="AR86" s="25">
        <f t="shared" si="67"/>
        <v>0</v>
      </c>
      <c r="AS86" s="25">
        <f t="shared" si="82"/>
        <v>0</v>
      </c>
      <c r="AT86" s="85">
        <f t="shared" si="83"/>
        <v>0</v>
      </c>
    </row>
    <row r="87" spans="1:46">
      <c r="A87" s="76">
        <v>83</v>
      </c>
      <c r="C87" s="10">
        <f t="shared" si="84"/>
        <v>125</v>
      </c>
      <c r="D87" s="93" t="str" cm="1">
        <f t="array" ref="D87">_xlfn.IFS(C87&lt;=4,"1-4",C87&lt;=9,"5-9",C87&lt;=14,"10-14",C87&lt;=19,"15-19",C87&lt;=24,"20-24",C87&lt;=29,"25-29",C87&lt;=34,"30-34",C87&lt;=39,"35-39",C87&lt;=44,"40-44",C87&lt;=49,"45-49",C87&lt;=54,"50-54",C87&lt;=54,"50-54",C87&lt;=59,"55-59",C87&lt;=64,"60-64",C87&lt;=69,"65-69",C87&lt;=74,"70-74",C87&lt;=79,"75-79",C87&lt;=84,"80-84",C87&gt;84,"85+")</f>
        <v>85+</v>
      </c>
      <c r="E87" s="79">
        <f>IF(D87="85+",1,VLOOKUP(D87,'Life table 2014'!$AF$3:$AR$21,7,FALSE))</f>
        <v>1</v>
      </c>
      <c r="F87" s="68"/>
      <c r="G87" s="266">
        <f t="shared" si="68"/>
        <v>30295</v>
      </c>
      <c r="H87" s="25">
        <f>'Parameters &amp; DSA'!$B$113*G87^'Parameters &amp; DSA'!$B$114</f>
        <v>3.9470011783727803</v>
      </c>
      <c r="I87" s="264">
        <f t="shared" si="85"/>
        <v>4.9808035237923987E-2</v>
      </c>
      <c r="J87" s="68"/>
      <c r="K87" s="507">
        <f t="shared" si="69"/>
        <v>0</v>
      </c>
      <c r="L87" s="496">
        <f t="shared" si="70"/>
        <v>0</v>
      </c>
      <c r="M87" s="496">
        <f t="shared" si="71"/>
        <v>0</v>
      </c>
      <c r="N87" s="270">
        <f t="shared" si="72"/>
        <v>0</v>
      </c>
      <c r="O87" s="270">
        <f t="shared" si="73"/>
        <v>0</v>
      </c>
      <c r="P87" s="270">
        <f t="shared" si="74"/>
        <v>0</v>
      </c>
      <c r="Q87" s="270">
        <f t="shared" si="75"/>
        <v>0</v>
      </c>
      <c r="R87" s="270">
        <f t="shared" si="76"/>
        <v>0</v>
      </c>
      <c r="S87" s="270">
        <f t="shared" si="77"/>
        <v>0</v>
      </c>
      <c r="T87" s="509">
        <f t="shared" si="78"/>
        <v>0</v>
      </c>
      <c r="U87" s="509">
        <f t="shared" si="79"/>
        <v>0</v>
      </c>
      <c r="V87" s="509">
        <f t="shared" si="80"/>
        <v>0</v>
      </c>
      <c r="W87" s="270">
        <f t="shared" si="86"/>
        <v>0</v>
      </c>
      <c r="X87" s="270">
        <f t="shared" si="87"/>
        <v>0</v>
      </c>
      <c r="Y87" s="259">
        <f t="shared" si="88"/>
        <v>1.0000000000000004</v>
      </c>
      <c r="Z87" s="497">
        <f t="shared" si="89"/>
        <v>1.0000000000000004</v>
      </c>
      <c r="AB87" s="88">
        <f>(IF('Parameters &amp; DSA'!$H$1=1,(('Parameters &amp; DSA'!$B$70+'Parameters &amp; DSA'!$B$78+'Parameters &amp; DSA'!$B$82+'Parameters &amp; DSA'!$B$86)*($K87))/(1+cDC)^$A87,(('Parameters &amp; DSA'!$B$70+'Parameters &amp; DSA'!$B$78)*($K87))))*($AD$2/$AF$2)</f>
        <v>0</v>
      </c>
      <c r="AC87" s="282">
        <f>(IF('Parameters &amp; DSA'!$H$1=1,(('Parameters &amp; DSA'!$B$70+'Parameters &amp; DSA'!$B$78+'Parameters &amp; DSA'!$B$82+'Parameters &amp; DSA'!$B$86)*($M87+$N87))/(1+cDC)^$A87,(('Parameters &amp; DSA'!$B$70+'Parameters &amp; DSA'!$B$78)*($M87+$N87))))*($AD$2/$AF$2)</f>
        <v>0</v>
      </c>
      <c r="AD87" s="282">
        <f>(IF('Parameters &amp; DSA'!$H$1=1,(('Parameters &amp; DSA'!$B$70+'Parameters &amp; DSA'!$B$78+'Parameters &amp; DSA'!$B$82+'Parameters &amp; DSA'!$B$86)*(P87+Q87))/(1+cDC)^$A87,(('Parameters &amp; DSA'!$B$70+'Parameters &amp; DSA'!$B$78)*(P87+Q87))))*($AD$2/$AF$2)</f>
        <v>0</v>
      </c>
      <c r="AE87" s="282">
        <f>(IF('Parameters &amp; DSA'!$H$1=1,(('Parameters &amp; DSA'!$B$70+'Parameters &amp; DSA'!$B$78+'Parameters &amp; DSA'!$B$82+'Parameters &amp; DSA'!$B$86)*(S87+T87))/(1+cDC)^$A87,(('Parameters &amp; DSA'!$B$70+'Parameters &amp; DSA'!$B$78)*(S87+T87))))*($AD$2/$AF$2)</f>
        <v>0</v>
      </c>
      <c r="AF87" s="282">
        <f>(IF('Parameters &amp; DSA'!$H$1=1,(((V87)*cM_Dialysis0)+(W87*(cM_Dialysis1)))/(1+'Parameters &amp; DSA'!$B$6)^$A87,(((V87)*cM_Dialysis0)+(W87*cM_Dialysis1))))*($AD$2/$AG$2)</f>
        <v>0</v>
      </c>
      <c r="AG87" s="89">
        <f t="shared" si="81"/>
        <v>0</v>
      </c>
      <c r="AI87" s="84">
        <f t="shared" si="58"/>
        <v>0</v>
      </c>
      <c r="AJ87" s="25">
        <f t="shared" si="59"/>
        <v>0</v>
      </c>
      <c r="AK87" s="25">
        <f t="shared" si="60"/>
        <v>0</v>
      </c>
      <c r="AL87" s="25">
        <f t="shared" si="61"/>
        <v>0</v>
      </c>
      <c r="AM87" s="25">
        <f t="shared" si="62"/>
        <v>0</v>
      </c>
      <c r="AN87" s="25">
        <f t="shared" si="63"/>
        <v>0</v>
      </c>
      <c r="AO87" s="25">
        <f t="shared" si="64"/>
        <v>0</v>
      </c>
      <c r="AP87" s="25">
        <f t="shared" si="65"/>
        <v>0</v>
      </c>
      <c r="AQ87" s="25">
        <f t="shared" si="66"/>
        <v>0</v>
      </c>
      <c r="AR87" s="25">
        <f t="shared" si="67"/>
        <v>0</v>
      </c>
      <c r="AS87" s="25">
        <f t="shared" si="82"/>
        <v>0</v>
      </c>
      <c r="AT87" s="85">
        <f t="shared" si="83"/>
        <v>0</v>
      </c>
    </row>
    <row r="88" spans="1:46">
      <c r="A88" s="76">
        <v>84</v>
      </c>
      <c r="C88" s="10">
        <f t="shared" si="84"/>
        <v>126</v>
      </c>
      <c r="D88" s="93" t="str" cm="1">
        <f t="array" ref="D88">_xlfn.IFS(C88&lt;=4,"1-4",C88&lt;=9,"5-9",C88&lt;=14,"10-14",C88&lt;=19,"15-19",C88&lt;=24,"20-24",C88&lt;=29,"25-29",C88&lt;=34,"30-34",C88&lt;=39,"35-39",C88&lt;=44,"40-44",C88&lt;=49,"45-49",C88&lt;=54,"50-54",C88&lt;=54,"50-54",C88&lt;=59,"55-59",C88&lt;=64,"60-64",C88&lt;=69,"65-69",C88&lt;=74,"70-74",C88&lt;=79,"75-79",C88&lt;=84,"80-84",C88&gt;84,"85+")</f>
        <v>85+</v>
      </c>
      <c r="E88" s="79">
        <f>IF(D88="85+",1,VLOOKUP(D88,'Life table 2014'!$AF$3:$AR$21,7,FALSE))</f>
        <v>1</v>
      </c>
      <c r="F88" s="68"/>
      <c r="G88" s="266">
        <f t="shared" si="68"/>
        <v>30660</v>
      </c>
      <c r="H88" s="25">
        <f>'Parameters &amp; DSA'!$B$113*G88^'Parameters &amp; DSA'!$B$114</f>
        <v>3.998138530640146</v>
      </c>
      <c r="I88" s="264">
        <f t="shared" si="85"/>
        <v>4.9851843434200127E-2</v>
      </c>
      <c r="J88" s="68"/>
      <c r="K88" s="507">
        <f t="shared" si="69"/>
        <v>0</v>
      </c>
      <c r="L88" s="496">
        <f t="shared" si="70"/>
        <v>0</v>
      </c>
      <c r="M88" s="496">
        <f t="shared" si="71"/>
        <v>0</v>
      </c>
      <c r="N88" s="270">
        <f t="shared" si="72"/>
        <v>0</v>
      </c>
      <c r="O88" s="270">
        <f t="shared" si="73"/>
        <v>0</v>
      </c>
      <c r="P88" s="270">
        <f t="shared" si="74"/>
        <v>0</v>
      </c>
      <c r="Q88" s="270">
        <f t="shared" si="75"/>
        <v>0</v>
      </c>
      <c r="R88" s="270">
        <f t="shared" si="76"/>
        <v>0</v>
      </c>
      <c r="S88" s="270">
        <f t="shared" si="77"/>
        <v>0</v>
      </c>
      <c r="T88" s="509">
        <f t="shared" si="78"/>
        <v>0</v>
      </c>
      <c r="U88" s="509">
        <f t="shared" si="79"/>
        <v>0</v>
      </c>
      <c r="V88" s="509">
        <f t="shared" si="80"/>
        <v>0</v>
      </c>
      <c r="W88" s="270">
        <f t="shared" si="86"/>
        <v>0</v>
      </c>
      <c r="X88" s="270">
        <f t="shared" si="87"/>
        <v>0</v>
      </c>
      <c r="Y88" s="259">
        <f t="shared" si="88"/>
        <v>1.0000000000000004</v>
      </c>
      <c r="Z88" s="497">
        <f t="shared" si="89"/>
        <v>1.0000000000000004</v>
      </c>
      <c r="AB88" s="88">
        <f>(IF('Parameters &amp; DSA'!$H$1=1,(('Parameters &amp; DSA'!$B$70+'Parameters &amp; DSA'!$B$78+'Parameters &amp; DSA'!$B$82+'Parameters &amp; DSA'!$B$86)*($K88))/(1+cDC)^$A88,(('Parameters &amp; DSA'!$B$70+'Parameters &amp; DSA'!$B$78)*($K88))))*($AD$2/$AF$2)</f>
        <v>0</v>
      </c>
      <c r="AC88" s="282">
        <f>(IF('Parameters &amp; DSA'!$H$1=1,(('Parameters &amp; DSA'!$B$70+'Parameters &amp; DSA'!$B$78+'Parameters &amp; DSA'!$B$82+'Parameters &amp; DSA'!$B$86)*($M88+$N88))/(1+cDC)^$A88,(('Parameters &amp; DSA'!$B$70+'Parameters &amp; DSA'!$B$78)*($M88+$N88))))*($AD$2/$AF$2)</f>
        <v>0</v>
      </c>
      <c r="AD88" s="282">
        <f>(IF('Parameters &amp; DSA'!$H$1=1,(('Parameters &amp; DSA'!$B$70+'Parameters &amp; DSA'!$B$78+'Parameters &amp; DSA'!$B$82+'Parameters &amp; DSA'!$B$86)*(P88+Q88))/(1+cDC)^$A88,(('Parameters &amp; DSA'!$B$70+'Parameters &amp; DSA'!$B$78)*(P88+Q88))))*($AD$2/$AF$2)</f>
        <v>0</v>
      </c>
      <c r="AE88" s="282">
        <f>(IF('Parameters &amp; DSA'!$H$1=1,(('Parameters &amp; DSA'!$B$70+'Parameters &amp; DSA'!$B$78+'Parameters &amp; DSA'!$B$82+'Parameters &amp; DSA'!$B$86)*(S88+T88))/(1+cDC)^$A88,(('Parameters &amp; DSA'!$B$70+'Parameters &amp; DSA'!$B$78)*(S88+T88))))*($AD$2/$AF$2)</f>
        <v>0</v>
      </c>
      <c r="AF88" s="282">
        <f>(IF('Parameters &amp; DSA'!$H$1=1,(((V88)*cM_Dialysis0)+(W88*(cM_Dialysis1)))/(1+'Parameters &amp; DSA'!$B$6)^$A88,(((V88)*cM_Dialysis0)+(W88*cM_Dialysis1))))*($AD$2/$AG$2)</f>
        <v>0</v>
      </c>
      <c r="AG88" s="89">
        <f t="shared" si="81"/>
        <v>0</v>
      </c>
      <c r="AI88" s="84">
        <f t="shared" si="58"/>
        <v>0</v>
      </c>
      <c r="AJ88" s="25">
        <f t="shared" si="59"/>
        <v>0</v>
      </c>
      <c r="AK88" s="25">
        <f t="shared" si="60"/>
        <v>0</v>
      </c>
      <c r="AL88" s="25">
        <f t="shared" si="61"/>
        <v>0</v>
      </c>
      <c r="AM88" s="25">
        <f t="shared" si="62"/>
        <v>0</v>
      </c>
      <c r="AN88" s="25">
        <f t="shared" si="63"/>
        <v>0</v>
      </c>
      <c r="AO88" s="25">
        <f t="shared" si="64"/>
        <v>0</v>
      </c>
      <c r="AP88" s="25">
        <f t="shared" si="65"/>
        <v>0</v>
      </c>
      <c r="AQ88" s="25">
        <f t="shared" si="66"/>
        <v>0</v>
      </c>
      <c r="AR88" s="25">
        <f t="shared" si="67"/>
        <v>0</v>
      </c>
      <c r="AS88" s="25">
        <f t="shared" si="82"/>
        <v>0</v>
      </c>
      <c r="AT88" s="85">
        <f t="shared" si="83"/>
        <v>0</v>
      </c>
    </row>
    <row r="89" spans="1:46">
      <c r="A89" s="76">
        <v>85</v>
      </c>
      <c r="C89" s="10">
        <f t="shared" si="84"/>
        <v>127</v>
      </c>
      <c r="D89" s="93" t="str" cm="1">
        <f t="array" ref="D89">_xlfn.IFS(C89&lt;=4,"1-4",C89&lt;=9,"5-9",C89&lt;=14,"10-14",C89&lt;=19,"15-19",C89&lt;=24,"20-24",C89&lt;=29,"25-29",C89&lt;=34,"30-34",C89&lt;=39,"35-39",C89&lt;=44,"40-44",C89&lt;=49,"45-49",C89&lt;=54,"50-54",C89&lt;=54,"50-54",C89&lt;=59,"55-59",C89&lt;=64,"60-64",C89&lt;=69,"65-69",C89&lt;=74,"70-74",C89&lt;=79,"75-79",C89&lt;=84,"80-84",C89&gt;84,"85+")</f>
        <v>85+</v>
      </c>
      <c r="E89" s="79">
        <f>IF(D89="85+",1,VLOOKUP(D89,'Life table 2014'!$AF$3:$AR$21,7,FALSE))</f>
        <v>1</v>
      </c>
      <c r="F89" s="68"/>
      <c r="G89" s="266">
        <f t="shared" si="68"/>
        <v>31025</v>
      </c>
      <c r="H89" s="25">
        <f>'Parameters &amp; DSA'!$B$113*G89^'Parameters &amp; DSA'!$B$114</f>
        <v>4.0493214805094873</v>
      </c>
      <c r="I89" s="264">
        <f t="shared" si="85"/>
        <v>4.9895166923929923E-2</v>
      </c>
      <c r="J89" s="68"/>
      <c r="K89" s="507">
        <f t="shared" si="69"/>
        <v>0</v>
      </c>
      <c r="L89" s="496">
        <f t="shared" si="70"/>
        <v>0</v>
      </c>
      <c r="M89" s="496">
        <f t="shared" si="71"/>
        <v>0</v>
      </c>
      <c r="N89" s="270">
        <f t="shared" si="72"/>
        <v>0</v>
      </c>
      <c r="O89" s="270">
        <f t="shared" si="73"/>
        <v>0</v>
      </c>
      <c r="P89" s="270">
        <f t="shared" si="74"/>
        <v>0</v>
      </c>
      <c r="Q89" s="270">
        <f t="shared" si="75"/>
        <v>0</v>
      </c>
      <c r="R89" s="270">
        <f t="shared" si="76"/>
        <v>0</v>
      </c>
      <c r="S89" s="270">
        <f t="shared" si="77"/>
        <v>0</v>
      </c>
      <c r="T89" s="509">
        <f t="shared" si="78"/>
        <v>0</v>
      </c>
      <c r="U89" s="509">
        <f t="shared" si="79"/>
        <v>0</v>
      </c>
      <c r="V89" s="509">
        <f t="shared" si="80"/>
        <v>0</v>
      </c>
      <c r="W89" s="270">
        <f t="shared" si="86"/>
        <v>0</v>
      </c>
      <c r="X89" s="270">
        <f t="shared" si="87"/>
        <v>0</v>
      </c>
      <c r="Y89" s="259">
        <f t="shared" si="88"/>
        <v>1.0000000000000004</v>
      </c>
      <c r="Z89" s="497">
        <f t="shared" si="89"/>
        <v>1.0000000000000004</v>
      </c>
      <c r="AB89" s="88">
        <f>(IF('Parameters &amp; DSA'!$H$1=1,(('Parameters &amp; DSA'!$B$70+'Parameters &amp; DSA'!$B$78+'Parameters &amp; DSA'!$B$82+'Parameters &amp; DSA'!$B$86)*($K89))/(1+cDC)^$A89,(('Parameters &amp; DSA'!$B$70+'Parameters &amp; DSA'!$B$78)*($K89))))*($AD$2/$AF$2)</f>
        <v>0</v>
      </c>
      <c r="AC89" s="282">
        <f>(IF('Parameters &amp; DSA'!$H$1=1,(('Parameters &amp; DSA'!$B$70+'Parameters &amp; DSA'!$B$78+'Parameters &amp; DSA'!$B$82+'Parameters &amp; DSA'!$B$86)*($M89+$N89))/(1+cDC)^$A89,(('Parameters &amp; DSA'!$B$70+'Parameters &amp; DSA'!$B$78)*($M89+$N89))))*($AD$2/$AF$2)</f>
        <v>0</v>
      </c>
      <c r="AD89" s="282">
        <f>(IF('Parameters &amp; DSA'!$H$1=1,(('Parameters &amp; DSA'!$B$70+'Parameters &amp; DSA'!$B$78+'Parameters &amp; DSA'!$B$82+'Parameters &amp; DSA'!$B$86)*(P89+Q89))/(1+cDC)^$A89,(('Parameters &amp; DSA'!$B$70+'Parameters &amp; DSA'!$B$78)*(P89+Q89))))*($AD$2/$AF$2)</f>
        <v>0</v>
      </c>
      <c r="AE89" s="282">
        <f>(IF('Parameters &amp; DSA'!$H$1=1,(('Parameters &amp; DSA'!$B$70+'Parameters &amp; DSA'!$B$78+'Parameters &amp; DSA'!$B$82+'Parameters &amp; DSA'!$B$86)*(S89+T89))/(1+cDC)^$A89,(('Parameters &amp; DSA'!$B$70+'Parameters &amp; DSA'!$B$78)*(S89+T89))))*($AD$2/$AF$2)</f>
        <v>0</v>
      </c>
      <c r="AF89" s="282">
        <f>(IF('Parameters &amp; DSA'!$H$1=1,(((V89)*cM_Dialysis0)+(W89*(cM_Dialysis1)))/(1+'Parameters &amp; DSA'!$B$6)^$A89,(((V89)*cM_Dialysis0)+(W89*cM_Dialysis1))))*($AD$2/$AG$2)</f>
        <v>0</v>
      </c>
      <c r="AG89" s="89">
        <f t="shared" si="81"/>
        <v>0</v>
      </c>
      <c r="AI89" s="84">
        <f t="shared" si="58"/>
        <v>0</v>
      </c>
      <c r="AJ89" s="25">
        <f t="shared" si="59"/>
        <v>0</v>
      </c>
      <c r="AK89" s="25">
        <f t="shared" si="60"/>
        <v>0</v>
      </c>
      <c r="AL89" s="25">
        <f t="shared" si="61"/>
        <v>0</v>
      </c>
      <c r="AM89" s="25">
        <f t="shared" si="62"/>
        <v>0</v>
      </c>
      <c r="AN89" s="25">
        <f t="shared" si="63"/>
        <v>0</v>
      </c>
      <c r="AO89" s="25">
        <f t="shared" si="64"/>
        <v>0</v>
      </c>
      <c r="AP89" s="25">
        <f t="shared" si="65"/>
        <v>0</v>
      </c>
      <c r="AQ89" s="25">
        <f t="shared" si="66"/>
        <v>0</v>
      </c>
      <c r="AR89" s="25">
        <f t="shared" si="67"/>
        <v>0</v>
      </c>
      <c r="AS89" s="25">
        <f t="shared" si="82"/>
        <v>0</v>
      </c>
      <c r="AT89" s="85">
        <f t="shared" si="83"/>
        <v>0</v>
      </c>
    </row>
    <row r="90" spans="1:46">
      <c r="A90" s="76">
        <v>86</v>
      </c>
      <c r="C90" s="10">
        <f t="shared" si="84"/>
        <v>128</v>
      </c>
      <c r="D90" s="93" t="str" cm="1">
        <f t="array" ref="D90">_xlfn.IFS(C90&lt;=4,"1-4",C90&lt;=9,"5-9",C90&lt;=14,"10-14",C90&lt;=19,"15-19",C90&lt;=24,"20-24",C90&lt;=29,"25-29",C90&lt;=34,"30-34",C90&lt;=39,"35-39",C90&lt;=44,"40-44",C90&lt;=49,"45-49",C90&lt;=54,"50-54",C90&lt;=54,"50-54",C90&lt;=59,"55-59",C90&lt;=64,"60-64",C90&lt;=69,"65-69",C90&lt;=74,"70-74",C90&lt;=79,"75-79",C90&lt;=84,"80-84",C90&gt;84,"85+")</f>
        <v>85+</v>
      </c>
      <c r="E90" s="79">
        <f>IF(D90="85+",1,VLOOKUP(D90,'Life table 2014'!$AF$3:$AR$21,7,FALSE))</f>
        <v>1</v>
      </c>
      <c r="F90" s="68"/>
      <c r="G90" s="266">
        <f t="shared" si="68"/>
        <v>31390</v>
      </c>
      <c r="H90" s="25">
        <f>'Parameters &amp; DSA'!$B$113*G90^'Parameters &amp; DSA'!$B$114</f>
        <v>4.1005495314575944</v>
      </c>
      <c r="I90" s="264">
        <f t="shared" si="85"/>
        <v>4.9938016710549205E-2</v>
      </c>
      <c r="J90" s="68"/>
      <c r="K90" s="507">
        <f t="shared" si="69"/>
        <v>0</v>
      </c>
      <c r="L90" s="496">
        <f t="shared" si="70"/>
        <v>0</v>
      </c>
      <c r="M90" s="496">
        <f t="shared" si="71"/>
        <v>0</v>
      </c>
      <c r="N90" s="270">
        <f t="shared" si="72"/>
        <v>0</v>
      </c>
      <c r="O90" s="270">
        <f t="shared" si="73"/>
        <v>0</v>
      </c>
      <c r="P90" s="270">
        <f t="shared" si="74"/>
        <v>0</v>
      </c>
      <c r="Q90" s="270">
        <f t="shared" si="75"/>
        <v>0</v>
      </c>
      <c r="R90" s="270">
        <f t="shared" si="76"/>
        <v>0</v>
      </c>
      <c r="S90" s="270">
        <f t="shared" si="77"/>
        <v>0</v>
      </c>
      <c r="T90" s="509">
        <f t="shared" si="78"/>
        <v>0</v>
      </c>
      <c r="U90" s="509">
        <f t="shared" si="79"/>
        <v>0</v>
      </c>
      <c r="V90" s="509">
        <f t="shared" si="80"/>
        <v>0</v>
      </c>
      <c r="W90" s="270">
        <f t="shared" si="86"/>
        <v>0</v>
      </c>
      <c r="X90" s="270">
        <f t="shared" si="87"/>
        <v>0</v>
      </c>
      <c r="Y90" s="259">
        <f t="shared" si="88"/>
        <v>1.0000000000000004</v>
      </c>
      <c r="Z90" s="497">
        <f t="shared" si="89"/>
        <v>1.0000000000000004</v>
      </c>
      <c r="AB90" s="88">
        <f>(IF('Parameters &amp; DSA'!$H$1=1,(('Parameters &amp; DSA'!$B$70+'Parameters &amp; DSA'!$B$78+'Parameters &amp; DSA'!$B$82+'Parameters &amp; DSA'!$B$86)*($K90))/(1+cDC)^$A90,(('Parameters &amp; DSA'!$B$70+'Parameters &amp; DSA'!$B$78)*($K90))))*($AD$2/$AF$2)</f>
        <v>0</v>
      </c>
      <c r="AC90" s="282">
        <f>(IF('Parameters &amp; DSA'!$H$1=1,(('Parameters &amp; DSA'!$B$70+'Parameters &amp; DSA'!$B$78+'Parameters &amp; DSA'!$B$82+'Parameters &amp; DSA'!$B$86)*($M90+$N90))/(1+cDC)^$A90,(('Parameters &amp; DSA'!$B$70+'Parameters &amp; DSA'!$B$78)*($M90+$N90))))*($AD$2/$AF$2)</f>
        <v>0</v>
      </c>
      <c r="AD90" s="282">
        <f>(IF('Parameters &amp; DSA'!$H$1=1,(('Parameters &amp; DSA'!$B$70+'Parameters &amp; DSA'!$B$78+'Parameters &amp; DSA'!$B$82+'Parameters &amp; DSA'!$B$86)*(P90+Q90))/(1+cDC)^$A90,(('Parameters &amp; DSA'!$B$70+'Parameters &amp; DSA'!$B$78)*(P90+Q90))))*($AD$2/$AF$2)</f>
        <v>0</v>
      </c>
      <c r="AE90" s="282">
        <f>(IF('Parameters &amp; DSA'!$H$1=1,(('Parameters &amp; DSA'!$B$70+'Parameters &amp; DSA'!$B$78+'Parameters &amp; DSA'!$B$82+'Parameters &amp; DSA'!$B$86)*(S90+T90))/(1+cDC)^$A90,(('Parameters &amp; DSA'!$B$70+'Parameters &amp; DSA'!$B$78)*(S90+T90))))*($AD$2/$AF$2)</f>
        <v>0</v>
      </c>
      <c r="AF90" s="282">
        <f>(IF('Parameters &amp; DSA'!$H$1=1,(((V90)*cM_Dialysis0)+(W90*(cM_Dialysis1)))/(1+'Parameters &amp; DSA'!$B$6)^$A90,(((V90)*cM_Dialysis0)+(W90*cM_Dialysis1))))*($AD$2/$AG$2)</f>
        <v>0</v>
      </c>
      <c r="AG90" s="89">
        <f t="shared" si="81"/>
        <v>0</v>
      </c>
      <c r="AI90" s="84">
        <f t="shared" si="58"/>
        <v>0</v>
      </c>
      <c r="AJ90" s="25">
        <f t="shared" si="59"/>
        <v>0</v>
      </c>
      <c r="AK90" s="25">
        <f t="shared" si="60"/>
        <v>0</v>
      </c>
      <c r="AL90" s="25">
        <f t="shared" si="61"/>
        <v>0</v>
      </c>
      <c r="AM90" s="25">
        <f t="shared" si="62"/>
        <v>0</v>
      </c>
      <c r="AN90" s="25">
        <f t="shared" si="63"/>
        <v>0</v>
      </c>
      <c r="AO90" s="25">
        <f t="shared" si="64"/>
        <v>0</v>
      </c>
      <c r="AP90" s="25">
        <f t="shared" si="65"/>
        <v>0</v>
      </c>
      <c r="AQ90" s="25">
        <f t="shared" si="66"/>
        <v>0</v>
      </c>
      <c r="AR90" s="25">
        <f t="shared" si="67"/>
        <v>0</v>
      </c>
      <c r="AS90" s="25">
        <f t="shared" si="82"/>
        <v>0</v>
      </c>
      <c r="AT90" s="85">
        <f t="shared" si="83"/>
        <v>0</v>
      </c>
    </row>
    <row r="91" spans="1:46">
      <c r="A91" s="76">
        <v>87</v>
      </c>
      <c r="C91" s="10">
        <f t="shared" si="84"/>
        <v>129</v>
      </c>
      <c r="D91" s="93" t="str" cm="1">
        <f t="array" ref="D91">_xlfn.IFS(C91&lt;=4,"1-4",C91&lt;=9,"5-9",C91&lt;=14,"10-14",C91&lt;=19,"15-19",C91&lt;=24,"20-24",C91&lt;=29,"25-29",C91&lt;=34,"30-34",C91&lt;=39,"35-39",C91&lt;=44,"40-44",C91&lt;=49,"45-49",C91&lt;=54,"50-54",C91&lt;=54,"50-54",C91&lt;=59,"55-59",C91&lt;=64,"60-64",C91&lt;=69,"65-69",C91&lt;=74,"70-74",C91&lt;=79,"75-79",C91&lt;=84,"80-84",C91&gt;84,"85+")</f>
        <v>85+</v>
      </c>
      <c r="E91" s="79">
        <f>IF(D91="85+",1,VLOOKUP(D91,'Life table 2014'!$AF$3:$AR$21,7,FALSE))</f>
        <v>1</v>
      </c>
      <c r="F91" s="68"/>
      <c r="G91" s="266">
        <f t="shared" si="68"/>
        <v>31755</v>
      </c>
      <c r="H91" s="25">
        <f>'Parameters &amp; DSA'!$B$113*G91^'Parameters &amp; DSA'!$B$114</f>
        <v>4.1518221980816685</v>
      </c>
      <c r="I91" s="264">
        <f t="shared" si="85"/>
        <v>4.9980403422581365E-2</v>
      </c>
      <c r="J91" s="68"/>
      <c r="K91" s="507">
        <f t="shared" si="69"/>
        <v>0</v>
      </c>
      <c r="L91" s="496">
        <f t="shared" si="70"/>
        <v>0</v>
      </c>
      <c r="M91" s="496">
        <f t="shared" si="71"/>
        <v>0</v>
      </c>
      <c r="N91" s="270">
        <f t="shared" si="72"/>
        <v>0</v>
      </c>
      <c r="O91" s="270">
        <f t="shared" si="73"/>
        <v>0</v>
      </c>
      <c r="P91" s="270">
        <f t="shared" si="74"/>
        <v>0</v>
      </c>
      <c r="Q91" s="270">
        <f t="shared" si="75"/>
        <v>0</v>
      </c>
      <c r="R91" s="270">
        <f t="shared" si="76"/>
        <v>0</v>
      </c>
      <c r="S91" s="270">
        <f t="shared" si="77"/>
        <v>0</v>
      </c>
      <c r="T91" s="509">
        <f t="shared" si="78"/>
        <v>0</v>
      </c>
      <c r="U91" s="509">
        <f t="shared" si="79"/>
        <v>0</v>
      </c>
      <c r="V91" s="509">
        <f t="shared" si="80"/>
        <v>0</v>
      </c>
      <c r="W91" s="270">
        <f t="shared" si="86"/>
        <v>0</v>
      </c>
      <c r="X91" s="270">
        <f t="shared" si="87"/>
        <v>0</v>
      </c>
      <c r="Y91" s="259">
        <f t="shared" si="88"/>
        <v>1.0000000000000004</v>
      </c>
      <c r="Z91" s="497">
        <f t="shared" si="89"/>
        <v>1.0000000000000004</v>
      </c>
      <c r="AB91" s="88">
        <f>(IF('Parameters &amp; DSA'!$H$1=1,(('Parameters &amp; DSA'!$B$70+'Parameters &amp; DSA'!$B$78+'Parameters &amp; DSA'!$B$82+'Parameters &amp; DSA'!$B$86)*($K91))/(1+cDC)^$A91,(('Parameters &amp; DSA'!$B$70+'Parameters &amp; DSA'!$B$78)*($K91))))*($AD$2/$AF$2)</f>
        <v>0</v>
      </c>
      <c r="AC91" s="282">
        <f>(IF('Parameters &amp; DSA'!$H$1=1,(('Parameters &amp; DSA'!$B$70+'Parameters &amp; DSA'!$B$78+'Parameters &amp; DSA'!$B$82+'Parameters &amp; DSA'!$B$86)*($M91+$N91))/(1+cDC)^$A91,(('Parameters &amp; DSA'!$B$70+'Parameters &amp; DSA'!$B$78)*($M91+$N91))))*($AD$2/$AF$2)</f>
        <v>0</v>
      </c>
      <c r="AD91" s="282">
        <f>(IF('Parameters &amp; DSA'!$H$1=1,(('Parameters &amp; DSA'!$B$70+'Parameters &amp; DSA'!$B$78+'Parameters &amp; DSA'!$B$82+'Parameters &amp; DSA'!$B$86)*(P91+Q91))/(1+cDC)^$A91,(('Parameters &amp; DSA'!$B$70+'Parameters &amp; DSA'!$B$78)*(P91+Q91))))*($AD$2/$AF$2)</f>
        <v>0</v>
      </c>
      <c r="AE91" s="282">
        <f>(IF('Parameters &amp; DSA'!$H$1=1,(('Parameters &amp; DSA'!$B$70+'Parameters &amp; DSA'!$B$78+'Parameters &amp; DSA'!$B$82+'Parameters &amp; DSA'!$B$86)*(S91+T91))/(1+cDC)^$A91,(('Parameters &amp; DSA'!$B$70+'Parameters &amp; DSA'!$B$78)*(S91+T91))))*($AD$2/$AF$2)</f>
        <v>0</v>
      </c>
      <c r="AF91" s="282">
        <f>(IF('Parameters &amp; DSA'!$H$1=1,(((V91)*cM_Dialysis0)+(W91*(cM_Dialysis1)))/(1+'Parameters &amp; DSA'!$B$6)^$A91,(((V91)*cM_Dialysis0)+(W91*cM_Dialysis1))))*($AD$2/$AG$2)</f>
        <v>0</v>
      </c>
      <c r="AG91" s="89">
        <f t="shared" si="81"/>
        <v>0</v>
      </c>
      <c r="AI91" s="84">
        <f t="shared" si="58"/>
        <v>0</v>
      </c>
      <c r="AJ91" s="25">
        <f t="shared" si="59"/>
        <v>0</v>
      </c>
      <c r="AK91" s="25">
        <f t="shared" si="60"/>
        <v>0</v>
      </c>
      <c r="AL91" s="25">
        <f t="shared" si="61"/>
        <v>0</v>
      </c>
      <c r="AM91" s="25">
        <f t="shared" si="62"/>
        <v>0</v>
      </c>
      <c r="AN91" s="25">
        <f t="shared" si="63"/>
        <v>0</v>
      </c>
      <c r="AO91" s="25">
        <f t="shared" si="64"/>
        <v>0</v>
      </c>
      <c r="AP91" s="25">
        <f t="shared" si="65"/>
        <v>0</v>
      </c>
      <c r="AQ91" s="25">
        <f t="shared" si="66"/>
        <v>0</v>
      </c>
      <c r="AR91" s="25">
        <f t="shared" si="67"/>
        <v>0</v>
      </c>
      <c r="AS91" s="25">
        <f t="shared" si="82"/>
        <v>0</v>
      </c>
      <c r="AT91" s="85">
        <f t="shared" si="83"/>
        <v>0</v>
      </c>
    </row>
    <row r="92" spans="1:46">
      <c r="A92" s="76">
        <v>88</v>
      </c>
      <c r="C92" s="10">
        <f t="shared" si="84"/>
        <v>130</v>
      </c>
      <c r="D92" s="93" t="str" cm="1">
        <f t="array" ref="D92">_xlfn.IFS(C92&lt;=4,"1-4",C92&lt;=9,"5-9",C92&lt;=14,"10-14",C92&lt;=19,"15-19",C92&lt;=24,"20-24",C92&lt;=29,"25-29",C92&lt;=34,"30-34",C92&lt;=39,"35-39",C92&lt;=44,"40-44",C92&lt;=49,"45-49",C92&lt;=54,"50-54",C92&lt;=54,"50-54",C92&lt;=59,"55-59",C92&lt;=64,"60-64",C92&lt;=69,"65-69",C92&lt;=74,"70-74",C92&lt;=79,"75-79",C92&lt;=84,"80-84",C92&gt;84,"85+")</f>
        <v>85+</v>
      </c>
      <c r="E92" s="79">
        <f>IF(D92="85+",1,VLOOKUP(D92,'Life table 2014'!$AF$3:$AR$21,7,FALSE))</f>
        <v>1</v>
      </c>
      <c r="F92" s="68"/>
      <c r="G92" s="266">
        <f t="shared" si="68"/>
        <v>32120</v>
      </c>
      <c r="H92" s="25">
        <f>'Parameters &amp; DSA'!$B$113*G92^'Parameters &amp; DSA'!$B$114</f>
        <v>4.203139005725248</v>
      </c>
      <c r="I92" s="264">
        <f t="shared" si="85"/>
        <v>5.0022337330614786E-2</v>
      </c>
      <c r="J92" s="68"/>
      <c r="K92" s="507">
        <f t="shared" si="69"/>
        <v>0</v>
      </c>
      <c r="L92" s="496">
        <f t="shared" si="70"/>
        <v>0</v>
      </c>
      <c r="M92" s="496">
        <f t="shared" si="71"/>
        <v>0</v>
      </c>
      <c r="N92" s="270">
        <f t="shared" si="72"/>
        <v>0</v>
      </c>
      <c r="O92" s="270">
        <f t="shared" si="73"/>
        <v>0</v>
      </c>
      <c r="P92" s="270">
        <f t="shared" si="74"/>
        <v>0</v>
      </c>
      <c r="Q92" s="270">
        <f t="shared" si="75"/>
        <v>0</v>
      </c>
      <c r="R92" s="270">
        <f t="shared" si="76"/>
        <v>0</v>
      </c>
      <c r="S92" s="270">
        <f t="shared" si="77"/>
        <v>0</v>
      </c>
      <c r="T92" s="509">
        <f t="shared" si="78"/>
        <v>0</v>
      </c>
      <c r="U92" s="509">
        <f t="shared" si="79"/>
        <v>0</v>
      </c>
      <c r="V92" s="509">
        <f t="shared" si="80"/>
        <v>0</v>
      </c>
      <c r="W92" s="270">
        <f t="shared" si="86"/>
        <v>0</v>
      </c>
      <c r="X92" s="270">
        <f t="shared" si="87"/>
        <v>0</v>
      </c>
      <c r="Y92" s="259">
        <f t="shared" si="88"/>
        <v>1.0000000000000004</v>
      </c>
      <c r="Z92" s="497">
        <f t="shared" si="89"/>
        <v>1.0000000000000004</v>
      </c>
      <c r="AB92" s="88">
        <f>(IF('Parameters &amp; DSA'!$H$1=1,(('Parameters &amp; DSA'!$B$70+'Parameters &amp; DSA'!$B$78+'Parameters &amp; DSA'!$B$82+'Parameters &amp; DSA'!$B$86)*($K92))/(1+cDC)^$A92,(('Parameters &amp; DSA'!$B$70+'Parameters &amp; DSA'!$B$78)*($K92))))*($AD$2/$AF$2)</f>
        <v>0</v>
      </c>
      <c r="AC92" s="282">
        <f>(IF('Parameters &amp; DSA'!$H$1=1,(('Parameters &amp; DSA'!$B$70+'Parameters &amp; DSA'!$B$78+'Parameters &amp; DSA'!$B$82+'Parameters &amp; DSA'!$B$86)*($M92+$N92))/(1+cDC)^$A92,(('Parameters &amp; DSA'!$B$70+'Parameters &amp; DSA'!$B$78)*($M92+$N92))))*($AD$2/$AF$2)</f>
        <v>0</v>
      </c>
      <c r="AD92" s="282">
        <f>(IF('Parameters &amp; DSA'!$H$1=1,(('Parameters &amp; DSA'!$B$70+'Parameters &amp; DSA'!$B$78+'Parameters &amp; DSA'!$B$82+'Parameters &amp; DSA'!$B$86)*(P92+Q92))/(1+cDC)^$A92,(('Parameters &amp; DSA'!$B$70+'Parameters &amp; DSA'!$B$78)*(P92+Q92))))*($AD$2/$AF$2)</f>
        <v>0</v>
      </c>
      <c r="AE92" s="282">
        <f>(IF('Parameters &amp; DSA'!$H$1=1,(('Parameters &amp; DSA'!$B$70+'Parameters &amp; DSA'!$B$78+'Parameters &amp; DSA'!$B$82+'Parameters &amp; DSA'!$B$86)*(S92+T92))/(1+cDC)^$A92,(('Parameters &amp; DSA'!$B$70+'Parameters &amp; DSA'!$B$78)*(S92+T92))))*($AD$2/$AF$2)</f>
        <v>0</v>
      </c>
      <c r="AF92" s="282">
        <f>(IF('Parameters &amp; DSA'!$H$1=1,(((V92)*cM_Dialysis0)+(W92*(cM_Dialysis1)))/(1+'Parameters &amp; DSA'!$B$6)^$A92,(((V92)*cM_Dialysis0)+(W92*cM_Dialysis1))))*($AD$2/$AG$2)</f>
        <v>0</v>
      </c>
      <c r="AG92" s="89">
        <f t="shared" si="81"/>
        <v>0</v>
      </c>
      <c r="AI92" s="84">
        <f t="shared" si="58"/>
        <v>0</v>
      </c>
      <c r="AJ92" s="25">
        <f t="shared" si="59"/>
        <v>0</v>
      </c>
      <c r="AK92" s="25">
        <f t="shared" si="60"/>
        <v>0</v>
      </c>
      <c r="AL92" s="25">
        <f t="shared" si="61"/>
        <v>0</v>
      </c>
      <c r="AM92" s="25">
        <f t="shared" si="62"/>
        <v>0</v>
      </c>
      <c r="AN92" s="25">
        <f t="shared" si="63"/>
        <v>0</v>
      </c>
      <c r="AO92" s="25">
        <f t="shared" si="64"/>
        <v>0</v>
      </c>
      <c r="AP92" s="25">
        <f t="shared" si="65"/>
        <v>0</v>
      </c>
      <c r="AQ92" s="25">
        <f t="shared" si="66"/>
        <v>0</v>
      </c>
      <c r="AR92" s="25">
        <f t="shared" si="67"/>
        <v>0</v>
      </c>
      <c r="AS92" s="25">
        <f t="shared" si="82"/>
        <v>0</v>
      </c>
      <c r="AT92" s="85">
        <f t="shared" si="83"/>
        <v>0</v>
      </c>
    </row>
    <row r="93" spans="1:46">
      <c r="A93" s="76">
        <v>89</v>
      </c>
      <c r="C93" s="10">
        <f t="shared" si="84"/>
        <v>131</v>
      </c>
      <c r="D93" s="93" t="str" cm="1">
        <f t="array" ref="D93">_xlfn.IFS(C93&lt;=4,"1-4",C93&lt;=9,"5-9",C93&lt;=14,"10-14",C93&lt;=19,"15-19",C93&lt;=24,"20-24",C93&lt;=29,"25-29",C93&lt;=34,"30-34",C93&lt;=39,"35-39",C93&lt;=44,"40-44",C93&lt;=49,"45-49",C93&lt;=54,"50-54",C93&lt;=54,"50-54",C93&lt;=59,"55-59",C93&lt;=64,"60-64",C93&lt;=69,"65-69",C93&lt;=74,"70-74",C93&lt;=79,"75-79",C93&lt;=84,"80-84",C93&gt;84,"85+")</f>
        <v>85+</v>
      </c>
      <c r="E93" s="79">
        <f>IF(D93="85+",1,VLOOKUP(D93,'Life table 2014'!$AF$3:$AR$21,7,FALSE))</f>
        <v>1</v>
      </c>
      <c r="F93" s="68"/>
      <c r="G93" s="266">
        <f t="shared" si="68"/>
        <v>32485</v>
      </c>
      <c r="H93" s="25">
        <f>'Parameters &amp; DSA'!$B$113*G93^'Parameters &amp; DSA'!$B$114</f>
        <v>4.2544994901208497</v>
      </c>
      <c r="I93" s="264">
        <f t="shared" si="85"/>
        <v>5.006382836331047E-2</v>
      </c>
      <c r="J93" s="68"/>
      <c r="K93" s="507">
        <f t="shared" si="69"/>
        <v>0</v>
      </c>
      <c r="L93" s="496">
        <f t="shared" si="70"/>
        <v>0</v>
      </c>
      <c r="M93" s="496">
        <f t="shared" si="71"/>
        <v>0</v>
      </c>
      <c r="N93" s="270">
        <f t="shared" si="72"/>
        <v>0</v>
      </c>
      <c r="O93" s="270">
        <f t="shared" si="73"/>
        <v>0</v>
      </c>
      <c r="P93" s="270">
        <f t="shared" si="74"/>
        <v>0</v>
      </c>
      <c r="Q93" s="270">
        <f t="shared" si="75"/>
        <v>0</v>
      </c>
      <c r="R93" s="270">
        <f t="shared" si="76"/>
        <v>0</v>
      </c>
      <c r="S93" s="270">
        <f t="shared" si="77"/>
        <v>0</v>
      </c>
      <c r="T93" s="509">
        <f t="shared" si="78"/>
        <v>0</v>
      </c>
      <c r="U93" s="509">
        <f t="shared" si="79"/>
        <v>0</v>
      </c>
      <c r="V93" s="509">
        <f t="shared" si="80"/>
        <v>0</v>
      </c>
      <c r="W93" s="270">
        <f t="shared" si="86"/>
        <v>0</v>
      </c>
      <c r="X93" s="270">
        <f t="shared" si="87"/>
        <v>0</v>
      </c>
      <c r="Y93" s="259">
        <f t="shared" si="88"/>
        <v>1.0000000000000004</v>
      </c>
      <c r="Z93" s="497">
        <f t="shared" si="89"/>
        <v>1.0000000000000004</v>
      </c>
      <c r="AB93" s="88">
        <f>(IF('Parameters &amp; DSA'!$H$1=1,(('Parameters &amp; DSA'!$B$70+'Parameters &amp; DSA'!$B$78+'Parameters &amp; DSA'!$B$82+'Parameters &amp; DSA'!$B$86)*($K93))/(1+cDC)^$A93,(('Parameters &amp; DSA'!$B$70+'Parameters &amp; DSA'!$B$78)*($K93))))*($AD$2/$AF$2)</f>
        <v>0</v>
      </c>
      <c r="AC93" s="282">
        <f>(IF('Parameters &amp; DSA'!$H$1=1,(('Parameters &amp; DSA'!$B$70+'Parameters &amp; DSA'!$B$78+'Parameters &amp; DSA'!$B$82+'Parameters &amp; DSA'!$B$86)*($M93+$N93))/(1+cDC)^$A93,(('Parameters &amp; DSA'!$B$70+'Parameters &amp; DSA'!$B$78)*($M93+$N93))))*($AD$2/$AF$2)</f>
        <v>0</v>
      </c>
      <c r="AD93" s="282">
        <f>(IF('Parameters &amp; DSA'!$H$1=1,(('Parameters &amp; DSA'!$B$70+'Parameters &amp; DSA'!$B$78+'Parameters &amp; DSA'!$B$82+'Parameters &amp; DSA'!$B$86)*(P93+Q93))/(1+cDC)^$A93,(('Parameters &amp; DSA'!$B$70+'Parameters &amp; DSA'!$B$78)*(P93+Q93))))*($AD$2/$AF$2)</f>
        <v>0</v>
      </c>
      <c r="AE93" s="282">
        <f>(IF('Parameters &amp; DSA'!$H$1=1,(('Parameters &amp; DSA'!$B$70+'Parameters &amp; DSA'!$B$78+'Parameters &amp; DSA'!$B$82+'Parameters &amp; DSA'!$B$86)*(S93+T93))/(1+cDC)^$A93,(('Parameters &amp; DSA'!$B$70+'Parameters &amp; DSA'!$B$78)*(S93+T93))))*($AD$2/$AF$2)</f>
        <v>0</v>
      </c>
      <c r="AF93" s="282">
        <f>(IF('Parameters &amp; DSA'!$H$1=1,(((V93)*cM_Dialysis0)+(W93*(cM_Dialysis1)))/(1+'Parameters &amp; DSA'!$B$6)^$A93,(((V93)*cM_Dialysis0)+(W93*cM_Dialysis1))))*($AD$2/$AG$2)</f>
        <v>0</v>
      </c>
      <c r="AG93" s="89">
        <f t="shared" si="81"/>
        <v>0</v>
      </c>
      <c r="AI93" s="84">
        <f t="shared" si="58"/>
        <v>0</v>
      </c>
      <c r="AJ93" s="25">
        <f t="shared" si="59"/>
        <v>0</v>
      </c>
      <c r="AK93" s="25">
        <f t="shared" si="60"/>
        <v>0</v>
      </c>
      <c r="AL93" s="25">
        <f t="shared" si="61"/>
        <v>0</v>
      </c>
      <c r="AM93" s="25">
        <f t="shared" si="62"/>
        <v>0</v>
      </c>
      <c r="AN93" s="25">
        <f t="shared" si="63"/>
        <v>0</v>
      </c>
      <c r="AO93" s="25">
        <f t="shared" si="64"/>
        <v>0</v>
      </c>
      <c r="AP93" s="25">
        <f t="shared" si="65"/>
        <v>0</v>
      </c>
      <c r="AQ93" s="25">
        <f t="shared" si="66"/>
        <v>0</v>
      </c>
      <c r="AR93" s="25">
        <f t="shared" si="67"/>
        <v>0</v>
      </c>
      <c r="AS93" s="25">
        <f t="shared" si="82"/>
        <v>0</v>
      </c>
      <c r="AT93" s="85">
        <f t="shared" si="83"/>
        <v>0</v>
      </c>
    </row>
    <row r="94" spans="1:46">
      <c r="A94" s="76">
        <v>90</v>
      </c>
      <c r="C94" s="10">
        <f t="shared" si="84"/>
        <v>132</v>
      </c>
      <c r="D94" s="93" t="str" cm="1">
        <f t="array" ref="D94">_xlfn.IFS(C94&lt;=4,"1-4",C94&lt;=9,"5-9",C94&lt;=14,"10-14",C94&lt;=19,"15-19",C94&lt;=24,"20-24",C94&lt;=29,"25-29",C94&lt;=34,"30-34",C94&lt;=39,"35-39",C94&lt;=44,"40-44",C94&lt;=49,"45-49",C94&lt;=54,"50-54",C94&lt;=54,"50-54",C94&lt;=59,"55-59",C94&lt;=64,"60-64",C94&lt;=69,"65-69",C94&lt;=74,"70-74",C94&lt;=79,"75-79",C94&lt;=84,"80-84",C94&gt;84,"85+")</f>
        <v>85+</v>
      </c>
      <c r="E94" s="79">
        <f>IF(D94="85+",1,VLOOKUP(D94,'Life table 2014'!$AF$3:$AR$21,7,FALSE))</f>
        <v>1</v>
      </c>
      <c r="F94" s="68"/>
      <c r="G94" s="266">
        <f t="shared" si="68"/>
        <v>32850</v>
      </c>
      <c r="H94" s="25">
        <f>'Parameters &amp; DSA'!$B$113*G94^'Parameters &amp; DSA'!$B$114</f>
        <v>4.305903197048246</v>
      </c>
      <c r="I94" s="264">
        <f t="shared" si="85"/>
        <v>5.0104886122375292E-2</v>
      </c>
      <c r="J94" s="68"/>
      <c r="K94" s="507">
        <f t="shared" si="69"/>
        <v>0</v>
      </c>
      <c r="L94" s="496">
        <f t="shared" si="70"/>
        <v>0</v>
      </c>
      <c r="M94" s="496">
        <f t="shared" si="71"/>
        <v>0</v>
      </c>
      <c r="N94" s="270">
        <f t="shared" si="72"/>
        <v>0</v>
      </c>
      <c r="O94" s="270">
        <f t="shared" si="73"/>
        <v>0</v>
      </c>
      <c r="P94" s="270">
        <f t="shared" si="74"/>
        <v>0</v>
      </c>
      <c r="Q94" s="270">
        <f t="shared" si="75"/>
        <v>0</v>
      </c>
      <c r="R94" s="270">
        <f t="shared" si="76"/>
        <v>0</v>
      </c>
      <c r="S94" s="270">
        <f t="shared" si="77"/>
        <v>0</v>
      </c>
      <c r="T94" s="509">
        <f t="shared" si="78"/>
        <v>0</v>
      </c>
      <c r="U94" s="509">
        <f t="shared" si="79"/>
        <v>0</v>
      </c>
      <c r="V94" s="509">
        <f t="shared" si="80"/>
        <v>0</v>
      </c>
      <c r="W94" s="270">
        <f t="shared" si="86"/>
        <v>0</v>
      </c>
      <c r="X94" s="270">
        <f t="shared" si="87"/>
        <v>0</v>
      </c>
      <c r="Y94" s="259">
        <f t="shared" si="88"/>
        <v>1.0000000000000004</v>
      </c>
      <c r="Z94" s="497">
        <f t="shared" si="89"/>
        <v>1.0000000000000004</v>
      </c>
      <c r="AB94" s="88">
        <f>(IF('Parameters &amp; DSA'!$H$1=1,(('Parameters &amp; DSA'!$B$70+'Parameters &amp; DSA'!$B$78+'Parameters &amp; DSA'!$B$82+'Parameters &amp; DSA'!$B$86)*($K94))/(1+cDC)^$A94,(('Parameters &amp; DSA'!$B$70+'Parameters &amp; DSA'!$B$78)*($K94))))*($AD$2/$AF$2)</f>
        <v>0</v>
      </c>
      <c r="AC94" s="282">
        <f>(IF('Parameters &amp; DSA'!$H$1=1,(('Parameters &amp; DSA'!$B$70+'Parameters &amp; DSA'!$B$78+'Parameters &amp; DSA'!$B$82+'Parameters &amp; DSA'!$B$86)*($M94+$N94))/(1+cDC)^$A94,(('Parameters &amp; DSA'!$B$70+'Parameters &amp; DSA'!$B$78)*($M94+$N94))))*($AD$2/$AF$2)</f>
        <v>0</v>
      </c>
      <c r="AD94" s="282">
        <f>(IF('Parameters &amp; DSA'!$H$1=1,(('Parameters &amp; DSA'!$B$70+'Parameters &amp; DSA'!$B$78+'Parameters &amp; DSA'!$B$82+'Parameters &amp; DSA'!$B$86)*(P94+Q94))/(1+cDC)^$A94,(('Parameters &amp; DSA'!$B$70+'Parameters &amp; DSA'!$B$78)*(P94+Q94))))*($AD$2/$AF$2)</f>
        <v>0</v>
      </c>
      <c r="AE94" s="282">
        <f>(IF('Parameters &amp; DSA'!$H$1=1,(('Parameters &amp; DSA'!$B$70+'Parameters &amp; DSA'!$B$78+'Parameters &amp; DSA'!$B$82+'Parameters &amp; DSA'!$B$86)*(S94+T94))/(1+cDC)^$A94,(('Parameters &amp; DSA'!$B$70+'Parameters &amp; DSA'!$B$78)*(S94+T94))))*($AD$2/$AF$2)</f>
        <v>0</v>
      </c>
      <c r="AF94" s="282">
        <f>(IF('Parameters &amp; DSA'!$H$1=1,(((V94)*cM_Dialysis0)+(W94*(cM_Dialysis1)))/(1+'Parameters &amp; DSA'!$B$6)^$A94,(((V94)*cM_Dialysis0)+(W94*cM_Dialysis1))))*($AD$2/$AG$2)</f>
        <v>0</v>
      </c>
      <c r="AG94" s="89">
        <f t="shared" si="81"/>
        <v>0</v>
      </c>
      <c r="AI94" s="84">
        <f t="shared" si="58"/>
        <v>0</v>
      </c>
      <c r="AJ94" s="25">
        <f t="shared" si="59"/>
        <v>0</v>
      </c>
      <c r="AK94" s="25">
        <f t="shared" si="60"/>
        <v>0</v>
      </c>
      <c r="AL94" s="25">
        <f t="shared" si="61"/>
        <v>0</v>
      </c>
      <c r="AM94" s="25">
        <f t="shared" si="62"/>
        <v>0</v>
      </c>
      <c r="AN94" s="25">
        <f t="shared" si="63"/>
        <v>0</v>
      </c>
      <c r="AO94" s="25">
        <f t="shared" si="64"/>
        <v>0</v>
      </c>
      <c r="AP94" s="25">
        <f t="shared" si="65"/>
        <v>0</v>
      </c>
      <c r="AQ94" s="25">
        <f t="shared" si="66"/>
        <v>0</v>
      </c>
      <c r="AR94" s="25">
        <f t="shared" si="67"/>
        <v>0</v>
      </c>
      <c r="AS94" s="25">
        <f t="shared" si="82"/>
        <v>0</v>
      </c>
      <c r="AT94" s="85">
        <f t="shared" si="83"/>
        <v>0</v>
      </c>
    </row>
    <row r="95" spans="1:46">
      <c r="A95" s="76">
        <v>91</v>
      </c>
      <c r="C95" s="10">
        <f t="shared" si="84"/>
        <v>133</v>
      </c>
      <c r="D95" s="93" t="str" cm="1">
        <f t="array" ref="D95">_xlfn.IFS(C95&lt;=4,"1-4",C95&lt;=9,"5-9",C95&lt;=14,"10-14",C95&lt;=19,"15-19",C95&lt;=24,"20-24",C95&lt;=29,"25-29",C95&lt;=34,"30-34",C95&lt;=39,"35-39",C95&lt;=44,"40-44",C95&lt;=49,"45-49",C95&lt;=54,"50-54",C95&lt;=54,"50-54",C95&lt;=59,"55-59",C95&lt;=64,"60-64",C95&lt;=69,"65-69",C95&lt;=74,"70-74",C95&lt;=79,"75-79",C95&lt;=84,"80-84",C95&gt;84,"85+")</f>
        <v>85+</v>
      </c>
      <c r="E95" s="79">
        <f>IF(D95="85+",1,VLOOKUP(D95,'Life table 2014'!$AF$3:$AR$21,7,FALSE))</f>
        <v>1</v>
      </c>
      <c r="F95" s="68"/>
      <c r="G95" s="266">
        <f t="shared" si="68"/>
        <v>33215</v>
      </c>
      <c r="H95" s="25">
        <f>'Parameters &amp; DSA'!$B$113*G95^'Parameters &amp; DSA'!$B$114</f>
        <v>4.3573496820078708</v>
      </c>
      <c r="I95" s="264">
        <f t="shared" si="85"/>
        <v>5.0145519897047852E-2</v>
      </c>
      <c r="J95" s="68"/>
      <c r="K95" s="507">
        <f t="shared" si="69"/>
        <v>0</v>
      </c>
      <c r="L95" s="496">
        <f t="shared" si="70"/>
        <v>0</v>
      </c>
      <c r="M95" s="496">
        <f t="shared" si="71"/>
        <v>0</v>
      </c>
      <c r="N95" s="270">
        <f t="shared" si="72"/>
        <v>0</v>
      </c>
      <c r="O95" s="270">
        <f t="shared" si="73"/>
        <v>0</v>
      </c>
      <c r="P95" s="270">
        <f t="shared" si="74"/>
        <v>0</v>
      </c>
      <c r="Q95" s="270">
        <f t="shared" si="75"/>
        <v>0</v>
      </c>
      <c r="R95" s="270">
        <f t="shared" si="76"/>
        <v>0</v>
      </c>
      <c r="S95" s="270">
        <f t="shared" si="77"/>
        <v>0</v>
      </c>
      <c r="T95" s="509">
        <f t="shared" si="78"/>
        <v>0</v>
      </c>
      <c r="U95" s="509">
        <f t="shared" si="79"/>
        <v>0</v>
      </c>
      <c r="V95" s="509">
        <f t="shared" si="80"/>
        <v>0</v>
      </c>
      <c r="W95" s="270">
        <f t="shared" si="86"/>
        <v>0</v>
      </c>
      <c r="X95" s="270">
        <f t="shared" si="87"/>
        <v>0</v>
      </c>
      <c r="Y95" s="259">
        <f t="shared" si="88"/>
        <v>1.0000000000000004</v>
      </c>
      <c r="Z95" s="497">
        <f t="shared" si="89"/>
        <v>1.0000000000000004</v>
      </c>
      <c r="AB95" s="88">
        <f>(IF('Parameters &amp; DSA'!$H$1=1,(('Parameters &amp; DSA'!$B$70+'Parameters &amp; DSA'!$B$78+'Parameters &amp; DSA'!$B$82+'Parameters &amp; DSA'!$B$86)*($K95))/(1+cDC)^$A95,(('Parameters &amp; DSA'!$B$70+'Parameters &amp; DSA'!$B$78)*($K95))))*($AD$2/$AF$2)</f>
        <v>0</v>
      </c>
      <c r="AC95" s="282">
        <f>(IF('Parameters &amp; DSA'!$H$1=1,(('Parameters &amp; DSA'!$B$70+'Parameters &amp; DSA'!$B$78+'Parameters &amp; DSA'!$B$82+'Parameters &amp; DSA'!$B$86)*($M95+$N95))/(1+cDC)^$A95,(('Parameters &amp; DSA'!$B$70+'Parameters &amp; DSA'!$B$78)*($M95+$N95))))*($AD$2/$AF$2)</f>
        <v>0</v>
      </c>
      <c r="AD95" s="282">
        <f>(IF('Parameters &amp; DSA'!$H$1=1,(('Parameters &amp; DSA'!$B$70+'Parameters &amp; DSA'!$B$78+'Parameters &amp; DSA'!$B$82+'Parameters &amp; DSA'!$B$86)*(P95+Q95))/(1+cDC)^$A95,(('Parameters &amp; DSA'!$B$70+'Parameters &amp; DSA'!$B$78)*(P95+Q95))))*($AD$2/$AF$2)</f>
        <v>0</v>
      </c>
      <c r="AE95" s="282">
        <f>(IF('Parameters &amp; DSA'!$H$1=1,(('Parameters &amp; DSA'!$B$70+'Parameters &amp; DSA'!$B$78+'Parameters &amp; DSA'!$B$82+'Parameters &amp; DSA'!$B$86)*(S95+T95))/(1+cDC)^$A95,(('Parameters &amp; DSA'!$B$70+'Parameters &amp; DSA'!$B$78)*(S95+T95))))*($AD$2/$AF$2)</f>
        <v>0</v>
      </c>
      <c r="AF95" s="282">
        <f>(IF('Parameters &amp; DSA'!$H$1=1,(((V95)*cM_Dialysis0)+(W95*(cM_Dialysis1)))/(1+'Parameters &amp; DSA'!$B$6)^$A95,(((V95)*cM_Dialysis0)+(W95*cM_Dialysis1))))*($AD$2/$AG$2)</f>
        <v>0</v>
      </c>
      <c r="AG95" s="89">
        <f t="shared" si="81"/>
        <v>0</v>
      </c>
      <c r="AI95" s="84">
        <f t="shared" si="58"/>
        <v>0</v>
      </c>
      <c r="AJ95" s="25">
        <f t="shared" si="59"/>
        <v>0</v>
      </c>
      <c r="AK95" s="25">
        <f t="shared" si="60"/>
        <v>0</v>
      </c>
      <c r="AL95" s="25">
        <f t="shared" si="61"/>
        <v>0</v>
      </c>
      <c r="AM95" s="25">
        <f t="shared" si="62"/>
        <v>0</v>
      </c>
      <c r="AN95" s="25">
        <f t="shared" si="63"/>
        <v>0</v>
      </c>
      <c r="AO95" s="25">
        <f t="shared" si="64"/>
        <v>0</v>
      </c>
      <c r="AP95" s="25">
        <f t="shared" si="65"/>
        <v>0</v>
      </c>
      <c r="AQ95" s="25">
        <f t="shared" si="66"/>
        <v>0</v>
      </c>
      <c r="AR95" s="25">
        <f t="shared" si="67"/>
        <v>0</v>
      </c>
      <c r="AS95" s="25">
        <f t="shared" si="82"/>
        <v>0</v>
      </c>
      <c r="AT95" s="85">
        <f t="shared" si="83"/>
        <v>0</v>
      </c>
    </row>
    <row r="96" spans="1:46">
      <c r="A96" s="76">
        <v>92</v>
      </c>
      <c r="C96" s="10">
        <f t="shared" si="84"/>
        <v>134</v>
      </c>
      <c r="D96" s="93" t="str" cm="1">
        <f t="array" ref="D96">_xlfn.IFS(C96&lt;=4,"1-4",C96&lt;=9,"5-9",C96&lt;=14,"10-14",C96&lt;=19,"15-19",C96&lt;=24,"20-24",C96&lt;=29,"25-29",C96&lt;=34,"30-34",C96&lt;=39,"35-39",C96&lt;=44,"40-44",C96&lt;=49,"45-49",C96&lt;=54,"50-54",C96&lt;=54,"50-54",C96&lt;=59,"55-59",C96&lt;=64,"60-64",C96&lt;=69,"65-69",C96&lt;=74,"70-74",C96&lt;=79,"75-79",C96&lt;=84,"80-84",C96&gt;84,"85+")</f>
        <v>85+</v>
      </c>
      <c r="E96" s="79">
        <f>IF(D96="85+",1,VLOOKUP(D96,'Life table 2014'!$AF$3:$AR$21,7,FALSE))</f>
        <v>1</v>
      </c>
      <c r="F96" s="68"/>
      <c r="G96" s="266">
        <f t="shared" si="68"/>
        <v>33580</v>
      </c>
      <c r="H96" s="25">
        <f>'Parameters &amp; DSA'!$B$113*G96^'Parameters &amp; DSA'!$B$114</f>
        <v>4.4088385099081071</v>
      </c>
      <c r="I96" s="264">
        <f t="shared" si="85"/>
        <v>5.0185738677391734E-2</v>
      </c>
      <c r="J96" s="68"/>
      <c r="K96" s="507">
        <f t="shared" si="69"/>
        <v>0</v>
      </c>
      <c r="L96" s="496">
        <f t="shared" si="70"/>
        <v>0</v>
      </c>
      <c r="M96" s="496">
        <f t="shared" si="71"/>
        <v>0</v>
      </c>
      <c r="N96" s="270">
        <f t="shared" si="72"/>
        <v>0</v>
      </c>
      <c r="O96" s="270">
        <f t="shared" si="73"/>
        <v>0</v>
      </c>
      <c r="P96" s="270">
        <f t="shared" si="74"/>
        <v>0</v>
      </c>
      <c r="Q96" s="270">
        <f t="shared" si="75"/>
        <v>0</v>
      </c>
      <c r="R96" s="270">
        <f t="shared" si="76"/>
        <v>0</v>
      </c>
      <c r="S96" s="270">
        <f t="shared" si="77"/>
        <v>0</v>
      </c>
      <c r="T96" s="509">
        <f t="shared" si="78"/>
        <v>0</v>
      </c>
      <c r="U96" s="509">
        <f t="shared" si="79"/>
        <v>0</v>
      </c>
      <c r="V96" s="509">
        <f t="shared" si="80"/>
        <v>0</v>
      </c>
      <c r="W96" s="270">
        <f t="shared" si="86"/>
        <v>0</v>
      </c>
      <c r="X96" s="270">
        <f t="shared" si="87"/>
        <v>0</v>
      </c>
      <c r="Y96" s="259">
        <f t="shared" si="88"/>
        <v>1.0000000000000004</v>
      </c>
      <c r="Z96" s="497">
        <f>K96+M96+N96+P96+Q96+S96+T96+V96+W96+Y96</f>
        <v>1.0000000000000004</v>
      </c>
      <c r="AB96" s="88">
        <f>(IF('Parameters &amp; DSA'!$H$1=1,(('Parameters &amp; DSA'!$B$70+'Parameters &amp; DSA'!$B$78+'Parameters &amp; DSA'!$B$82+'Parameters &amp; DSA'!$B$86)*($K96))/(1+cDC)^$A96,(('Parameters &amp; DSA'!$B$70+'Parameters &amp; DSA'!$B$78)*($K96))))*($AD$2/$AF$2)</f>
        <v>0</v>
      </c>
      <c r="AC96" s="282">
        <f>(IF('Parameters &amp; DSA'!$H$1=1,(('Parameters &amp; DSA'!$B$70+'Parameters &amp; DSA'!$B$78+'Parameters &amp; DSA'!$B$82+'Parameters &amp; DSA'!$B$86)*($M96+$N96))/(1+cDC)^$A96,(('Parameters &amp; DSA'!$B$70+'Parameters &amp; DSA'!$B$78)*($M96+$N96))))*($AD$2/$AF$2)</f>
        <v>0</v>
      </c>
      <c r="AD96" s="282">
        <f>(IF('Parameters &amp; DSA'!$H$1=1,(('Parameters &amp; DSA'!$B$70+'Parameters &amp; DSA'!$B$78+'Parameters &amp; DSA'!$B$82+'Parameters &amp; DSA'!$B$86)*(P96+Q96))/(1+cDC)^$A96,(('Parameters &amp; DSA'!$B$70+'Parameters &amp; DSA'!$B$78)*(P96+Q96))))*($AD$2/$AF$2)</f>
        <v>0</v>
      </c>
      <c r="AE96" s="282">
        <f>(IF('Parameters &amp; DSA'!$H$1=1,(('Parameters &amp; DSA'!$B$70+'Parameters &amp; DSA'!$B$78+'Parameters &amp; DSA'!$B$82+'Parameters &amp; DSA'!$B$86)*(S96+T96))/(1+cDC)^$A96,(('Parameters &amp; DSA'!$B$70+'Parameters &amp; DSA'!$B$78)*(S96+T96))))*($AD$2/$AF$2)</f>
        <v>0</v>
      </c>
      <c r="AF96" s="282">
        <f>(IF('Parameters &amp; DSA'!$H$1=1,(((V96)*cM_Dialysis0)+(W96*(cM_Dialysis1)))/(1+'Parameters &amp; DSA'!$B$6)^$A96,(((V96)*cM_Dialysis0)+(W96*cM_Dialysis1))))*($AD$2/$AG$2)</f>
        <v>0</v>
      </c>
      <c r="AG96" s="89">
        <f t="shared" si="81"/>
        <v>0</v>
      </c>
      <c r="AI96" s="84">
        <f t="shared" si="58"/>
        <v>0</v>
      </c>
      <c r="AJ96" s="25">
        <f t="shared" si="59"/>
        <v>0</v>
      </c>
      <c r="AK96" s="25">
        <f t="shared" si="60"/>
        <v>0</v>
      </c>
      <c r="AL96" s="25">
        <f t="shared" si="61"/>
        <v>0</v>
      </c>
      <c r="AM96" s="25">
        <f t="shared" si="62"/>
        <v>0</v>
      </c>
      <c r="AN96" s="25">
        <f t="shared" si="63"/>
        <v>0</v>
      </c>
      <c r="AO96" s="25">
        <f t="shared" si="64"/>
        <v>0</v>
      </c>
      <c r="AP96" s="25">
        <f t="shared" si="65"/>
        <v>0</v>
      </c>
      <c r="AQ96" s="25">
        <f t="shared" si="66"/>
        <v>0</v>
      </c>
      <c r="AR96" s="25">
        <f t="shared" si="67"/>
        <v>0</v>
      </c>
      <c r="AS96" s="25">
        <f t="shared" si="82"/>
        <v>0</v>
      </c>
      <c r="AT96" s="85">
        <f t="shared" si="83"/>
        <v>0</v>
      </c>
    </row>
    <row r="97" spans="1:46">
      <c r="A97" s="76">
        <v>93</v>
      </c>
      <c r="C97" s="10">
        <f t="shared" si="84"/>
        <v>135</v>
      </c>
      <c r="D97" s="93" t="str" cm="1">
        <f t="array" ref="D97">_xlfn.IFS(C97&lt;=4,"1-4",C97&lt;=9,"5-9",C97&lt;=14,"10-14",C97&lt;=19,"15-19",C97&lt;=24,"20-24",C97&lt;=29,"25-29",C97&lt;=34,"30-34",C97&lt;=39,"35-39",C97&lt;=44,"40-44",C97&lt;=49,"45-49",C97&lt;=54,"50-54",C97&lt;=54,"50-54",C97&lt;=59,"55-59",C97&lt;=64,"60-64",C97&lt;=69,"65-69",C97&lt;=74,"70-74",C97&lt;=79,"75-79",C97&lt;=84,"80-84",C97&gt;84,"85+")</f>
        <v>85+</v>
      </c>
      <c r="E97" s="79">
        <f>IF(D97="85+",1,VLOOKUP(D97,'Life table 2014'!$AF$3:$AR$21,7,FALSE))</f>
        <v>1</v>
      </c>
      <c r="F97" s="68"/>
      <c r="G97" s="266">
        <f t="shared" si="68"/>
        <v>33945</v>
      </c>
      <c r="H97" s="25">
        <f>'Parameters &amp; DSA'!$B$113*G97^'Parameters &amp; DSA'!$B$114</f>
        <v>4.4603692547660705</v>
      </c>
      <c r="I97" s="264">
        <f t="shared" si="85"/>
        <v>5.0225551167217053E-2</v>
      </c>
      <c r="J97" s="68"/>
      <c r="K97" s="507">
        <f t="shared" si="69"/>
        <v>0</v>
      </c>
      <c r="L97" s="496">
        <f t="shared" si="70"/>
        <v>0</v>
      </c>
      <c r="M97" s="496">
        <f t="shared" si="71"/>
        <v>0</v>
      </c>
      <c r="N97" s="270">
        <f t="shared" si="72"/>
        <v>0</v>
      </c>
      <c r="O97" s="270">
        <f t="shared" si="73"/>
        <v>0</v>
      </c>
      <c r="P97" s="270">
        <f t="shared" si="74"/>
        <v>0</v>
      </c>
      <c r="Q97" s="270">
        <f t="shared" si="75"/>
        <v>0</v>
      </c>
      <c r="R97" s="270">
        <f t="shared" si="76"/>
        <v>0</v>
      </c>
      <c r="S97" s="270">
        <f t="shared" si="77"/>
        <v>0</v>
      </c>
      <c r="T97" s="509">
        <f t="shared" si="78"/>
        <v>0</v>
      </c>
      <c r="U97" s="509">
        <f t="shared" si="79"/>
        <v>0</v>
      </c>
      <c r="V97" s="509">
        <f t="shared" si="80"/>
        <v>0</v>
      </c>
      <c r="W97" s="270">
        <f t="shared" si="86"/>
        <v>0</v>
      </c>
      <c r="X97" s="270">
        <f t="shared" si="87"/>
        <v>0</v>
      </c>
      <c r="Y97" s="259">
        <f t="shared" si="88"/>
        <v>1.0000000000000004</v>
      </c>
      <c r="Z97" s="497">
        <f t="shared" si="89"/>
        <v>1.0000000000000004</v>
      </c>
      <c r="AB97" s="88">
        <f>(IF('Parameters &amp; DSA'!$H$1=1,(('Parameters &amp; DSA'!$B$70+'Parameters &amp; DSA'!$B$78+'Parameters &amp; DSA'!$B$82+'Parameters &amp; DSA'!$B$86)*($K97))/(1+cDC)^$A97,(('Parameters &amp; DSA'!$B$70+'Parameters &amp; DSA'!$B$78)*($K97))))*($AD$2/$AF$2)</f>
        <v>0</v>
      </c>
      <c r="AC97" s="282">
        <f>(IF('Parameters &amp; DSA'!$H$1=1,(('Parameters &amp; DSA'!$B$70+'Parameters &amp; DSA'!$B$78+'Parameters &amp; DSA'!$B$82+'Parameters &amp; DSA'!$B$86)*($M97+$N97))/(1+cDC)^$A97,(('Parameters &amp; DSA'!$B$70+'Parameters &amp; DSA'!$B$78)*($M97+$N97))))*($AD$2/$AF$2)</f>
        <v>0</v>
      </c>
      <c r="AD97" s="282">
        <f>(IF('Parameters &amp; DSA'!$H$1=1,(('Parameters &amp; DSA'!$B$70+'Parameters &amp; DSA'!$B$78+'Parameters &amp; DSA'!$B$82+'Parameters &amp; DSA'!$B$86)*(P97+Q97))/(1+cDC)^$A97,(('Parameters &amp; DSA'!$B$70+'Parameters &amp; DSA'!$B$78)*(P97+Q97))))*($AD$2/$AF$2)</f>
        <v>0</v>
      </c>
      <c r="AE97" s="282">
        <f>(IF('Parameters &amp; DSA'!$H$1=1,(('Parameters &amp; DSA'!$B$70+'Parameters &amp; DSA'!$B$78+'Parameters &amp; DSA'!$B$82+'Parameters &amp; DSA'!$B$86)*(S97+T97))/(1+cDC)^$A97,(('Parameters &amp; DSA'!$B$70+'Parameters &amp; DSA'!$B$78)*(S97+T97))))*($AD$2/$AF$2)</f>
        <v>0</v>
      </c>
      <c r="AF97" s="282">
        <f>(IF('Parameters &amp; DSA'!$H$1=1,(((V97)*cM_Dialysis0)+(W97*(cM_Dialysis1)))/(1+'Parameters &amp; DSA'!$B$6)^$A97,(((V97)*cM_Dialysis0)+(W97*cM_Dialysis1))))*($AD$2/$AG$2)</f>
        <v>0</v>
      </c>
      <c r="AG97" s="89">
        <f t="shared" si="81"/>
        <v>0</v>
      </c>
      <c r="AI97" s="84">
        <f t="shared" si="58"/>
        <v>0</v>
      </c>
      <c r="AJ97" s="25">
        <f t="shared" si="59"/>
        <v>0</v>
      </c>
      <c r="AK97" s="25">
        <f t="shared" si="60"/>
        <v>0</v>
      </c>
      <c r="AL97" s="25">
        <f t="shared" si="61"/>
        <v>0</v>
      </c>
      <c r="AM97" s="25">
        <f t="shared" si="62"/>
        <v>0</v>
      </c>
      <c r="AN97" s="25">
        <f t="shared" si="63"/>
        <v>0</v>
      </c>
      <c r="AO97" s="25">
        <f t="shared" si="64"/>
        <v>0</v>
      </c>
      <c r="AP97" s="25">
        <f t="shared" si="65"/>
        <v>0</v>
      </c>
      <c r="AQ97" s="25">
        <f t="shared" si="66"/>
        <v>0</v>
      </c>
      <c r="AR97" s="25">
        <f t="shared" si="67"/>
        <v>0</v>
      </c>
      <c r="AS97" s="25">
        <f t="shared" si="82"/>
        <v>0</v>
      </c>
      <c r="AT97" s="85">
        <f t="shared" si="83"/>
        <v>0</v>
      </c>
    </row>
    <row r="98" spans="1:46">
      <c r="A98" s="76">
        <v>94</v>
      </c>
      <c r="C98" s="10">
        <f t="shared" si="84"/>
        <v>136</v>
      </c>
      <c r="D98" s="93" t="str" cm="1">
        <f t="array" ref="D98">_xlfn.IFS(C98&lt;=4,"1-4",C98&lt;=9,"5-9",C98&lt;=14,"10-14",C98&lt;=19,"15-19",C98&lt;=24,"20-24",C98&lt;=29,"25-29",C98&lt;=34,"30-34",C98&lt;=39,"35-39",C98&lt;=44,"40-44",C98&lt;=49,"45-49",C98&lt;=54,"50-54",C98&lt;=54,"50-54",C98&lt;=59,"55-59",C98&lt;=64,"60-64",C98&lt;=69,"65-69",C98&lt;=74,"70-74",C98&lt;=79,"75-79",C98&lt;=84,"80-84",C98&gt;84,"85+")</f>
        <v>85+</v>
      </c>
      <c r="E98" s="79">
        <f>IF(D98="85+",1,VLOOKUP(D98,'Life table 2014'!$AF$3:$AR$21,7,FALSE))</f>
        <v>1</v>
      </c>
      <c r="F98" s="68"/>
      <c r="G98" s="266">
        <f t="shared" si="68"/>
        <v>34310</v>
      </c>
      <c r="H98" s="25">
        <f>'Parameters &amp; DSA'!$B$113*G98^'Parameters &amp; DSA'!$B$114</f>
        <v>4.5119414994209519</v>
      </c>
      <c r="I98" s="264">
        <f t="shared" si="85"/>
        <v>5.0264965796106398E-2</v>
      </c>
      <c r="J98" s="68"/>
      <c r="K98" s="507">
        <f t="shared" si="69"/>
        <v>0</v>
      </c>
      <c r="L98" s="496">
        <f t="shared" si="70"/>
        <v>0</v>
      </c>
      <c r="M98" s="496">
        <f t="shared" si="71"/>
        <v>0</v>
      </c>
      <c r="N98" s="270">
        <f t="shared" si="72"/>
        <v>0</v>
      </c>
      <c r="O98" s="270">
        <f t="shared" si="73"/>
        <v>0</v>
      </c>
      <c r="P98" s="270">
        <f t="shared" si="74"/>
        <v>0</v>
      </c>
      <c r="Q98" s="270">
        <f t="shared" si="75"/>
        <v>0</v>
      </c>
      <c r="R98" s="270">
        <f t="shared" si="76"/>
        <v>0</v>
      </c>
      <c r="S98" s="270">
        <f t="shared" si="77"/>
        <v>0</v>
      </c>
      <c r="T98" s="509">
        <f t="shared" si="78"/>
        <v>0</v>
      </c>
      <c r="U98" s="509">
        <f t="shared" si="79"/>
        <v>0</v>
      </c>
      <c r="V98" s="509">
        <f t="shared" si="80"/>
        <v>0</v>
      </c>
      <c r="W98" s="270">
        <f t="shared" si="86"/>
        <v>0</v>
      </c>
      <c r="X98" s="270">
        <f t="shared" si="87"/>
        <v>0</v>
      </c>
      <c r="Y98" s="259">
        <f t="shared" si="88"/>
        <v>1.0000000000000004</v>
      </c>
      <c r="Z98" s="497">
        <f t="shared" si="89"/>
        <v>1.0000000000000004</v>
      </c>
      <c r="AB98" s="88">
        <f>(IF('Parameters &amp; DSA'!$H$1=1,(('Parameters &amp; DSA'!$B$70+'Parameters &amp; DSA'!$B$78+'Parameters &amp; DSA'!$B$82+'Parameters &amp; DSA'!$B$86)*($K98))/(1+cDC)^$A98,(('Parameters &amp; DSA'!$B$70+'Parameters &amp; DSA'!$B$78)*($K98))))*($AD$2/$AF$2)</f>
        <v>0</v>
      </c>
      <c r="AC98" s="282">
        <f>(IF('Parameters &amp; DSA'!$H$1=1,(('Parameters &amp; DSA'!$B$70+'Parameters &amp; DSA'!$B$78+'Parameters &amp; DSA'!$B$82+'Parameters &amp; DSA'!$B$86)*($M98+$N98))/(1+cDC)^$A98,(('Parameters &amp; DSA'!$B$70+'Parameters &amp; DSA'!$B$78)*($M98+$N98))))*($AD$2/$AF$2)</f>
        <v>0</v>
      </c>
      <c r="AD98" s="282">
        <f>(IF('Parameters &amp; DSA'!$H$1=1,(('Parameters &amp; DSA'!$B$70+'Parameters &amp; DSA'!$B$78+'Parameters &amp; DSA'!$B$82+'Parameters &amp; DSA'!$B$86)*(P98+Q98))/(1+cDC)^$A98,(('Parameters &amp; DSA'!$B$70+'Parameters &amp; DSA'!$B$78)*(P98+Q98))))*($AD$2/$AF$2)</f>
        <v>0</v>
      </c>
      <c r="AE98" s="282">
        <f>(IF('Parameters &amp; DSA'!$H$1=1,(('Parameters &amp; DSA'!$B$70+'Parameters &amp; DSA'!$B$78+'Parameters &amp; DSA'!$B$82+'Parameters &amp; DSA'!$B$86)*(S98+T98))/(1+cDC)^$A98,(('Parameters &amp; DSA'!$B$70+'Parameters &amp; DSA'!$B$78)*(S98+T98))))*($AD$2/$AF$2)</f>
        <v>0</v>
      </c>
      <c r="AF98" s="282">
        <f>(IF('Parameters &amp; DSA'!$H$1=1,(((V98)*cM_Dialysis0)+(W98*(cM_Dialysis1)))/(1+'Parameters &amp; DSA'!$B$6)^$A98,(((V98)*cM_Dialysis0)+(W98*cM_Dialysis1))))*($AD$2/$AG$2)</f>
        <v>0</v>
      </c>
      <c r="AG98" s="89">
        <f t="shared" si="81"/>
        <v>0</v>
      </c>
      <c r="AI98" s="84">
        <f t="shared" si="58"/>
        <v>0</v>
      </c>
      <c r="AJ98" s="25">
        <f t="shared" si="59"/>
        <v>0</v>
      </c>
      <c r="AK98" s="25">
        <f t="shared" si="60"/>
        <v>0</v>
      </c>
      <c r="AL98" s="25">
        <f t="shared" si="61"/>
        <v>0</v>
      </c>
      <c r="AM98" s="25">
        <f t="shared" si="62"/>
        <v>0</v>
      </c>
      <c r="AN98" s="25">
        <f t="shared" si="63"/>
        <v>0</v>
      </c>
      <c r="AO98" s="25">
        <f t="shared" si="64"/>
        <v>0</v>
      </c>
      <c r="AP98" s="25">
        <f t="shared" si="65"/>
        <v>0</v>
      </c>
      <c r="AQ98" s="25">
        <f t="shared" si="66"/>
        <v>0</v>
      </c>
      <c r="AR98" s="25">
        <f t="shared" si="67"/>
        <v>0</v>
      </c>
      <c r="AS98" s="25">
        <f t="shared" si="82"/>
        <v>0</v>
      </c>
      <c r="AT98" s="85">
        <f t="shared" si="83"/>
        <v>0</v>
      </c>
    </row>
    <row r="99" spans="1:46">
      <c r="A99" s="76">
        <v>95</v>
      </c>
      <c r="C99" s="10">
        <f t="shared" si="84"/>
        <v>137</v>
      </c>
      <c r="D99" s="93" t="str" cm="1">
        <f t="array" ref="D99">_xlfn.IFS(C99&lt;=4,"1-4",C99&lt;=9,"5-9",C99&lt;=14,"10-14",C99&lt;=19,"15-19",C99&lt;=24,"20-24",C99&lt;=29,"25-29",C99&lt;=34,"30-34",C99&lt;=39,"35-39",C99&lt;=44,"40-44",C99&lt;=49,"45-49",C99&lt;=54,"50-54",C99&lt;=54,"50-54",C99&lt;=59,"55-59",C99&lt;=64,"60-64",C99&lt;=69,"65-69",C99&lt;=74,"70-74",C99&lt;=79,"75-79",C99&lt;=84,"80-84",C99&gt;84,"85+")</f>
        <v>85+</v>
      </c>
      <c r="E99" s="79">
        <f>IF(D99="85+",1,VLOOKUP(D99,'Life table 2014'!$AF$3:$AR$21,7,FALSE))</f>
        <v>1</v>
      </c>
      <c r="F99" s="68"/>
      <c r="G99" s="266">
        <f t="shared" si="68"/>
        <v>34675</v>
      </c>
      <c r="H99" s="25">
        <f>'Parameters &amp; DSA'!$B$113*G99^'Parameters &amp; DSA'!$B$114</f>
        <v>4.563554835259346</v>
      </c>
      <c r="I99" s="264">
        <f t="shared" si="85"/>
        <v>5.0303990730889425E-2</v>
      </c>
      <c r="J99" s="68"/>
      <c r="K99" s="507">
        <f t="shared" si="69"/>
        <v>0</v>
      </c>
      <c r="L99" s="496">
        <f t="shared" si="70"/>
        <v>0</v>
      </c>
      <c r="M99" s="496">
        <f t="shared" si="71"/>
        <v>0</v>
      </c>
      <c r="N99" s="270">
        <f t="shared" si="72"/>
        <v>0</v>
      </c>
      <c r="O99" s="270">
        <f t="shared" si="73"/>
        <v>0</v>
      </c>
      <c r="P99" s="270">
        <f t="shared" si="74"/>
        <v>0</v>
      </c>
      <c r="Q99" s="270">
        <f t="shared" si="75"/>
        <v>0</v>
      </c>
      <c r="R99" s="270">
        <f t="shared" si="76"/>
        <v>0</v>
      </c>
      <c r="S99" s="270">
        <f t="shared" si="77"/>
        <v>0</v>
      </c>
      <c r="T99" s="509">
        <f t="shared" si="78"/>
        <v>0</v>
      </c>
      <c r="U99" s="509">
        <f t="shared" si="79"/>
        <v>0</v>
      </c>
      <c r="V99" s="509">
        <f t="shared" si="80"/>
        <v>0</v>
      </c>
      <c r="W99" s="270">
        <f t="shared" si="86"/>
        <v>0</v>
      </c>
      <c r="X99" s="270">
        <f t="shared" si="87"/>
        <v>0</v>
      </c>
      <c r="Y99" s="259">
        <f t="shared" si="88"/>
        <v>1.0000000000000004</v>
      </c>
      <c r="Z99" s="497">
        <f t="shared" si="89"/>
        <v>1.0000000000000004</v>
      </c>
      <c r="AB99" s="88">
        <f>(IF('Parameters &amp; DSA'!$H$1=1,(('Parameters &amp; DSA'!$B$70+'Parameters &amp; DSA'!$B$78+'Parameters &amp; DSA'!$B$82+'Parameters &amp; DSA'!$B$86)*($K99))/(1+cDC)^$A99,(('Parameters &amp; DSA'!$B$70+'Parameters &amp; DSA'!$B$78)*($K99))))*($AD$2/$AF$2)</f>
        <v>0</v>
      </c>
      <c r="AC99" s="282">
        <f>(IF('Parameters &amp; DSA'!$H$1=1,(('Parameters &amp; DSA'!$B$70+'Parameters &amp; DSA'!$B$78+'Parameters &amp; DSA'!$B$82+'Parameters &amp; DSA'!$B$86)*($M99+$N99))/(1+cDC)^$A99,(('Parameters &amp; DSA'!$B$70+'Parameters &amp; DSA'!$B$78)*($M99+$N99))))*($AD$2/$AF$2)</f>
        <v>0</v>
      </c>
      <c r="AD99" s="282">
        <f>(IF('Parameters &amp; DSA'!$H$1=1,(('Parameters &amp; DSA'!$B$70+'Parameters &amp; DSA'!$B$78+'Parameters &amp; DSA'!$B$82+'Parameters &amp; DSA'!$B$86)*(P99+Q99))/(1+cDC)^$A99,(('Parameters &amp; DSA'!$B$70+'Parameters &amp; DSA'!$B$78)*(P99+Q99))))*($AD$2/$AF$2)</f>
        <v>0</v>
      </c>
      <c r="AE99" s="282">
        <f>(IF('Parameters &amp; DSA'!$H$1=1,(('Parameters &amp; DSA'!$B$70+'Parameters &amp; DSA'!$B$78+'Parameters &amp; DSA'!$B$82+'Parameters &amp; DSA'!$B$86)*(S99+T99))/(1+cDC)^$A99,(('Parameters &amp; DSA'!$B$70+'Parameters &amp; DSA'!$B$78)*(S99+T99))))*($AD$2/$AF$2)</f>
        <v>0</v>
      </c>
      <c r="AF99" s="282">
        <f>(IF('Parameters &amp; DSA'!$H$1=1,(((V99)*cM_Dialysis0)+(W99*(cM_Dialysis1)))/(1+'Parameters &amp; DSA'!$B$6)^$A99,(((V99)*cM_Dialysis0)+(W99*cM_Dialysis1))))*($AD$2/$AG$2)</f>
        <v>0</v>
      </c>
      <c r="AG99" s="89">
        <f t="shared" si="81"/>
        <v>0</v>
      </c>
      <c r="AI99" s="84">
        <f t="shared" si="58"/>
        <v>0</v>
      </c>
      <c r="AJ99" s="25">
        <f t="shared" si="59"/>
        <v>0</v>
      </c>
      <c r="AK99" s="25">
        <f t="shared" si="60"/>
        <v>0</v>
      </c>
      <c r="AL99" s="25">
        <f t="shared" si="61"/>
        <v>0</v>
      </c>
      <c r="AM99" s="25">
        <f t="shared" si="62"/>
        <v>0</v>
      </c>
      <c r="AN99" s="25">
        <f t="shared" si="63"/>
        <v>0</v>
      </c>
      <c r="AO99" s="25">
        <f t="shared" si="64"/>
        <v>0</v>
      </c>
      <c r="AP99" s="25">
        <f t="shared" si="65"/>
        <v>0</v>
      </c>
      <c r="AQ99" s="25">
        <f t="shared" si="66"/>
        <v>0</v>
      </c>
      <c r="AR99" s="25">
        <f t="shared" si="67"/>
        <v>0</v>
      </c>
      <c r="AS99" s="25">
        <f t="shared" si="82"/>
        <v>0</v>
      </c>
      <c r="AT99" s="85">
        <f t="shared" si="83"/>
        <v>0</v>
      </c>
    </row>
    <row r="100" spans="1:46">
      <c r="A100" s="76">
        <v>96</v>
      </c>
      <c r="C100" s="10">
        <f t="shared" si="84"/>
        <v>138</v>
      </c>
      <c r="D100" s="93" t="str" cm="1">
        <f t="array" ref="D100">_xlfn.IFS(C100&lt;=4,"1-4",C100&lt;=9,"5-9",C100&lt;=14,"10-14",C100&lt;=19,"15-19",C100&lt;=24,"20-24",C100&lt;=29,"25-29",C100&lt;=34,"30-34",C100&lt;=39,"35-39",C100&lt;=44,"40-44",C100&lt;=49,"45-49",C100&lt;=54,"50-54",C100&lt;=54,"50-54",C100&lt;=59,"55-59",C100&lt;=64,"60-64",C100&lt;=69,"65-69",C100&lt;=74,"70-74",C100&lt;=79,"75-79",C100&lt;=84,"80-84",C100&gt;84,"85+")</f>
        <v>85+</v>
      </c>
      <c r="E100" s="79">
        <f>IF(D100="85+",1,VLOOKUP(D100,'Life table 2014'!$AF$3:$AR$21,7,FALSE))</f>
        <v>1</v>
      </c>
      <c r="F100" s="68"/>
      <c r="G100" s="266">
        <f t="shared" si="68"/>
        <v>35040</v>
      </c>
      <c r="H100" s="25">
        <f>'Parameters &amp; DSA'!$B$113*G100^'Parameters &amp; DSA'!$B$114</f>
        <v>4.6152088619519844</v>
      </c>
      <c r="I100" s="264">
        <f t="shared" si="85"/>
        <v>5.0342633886562127E-2</v>
      </c>
      <c r="J100" s="68"/>
      <c r="K100" s="507">
        <f t="shared" si="69"/>
        <v>0</v>
      </c>
      <c r="L100" s="496">
        <f t="shared" si="70"/>
        <v>0</v>
      </c>
      <c r="M100" s="496">
        <f t="shared" si="71"/>
        <v>0</v>
      </c>
      <c r="N100" s="270">
        <f t="shared" si="72"/>
        <v>0</v>
      </c>
      <c r="O100" s="270">
        <f t="shared" si="73"/>
        <v>0</v>
      </c>
      <c r="P100" s="270">
        <f t="shared" si="74"/>
        <v>0</v>
      </c>
      <c r="Q100" s="270">
        <f t="shared" si="75"/>
        <v>0</v>
      </c>
      <c r="R100" s="270">
        <f t="shared" si="76"/>
        <v>0</v>
      </c>
      <c r="S100" s="270">
        <f t="shared" si="77"/>
        <v>0</v>
      </c>
      <c r="T100" s="509">
        <f t="shared" si="78"/>
        <v>0</v>
      </c>
      <c r="U100" s="509">
        <f t="shared" si="79"/>
        <v>0</v>
      </c>
      <c r="V100" s="509">
        <f t="shared" si="80"/>
        <v>0</v>
      </c>
      <c r="W100" s="270">
        <f t="shared" si="86"/>
        <v>0</v>
      </c>
      <c r="X100" s="270">
        <f t="shared" si="87"/>
        <v>0</v>
      </c>
      <c r="Y100" s="259">
        <f t="shared" si="88"/>
        <v>1.0000000000000004</v>
      </c>
      <c r="Z100" s="497">
        <f t="shared" si="89"/>
        <v>1.0000000000000004</v>
      </c>
      <c r="AB100" s="88">
        <f>(IF('Parameters &amp; DSA'!$H$1=1,(('Parameters &amp; DSA'!$B$70+'Parameters &amp; DSA'!$B$78+'Parameters &amp; DSA'!$B$82+'Parameters &amp; DSA'!$B$86)*($K100))/(1+cDC)^$A100,(('Parameters &amp; DSA'!$B$70+'Parameters &amp; DSA'!$B$78)*($K100))))*($AD$2/$AF$2)</f>
        <v>0</v>
      </c>
      <c r="AC100" s="282">
        <f>(IF('Parameters &amp; DSA'!$H$1=1,(('Parameters &amp; DSA'!$B$70+'Parameters &amp; DSA'!$B$78+'Parameters &amp; DSA'!$B$82+'Parameters &amp; DSA'!$B$86)*($M100+$N100))/(1+cDC)^$A100,(('Parameters &amp; DSA'!$B$70+'Parameters &amp; DSA'!$B$78)*($M100+$N100))))*($AD$2/$AF$2)</f>
        <v>0</v>
      </c>
      <c r="AD100" s="282">
        <f>(IF('Parameters &amp; DSA'!$H$1=1,(('Parameters &amp; DSA'!$B$70+'Parameters &amp; DSA'!$B$78+'Parameters &amp; DSA'!$B$82+'Parameters &amp; DSA'!$B$86)*(P100+Q100))/(1+cDC)^$A100,(('Parameters &amp; DSA'!$B$70+'Parameters &amp; DSA'!$B$78)*(P100+Q100))))*($AD$2/$AF$2)</f>
        <v>0</v>
      </c>
      <c r="AE100" s="282">
        <f>(IF('Parameters &amp; DSA'!$H$1=1,(('Parameters &amp; DSA'!$B$70+'Parameters &amp; DSA'!$B$78+'Parameters &amp; DSA'!$B$82+'Parameters &amp; DSA'!$B$86)*(S100+T100))/(1+cDC)^$A100,(('Parameters &amp; DSA'!$B$70+'Parameters &amp; DSA'!$B$78)*(S100+T100))))*($AD$2/$AF$2)</f>
        <v>0</v>
      </c>
      <c r="AF100" s="282">
        <f>(IF('Parameters &amp; DSA'!$H$1=1,(((V100)*cM_Dialysis0)+(W100*(cM_Dialysis1)))/(1+'Parameters &amp; DSA'!$B$6)^$A100,(((V100)*cM_Dialysis0)+(W100*cM_Dialysis1))))*($AD$2/$AG$2)</f>
        <v>0</v>
      </c>
      <c r="AG100" s="89">
        <f t="shared" si="81"/>
        <v>0</v>
      </c>
      <c r="AI100" s="84">
        <f t="shared" si="58"/>
        <v>0</v>
      </c>
      <c r="AJ100" s="25">
        <f>AI100*u3aCT</f>
        <v>0</v>
      </c>
      <c r="AK100" s="25">
        <f t="shared" si="60"/>
        <v>0</v>
      </c>
      <c r="AL100" s="25">
        <f>AK100*u3bCT</f>
        <v>0</v>
      </c>
      <c r="AM100" s="25">
        <f t="shared" si="62"/>
        <v>0</v>
      </c>
      <c r="AN100" s="25">
        <f>AM100*u4CT</f>
        <v>0</v>
      </c>
      <c r="AO100" s="25">
        <f t="shared" si="64"/>
        <v>0</v>
      </c>
      <c r="AP100" s="25">
        <f>AO100*u5CT</f>
        <v>0</v>
      </c>
      <c r="AQ100" s="25">
        <f t="shared" si="66"/>
        <v>0</v>
      </c>
      <c r="AR100" s="25">
        <f>AQ100*uDialysisCT</f>
        <v>0</v>
      </c>
      <c r="AS100" s="25">
        <f t="shared" si="82"/>
        <v>0</v>
      </c>
      <c r="AT100" s="85">
        <f t="shared" si="83"/>
        <v>0</v>
      </c>
    </row>
    <row r="101" spans="1:46">
      <c r="A101" s="76">
        <v>97</v>
      </c>
      <c r="C101" s="10">
        <f t="shared" si="84"/>
        <v>139</v>
      </c>
      <c r="D101" s="93" t="str" cm="1">
        <f t="array" ref="D101">_xlfn.IFS(C101&lt;=4,"1-4",C101&lt;=9,"5-9",C101&lt;=14,"10-14",C101&lt;=19,"15-19",C101&lt;=24,"20-24",C101&lt;=29,"25-29",C101&lt;=34,"30-34",C101&lt;=39,"35-39",C101&lt;=44,"40-44",C101&lt;=49,"45-49",C101&lt;=54,"50-54",C101&lt;=54,"50-54",C101&lt;=59,"55-59",C101&lt;=64,"60-64",C101&lt;=69,"65-69",C101&lt;=74,"70-74",C101&lt;=79,"75-79",C101&lt;=84,"80-84",C101&gt;84,"85+")</f>
        <v>85+</v>
      </c>
      <c r="E101" s="79">
        <f>IF(D101="85+",1,VLOOKUP(D101,'Life table 2014'!$AF$3:$AR$21,7,FALSE))</f>
        <v>1</v>
      </c>
      <c r="F101" s="68"/>
      <c r="G101" s="266">
        <f t="shared" si="68"/>
        <v>35405</v>
      </c>
      <c r="H101" s="25">
        <f>'Parameters &amp; DSA'!$B$113*G101^'Parameters &amp; DSA'!$B$114</f>
        <v>4.6669031872011342</v>
      </c>
      <c r="I101" s="264">
        <f t="shared" si="85"/>
        <v>5.0380902936497884E-2</v>
      </c>
      <c r="J101" s="68"/>
      <c r="K101" s="507">
        <f t="shared" si="69"/>
        <v>0</v>
      </c>
      <c r="L101" s="496">
        <f t="shared" si="70"/>
        <v>0</v>
      </c>
      <c r="M101" s="496">
        <f t="shared" si="71"/>
        <v>0</v>
      </c>
      <c r="N101" s="270">
        <f t="shared" si="72"/>
        <v>0</v>
      </c>
      <c r="O101" s="270">
        <f t="shared" si="73"/>
        <v>0</v>
      </c>
      <c r="P101" s="270">
        <f t="shared" si="74"/>
        <v>0</v>
      </c>
      <c r="Q101" s="270">
        <f t="shared" si="75"/>
        <v>0</v>
      </c>
      <c r="R101" s="270">
        <f t="shared" si="76"/>
        <v>0</v>
      </c>
      <c r="S101" s="270">
        <f t="shared" si="77"/>
        <v>0</v>
      </c>
      <c r="T101" s="509">
        <f t="shared" si="78"/>
        <v>0</v>
      </c>
      <c r="U101" s="509">
        <f t="shared" si="79"/>
        <v>0</v>
      </c>
      <c r="V101" s="509">
        <f t="shared" si="80"/>
        <v>0</v>
      </c>
      <c r="W101" s="270">
        <f t="shared" si="86"/>
        <v>0</v>
      </c>
      <c r="X101" s="270">
        <f t="shared" si="87"/>
        <v>0</v>
      </c>
      <c r="Y101" s="259">
        <f t="shared" si="88"/>
        <v>1.0000000000000004</v>
      </c>
      <c r="Z101" s="497">
        <f t="shared" si="89"/>
        <v>1.0000000000000004</v>
      </c>
      <c r="AB101" s="88">
        <f>(IF('Parameters &amp; DSA'!$H$1=1,(('Parameters &amp; DSA'!$B$70+'Parameters &amp; DSA'!$B$78+'Parameters &amp; DSA'!$B$82+'Parameters &amp; DSA'!$B$86)*($K101))/(1+cDC)^$A101,(('Parameters &amp; DSA'!$B$70+'Parameters &amp; DSA'!$B$78)*($K101))))*($AD$2/$AF$2)</f>
        <v>0</v>
      </c>
      <c r="AC101" s="282">
        <f>(IF('Parameters &amp; DSA'!$H$1=1,(('Parameters &amp; DSA'!$B$70+'Parameters &amp; DSA'!$B$78+'Parameters &amp; DSA'!$B$82+'Parameters &amp; DSA'!$B$86)*($M101+$N101))/(1+cDC)^$A101,(('Parameters &amp; DSA'!$B$70+'Parameters &amp; DSA'!$B$78)*($M101+$N101))))*($AD$2/$AF$2)</f>
        <v>0</v>
      </c>
      <c r="AD101" s="282">
        <f>(IF('Parameters &amp; DSA'!$H$1=1,(('Parameters &amp; DSA'!$B$70+'Parameters &amp; DSA'!$B$78+'Parameters &amp; DSA'!$B$82+'Parameters &amp; DSA'!$B$86)*(P101+Q101))/(1+cDC)^$A101,(('Parameters &amp; DSA'!$B$70+'Parameters &amp; DSA'!$B$78)*(P101+Q101))))*($AD$2/$AF$2)</f>
        <v>0</v>
      </c>
      <c r="AE101" s="282">
        <f>(IF('Parameters &amp; DSA'!$H$1=1,(('Parameters &amp; DSA'!$B$70+'Parameters &amp; DSA'!$B$78+'Parameters &amp; DSA'!$B$82+'Parameters &amp; DSA'!$B$86)*(S101+T101))/(1+cDC)^$A101,(('Parameters &amp; DSA'!$B$70+'Parameters &amp; DSA'!$B$78)*(S101+T101))))*($AD$2/$AF$2)</f>
        <v>0</v>
      </c>
      <c r="AF101" s="282">
        <f>(IF('Parameters &amp; DSA'!$H$1=1,(((V101)*cM_Dialysis0)+(W101*(cM_Dialysis1)))/(1+'Parameters &amp; DSA'!$B$6)^$A101,(((V101)*cM_Dialysis0)+(W101*cM_Dialysis1))))*($AD$2/$AG$2)</f>
        <v>0</v>
      </c>
      <c r="AG101" s="89">
        <f t="shared" si="81"/>
        <v>0</v>
      </c>
      <c r="AI101" s="84">
        <f t="shared" si="58"/>
        <v>0</v>
      </c>
      <c r="AJ101" s="25">
        <f>AI101*u3aCT</f>
        <v>0</v>
      </c>
      <c r="AK101" s="25">
        <f t="shared" si="60"/>
        <v>0</v>
      </c>
      <c r="AL101" s="25">
        <f>AK101*u3bCT</f>
        <v>0</v>
      </c>
      <c r="AM101" s="25">
        <f t="shared" si="62"/>
        <v>0</v>
      </c>
      <c r="AN101" s="25">
        <f>AM101*u4CT</f>
        <v>0</v>
      </c>
      <c r="AO101" s="25">
        <f t="shared" si="64"/>
        <v>0</v>
      </c>
      <c r="AP101" s="25">
        <f>AO101*u5CT</f>
        <v>0</v>
      </c>
      <c r="AQ101" s="25">
        <f t="shared" si="66"/>
        <v>0</v>
      </c>
      <c r="AR101" s="25">
        <f>AQ101*uDialysisCT</f>
        <v>0</v>
      </c>
      <c r="AS101" s="25">
        <f t="shared" si="82"/>
        <v>0</v>
      </c>
      <c r="AT101" s="85">
        <f t="shared" si="83"/>
        <v>0</v>
      </c>
    </row>
    <row r="102" spans="1:46">
      <c r="A102" s="76">
        <v>98</v>
      </c>
      <c r="C102" s="10">
        <f t="shared" si="84"/>
        <v>140</v>
      </c>
      <c r="D102" s="93" t="str" cm="1">
        <f t="array" ref="D102">_xlfn.IFS(C102&lt;=4,"1-4",C102&lt;=9,"5-9",C102&lt;=14,"10-14",C102&lt;=19,"15-19",C102&lt;=24,"20-24",C102&lt;=29,"25-29",C102&lt;=34,"30-34",C102&lt;=39,"35-39",C102&lt;=44,"40-44",C102&lt;=49,"45-49",C102&lt;=54,"50-54",C102&lt;=54,"50-54",C102&lt;=59,"55-59",C102&lt;=64,"60-64",C102&lt;=69,"65-69",C102&lt;=74,"70-74",C102&lt;=79,"75-79",C102&lt;=84,"80-84",C102&gt;84,"85+")</f>
        <v>85+</v>
      </c>
      <c r="E102" s="79">
        <f>IF(D102="85+",1,VLOOKUP(D102,'Life table 2014'!$AF$3:$AR$21,7,FALSE))</f>
        <v>1</v>
      </c>
      <c r="F102" s="68"/>
      <c r="G102" s="266">
        <f t="shared" si="68"/>
        <v>35770</v>
      </c>
      <c r="H102" s="25">
        <f>'Parameters &amp; DSA'!$B$113*G102^'Parameters &amp; DSA'!$B$114</f>
        <v>4.7186374264983657</v>
      </c>
      <c r="I102" s="264">
        <f t="shared" si="85"/>
        <v>5.0418805322373639E-2</v>
      </c>
      <c r="J102" s="68"/>
      <c r="K102" s="507">
        <f t="shared" si="69"/>
        <v>0</v>
      </c>
      <c r="L102" s="496">
        <f t="shared" si="70"/>
        <v>0</v>
      </c>
      <c r="M102" s="496">
        <f t="shared" si="71"/>
        <v>0</v>
      </c>
      <c r="N102" s="270">
        <f t="shared" si="72"/>
        <v>0</v>
      </c>
      <c r="O102" s="270">
        <f t="shared" si="73"/>
        <v>0</v>
      </c>
      <c r="P102" s="270">
        <f t="shared" si="74"/>
        <v>0</v>
      </c>
      <c r="Q102" s="270">
        <f t="shared" si="75"/>
        <v>0</v>
      </c>
      <c r="R102" s="270">
        <f t="shared" si="76"/>
        <v>0</v>
      </c>
      <c r="S102" s="270">
        <f t="shared" si="77"/>
        <v>0</v>
      </c>
      <c r="T102" s="509">
        <f t="shared" si="78"/>
        <v>0</v>
      </c>
      <c r="U102" s="509">
        <f t="shared" si="79"/>
        <v>0</v>
      </c>
      <c r="V102" s="509">
        <f t="shared" si="80"/>
        <v>0</v>
      </c>
      <c r="W102" s="270">
        <f t="shared" si="86"/>
        <v>0</v>
      </c>
      <c r="X102" s="270">
        <f t="shared" si="87"/>
        <v>0</v>
      </c>
      <c r="Y102" s="259">
        <f t="shared" si="88"/>
        <v>1.0000000000000004</v>
      </c>
      <c r="Z102" s="497">
        <f t="shared" si="89"/>
        <v>1.0000000000000004</v>
      </c>
      <c r="AB102" s="88">
        <f>(IF('Parameters &amp; DSA'!$H$1=1,(('Parameters &amp; DSA'!$B$70+'Parameters &amp; DSA'!$B$78+'Parameters &amp; DSA'!$B$82+'Parameters &amp; DSA'!$B$86)*($K102))/(1+cDC)^$A102,(('Parameters &amp; DSA'!$B$70+'Parameters &amp; DSA'!$B$78)*($K102))))*($AD$2/$AF$2)</f>
        <v>0</v>
      </c>
      <c r="AC102" s="282">
        <f>(IF('Parameters &amp; DSA'!$H$1=1,(('Parameters &amp; DSA'!$B$70+'Parameters &amp; DSA'!$B$78+'Parameters &amp; DSA'!$B$82+'Parameters &amp; DSA'!$B$86)*($M102+$N102))/(1+cDC)^$A102,(('Parameters &amp; DSA'!$B$70+'Parameters &amp; DSA'!$B$78)*($M102+$N102))))*($AD$2/$AF$2)</f>
        <v>0</v>
      </c>
      <c r="AD102" s="282">
        <f>(IF('Parameters &amp; DSA'!$H$1=1,(('Parameters &amp; DSA'!$B$70+'Parameters &amp; DSA'!$B$78+'Parameters &amp; DSA'!$B$82+'Parameters &amp; DSA'!$B$86)*(P102+Q102))/(1+cDC)^$A102,(('Parameters &amp; DSA'!$B$70+'Parameters &amp; DSA'!$B$78)*(P102+Q102))))*($AD$2/$AF$2)</f>
        <v>0</v>
      </c>
      <c r="AE102" s="282">
        <f>(IF('Parameters &amp; DSA'!$H$1=1,(('Parameters &amp; DSA'!$B$70+'Parameters &amp; DSA'!$B$78+'Parameters &amp; DSA'!$B$82+'Parameters &amp; DSA'!$B$86)*(S102+T102))/(1+cDC)^$A102,(('Parameters &amp; DSA'!$B$70+'Parameters &amp; DSA'!$B$78)*(S102+T102))))*($AD$2/$AF$2)</f>
        <v>0</v>
      </c>
      <c r="AF102" s="282">
        <f>(IF('Parameters &amp; DSA'!$H$1=1,(((V102)*cM_Dialysis0)+(W102*(cM_Dialysis1)))/(1+'Parameters &amp; DSA'!$B$6)^$A102,(((V102)*cM_Dialysis0)+(W102*cM_Dialysis1))))*($AD$2/$AG$2)</f>
        <v>0</v>
      </c>
      <c r="AG102" s="89">
        <f t="shared" si="81"/>
        <v>0</v>
      </c>
      <c r="AI102" s="84">
        <f t="shared" si="58"/>
        <v>0</v>
      </c>
      <c r="AJ102" s="25">
        <f>AI102*u3aCT</f>
        <v>0</v>
      </c>
      <c r="AK102" s="25">
        <f t="shared" si="60"/>
        <v>0</v>
      </c>
      <c r="AL102" s="25">
        <f>AK102*u3bCT</f>
        <v>0</v>
      </c>
      <c r="AM102" s="25">
        <f t="shared" si="62"/>
        <v>0</v>
      </c>
      <c r="AN102" s="25">
        <f>AM102*u4CT</f>
        <v>0</v>
      </c>
      <c r="AO102" s="25">
        <f t="shared" si="64"/>
        <v>0</v>
      </c>
      <c r="AP102" s="25">
        <f>AO102*u5CT</f>
        <v>0</v>
      </c>
      <c r="AQ102" s="25">
        <f t="shared" si="66"/>
        <v>0</v>
      </c>
      <c r="AR102" s="25">
        <f>AQ102*uDialysisCT</f>
        <v>0</v>
      </c>
      <c r="AS102" s="25">
        <f t="shared" si="82"/>
        <v>0</v>
      </c>
      <c r="AT102" s="85">
        <f t="shared" si="83"/>
        <v>0</v>
      </c>
    </row>
    <row r="103" spans="1:46" ht="16.5" thickBot="1">
      <c r="A103" s="72">
        <v>99</v>
      </c>
      <c r="C103" s="80">
        <f t="shared" si="84"/>
        <v>141</v>
      </c>
      <c r="D103" s="81" t="str" cm="1">
        <f t="array" ref="D103">_xlfn.IFS(C103&lt;=4,"1-4",C103&lt;=9,"5-9",C103&lt;=14,"10-14",C103&lt;=19,"15-19",C103&lt;=24,"20-24",C103&lt;=29,"25-29",C103&lt;=34,"30-34",C103&lt;=39,"35-39",C103&lt;=44,"40-44",C103&lt;=49,"45-49",C103&lt;=54,"50-54",C103&lt;=54,"50-54",C103&lt;=59,"55-59",C103&lt;=64,"60-64",C103&lt;=69,"65-69",C103&lt;=74,"70-74",C103&lt;=79,"75-79",C103&lt;=84,"80-84",C103&gt;84,"85+")</f>
        <v>85+</v>
      </c>
      <c r="E103" s="82">
        <f>IF(D103="85+",1,VLOOKUP(D103,'Life table 2014'!$AF$3:$AR$21,7,FALSE))</f>
        <v>1</v>
      </c>
      <c r="F103" s="68"/>
      <c r="G103" s="267">
        <f t="shared" si="68"/>
        <v>36135</v>
      </c>
      <c r="H103" s="86">
        <f>'Parameters &amp; DSA'!$B$113*G103^'Parameters &amp; DSA'!$B$114</f>
        <v>4.7704112028919008</v>
      </c>
      <c r="I103" s="265">
        <f t="shared" si="85"/>
        <v>5.0456348263341333E-2</v>
      </c>
      <c r="J103" s="68"/>
      <c r="K103" s="507">
        <f t="shared" ref="K103" si="90">(K102*IF((1-(E102*mm_3a))&gt;0,(1-(E102*mm_3a)),0))*(1-p3a_3b)</f>
        <v>0</v>
      </c>
      <c r="L103" s="496">
        <f t="shared" ref="L103" si="91">K102*IF((E102*mm_3a)&gt;1,1,(E102*mm_3a))</f>
        <v>0</v>
      </c>
      <c r="M103" s="496">
        <f t="shared" ref="M103" si="92">(K102*IF((1-(E102*mm_3a))&gt;0,(1-(E102*mm_3a)),0))*p3a_3b</f>
        <v>0</v>
      </c>
      <c r="N103" s="270">
        <f t="shared" ref="N103" si="93">(SUM(M102:N102)*(IF(1-(E102*mm_3b)&gt;0,1-(E102*mm_3b),0)))*(1-p3b_4)</f>
        <v>0</v>
      </c>
      <c r="O103" s="270">
        <f t="shared" ref="O103" si="94">SUM(M102:N102)*(IF((E102*mm_3b)&gt;1,1,(E102*mm_3b)))</f>
        <v>0</v>
      </c>
      <c r="P103" s="270">
        <f t="shared" ref="P103" si="95">(SUM(M102:N102)*(IF(1-(E102*mm_3b)&gt;0,1-(E102*mm_3b),0)))*p3b_4</f>
        <v>0</v>
      </c>
      <c r="Q103" s="270">
        <f t="shared" ref="Q103" si="96">(SUM(P102:Q102)*(IF(1-(E102*mm_4)&gt;0,1-(E102*mm_4),0)))*(1-p4_5)</f>
        <v>0</v>
      </c>
      <c r="R103" s="270">
        <f t="shared" ref="R103" si="97">SUM(P102:Q102)*IF((E102*mm_4)&gt;1,1,(E102*mm_4))</f>
        <v>0</v>
      </c>
      <c r="S103" s="270">
        <f t="shared" ref="S103" si="98">(SUM(P102:Q102)*(IF(1-(E102*mm_4)&gt;0,1-(E102*mm_4),0)))*p4_5</f>
        <v>0</v>
      </c>
      <c r="T103" s="509">
        <f t="shared" si="78"/>
        <v>0</v>
      </c>
      <c r="U103" s="509">
        <f t="shared" si="79"/>
        <v>0</v>
      </c>
      <c r="V103" s="509">
        <f t="shared" si="80"/>
        <v>0</v>
      </c>
      <c r="W103" s="270">
        <f t="shared" ref="W103" si="99">SUM(V102:W102)*(IF((1-E102-I102)&gt;0,(1-E102-I102),0))</f>
        <v>0</v>
      </c>
      <c r="X103" s="270">
        <f t="shared" ref="X103" si="100">SUM(V102:W102)*(IF((E102+I102)&gt;1,1,(E102+I102)))</f>
        <v>0</v>
      </c>
      <c r="Y103" s="259">
        <f t="shared" ref="Y103" si="101">L103+O103+R103+U103+X103+Y102</f>
        <v>1.0000000000000004</v>
      </c>
      <c r="Z103" s="497">
        <f t="shared" si="89"/>
        <v>1.0000000000000004</v>
      </c>
      <c r="AB103" s="88">
        <f>(IF('Parameters &amp; DSA'!$H$1=1,(('Parameters &amp; DSA'!$B$70+'Parameters &amp; DSA'!$B$78+'Parameters &amp; DSA'!$B$82+'Parameters &amp; DSA'!$B$86)*($K103))/(1+cDC)^$A103,(('Parameters &amp; DSA'!$B$70+'Parameters &amp; DSA'!$B$78)*($K103))))*($AD$2/$AF$2)</f>
        <v>0</v>
      </c>
      <c r="AC103" s="282">
        <f>(IF('Parameters &amp; DSA'!$H$1=1,(('Parameters &amp; DSA'!$B$70+'Parameters &amp; DSA'!$B$78+'Parameters &amp; DSA'!$B$82+'Parameters &amp; DSA'!$B$86)*($M103+$N103))/(1+cDC)^$A103,(('Parameters &amp; DSA'!$B$70+'Parameters &amp; DSA'!$B$78)*($M103+$N103))))*($AD$2/$AF$2)</f>
        <v>0</v>
      </c>
      <c r="AD103" s="282">
        <f>(IF('Parameters &amp; DSA'!$H$1=1,(('Parameters &amp; DSA'!$B$70+'Parameters &amp; DSA'!$B$78+'Parameters &amp; DSA'!$B$82+'Parameters &amp; DSA'!$B$86)*(P103+Q103))/(1+cDC)^$A103,(('Parameters &amp; DSA'!$B$70+'Parameters &amp; DSA'!$B$78)*(P103+Q103))))*($AD$2/$AF$2)</f>
        <v>0</v>
      </c>
      <c r="AE103" s="282">
        <f>(IF('Parameters &amp; DSA'!$H$1=1,(('Parameters &amp; DSA'!$B$70+'Parameters &amp; DSA'!$B$78+'Parameters &amp; DSA'!$B$82+'Parameters &amp; DSA'!$B$86)*(S103+T103))/(1+cDC)^$A103,(('Parameters &amp; DSA'!$B$70+'Parameters &amp; DSA'!$B$78)*(S103+T103))))*($AD$2/$AF$2)</f>
        <v>0</v>
      </c>
      <c r="AF103" s="282">
        <f>(IF('Parameters &amp; DSA'!$H$1=1,(((V103)*cM_Dialysis0)+(W103*(cM_Dialysis1)))/(1+'Parameters &amp; DSA'!$B$6)^$A103,(((V103)*cM_Dialysis0)+(W103*cM_Dialysis1))))*($AD$2/$AG$2)</f>
        <v>0</v>
      </c>
      <c r="AG103" s="89">
        <f t="shared" si="81"/>
        <v>0</v>
      </c>
      <c r="AI103" s="119">
        <f t="shared" si="58"/>
        <v>0</v>
      </c>
      <c r="AJ103" s="86">
        <f>AI103*u3aCT</f>
        <v>0</v>
      </c>
      <c r="AK103" s="86">
        <f t="shared" si="60"/>
        <v>0</v>
      </c>
      <c r="AL103" s="86">
        <f>AK103*u3bCT</f>
        <v>0</v>
      </c>
      <c r="AM103" s="86">
        <f t="shared" si="62"/>
        <v>0</v>
      </c>
      <c r="AN103" s="86">
        <f>AM103*u4CT</f>
        <v>0</v>
      </c>
      <c r="AO103" s="86">
        <f t="shared" si="64"/>
        <v>0</v>
      </c>
      <c r="AP103" s="86">
        <f>AO103*u5CT</f>
        <v>0</v>
      </c>
      <c r="AQ103" s="86">
        <f t="shared" si="66"/>
        <v>0</v>
      </c>
      <c r="AR103" s="86">
        <f>AQ103*uDialysisCT</f>
        <v>0</v>
      </c>
      <c r="AS103" s="86">
        <f t="shared" si="82"/>
        <v>0</v>
      </c>
      <c r="AT103" s="87">
        <f t="shared" si="83"/>
        <v>0</v>
      </c>
    </row>
    <row r="104" spans="1:46" ht="16.5" thickBot="1">
      <c r="C104"/>
      <c r="D104"/>
      <c r="E104" s="68"/>
      <c r="F104" s="68"/>
      <c r="G104" s="29"/>
      <c r="H104" s="1"/>
      <c r="I104" s="68"/>
      <c r="J104" s="68"/>
    </row>
    <row r="105" spans="1:46" ht="16.5" thickBot="1">
      <c r="K105" s="508">
        <f>SUM(K4:K103)</f>
        <v>11.646095617965443</v>
      </c>
      <c r="L105" s="498">
        <f t="shared" ref="L105:X105" si="102">SUM(L4:L103)</f>
        <v>0.11282536516954751</v>
      </c>
      <c r="M105" s="498">
        <f t="shared" si="102"/>
        <v>0.88717463483045333</v>
      </c>
      <c r="N105" s="498">
        <f t="shared" si="102"/>
        <v>1.8067075817643334</v>
      </c>
      <c r="O105" s="498">
        <f t="shared" si="102"/>
        <v>3.1365780310505881E-2</v>
      </c>
      <c r="P105" s="498">
        <f t="shared" si="102"/>
        <v>0.85580885451994748</v>
      </c>
      <c r="Q105" s="498">
        <f t="shared" si="102"/>
        <v>0.28050751210774533</v>
      </c>
      <c r="R105" s="498">
        <f t="shared" si="102"/>
        <v>1.4286318196710586E-2</v>
      </c>
      <c r="S105" s="498">
        <f t="shared" si="102"/>
        <v>0.8415225363232367</v>
      </c>
      <c r="T105" s="498">
        <f t="shared" si="102"/>
        <v>0.37107888224850699</v>
      </c>
      <c r="U105" s="498">
        <f t="shared" si="102"/>
        <v>0.47044365407472977</v>
      </c>
      <c r="V105" s="498">
        <f t="shared" si="102"/>
        <v>0.37107888224850699</v>
      </c>
      <c r="W105" s="498">
        <f t="shared" si="102"/>
        <v>4.477639274209988</v>
      </c>
      <c r="X105" s="498">
        <f t="shared" si="102"/>
        <v>0.37107888224850688</v>
      </c>
      <c r="Y105" s="499">
        <f>SUM(K105:X105)</f>
        <v>22.537613776218162</v>
      </c>
      <c r="AB105" s="279">
        <f t="shared" ref="AB105:AG105" si="103">SUM(AB4:AB103)</f>
        <v>65193.601815173715</v>
      </c>
      <c r="AC105" s="280">
        <f t="shared" si="103"/>
        <v>13920.033980592845</v>
      </c>
      <c r="AD105" s="280">
        <f t="shared" si="103"/>
        <v>5666.5479261986166</v>
      </c>
      <c r="AE105" s="280">
        <f t="shared" si="103"/>
        <v>5822.6820776092909</v>
      </c>
      <c r="AF105" s="280">
        <f t="shared" si="103"/>
        <v>1613029.0986777323</v>
      </c>
      <c r="AG105" s="299">
        <f t="shared" si="103"/>
        <v>1703631.9644773069</v>
      </c>
      <c r="AR105" s="28" t="s">
        <v>179</v>
      </c>
      <c r="AS105" s="122"/>
      <c r="AT105" s="300">
        <f>SUM(AT4:AT103)</f>
        <v>13.249273168770104</v>
      </c>
    </row>
    <row r="106" spans="1:46" ht="16.5" thickBot="1"/>
    <row r="107" spans="1:46" ht="16.5" thickBot="1">
      <c r="K107" s="508">
        <f>SUM(K4:K103)</f>
        <v>11.646095617965443</v>
      </c>
      <c r="L107" s="498"/>
      <c r="M107" s="498"/>
      <c r="N107" s="498">
        <f>SUM(M105:N105)</f>
        <v>2.6938822165947869</v>
      </c>
      <c r="O107" s="498"/>
      <c r="P107" s="498"/>
      <c r="Q107" s="498">
        <f>SUM(P105:Q105)</f>
        <v>1.1363163666276928</v>
      </c>
      <c r="R107" s="498"/>
      <c r="S107" s="498"/>
      <c r="T107" s="498">
        <f>SUM(S105:U105)</f>
        <v>1.6830450726464736</v>
      </c>
      <c r="U107" s="498"/>
      <c r="V107" s="498"/>
      <c r="W107" s="500">
        <f>SUM(V105:X105)</f>
        <v>5.2197970387070018</v>
      </c>
      <c r="AR107" s="28" t="s">
        <v>180</v>
      </c>
      <c r="AS107" s="123"/>
      <c r="AT107" s="300">
        <f>SUM(AS4:AS103)</f>
        <v>15.105623119893444</v>
      </c>
    </row>
    <row r="108" spans="1:46" ht="16.5" thickBot="1"/>
    <row r="109" spans="1:46" ht="16.5" thickBot="1">
      <c r="K109" s="508">
        <f>K107/Y105</f>
        <v>0.51674040267095533</v>
      </c>
      <c r="L109" s="498"/>
      <c r="M109" s="498"/>
      <c r="N109" s="498">
        <f>N107/Y105</f>
        <v>0.11952828029369236</v>
      </c>
      <c r="O109" s="498"/>
      <c r="P109" s="498"/>
      <c r="Q109" s="498">
        <f>Q107/Y105</f>
        <v>5.0418663568844245E-2</v>
      </c>
      <c r="R109" s="498"/>
      <c r="S109" s="498"/>
      <c r="T109" s="498">
        <f>T107/Y105</f>
        <v>7.4677163667718621E-2</v>
      </c>
      <c r="U109" s="498"/>
      <c r="V109" s="498"/>
      <c r="W109" s="500">
        <f>W107/Y105</f>
        <v>0.23160380200564826</v>
      </c>
    </row>
    <row r="113" spans="20:26">
      <c r="T113" s="501"/>
      <c r="U113" s="501"/>
      <c r="V113" s="501"/>
      <c r="W113" s="501"/>
      <c r="X113" s="501"/>
      <c r="Y113" s="501"/>
      <c r="Z113" s="502"/>
    </row>
    <row r="114" spans="20:26">
      <c r="T114" s="501"/>
      <c r="U114" s="501"/>
      <c r="V114" s="501"/>
      <c r="W114" s="501"/>
      <c r="X114" s="501"/>
      <c r="Y114" s="501"/>
      <c r="Z114" s="503"/>
    </row>
    <row r="115" spans="20:26">
      <c r="T115" s="501"/>
      <c r="Z115" s="503"/>
    </row>
    <row r="116" spans="20:26">
      <c r="T116" s="501"/>
      <c r="Z116" s="503"/>
    </row>
    <row r="117" spans="20:26">
      <c r="T117" s="501"/>
      <c r="Z117" s="503"/>
    </row>
    <row r="118" spans="20:26">
      <c r="T118" s="501"/>
      <c r="Z118" s="503"/>
    </row>
    <row r="119" spans="20:26">
      <c r="T119" s="501"/>
      <c r="Z119" s="503"/>
    </row>
    <row r="120" spans="20:26">
      <c r="T120" s="501"/>
      <c r="Z120" s="503"/>
    </row>
    <row r="121" spans="20:26">
      <c r="T121" s="501"/>
      <c r="Z121" s="503"/>
    </row>
    <row r="122" spans="20:26">
      <c r="T122" s="501"/>
      <c r="Z122" s="503"/>
    </row>
    <row r="123" spans="20:26">
      <c r="T123" s="501"/>
      <c r="Z123" s="503"/>
    </row>
    <row r="124" spans="20:26">
      <c r="T124" s="501"/>
      <c r="Z124" s="503"/>
    </row>
    <row r="125" spans="20:26">
      <c r="T125" s="501"/>
      <c r="Z125" s="503"/>
    </row>
    <row r="126" spans="20:26">
      <c r="T126" s="501"/>
      <c r="Z126" s="503"/>
    </row>
    <row r="127" spans="20:26">
      <c r="T127" s="501"/>
      <c r="Z127" s="503"/>
    </row>
  </sheetData>
  <mergeCells count="3">
    <mergeCell ref="C1:Z1"/>
    <mergeCell ref="AB1:AG1"/>
    <mergeCell ref="AI1:AT1"/>
  </mergeCells>
  <conditionalFormatting sqref="Z4">
    <cfRule type="cellIs" dxfId="13" priority="7" operator="notEqual">
      <formula>1</formula>
    </cfRule>
    <cfRule type="cellIs" dxfId="12" priority="8" operator="equal">
      <formula>1</formula>
    </cfRule>
  </conditionalFormatting>
  <conditionalFormatting sqref="Z5:Z103">
    <cfRule type="cellIs" dxfId="11" priority="5" operator="notEqual">
      <formula>1</formula>
    </cfRule>
    <cfRule type="cellIs" dxfId="10" priority="6" operator="equal">
      <formula>1</formula>
    </cfRule>
  </conditionalFormatting>
  <conditionalFormatting sqref="K4:X4 K5:S103 W5:X103">
    <cfRule type="cellIs" dxfId="9" priority="3" operator="lessThan">
      <formula>0</formula>
    </cfRule>
    <cfRule type="cellIs" dxfId="8" priority="4" operator="lessThan">
      <formula>0</formula>
    </cfRule>
  </conditionalFormatting>
  <conditionalFormatting sqref="T5:V103">
    <cfRule type="cellIs" dxfId="7" priority="1" operator="lessThan">
      <formula>0</formula>
    </cfRule>
    <cfRule type="cellIs" dxfId="6" priority="2" operator="lessThan">
      <formula>0</formula>
    </cfRule>
  </conditionalFormatting>
  <pageMargins left="0.7" right="0.7" top="0.75" bottom="0.75" header="0.3" footer="0.3"/>
  <ignoredErrors>
    <ignoredError sqref="Q3" numberStoredAsText="1"/>
    <ignoredError sqref="D4:D103" twoDigitTextYear="1"/>
  </ignoredErrors>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98B60-8BD5-3D4C-BBE8-687ECBC7230B}">
  <sheetPr codeName="Sheet6"/>
  <dimension ref="A1:AU109"/>
  <sheetViews>
    <sheetView zoomScale="55" zoomScaleNormal="55" workbookViewId="0">
      <pane xSplit="2" ySplit="3" topLeftCell="C4" activePane="bottomRight" state="frozen"/>
      <selection activeCell="AN8" sqref="AN8"/>
      <selection pane="topRight" activeCell="AN8" sqref="AN8"/>
      <selection pane="bottomLeft" activeCell="AN8" sqref="AN8"/>
      <selection pane="bottomRight" activeCell="AS117" sqref="AS117"/>
    </sheetView>
  </sheetViews>
  <sheetFormatPr defaultColWidth="11.25" defaultRowHeight="15.75"/>
  <cols>
    <col min="1" max="1" width="10.75" style="11"/>
    <col min="2" max="2" width="2" style="11" customWidth="1"/>
    <col min="3" max="5" width="10.75" style="11"/>
    <col min="6" max="6" width="2" style="11" customWidth="1"/>
    <col min="7" max="9" width="10.75" style="11" customWidth="1"/>
    <col min="10" max="10" width="2" style="11" customWidth="1"/>
    <col min="12" max="12" width="11.25" customWidth="1"/>
    <col min="13" max="13" width="10.25" customWidth="1"/>
    <col min="15" max="15" width="11.25" customWidth="1"/>
    <col min="16" max="16" width="10" customWidth="1"/>
    <col min="18" max="18" width="12.25" customWidth="1"/>
    <col min="19" max="19" width="10.25" customWidth="1"/>
    <col min="21" max="21" width="12.25" bestFit="1" customWidth="1"/>
    <col min="22" max="22" width="10.25" customWidth="1"/>
    <col min="24" max="24" width="12.75" customWidth="1"/>
    <col min="25" max="25" width="17.75" customWidth="1"/>
    <col min="27" max="27" width="2.25" customWidth="1"/>
    <col min="28" max="28" width="18.75" customWidth="1"/>
    <col min="29" max="29" width="15.25" customWidth="1"/>
    <col min="30" max="30" width="13.75" customWidth="1"/>
    <col min="32" max="32" width="15.25" customWidth="1"/>
    <col min="33" max="33" width="22.75" customWidth="1"/>
    <col min="34" max="34" width="2.5" customWidth="1"/>
  </cols>
  <sheetData>
    <row r="1" spans="1:46" ht="16.5" thickBot="1">
      <c r="C1" s="516" t="s">
        <v>146</v>
      </c>
      <c r="D1" s="517"/>
      <c r="E1" s="517"/>
      <c r="F1" s="517"/>
      <c r="G1" s="517"/>
      <c r="H1" s="517"/>
      <c r="I1" s="517"/>
      <c r="J1" s="517"/>
      <c r="K1" s="517"/>
      <c r="L1" s="517"/>
      <c r="M1" s="517"/>
      <c r="N1" s="517"/>
      <c r="O1" s="517"/>
      <c r="P1" s="517"/>
      <c r="Q1" s="517"/>
      <c r="R1" s="517"/>
      <c r="S1" s="517"/>
      <c r="T1" s="517"/>
      <c r="U1" s="517"/>
      <c r="V1" s="517"/>
      <c r="W1" s="517"/>
      <c r="X1" s="517"/>
      <c r="Y1" s="517"/>
      <c r="Z1" s="518"/>
      <c r="AB1" s="516" t="s">
        <v>147</v>
      </c>
      <c r="AC1" s="517"/>
      <c r="AD1" s="517"/>
      <c r="AE1" s="517"/>
      <c r="AF1" s="517"/>
      <c r="AG1" s="518"/>
      <c r="AI1" s="516" t="s">
        <v>148</v>
      </c>
      <c r="AJ1" s="517"/>
      <c r="AK1" s="517"/>
      <c r="AL1" s="517"/>
      <c r="AM1" s="517"/>
      <c r="AN1" s="517"/>
      <c r="AO1" s="517"/>
      <c r="AP1" s="517"/>
      <c r="AQ1" s="517"/>
      <c r="AR1" s="517"/>
      <c r="AS1" s="517"/>
      <c r="AT1" s="518"/>
    </row>
    <row r="2" spans="1:46" ht="16.5" thickBot="1">
      <c r="A2"/>
      <c r="B2"/>
      <c r="C2" s="118"/>
      <c r="D2"/>
      <c r="E2"/>
      <c r="F2"/>
      <c r="G2"/>
      <c r="H2"/>
      <c r="I2"/>
      <c r="J2"/>
      <c r="AC2" s="217">
        <v>2024</v>
      </c>
      <c r="AD2" s="92">
        <f>'MM Conventional'!AD2</f>
        <v>107.22</v>
      </c>
      <c r="AE2" s="217" t="s">
        <v>326</v>
      </c>
      <c r="AF2" s="92">
        <f>'MM Conventional'!AF2</f>
        <v>97.93</v>
      </c>
      <c r="AG2" s="322">
        <f>'MM Conventional'!AG2</f>
        <v>82</v>
      </c>
    </row>
    <row r="3" spans="1:46" s="69" customFormat="1">
      <c r="A3" s="112" t="s">
        <v>149</v>
      </c>
      <c r="B3" s="70"/>
      <c r="C3" s="112" t="s">
        <v>150</v>
      </c>
      <c r="D3" s="113" t="s">
        <v>151</v>
      </c>
      <c r="E3" s="115" t="s">
        <v>152</v>
      </c>
      <c r="F3" s="70"/>
      <c r="G3" s="268" t="s">
        <v>314</v>
      </c>
      <c r="H3" s="269" t="s">
        <v>315</v>
      </c>
      <c r="I3" s="115" t="s">
        <v>316</v>
      </c>
      <c r="J3" s="70"/>
      <c r="K3" s="114" t="s">
        <v>1</v>
      </c>
      <c r="L3" s="113" t="s">
        <v>153</v>
      </c>
      <c r="M3" s="113" t="s">
        <v>154</v>
      </c>
      <c r="N3" s="113" t="s">
        <v>2</v>
      </c>
      <c r="O3" s="113" t="s">
        <v>155</v>
      </c>
      <c r="P3" s="113" t="s">
        <v>156</v>
      </c>
      <c r="Q3" s="113" t="s">
        <v>157</v>
      </c>
      <c r="R3" s="113" t="s">
        <v>158</v>
      </c>
      <c r="S3" s="113" t="s">
        <v>159</v>
      </c>
      <c r="T3" s="113" t="s">
        <v>160</v>
      </c>
      <c r="U3" s="113" t="s">
        <v>161</v>
      </c>
      <c r="V3" s="113" t="s">
        <v>162</v>
      </c>
      <c r="W3" s="113" t="s">
        <v>3</v>
      </c>
      <c r="X3" s="113" t="s">
        <v>163</v>
      </c>
      <c r="Y3" s="113" t="s">
        <v>164</v>
      </c>
      <c r="Z3" s="115" t="s">
        <v>165</v>
      </c>
      <c r="AB3" s="114" t="s">
        <v>1</v>
      </c>
      <c r="AC3" s="113" t="s">
        <v>2</v>
      </c>
      <c r="AD3" s="113">
        <v>4</v>
      </c>
      <c r="AE3" s="113">
        <v>5</v>
      </c>
      <c r="AF3" s="113" t="s">
        <v>3</v>
      </c>
      <c r="AG3" s="115" t="s">
        <v>166</v>
      </c>
      <c r="AI3" s="114" t="s">
        <v>167</v>
      </c>
      <c r="AJ3" s="113" t="s">
        <v>168</v>
      </c>
      <c r="AK3" s="113" t="s">
        <v>169</v>
      </c>
      <c r="AL3" s="113" t="s">
        <v>170</v>
      </c>
      <c r="AM3" s="113" t="s">
        <v>171</v>
      </c>
      <c r="AN3" s="113" t="s">
        <v>172</v>
      </c>
      <c r="AO3" s="113" t="s">
        <v>173</v>
      </c>
      <c r="AP3" s="113" t="s">
        <v>174</v>
      </c>
      <c r="AQ3" s="113" t="s">
        <v>175</v>
      </c>
      <c r="AR3" s="113" t="s">
        <v>176</v>
      </c>
      <c r="AS3" s="113" t="s">
        <v>177</v>
      </c>
      <c r="AT3" s="115" t="s">
        <v>178</v>
      </c>
    </row>
    <row r="4" spans="1:46" ht="16.5" thickBot="1">
      <c r="A4" s="76">
        <v>0</v>
      </c>
      <c r="C4" s="72">
        <f>'MM Conventional'!C4</f>
        <v>42</v>
      </c>
      <c r="D4" s="93" t="str" cm="1">
        <f t="array" ref="D4">_xlfn.IFS(C4&lt;=4,"1-4",C4&lt;=9,"5-9",C4&lt;=14,"10-14",C4&lt;=19,"15-19",C4&lt;=24,"20-24",C4&lt;=29,"25-29",C4&lt;=34,"30-34",C4&lt;=39,"35-39",C4&lt;=44,"40-44",C4&lt;=49,"45-49",C4&lt;=54,"50-54",C4&lt;=54,"50-54",C4&lt;=59,"55-59",C4&lt;=64,"60-64",C4&lt;=69,"65-69",C4&lt;=74,"70-74",C4&lt;=79,"75-79",C4&lt;=84,"80-84",C4&gt;84,"85+")</f>
        <v>40-44</v>
      </c>
      <c r="E4" s="79">
        <f>IF(D4="85+",1,VLOOKUP(D4,'Life table 2014'!$AF$3:$AR$21,7,FALSE))</f>
        <v>3.7717617092161149E-3</v>
      </c>
      <c r="F4" s="68"/>
      <c r="G4" s="266">
        <f>A4*365</f>
        <v>0</v>
      </c>
      <c r="H4" s="25">
        <f>'Parameters &amp; DSA'!$B$113*G4^'Parameters &amp; DSA'!$B$114</f>
        <v>0</v>
      </c>
      <c r="I4" s="264">
        <v>0</v>
      </c>
      <c r="J4" s="68"/>
      <c r="K4" s="136">
        <f>'MM Conventional'!K4</f>
        <v>1</v>
      </c>
      <c r="L4" s="136">
        <f>'MM Conventional'!L4</f>
        <v>0</v>
      </c>
      <c r="M4" s="136">
        <f>'MM Conventional'!M4</f>
        <v>0</v>
      </c>
      <c r="N4" s="136">
        <f>'MM Conventional'!N4</f>
        <v>0</v>
      </c>
      <c r="O4" s="136">
        <f>'MM Conventional'!O4</f>
        <v>0</v>
      </c>
      <c r="P4" s="136">
        <f>'MM Conventional'!P4</f>
        <v>0</v>
      </c>
      <c r="Q4" s="136">
        <f>'MM Conventional'!Q4</f>
        <v>0</v>
      </c>
      <c r="R4" s="136">
        <f>'MM Conventional'!R4</f>
        <v>0</v>
      </c>
      <c r="S4" s="136">
        <f>'MM Conventional'!S4</f>
        <v>0</v>
      </c>
      <c r="T4" s="136">
        <f>'MM Conventional'!T4</f>
        <v>0</v>
      </c>
      <c r="U4" s="136">
        <f>'MM Conventional'!U4</f>
        <v>0</v>
      </c>
      <c r="V4" s="136">
        <f>'MM Conventional'!V4</f>
        <v>0</v>
      </c>
      <c r="W4" s="136">
        <f>'MM Conventional'!W4</f>
        <v>0</v>
      </c>
      <c r="X4" s="136">
        <f>'MM Conventional'!X4</f>
        <v>0</v>
      </c>
      <c r="Y4" s="136">
        <f>L4+O4+R4+U4+X4</f>
        <v>0</v>
      </c>
      <c r="Z4" s="85">
        <f>K4+M4+N4+P4+Q4+S4+T4+V4+W4+Y4</f>
        <v>1</v>
      </c>
      <c r="AB4" s="162">
        <f>(IF('Parameters &amp; DSA'!$H$1=1,(('Parameters &amp; DSA'!$B$73+'Parameters &amp; DSA'!$B$79+'Parameters &amp; DSA'!$B$83+'Parameters &amp; DSA'!$B$87)*K4)/(1+cDC)^$A4,(('Parameters &amp; DSA'!$B$73+'Parameters &amp; DSA'!$B$79)*K4)))*($AD$2/$AF$2)</f>
        <v>9705.703739405697</v>
      </c>
      <c r="AC4" s="282">
        <f>(IF('Parameters &amp; DSA'!$H$1=1,(('Parameters &amp; DSA'!$B$73+'Parameters &amp; DSA'!$B$79+'Parameters &amp; DSA'!$B$83+'Parameters &amp; DSA'!$B$87)*($M4+$N4))/(1+cDC)^$A4,(('Parameters &amp; DSA'!$B$73+'Parameters &amp; DSA'!$B$79)*($M4+$N4))))*($AD$2/$AF$2)</f>
        <v>0</v>
      </c>
      <c r="AD4" s="282">
        <f>(IF('Parameters &amp; DSA'!$H$1=1,(('Parameters &amp; DSA'!$B$73+'Parameters &amp; DSA'!$B$79+'Parameters &amp; DSA'!$B$83+'Parameters &amp; DSA'!$B$87)*(P4+Q4))/(1+cDC)^$A4,(('Parameters &amp; DSA'!$B$73+'Parameters &amp; DSA'!$B$79)*(P4+Q4))))*($AD$2/$AF$2)</f>
        <v>0</v>
      </c>
      <c r="AE4" s="282">
        <f>(IF('Parameters &amp; DSA'!$H$1=1,(('Parameters &amp; DSA'!$B$73+'Parameters &amp; DSA'!$B$79+'Parameters &amp; DSA'!$B$83+'Parameters &amp; DSA'!$B$87)*(S4+T4))/(1+cDC)^$A4,(('Parameters &amp; DSA'!$B$73+'Parameters &amp; DSA'!$B$79)*(S4+T4))))*($AD$2/$AF$2)</f>
        <v>0</v>
      </c>
      <c r="AF4" s="282">
        <f>(IF('Parameters &amp; DSA'!$H$1=1,(((V4)*cM_Dialysis0)+(W4*(cM_Dialysis1)))/(1+'Parameters &amp; DSA'!$B$6)^$A4,(((V4)*cM_Dialysis0)+(W4*cM_Dialysis1))))*($AD$2/$AG$2)</f>
        <v>0</v>
      </c>
      <c r="AG4" s="163">
        <f>(SUM(AB4:AF4))</f>
        <v>9705.703739405697</v>
      </c>
      <c r="AI4" s="84">
        <f t="shared" ref="AI4:AI35" si="0">K4/((1+cDO)^$A4)</f>
        <v>1</v>
      </c>
      <c r="AJ4" s="25">
        <f>AI4*u3aCT</f>
        <v>0.91693029999999998</v>
      </c>
      <c r="AK4" s="25">
        <f t="shared" ref="AK4:AK35" si="1">(M4+N4)/((1+cDO)^$A4)</f>
        <v>0</v>
      </c>
      <c r="AL4" s="25">
        <f>AK4*u3bCT</f>
        <v>0</v>
      </c>
      <c r="AM4" s="25">
        <f t="shared" ref="AM4:AM35" si="2">(P4+Q4)/((1+cDO)^$A4)</f>
        <v>0</v>
      </c>
      <c r="AN4" s="25">
        <f>AM4*u4CT</f>
        <v>0</v>
      </c>
      <c r="AO4" s="25">
        <f t="shared" ref="AO4:AO35" si="3">(S4+T4)/((1+cDO)^$A4)</f>
        <v>0</v>
      </c>
      <c r="AP4" s="25">
        <f>AO4*u5CT</f>
        <v>0</v>
      </c>
      <c r="AQ4" s="25">
        <f t="shared" ref="AQ4:AQ35" si="4">(V4+W4)/((1+cDO)^$A4)</f>
        <v>0</v>
      </c>
      <c r="AR4" s="25">
        <f>AQ4*uDialysisCT</f>
        <v>0</v>
      </c>
      <c r="AS4" s="25">
        <f>AI4+AK4+AM4+AO4+AQ4</f>
        <v>1</v>
      </c>
      <c r="AT4" s="85">
        <f>SUM(AJ4+AL4+AN4+AP4+AR4)</f>
        <v>0.91693029999999998</v>
      </c>
    </row>
    <row r="5" spans="1:46">
      <c r="A5" s="76">
        <v>1</v>
      </c>
      <c r="C5" s="10">
        <f>$C$4+A5</f>
        <v>43</v>
      </c>
      <c r="D5" s="93" t="str" cm="1">
        <f t="array" ref="D5">_xlfn.IFS(C5&lt;=4,"1-4",C5&lt;=9,"5-9",C5&lt;=14,"10-14",C5&lt;=19,"15-19",C5&lt;=24,"20-24",C5&lt;=29,"25-29",C5&lt;=34,"30-34",C5&lt;=39,"35-39",C5&lt;=44,"40-44",C5&lt;=49,"45-49",C5&lt;=54,"50-54",C5&lt;=54,"50-54",C5&lt;=59,"55-59",C5&lt;=64,"60-64",C5&lt;=69,"65-69",C5&lt;=74,"70-74",C5&lt;=79,"75-79",C5&lt;=84,"80-84",C5&gt;84,"85+")</f>
        <v>40-44</v>
      </c>
      <c r="E5" s="79">
        <f>IF(D5="85+",1,VLOOKUP(D5,'Life table 2014'!$AF$3:$AR$21,7,FALSE))</f>
        <v>3.7717617092161149E-3</v>
      </c>
      <c r="F5" s="68"/>
      <c r="G5" s="266">
        <f t="shared" ref="G5:G68" si="5">A5*365</f>
        <v>365</v>
      </c>
      <c r="H5" s="25">
        <f>'Parameters &amp; DSA'!$B$113*G5^'Parameters &amp; DSA'!$B$114</f>
        <v>3.4159941547256913E-2</v>
      </c>
      <c r="I5" s="264">
        <f>1-EXP(H4-H5)</f>
        <v>3.3583077942061501E-2</v>
      </c>
      <c r="J5" s="68"/>
      <c r="K5" s="134">
        <f t="shared" ref="K5:K36" si="6">(K4*IF((1-(E4*mm_3a))&gt;0,(1-(E4*mm_3a)),0))*(1-p3a_3b*RR_3a)</f>
        <v>0.91959529688380059</v>
      </c>
      <c r="L5" s="135">
        <f t="shared" ref="L5:L36" si="7">K4*IF((E4*mm_3a)&gt;1,1,(E4*mm_3a))</f>
        <v>3.7717617092161149E-3</v>
      </c>
      <c r="M5" s="135">
        <f t="shared" ref="M5:M36" si="8">(K4*IF((1-(E4*mm_3a))&gt;0,(1-(E4*mm_3a)),0))*p3a_3b*RR3a</f>
        <v>7.6632941406983374E-2</v>
      </c>
      <c r="N5" s="25">
        <f t="shared" ref="N5:N36" si="9">(SUM(M4:N4)*(IF(1-(E4*mm_3b)&gt;0,1-(E4*mm_3b),0)))*(1-p3b_4*RR3b)</f>
        <v>0</v>
      </c>
      <c r="O5" s="25">
        <f t="shared" ref="O5:O36" si="10">SUM(M4:N4)*(IF((E4*mm_3b)&gt;1,1,(E4*mm_3b)))</f>
        <v>0</v>
      </c>
      <c r="P5" s="25">
        <f t="shared" ref="P5:P36" si="11">(SUM(M4:N4)*(IF(1-(E4*mm_3b)&gt;0,1-(E4*mm_3b),0)))*p3b_4*RR_3b</f>
        <v>0</v>
      </c>
      <c r="Q5" s="25">
        <f t="shared" ref="Q5:Q36" si="12">(SUM(P4:Q4)*(IF(1-(E4*mm_4)&gt;0,1-(E4*mm_4),0)))*(1-p4_5*RR_4)</f>
        <v>0</v>
      </c>
      <c r="R5" s="25">
        <f t="shared" ref="R5:R36" si="13">SUM(P4:Q4)*IF((E4*mm_4)&gt;1,1,(E4*mm_4))</f>
        <v>0</v>
      </c>
      <c r="S5" s="25">
        <f t="shared" ref="S5:S36" si="14">(SUM(P4:Q4)*(IF(1-(E4*mm_4)&gt;0,1-(E4*mm_4),0)))*p4_5*RR_4</f>
        <v>0</v>
      </c>
      <c r="T5" s="509">
        <f t="shared" ref="T5:T36" si="15">(SUM(S4:T4)*(IF(1-E4-p5_Death&gt;0,1-E4-p5_Death,0))*(1-p5_Dialysis))</f>
        <v>0</v>
      </c>
      <c r="U5" s="509">
        <f t="shared" ref="U5:U36" si="16">SUM(S4:T4)*(IF(E4+p5_Death&gt;1,1,E4+p5_Death))</f>
        <v>0</v>
      </c>
      <c r="V5" s="509">
        <f t="shared" ref="V5:V36" si="17">(SUM(S4:T4)*(IF(1-E4-p5_Death&gt;0,1-E4-p5_Death,0)))*p5_Dialysis</f>
        <v>0</v>
      </c>
      <c r="W5" s="25">
        <f t="shared" ref="W5:W42" si="18">SUM(V4:W4)*(IF((1-E4-I4)&gt;0,(1-E4-I4),0))</f>
        <v>0</v>
      </c>
      <c r="X5" s="25">
        <f t="shared" ref="X5:X42" si="19">SUM(V4:W4)*(IF((E4+I4)&gt;1,1,(E4+I4)))</f>
        <v>0</v>
      </c>
      <c r="Y5" s="136">
        <f>L5+O5+R5+U5+X5+Y4</f>
        <v>3.7717617092161149E-3</v>
      </c>
      <c r="Z5" s="85">
        <f t="shared" ref="Z5" si="20">K5+M5+N5+P5+Q5+S5+T5+V5+W5+Y5</f>
        <v>1</v>
      </c>
      <c r="AB5" s="162">
        <f>(IF('Parameters &amp; DSA'!$H$1=1,(('Parameters &amp; DSA'!$B$73+'Parameters &amp; DSA'!$B$79+'Parameters &amp; DSA'!$B$83+'Parameters &amp; DSA'!$B$87)*K5)/(1+cDC)^$A5,(('Parameters &amp; DSA'!$B$73+'Parameters &amp; DSA'!$B$79)*K5)))*($AD$2/$AF$2)</f>
        <v>8665.3587492281513</v>
      </c>
      <c r="AC5" s="282">
        <f>(IF('Parameters &amp; DSA'!$H$1=1,(('Parameters &amp; DSA'!$B$73+'Parameters &amp; DSA'!$B$79+'Parameters &amp; DSA'!$B$83+'Parameters &amp; DSA'!$B$87)*($M5+$N5))/(1+cDC)^$A5,(('Parameters &amp; DSA'!$B$73+'Parameters &amp; DSA'!$B$79)*($M5+$N5))))*($AD$2/$AF$2)</f>
        <v>722.11322910234594</v>
      </c>
      <c r="AD5" s="282">
        <f>(IF('Parameters &amp; DSA'!$H$1=1,(('Parameters &amp; DSA'!$B$73+'Parameters &amp; DSA'!$B$79+'Parameters &amp; DSA'!$B$83+'Parameters &amp; DSA'!$B$87)*(P5+Q5))/(1+cDC)^$A5,(('Parameters &amp; DSA'!$B$73+'Parameters &amp; DSA'!$B$79)*(P5+Q5))))*($AD$2/$AF$2)</f>
        <v>0</v>
      </c>
      <c r="AE5" s="282">
        <f>(IF('Parameters &amp; DSA'!$H$1=1,(('Parameters &amp; DSA'!$B$73+'Parameters &amp; DSA'!$B$79+'Parameters &amp; DSA'!$B$83+'Parameters &amp; DSA'!$B$87)*(S5+T5))/(1+cDC)^$A5,(('Parameters &amp; DSA'!$B$73+'Parameters &amp; DSA'!$B$79)*(S5+T5))))*($AD$2/$AF$2)</f>
        <v>0</v>
      </c>
      <c r="AF5" s="282">
        <f>(IF('Parameters &amp; DSA'!$H$1=1,(((V5)*cM_Dialysis0)+(W5*(cM_Dialysis1)))/(1+'Parameters &amp; DSA'!$B$6)^$A5,(((V5)*cM_Dialysis0)+(W5*cM_Dialysis1))))*($AD$2/$AG$2)</f>
        <v>0</v>
      </c>
      <c r="AG5" s="163">
        <f t="shared" ref="AG5:AG68" si="21">(SUM(AB5:AF5))</f>
        <v>9387.4719783304972</v>
      </c>
      <c r="AI5" s="84">
        <f t="shared" si="0"/>
        <v>0.89281096784835012</v>
      </c>
      <c r="AJ5" s="25">
        <f t="shared" ref="AJ5:AJ68" si="22">AI5*u3aCT</f>
        <v>0.81864542859247802</v>
      </c>
      <c r="AK5" s="25">
        <f t="shared" si="1"/>
        <v>7.4400913987362496E-2</v>
      </c>
      <c r="AL5" s="25">
        <f t="shared" ref="AL5:AL68" si="23">AK5*u3bCT</f>
        <v>6.8040394730765674E-2</v>
      </c>
      <c r="AM5" s="25">
        <f t="shared" si="2"/>
        <v>0</v>
      </c>
      <c r="AN5" s="25">
        <f t="shared" ref="AN5:AN68" si="24">AM5*u4CT</f>
        <v>0</v>
      </c>
      <c r="AO5" s="25">
        <f t="shared" si="3"/>
        <v>0</v>
      </c>
      <c r="AP5" s="25">
        <f t="shared" ref="AP5:AP68" si="25">AO5*u5CT</f>
        <v>0</v>
      </c>
      <c r="AQ5" s="25">
        <f t="shared" si="4"/>
        <v>0</v>
      </c>
      <c r="AR5" s="25">
        <f t="shared" ref="AR5:AR68" si="26">AQ5*uDialysisCT</f>
        <v>0</v>
      </c>
      <c r="AS5" s="25">
        <f t="shared" ref="AS5:AS68" si="27">AI5+AK5+AM5+AO5+AQ5</f>
        <v>0.96721188183571261</v>
      </c>
      <c r="AT5" s="85">
        <f t="shared" ref="AT5:AT68" si="28">SUM(AJ5+AL5+AN5+AP5+AR5)</f>
        <v>0.88668582332324375</v>
      </c>
    </row>
    <row r="6" spans="1:46">
      <c r="A6" s="76">
        <v>2</v>
      </c>
      <c r="C6" s="10">
        <f t="shared" ref="C6:C69" si="29">$C$4+A6</f>
        <v>44</v>
      </c>
      <c r="D6" s="93" t="str" cm="1">
        <f t="array" ref="D6">_xlfn.IFS(C6&lt;=4,"1-4",C6&lt;=9,"5-9",C6&lt;=14,"10-14",C6&lt;=19,"15-19",C6&lt;=24,"20-24",C6&lt;=29,"25-29",C6&lt;=34,"30-34",C6&lt;=39,"35-39",C6&lt;=44,"40-44",C6&lt;=49,"45-49",C6&lt;=54,"50-54",C6&lt;=54,"50-54",C6&lt;=59,"55-59",C6&lt;=64,"60-64",C6&lt;=69,"65-69",C6&lt;=74,"70-74",C6&lt;=79,"75-79",C6&lt;=84,"80-84",C6&gt;84,"85+")</f>
        <v>40-44</v>
      </c>
      <c r="E6" s="79">
        <f>IF(D6="85+",1,VLOOKUP(D6,'Life table 2014'!$AF$3:$AR$21,7,FALSE))</f>
        <v>3.7717617092161149E-3</v>
      </c>
      <c r="F6" s="68"/>
      <c r="G6" s="266">
        <f t="shared" si="5"/>
        <v>730</v>
      </c>
      <c r="H6" s="25">
        <f>'Parameters &amp; DSA'!$B$113*G6^'Parameters &amp; DSA'!$B$114</f>
        <v>7.195877583165064E-2</v>
      </c>
      <c r="I6" s="264">
        <f>1-EXP(H5-H6)</f>
        <v>3.7093374790453604E-2</v>
      </c>
      <c r="J6" s="68"/>
      <c r="K6" s="134">
        <f t="shared" si="6"/>
        <v>0.8456555100508053</v>
      </c>
      <c r="L6" s="135">
        <f t="shared" si="7"/>
        <v>3.4684943287615444E-3</v>
      </c>
      <c r="M6" s="135">
        <f t="shared" si="8"/>
        <v>7.0471292504233785E-2</v>
      </c>
      <c r="N6" s="25">
        <f t="shared" si="9"/>
        <v>6.5437628753931359E-2</v>
      </c>
      <c r="O6" s="25">
        <f t="shared" si="10"/>
        <v>2.89041194063462E-4</v>
      </c>
      <c r="P6" s="25">
        <f t="shared" si="11"/>
        <v>1.0906271458988556E-2</v>
      </c>
      <c r="Q6" s="25">
        <f t="shared" si="12"/>
        <v>0</v>
      </c>
      <c r="R6" s="25">
        <f t="shared" si="13"/>
        <v>0</v>
      </c>
      <c r="S6" s="25">
        <f t="shared" si="14"/>
        <v>0</v>
      </c>
      <c r="T6" s="509">
        <f t="shared" si="15"/>
        <v>0</v>
      </c>
      <c r="U6" s="509">
        <f t="shared" si="16"/>
        <v>0</v>
      </c>
      <c r="V6" s="509">
        <f t="shared" si="17"/>
        <v>0</v>
      </c>
      <c r="W6" s="25">
        <f t="shared" si="18"/>
        <v>0</v>
      </c>
      <c r="X6" s="25">
        <f t="shared" si="19"/>
        <v>0</v>
      </c>
      <c r="Y6" s="136">
        <f t="shared" ref="Y6:Y69" si="30">L6+O6+R6+U6+X6+Y5</f>
        <v>7.5292972320411215E-3</v>
      </c>
      <c r="Z6" s="85">
        <f t="shared" ref="Z6:Z69" si="31">K6+M6+N6+P6+Q6+S6+T6+V6+W6+Y6</f>
        <v>1.0000000000000002</v>
      </c>
      <c r="AB6" s="162">
        <f>(IF('Parameters &amp; DSA'!$H$1=1,(('Parameters &amp; DSA'!$B$73+'Parameters &amp; DSA'!$B$79+'Parameters &amp; DSA'!$B$83+'Parameters &amp; DSA'!$B$87)*K6)/(1+cDC)^$A6,(('Parameters &amp; DSA'!$B$73+'Parameters &amp; DSA'!$B$79)*K6)))*($AD$2/$AF$2)</f>
        <v>7736.5273316515541</v>
      </c>
      <c r="AC6" s="282">
        <f>(IF('Parameters &amp; DSA'!$H$1=1,(('Parameters &amp; DSA'!$B$73+'Parameters &amp; DSA'!$B$79+'Parameters &amp; DSA'!$B$83+'Parameters &amp; DSA'!$B$87)*($M6+$N6))/(1+cDC)^$A6,(('Parameters &amp; DSA'!$B$73+'Parameters &amp; DSA'!$B$79)*($M6+$N6))))*($AD$2/$AF$2)</f>
        <v>1243.3704640154283</v>
      </c>
      <c r="AD6" s="282">
        <f>(IF('Parameters &amp; DSA'!$H$1=1,(('Parameters &amp; DSA'!$B$73+'Parameters &amp; DSA'!$B$79+'Parameters &amp; DSA'!$B$83+'Parameters &amp; DSA'!$B$87)*(P6+Q6))/(1+cDC)^$A6,(('Parameters &amp; DSA'!$B$73+'Parameters &amp; DSA'!$B$79)*(P6+Q6))))*($AD$2/$AF$2)</f>
        <v>99.776642174077537</v>
      </c>
      <c r="AE6" s="282">
        <f>(IF('Parameters &amp; DSA'!$H$1=1,(('Parameters &amp; DSA'!$B$73+'Parameters &amp; DSA'!$B$79+'Parameters &amp; DSA'!$B$83+'Parameters &amp; DSA'!$B$87)*(S6+T6))/(1+cDC)^$A6,(('Parameters &amp; DSA'!$B$73+'Parameters &amp; DSA'!$B$79)*(S6+T6))))*($AD$2/$AF$2)</f>
        <v>0</v>
      </c>
      <c r="AF6" s="282">
        <f>(IF('Parameters &amp; DSA'!$H$1=1,(((V6)*cM_Dialysis0)+(W6*(cM_Dialysis1)))/(1+'Parameters &amp; DSA'!$B$6)^$A6,(((V6)*cM_Dialysis0)+(W6*cM_Dialysis1))))*($AD$2/$AG$2)</f>
        <v>0</v>
      </c>
      <c r="AG6" s="163">
        <f t="shared" si="21"/>
        <v>9079.6744378410604</v>
      </c>
      <c r="AI6" s="84">
        <f t="shared" si="0"/>
        <v>0.79711142431030757</v>
      </c>
      <c r="AJ6" s="25">
        <f t="shared" si="22"/>
        <v>0.73089561742627762</v>
      </c>
      <c r="AK6" s="25">
        <f t="shared" si="1"/>
        <v>0.12810719319272801</v>
      </c>
      <c r="AL6" s="25">
        <f t="shared" si="23"/>
        <v>0.11715533486812034</v>
      </c>
      <c r="AM6" s="25">
        <f t="shared" si="2"/>
        <v>1.0280206861144836E-2</v>
      </c>
      <c r="AN6" s="25">
        <f t="shared" si="24"/>
        <v>9.339121772372309E-3</v>
      </c>
      <c r="AO6" s="25">
        <f t="shared" si="3"/>
        <v>0</v>
      </c>
      <c r="AP6" s="25">
        <f t="shared" si="25"/>
        <v>0</v>
      </c>
      <c r="AQ6" s="25">
        <f t="shared" si="4"/>
        <v>0</v>
      </c>
      <c r="AR6" s="25">
        <f t="shared" si="26"/>
        <v>0</v>
      </c>
      <c r="AS6" s="25">
        <f t="shared" si="27"/>
        <v>0.93549882436418041</v>
      </c>
      <c r="AT6" s="85">
        <f t="shared" si="28"/>
        <v>0.85739007406677026</v>
      </c>
    </row>
    <row r="7" spans="1:46">
      <c r="A7" s="76">
        <v>3</v>
      </c>
      <c r="C7" s="10">
        <f t="shared" si="29"/>
        <v>45</v>
      </c>
      <c r="D7" s="93" t="str" cm="1">
        <f t="array" ref="D7">_xlfn.IFS(C7&lt;=4,"1-4",C7&lt;=9,"5-9",C7&lt;=14,"10-14",C7&lt;=19,"15-19",C7&lt;=24,"20-24",C7&lt;=29,"25-29",C7&lt;=34,"30-34",C7&lt;=39,"35-39",C7&lt;=44,"40-44",C7&lt;=49,"45-49",C7&lt;=54,"50-54",C7&lt;=54,"50-54",C7&lt;=59,"55-59",C7&lt;=64,"60-64",C7&lt;=69,"65-69",C7&lt;=74,"70-74",C7&lt;=79,"75-79",C7&lt;=84,"80-84",C7&gt;84,"85+")</f>
        <v>45-49</v>
      </c>
      <c r="E7" s="79">
        <f>IF(D7="85+",1,VLOOKUP(D7,'Life table 2014'!$AF$3:$AR$21,7,FALSE))</f>
        <v>5.0261626657528424E-3</v>
      </c>
      <c r="F7" s="68"/>
      <c r="G7" s="266">
        <f t="shared" si="5"/>
        <v>1095</v>
      </c>
      <c r="H7" s="25">
        <f>'Parameters &amp; DSA'!$B$113*G7^'Parameters &amp; DSA'!$B$114</f>
        <v>0.11126488459734324</v>
      </c>
      <c r="I7" s="264">
        <f>1-EXP(H6-H7)</f>
        <v>3.8543646121451669E-2</v>
      </c>
      <c r="J7" s="68"/>
      <c r="K7" s="134">
        <f t="shared" si="6"/>
        <v>0.77766082982659213</v>
      </c>
      <c r="L7" s="135">
        <f t="shared" si="7"/>
        <v>3.1896110719972508E-3</v>
      </c>
      <c r="M7" s="135">
        <f t="shared" si="8"/>
        <v>6.480506915221601E-2</v>
      </c>
      <c r="N7" s="25">
        <f t="shared" si="9"/>
        <v>0.11605397587973378</v>
      </c>
      <c r="O7" s="25">
        <f t="shared" si="10"/>
        <v>5.1261606514241536E-4</v>
      </c>
      <c r="P7" s="25">
        <f t="shared" si="11"/>
        <v>1.9342329313288959E-2</v>
      </c>
      <c r="Q7" s="25">
        <f t="shared" si="12"/>
        <v>8.1488517014319199E-3</v>
      </c>
      <c r="R7" s="25">
        <f t="shared" si="13"/>
        <v>4.1135857079329605E-5</v>
      </c>
      <c r="S7" s="25">
        <f t="shared" si="14"/>
        <v>2.7162839004773072E-3</v>
      </c>
      <c r="T7" s="509">
        <f t="shared" si="15"/>
        <v>0</v>
      </c>
      <c r="U7" s="509">
        <f t="shared" si="16"/>
        <v>0</v>
      </c>
      <c r="V7" s="509">
        <f t="shared" si="17"/>
        <v>0</v>
      </c>
      <c r="W7" s="25">
        <f t="shared" si="18"/>
        <v>0</v>
      </c>
      <c r="X7" s="25">
        <f t="shared" si="19"/>
        <v>0</v>
      </c>
      <c r="Y7" s="136">
        <f t="shared" si="30"/>
        <v>1.1272660226260117E-2</v>
      </c>
      <c r="Z7" s="85">
        <f t="shared" si="31"/>
        <v>1</v>
      </c>
      <c r="AB7" s="162">
        <f>(IF('Parameters &amp; DSA'!$H$1=1,(('Parameters &amp; DSA'!$B$73+'Parameters &amp; DSA'!$B$79+'Parameters &amp; DSA'!$B$83+'Parameters &amp; DSA'!$B$87)*K7)/(1+cDC)^$A7,(('Parameters &amp; DSA'!$B$73+'Parameters &amp; DSA'!$B$79)*K7)))*($AD$2/$AF$2)</f>
        <v>6907.2564547570364</v>
      </c>
      <c r="AC7" s="282">
        <f>(IF('Parameters &amp; DSA'!$H$1=1,(('Parameters &amp; DSA'!$B$73+'Parameters &amp; DSA'!$B$79+'Parameters &amp; DSA'!$B$83+'Parameters &amp; DSA'!$B$87)*($M7+$N7))/(1+cDC)^$A7,(('Parameters &amp; DSA'!$B$73+'Parameters &amp; DSA'!$B$79)*($M7+$N7))))*($AD$2/$AF$2)</f>
        <v>1606.4070071224912</v>
      </c>
      <c r="AD7" s="282">
        <f>(IF('Parameters &amp; DSA'!$H$1=1,(('Parameters &amp; DSA'!$B$73+'Parameters &amp; DSA'!$B$79+'Parameters &amp; DSA'!$B$83+'Parameters &amp; DSA'!$B$87)*(P7+Q7))/(1+cDC)^$A7,(('Parameters &amp; DSA'!$B$73+'Parameters &amp; DSA'!$B$79)*(P7+Q7))))*($AD$2/$AF$2)</f>
        <v>244.17924914022933</v>
      </c>
      <c r="AE7" s="282">
        <f>(IF('Parameters &amp; DSA'!$H$1=1,(('Parameters &amp; DSA'!$B$73+'Parameters &amp; DSA'!$B$79+'Parameters &amp; DSA'!$B$83+'Parameters &amp; DSA'!$B$87)*(S7+T7))/(1+cDC)^$A7,(('Parameters &amp; DSA'!$B$73+'Parameters &amp; DSA'!$B$79)*(S7+T7))))*($AD$2/$AF$2)</f>
        <v>24.126288460109514</v>
      </c>
      <c r="AF7" s="282">
        <f>(IF('Parameters &amp; DSA'!$H$1=1,(((V7)*cM_Dialysis0)+(W7*(cM_Dialysis1)))/(1+'Parameters &amp; DSA'!$B$6)^$A7,(((V7)*cM_Dialysis0)+(W7*cM_Dialysis1))))*($AD$2/$AG$2)</f>
        <v>0</v>
      </c>
      <c r="AG7" s="163">
        <f t="shared" si="21"/>
        <v>8781.9689994798646</v>
      </c>
      <c r="AI7" s="84">
        <f t="shared" si="0"/>
        <v>0.71166982222146258</v>
      </c>
      <c r="AJ7" s="25">
        <f t="shared" si="22"/>
        <v>0.65255162359047236</v>
      </c>
      <c r="AK7" s="25">
        <f t="shared" si="1"/>
        <v>0.16551164657956632</v>
      </c>
      <c r="AL7" s="25">
        <f t="shared" si="23"/>
        <v>0.15136208901580853</v>
      </c>
      <c r="AM7" s="25">
        <f t="shared" si="2"/>
        <v>2.5158325011389746E-2</v>
      </c>
      <c r="AN7" s="25">
        <f t="shared" si="24"/>
        <v>2.2855246401542087E-2</v>
      </c>
      <c r="AO7" s="25">
        <f t="shared" si="3"/>
        <v>2.4857845559570755E-3</v>
      </c>
      <c r="AP7" s="25">
        <f t="shared" si="25"/>
        <v>2.1527381468361239E-3</v>
      </c>
      <c r="AQ7" s="25">
        <f t="shared" si="4"/>
        <v>0</v>
      </c>
      <c r="AR7" s="25">
        <f t="shared" si="26"/>
        <v>0</v>
      </c>
      <c r="AS7" s="25">
        <f t="shared" si="27"/>
        <v>0.90482557836837563</v>
      </c>
      <c r="AT7" s="85">
        <f t="shared" si="28"/>
        <v>0.82892169715465913</v>
      </c>
    </row>
    <row r="8" spans="1:46">
      <c r="A8" s="76">
        <v>4</v>
      </c>
      <c r="C8" s="10">
        <f t="shared" si="29"/>
        <v>46</v>
      </c>
      <c r="D8" s="93" t="str" cm="1">
        <f t="array" ref="D8">_xlfn.IFS(C8&lt;=4,"1-4",C8&lt;=9,"5-9",C8&lt;=14,"10-14",C8&lt;=19,"15-19",C8&lt;=24,"20-24",C8&lt;=29,"25-29",C8&lt;=34,"30-34",C8&lt;=39,"35-39",C8&lt;=44,"40-44",C8&lt;=49,"45-49",C8&lt;=54,"50-54",C8&lt;=54,"50-54",C8&lt;=59,"55-59",C8&lt;=64,"60-64",C8&lt;=69,"65-69",C8&lt;=74,"70-74",C8&lt;=79,"75-79",C8&lt;=84,"80-84",C8&gt;84,"85+")</f>
        <v>45-49</v>
      </c>
      <c r="E8" s="79">
        <f>IF(D8="85+",1,VLOOKUP(D8,'Life table 2014'!$AF$3:$AR$21,7,FALSE))</f>
        <v>5.0261626657528424E-3</v>
      </c>
      <c r="F8" s="68"/>
      <c r="G8" s="266">
        <f t="shared" si="5"/>
        <v>1460</v>
      </c>
      <c r="H8" s="25">
        <f>'Parameters &amp; DSA'!$B$113*G8^'Parameters &amp; DSA'!$B$114</f>
        <v>0.15158297071516957</v>
      </c>
      <c r="I8" s="264">
        <f t="shared" ref="I8:I71" si="32">1-EXP(H7-H8)</f>
        <v>3.9516126029827681E-2</v>
      </c>
      <c r="J8" s="68"/>
      <c r="K8" s="134">
        <f t="shared" si="6"/>
        <v>0.71423278153578407</v>
      </c>
      <c r="L8" s="135">
        <f t="shared" si="7"/>
        <v>3.9086498294927914E-3</v>
      </c>
      <c r="M8" s="135">
        <f t="shared" si="8"/>
        <v>5.9519398461315334E-2</v>
      </c>
      <c r="N8" s="25">
        <f t="shared" si="9"/>
        <v>0.15424287261603983</v>
      </c>
      <c r="O8" s="25">
        <f t="shared" si="10"/>
        <v>9.09026979903298E-4</v>
      </c>
      <c r="P8" s="25">
        <f t="shared" si="11"/>
        <v>2.5707145436006634E-2</v>
      </c>
      <c r="Q8" s="25">
        <f t="shared" si="12"/>
        <v>2.0514754400300428E-2</v>
      </c>
      <c r="R8" s="25">
        <f t="shared" si="13"/>
        <v>1.3817514765364345E-4</v>
      </c>
      <c r="S8" s="25">
        <f t="shared" si="14"/>
        <v>6.8382514667668102E-3</v>
      </c>
      <c r="T8" s="509">
        <f t="shared" si="15"/>
        <v>8.4201247653407625E-4</v>
      </c>
      <c r="U8" s="509">
        <f t="shared" si="16"/>
        <v>1.0322589474091547E-3</v>
      </c>
      <c r="V8" s="509">
        <f t="shared" si="17"/>
        <v>8.4201247653407625E-4</v>
      </c>
      <c r="W8" s="25">
        <f t="shared" si="18"/>
        <v>0</v>
      </c>
      <c r="X8" s="25">
        <f t="shared" si="19"/>
        <v>0</v>
      </c>
      <c r="Y8" s="136">
        <f t="shared" si="30"/>
        <v>1.7260771130719006E-2</v>
      </c>
      <c r="Z8" s="85">
        <f t="shared" si="31"/>
        <v>1.0000000000000004</v>
      </c>
      <c r="AB8" s="162">
        <f>(IF('Parameters &amp; DSA'!$H$1=1,(('Parameters &amp; DSA'!$B$73+'Parameters &amp; DSA'!$B$79+'Parameters &amp; DSA'!$B$83+'Parameters &amp; DSA'!$B$87)*K8)/(1+cDC)^$A8,(('Parameters &amp; DSA'!$B$73+'Parameters &amp; DSA'!$B$79)*K8)))*($AD$2/$AF$2)</f>
        <v>6159.1092996935249</v>
      </c>
      <c r="AC8" s="282">
        <f>(IF('Parameters &amp; DSA'!$H$1=1,(('Parameters &amp; DSA'!$B$73+'Parameters &amp; DSA'!$B$79+'Parameters &amp; DSA'!$B$83+'Parameters &amp; DSA'!$B$87)*($M8+$N8))/(1+cDC)^$A8,(('Parameters &amp; DSA'!$B$73+'Parameters &amp; DSA'!$B$79)*($M8+$N8))))*($AD$2/$AF$2)</f>
        <v>1843.3558718561615</v>
      </c>
      <c r="AD8" s="282">
        <f>(IF('Parameters &amp; DSA'!$H$1=1,(('Parameters &amp; DSA'!$B$73+'Parameters &amp; DSA'!$B$79+'Parameters &amp; DSA'!$B$83+'Parameters &amp; DSA'!$B$87)*(P8+Q8))/(1+cDC)^$A8,(('Parameters &amp; DSA'!$B$73+'Parameters &amp; DSA'!$B$79)*(P8+Q8))))*($AD$2/$AF$2)</f>
        <v>398.58956420223939</v>
      </c>
      <c r="AE8" s="282">
        <f>(IF('Parameters &amp; DSA'!$H$1=1,(('Parameters &amp; DSA'!$B$73+'Parameters &amp; DSA'!$B$79+'Parameters &amp; DSA'!$B$83+'Parameters &amp; DSA'!$B$87)*(S8+T8))/(1+cDC)^$A8,(('Parameters &amp; DSA'!$B$73+'Parameters &amp; DSA'!$B$79)*(S8+T8))))*($AD$2/$AF$2)</f>
        <v>66.229927133238675</v>
      </c>
      <c r="AF8" s="282">
        <f>(IF('Parameters &amp; DSA'!$H$1=1,(((V8)*cM_Dialysis0)+(W8*(cM_Dialysis1)))/(1+'Parameters &amp; DSA'!$B$6)^$A8,(((V8)*cM_Dialysis0)+(W8*cM_Dialysis1))))*($AD$2/$AG$2)</f>
        <v>506.87445995939277</v>
      </c>
      <c r="AG8" s="163">
        <f t="shared" si="21"/>
        <v>8974.1591228445577</v>
      </c>
      <c r="AI8" s="84">
        <f t="shared" si="0"/>
        <v>0.63458657559134002</v>
      </c>
      <c r="AJ8" s="25">
        <f t="shared" si="22"/>
        <v>0.58187165913294003</v>
      </c>
      <c r="AK8" s="25">
        <f t="shared" si="1"/>
        <v>0.18992500918527258</v>
      </c>
      <c r="AL8" s="25">
        <f t="shared" si="23"/>
        <v>0.17368835813502548</v>
      </c>
      <c r="AM8" s="25">
        <f t="shared" si="2"/>
        <v>4.1067559334615131E-2</v>
      </c>
      <c r="AN8" s="25">
        <f t="shared" si="24"/>
        <v>3.7308095323422719E-2</v>
      </c>
      <c r="AO8" s="25">
        <f t="shared" si="3"/>
        <v>6.8238150381967136E-3</v>
      </c>
      <c r="AP8" s="25">
        <f t="shared" si="25"/>
        <v>5.9095575698531024E-3</v>
      </c>
      <c r="AQ8" s="25">
        <f t="shared" si="4"/>
        <v>7.481171795839397E-4</v>
      </c>
      <c r="AR8" s="25">
        <f t="shared" si="26"/>
        <v>5.2368202570875775E-4</v>
      </c>
      <c r="AS8" s="25">
        <f t="shared" si="27"/>
        <v>0.87315107632900835</v>
      </c>
      <c r="AT8" s="85">
        <f t="shared" si="28"/>
        <v>0.79930135218695009</v>
      </c>
    </row>
    <row r="9" spans="1:46">
      <c r="A9" s="76">
        <v>5</v>
      </c>
      <c r="C9" s="10">
        <f t="shared" si="29"/>
        <v>47</v>
      </c>
      <c r="D9" s="93" t="str" cm="1">
        <f t="array" ref="D9">_xlfn.IFS(C9&lt;=4,"1-4",C9&lt;=9,"5-9",C9&lt;=14,"10-14",C9&lt;=19,"15-19",C9&lt;=24,"20-24",C9&lt;=29,"25-29",C9&lt;=34,"30-34",C9&lt;=39,"35-39",C9&lt;=44,"40-44",C9&lt;=49,"45-49",C9&lt;=54,"50-54",C9&lt;=54,"50-54",C9&lt;=59,"55-59",C9&lt;=64,"60-64",C9&lt;=69,"65-69",C9&lt;=74,"70-74",C9&lt;=79,"75-79",C9&lt;=84,"80-84",C9&gt;84,"85+")</f>
        <v>45-49</v>
      </c>
      <c r="E9" s="79">
        <f>IF(D9="85+",1,VLOOKUP(D9,'Life table 2014'!$AF$3:$AR$21,7,FALSE))</f>
        <v>5.0261626657528424E-3</v>
      </c>
      <c r="F9" s="68"/>
      <c r="G9" s="266">
        <f t="shared" si="5"/>
        <v>1825</v>
      </c>
      <c r="H9" s="25">
        <f>'Parameters &amp; DSA'!$B$113*G9^'Parameters &amp; DSA'!$B$114</f>
        <v>0.19267067040485283</v>
      </c>
      <c r="I9" s="264">
        <f t="shared" si="32"/>
        <v>4.0255043078018415E-2</v>
      </c>
      <c r="J9" s="68"/>
      <c r="K9" s="134">
        <f t="shared" si="6"/>
        <v>0.65597809051806666</v>
      </c>
      <c r="L9" s="135">
        <f t="shared" si="7"/>
        <v>3.5898501412119639E-3</v>
      </c>
      <c r="M9" s="135">
        <f t="shared" si="8"/>
        <v>5.4664840876505555E-2</v>
      </c>
      <c r="N9" s="25">
        <f t="shared" si="9"/>
        <v>0.18230388611238829</v>
      </c>
      <c r="O9" s="25">
        <f t="shared" si="10"/>
        <v>1.0744039462355413E-3</v>
      </c>
      <c r="P9" s="25">
        <f t="shared" si="11"/>
        <v>3.0383981018731371E-2</v>
      </c>
      <c r="Q9" s="25">
        <f t="shared" si="12"/>
        <v>3.4492185786757237E-2</v>
      </c>
      <c r="R9" s="25">
        <f t="shared" si="13"/>
        <v>2.3231878729741397E-4</v>
      </c>
      <c r="S9" s="25">
        <f t="shared" si="14"/>
        <v>1.1497395262252411E-2</v>
      </c>
      <c r="T9" s="509">
        <f t="shared" si="15"/>
        <v>2.3807813543340536E-3</v>
      </c>
      <c r="U9" s="509">
        <f t="shared" si="16"/>
        <v>2.918701234632779E-3</v>
      </c>
      <c r="V9" s="509">
        <f t="shared" si="17"/>
        <v>2.3807813543340536E-3</v>
      </c>
      <c r="W9" s="25">
        <f t="shared" si="18"/>
        <v>8.0450731371901473E-4</v>
      </c>
      <c r="X9" s="25">
        <f t="shared" si="19"/>
        <v>3.7505162815061544E-5</v>
      </c>
      <c r="Y9" s="136">
        <f t="shared" si="30"/>
        <v>2.5113550402911765E-2</v>
      </c>
      <c r="Z9" s="85">
        <f t="shared" si="31"/>
        <v>1.0000000000000007</v>
      </c>
      <c r="AB9" s="162">
        <f>(IF('Parameters &amp; DSA'!$H$1=1,(('Parameters &amp; DSA'!$B$73+'Parameters &amp; DSA'!$B$79+'Parameters &amp; DSA'!$B$83+'Parameters &amp; DSA'!$B$87)*K9)/(1+cDC)^$A9,(('Parameters &amp; DSA'!$B$73+'Parameters &amp; DSA'!$B$79)*K9)))*($AD$2/$AF$2)</f>
        <v>5491.996368463434</v>
      </c>
      <c r="AC9" s="282">
        <f>(IF('Parameters &amp; DSA'!$H$1=1,(('Parameters &amp; DSA'!$B$73+'Parameters &amp; DSA'!$B$79+'Parameters &amp; DSA'!$B$83+'Parameters &amp; DSA'!$B$87)*($M9+$N9))/(1+cDC)^$A9,(('Parameters &amp; DSA'!$B$73+'Parameters &amp; DSA'!$B$79)*($M9+$N9))))*($AD$2/$AF$2)</f>
        <v>1983.9555724103325</v>
      </c>
      <c r="AD9" s="282">
        <f>(IF('Parameters &amp; DSA'!$H$1=1,(('Parameters &amp; DSA'!$B$73+'Parameters &amp; DSA'!$B$79+'Parameters &amp; DSA'!$B$83+'Parameters &amp; DSA'!$B$87)*(P9+Q9))/(1+cDC)^$A9,(('Parameters &amp; DSA'!$B$73+'Parameters &amp; DSA'!$B$79)*(P9+Q9))))*($AD$2/$AF$2)</f>
        <v>543.15788537110961</v>
      </c>
      <c r="AE9" s="282">
        <f>(IF('Parameters &amp; DSA'!$H$1=1,(('Parameters &amp; DSA'!$B$73+'Parameters &amp; DSA'!$B$79+'Parameters &amp; DSA'!$B$83+'Parameters &amp; DSA'!$B$87)*(S9+T9))/(1+cDC)^$A9,(('Parameters &amp; DSA'!$B$73+'Parameters &amp; DSA'!$B$79)*(S9+T9))))*($AD$2/$AF$2)</f>
        <v>116.19122144611906</v>
      </c>
      <c r="AF9" s="282">
        <f>(IF('Parameters &amp; DSA'!$H$1=1,(((V9)*cM_Dialysis0)+(W9*(cM_Dialysis1)))/(1+'Parameters &amp; DSA'!$B$6)^$A9,(((V9)*cM_Dialysis0)+(W9*cM_Dialysis1))))*($AD$2/$AG$2)</f>
        <v>1830.7782637971752</v>
      </c>
      <c r="AG9" s="163">
        <f t="shared" si="21"/>
        <v>9966.0793114881708</v>
      </c>
      <c r="AI9" s="84">
        <f t="shared" si="0"/>
        <v>0.56585246324443461</v>
      </c>
      <c r="AJ9" s="25">
        <f t="shared" si="22"/>
        <v>0.51884726887845833</v>
      </c>
      <c r="AK9" s="25">
        <f t="shared" si="1"/>
        <v>0.20441130552495257</v>
      </c>
      <c r="AL9" s="25">
        <f t="shared" si="23"/>
        <v>0.1869362238978855</v>
      </c>
      <c r="AM9" s="25">
        <f t="shared" si="2"/>
        <v>5.5962751383586785E-2</v>
      </c>
      <c r="AN9" s="25">
        <f t="shared" si="24"/>
        <v>5.0839730848578547E-2</v>
      </c>
      <c r="AO9" s="25">
        <f t="shared" si="3"/>
        <v>1.1971437060702382E-2</v>
      </c>
      <c r="AP9" s="25">
        <f t="shared" si="25"/>
        <v>1.0367499134734653E-2</v>
      </c>
      <c r="AQ9" s="25">
        <f t="shared" si="4"/>
        <v>2.7476579858619105E-3</v>
      </c>
      <c r="AR9" s="25">
        <f t="shared" si="26"/>
        <v>1.9233605901033371E-3</v>
      </c>
      <c r="AS9" s="25">
        <f t="shared" si="27"/>
        <v>0.84094561519953825</v>
      </c>
      <c r="AT9" s="85">
        <f t="shared" si="28"/>
        <v>0.7689140833497603</v>
      </c>
    </row>
    <row r="10" spans="1:46">
      <c r="A10" s="76">
        <v>6</v>
      </c>
      <c r="C10" s="10">
        <f t="shared" si="29"/>
        <v>48</v>
      </c>
      <c r="D10" s="93" t="str" cm="1">
        <f t="array" ref="D10">_xlfn.IFS(C10&lt;=4,"1-4",C10&lt;=9,"5-9",C10&lt;=14,"10-14",C10&lt;=19,"15-19",C10&lt;=24,"20-24",C10&lt;=29,"25-29",C10&lt;=34,"30-34",C10&lt;=39,"35-39",C10&lt;=44,"40-44",C10&lt;=49,"45-49",C10&lt;=54,"50-54",C10&lt;=54,"50-54",C10&lt;=59,"55-59",C10&lt;=64,"60-64",C10&lt;=69,"65-69",C10&lt;=74,"70-74",C10&lt;=79,"75-79",C10&lt;=84,"80-84",C10&gt;84,"85+")</f>
        <v>45-49</v>
      </c>
      <c r="E10" s="79">
        <f>IF(D10="85+",1,VLOOKUP(D10,'Life table 2014'!$AF$3:$AR$21,7,FALSE))</f>
        <v>5.0261626657528424E-3</v>
      </c>
      <c r="F10" s="68"/>
      <c r="G10" s="266">
        <f t="shared" si="5"/>
        <v>2190</v>
      </c>
      <c r="H10" s="25">
        <f>'Parameters &amp; DSA'!$B$113*G10^'Parameters &amp; DSA'!$B$114</f>
        <v>0.23438227719443036</v>
      </c>
      <c r="I10" s="264">
        <f t="shared" si="32"/>
        <v>4.0853648014377075E-2</v>
      </c>
      <c r="J10" s="68"/>
      <c r="K10" s="134">
        <f t="shared" si="6"/>
        <v>0.60247480424303346</v>
      </c>
      <c r="L10" s="135">
        <f t="shared" si="7"/>
        <v>3.2970525881137452E-3</v>
      </c>
      <c r="M10" s="135">
        <f t="shared" si="8"/>
        <v>5.0206233686919455E-2</v>
      </c>
      <c r="N10" s="25">
        <f t="shared" si="9"/>
        <v>0.20209515738887254</v>
      </c>
      <c r="O10" s="25">
        <f t="shared" si="10"/>
        <v>1.1910433685425562E-3</v>
      </c>
      <c r="P10" s="25">
        <f t="shared" si="11"/>
        <v>3.368252623147875E-2</v>
      </c>
      <c r="Q10" s="25">
        <f t="shared" si="12"/>
        <v>4.8412566478495275E-2</v>
      </c>
      <c r="R10" s="25">
        <f t="shared" si="13"/>
        <v>3.260781674949007E-4</v>
      </c>
      <c r="S10" s="25">
        <f t="shared" si="14"/>
        <v>1.613752215949843E-2</v>
      </c>
      <c r="T10" s="509">
        <f t="shared" si="15"/>
        <v>4.3020532060937646E-3</v>
      </c>
      <c r="U10" s="509">
        <f t="shared" si="16"/>
        <v>5.2740702043989349E-3</v>
      </c>
      <c r="V10" s="509">
        <f t="shared" si="17"/>
        <v>4.3020532060937646E-3</v>
      </c>
      <c r="W10" s="25">
        <f t="shared" si="18"/>
        <v>3.041054956521654E-3</v>
      </c>
      <c r="X10" s="25">
        <f t="shared" si="19"/>
        <v>1.442337115314141E-4</v>
      </c>
      <c r="Y10" s="136">
        <f t="shared" si="30"/>
        <v>3.5346028442993317E-2</v>
      </c>
      <c r="Z10" s="85">
        <f t="shared" si="31"/>
        <v>1.0000000000000004</v>
      </c>
      <c r="AB10" s="162">
        <f>(IF('Parameters &amp; DSA'!$H$1=1,(('Parameters &amp; DSA'!$B$73+'Parameters &amp; DSA'!$B$79+'Parameters &amp; DSA'!$B$83+'Parameters &amp; DSA'!$B$87)*K10)/(1+cDC)^$A10,(('Parameters &amp; DSA'!$B$73+'Parameters &amp; DSA'!$B$79)*K10)))*($AD$2/$AF$2)</f>
        <v>4897.1405837393386</v>
      </c>
      <c r="AC10" s="282">
        <f>(IF('Parameters &amp; DSA'!$H$1=1,(('Parameters &amp; DSA'!$B$73+'Parameters &amp; DSA'!$B$79+'Parameters &amp; DSA'!$B$83+'Parameters &amp; DSA'!$B$87)*($M10+$N10))/(1+cDC)^$A10,(('Parameters &amp; DSA'!$B$73+'Parameters &amp; DSA'!$B$79)*($M10+$N10))))*($AD$2/$AF$2)</f>
        <v>2050.8000880195118</v>
      </c>
      <c r="AD10" s="282">
        <f>(IF('Parameters &amp; DSA'!$H$1=1,(('Parameters &amp; DSA'!$B$73+'Parameters &amp; DSA'!$B$79+'Parameters &amp; DSA'!$B$83+'Parameters &amp; DSA'!$B$87)*(P10+Q10))/(1+cDC)^$A10,(('Parameters &amp; DSA'!$B$73+'Parameters &amp; DSA'!$B$79)*(P10+Q10))))*($AD$2/$AF$2)</f>
        <v>667.29962382573137</v>
      </c>
      <c r="AE10" s="282">
        <f>(IF('Parameters &amp; DSA'!$H$1=1,(('Parameters &amp; DSA'!$B$73+'Parameters &amp; DSA'!$B$79+'Parameters &amp; DSA'!$B$83+'Parameters &amp; DSA'!$B$87)*(S10+T10))/(1+cDC)^$A10,(('Parameters &amp; DSA'!$B$73+'Parameters &amp; DSA'!$B$79)*(S10+T10))))*($AD$2/$AF$2)</f>
        <v>166.14051464443097</v>
      </c>
      <c r="AF10" s="282">
        <f>(IF('Parameters &amp; DSA'!$H$1=1,(((V10)*cM_Dialysis0)+(W10*(cM_Dialysis1)))/(1+'Parameters &amp; DSA'!$B$6)^$A10,(((V10)*cM_Dialysis0)+(W10*cM_Dialysis1))))*($AD$2/$AG$2)</f>
        <v>4053.4283738392037</v>
      </c>
      <c r="AG10" s="163">
        <f t="shared" si="21"/>
        <v>11834.809184068215</v>
      </c>
      <c r="AI10" s="84">
        <f t="shared" si="0"/>
        <v>0.50456316360210707</v>
      </c>
      <c r="AJ10" s="25">
        <f t="shared" si="22"/>
        <v>0.46264925297062909</v>
      </c>
      <c r="AK10" s="25">
        <f t="shared" si="1"/>
        <v>0.21129844296536163</v>
      </c>
      <c r="AL10" s="25">
        <f t="shared" si="23"/>
        <v>0.19323458133594146</v>
      </c>
      <c r="AM10" s="25">
        <f t="shared" si="2"/>
        <v>6.8753347695588302E-2</v>
      </c>
      <c r="AN10" s="25">
        <f t="shared" si="24"/>
        <v>6.2459432486151982E-2</v>
      </c>
      <c r="AO10" s="25">
        <f t="shared" si="3"/>
        <v>1.7117822581982512E-2</v>
      </c>
      <c r="AP10" s="25">
        <f t="shared" si="25"/>
        <v>1.4824369865319462E-2</v>
      </c>
      <c r="AQ10" s="25">
        <f t="shared" si="4"/>
        <v>6.1497374813156494E-3</v>
      </c>
      <c r="AR10" s="25">
        <f t="shared" si="26"/>
        <v>4.3048162369209546E-3</v>
      </c>
      <c r="AS10" s="25">
        <f t="shared" si="27"/>
        <v>0.80788251432635505</v>
      </c>
      <c r="AT10" s="85">
        <f t="shared" si="28"/>
        <v>0.73747245289496277</v>
      </c>
    </row>
    <row r="11" spans="1:46">
      <c r="A11" s="76">
        <v>7</v>
      </c>
      <c r="C11" s="10">
        <f t="shared" si="29"/>
        <v>49</v>
      </c>
      <c r="D11" s="93" t="str" cm="1">
        <f t="array" ref="D11">_xlfn.IFS(C11&lt;=4,"1-4",C11&lt;=9,"5-9",C11&lt;=14,"10-14",C11&lt;=19,"15-19",C11&lt;=24,"20-24",C11&lt;=29,"25-29",C11&lt;=34,"30-34",C11&lt;=39,"35-39",C11&lt;=44,"40-44",C11&lt;=49,"45-49",C11&lt;=54,"50-54",C11&lt;=54,"50-54",C11&lt;=59,"55-59",C11&lt;=64,"60-64",C11&lt;=69,"65-69",C11&lt;=74,"70-74",C11&lt;=79,"75-79",C11&lt;=84,"80-84",C11&gt;84,"85+")</f>
        <v>45-49</v>
      </c>
      <c r="E11" s="79">
        <f>IF(D11="85+",1,VLOOKUP(D11,'Life table 2014'!$AF$3:$AR$21,7,FALSE))</f>
        <v>5.0261626657528424E-3</v>
      </c>
      <c r="F11" s="68"/>
      <c r="G11" s="266">
        <f t="shared" si="5"/>
        <v>2555</v>
      </c>
      <c r="H11" s="25">
        <f>'Parameters &amp; DSA'!$B$113*G11^'Parameters &amp; DSA'!$B$114</f>
        <v>0.27661997622190354</v>
      </c>
      <c r="I11" s="264">
        <f t="shared" si="32"/>
        <v>4.135811475550899E-2</v>
      </c>
      <c r="J11" s="68"/>
      <c r="K11" s="134">
        <f t="shared" si="6"/>
        <v>0.55333538573066798</v>
      </c>
      <c r="L11" s="135">
        <f t="shared" si="7"/>
        <v>3.028136368143087E-3</v>
      </c>
      <c r="M11" s="135">
        <f t="shared" si="8"/>
        <v>4.6111282144222332E-2</v>
      </c>
      <c r="N11" s="25">
        <f t="shared" si="9"/>
        <v>0.21517138563724228</v>
      </c>
      <c r="O11" s="25">
        <f t="shared" si="10"/>
        <v>1.268107832342653E-3</v>
      </c>
      <c r="P11" s="25">
        <f t="shared" si="11"/>
        <v>3.586189760620704E-2</v>
      </c>
      <c r="Q11" s="25">
        <f t="shared" si="12"/>
        <v>6.1261852064965233E-2</v>
      </c>
      <c r="R11" s="25">
        <f t="shared" si="13"/>
        <v>4.1262329002038985E-4</v>
      </c>
      <c r="S11" s="25">
        <f t="shared" si="14"/>
        <v>2.0420617354988416E-2</v>
      </c>
      <c r="T11" s="509">
        <f t="shared" si="15"/>
        <v>6.3360009864443703E-3</v>
      </c>
      <c r="U11" s="509">
        <f t="shared" si="16"/>
        <v>7.7675733927034538E-3</v>
      </c>
      <c r="V11" s="509">
        <f t="shared" si="17"/>
        <v>6.3360009864443703E-3</v>
      </c>
      <c r="W11" s="25">
        <f t="shared" si="18"/>
        <v>7.0062077503109067E-3</v>
      </c>
      <c r="X11" s="25">
        <f t="shared" si="19"/>
        <v>3.3690041230451204E-4</v>
      </c>
      <c r="Y11" s="136">
        <f t="shared" si="30"/>
        <v>4.8159369738507415E-2</v>
      </c>
      <c r="Z11" s="85">
        <f t="shared" si="31"/>
        <v>1.0000000000000004</v>
      </c>
      <c r="AB11" s="162">
        <f>(IF('Parameters &amp; DSA'!$H$1=1,(('Parameters &amp; DSA'!$B$73+'Parameters &amp; DSA'!$B$79+'Parameters &amp; DSA'!$B$83+'Parameters &amp; DSA'!$B$87)*K11)/(1+cDC)^$A11,(('Parameters &amp; DSA'!$B$73+'Parameters &amp; DSA'!$B$79)*K11)))*($AD$2/$AF$2)</f>
        <v>4366.7155416595115</v>
      </c>
      <c r="AC11" s="282">
        <f>(IF('Parameters &amp; DSA'!$H$1=1,(('Parameters &amp; DSA'!$B$73+'Parameters &amp; DSA'!$B$79+'Parameters &amp; DSA'!$B$83+'Parameters &amp; DSA'!$B$87)*($M11+$N11))/(1+cDC)^$A11,(('Parameters &amp; DSA'!$B$73+'Parameters &amp; DSA'!$B$79)*($M11+$N11))))*($AD$2/$AF$2)</f>
        <v>2061.9449172963755</v>
      </c>
      <c r="AD11" s="282">
        <f>(IF('Parameters &amp; DSA'!$H$1=1,(('Parameters &amp; DSA'!$B$73+'Parameters &amp; DSA'!$B$79+'Parameters &amp; DSA'!$B$83+'Parameters &amp; DSA'!$B$87)*(P11+Q11))/(1+cDC)^$A11,(('Parameters &amp; DSA'!$B$73+'Parameters &amp; DSA'!$B$79)*(P11+Q11))))*($AD$2/$AF$2)</f>
        <v>766.46424228467686</v>
      </c>
      <c r="AE11" s="282">
        <f>(IF('Parameters &amp; DSA'!$H$1=1,(('Parameters &amp; DSA'!$B$73+'Parameters &amp; DSA'!$B$79+'Parameters &amp; DSA'!$B$83+'Parameters &amp; DSA'!$B$87)*(S11+T11))/(1+cDC)^$A11,(('Parameters &amp; DSA'!$B$73+'Parameters &amp; DSA'!$B$79)*(S11+T11))))*($AD$2/$AF$2)</f>
        <v>211.1532068376643</v>
      </c>
      <c r="AF11" s="282">
        <f>(IF('Parameters &amp; DSA'!$H$1=1,(((V11)*cM_Dialysis0)+(W11*(cM_Dialysis1)))/(1+'Parameters &amp; DSA'!$B$6)^$A11,(((V11)*cM_Dialysis0)+(W11*cM_Dialysis1))))*($AD$2/$AG$2)</f>
        <v>7096.9213152923721</v>
      </c>
      <c r="AG11" s="163">
        <f t="shared" si="21"/>
        <v>14503.199223370601</v>
      </c>
      <c r="AI11" s="84">
        <f t="shared" si="0"/>
        <v>0.44991230506350643</v>
      </c>
      <c r="AJ11" s="25">
        <f t="shared" si="22"/>
        <v>0.41253822485557246</v>
      </c>
      <c r="AK11" s="25">
        <f t="shared" si="1"/>
        <v>0.21244671923425443</v>
      </c>
      <c r="AL11" s="25">
        <f t="shared" si="23"/>
        <v>0.19428469169626186</v>
      </c>
      <c r="AM11" s="25">
        <f t="shared" si="2"/>
        <v>7.897049640746702E-2</v>
      </c>
      <c r="AN11" s="25">
        <f t="shared" si="24"/>
        <v>7.1741268666639699E-2</v>
      </c>
      <c r="AO11" s="25">
        <f t="shared" si="3"/>
        <v>2.1755579245672885E-2</v>
      </c>
      <c r="AP11" s="25">
        <f t="shared" si="25"/>
        <v>1.8840758036105933E-2</v>
      </c>
      <c r="AQ11" s="25">
        <f t="shared" si="4"/>
        <v>1.0848436666426845E-2</v>
      </c>
      <c r="AR11" s="25">
        <f t="shared" si="26"/>
        <v>7.5939056664987917E-3</v>
      </c>
      <c r="AS11" s="25">
        <f t="shared" si="27"/>
        <v>0.77393353661732756</v>
      </c>
      <c r="AT11" s="85">
        <f t="shared" si="28"/>
        <v>0.70499884892107867</v>
      </c>
    </row>
    <row r="12" spans="1:46">
      <c r="A12" s="76">
        <v>8</v>
      </c>
      <c r="C12" s="10">
        <f t="shared" si="29"/>
        <v>50</v>
      </c>
      <c r="D12" s="93" t="str" cm="1">
        <f t="array" ref="D12">_xlfn.IFS(C12&lt;=4,"1-4",C12&lt;=9,"5-9",C12&lt;=14,"10-14",C12&lt;=19,"15-19",C12&lt;=24,"20-24",C12&lt;=29,"25-29",C12&lt;=34,"30-34",C12&lt;=39,"35-39",C12&lt;=44,"40-44",C12&lt;=49,"45-49",C12&lt;=54,"50-54",C12&lt;=54,"50-54",C12&lt;=59,"55-59",C12&lt;=64,"60-64",C12&lt;=69,"65-69",C12&lt;=74,"70-74",C12&lt;=79,"75-79",C12&lt;=84,"80-84",C12&gt;84,"85+")</f>
        <v>50-54</v>
      </c>
      <c r="E12" s="79">
        <f>IF(D12="85+",1,VLOOKUP(D12,'Life table 2014'!$AF$3:$AR$21,7,FALSE))</f>
        <v>6.8554961659266223E-3</v>
      </c>
      <c r="F12" s="68"/>
      <c r="G12" s="266">
        <f t="shared" si="5"/>
        <v>2920</v>
      </c>
      <c r="H12" s="25">
        <f>'Parameters &amp; DSA'!$B$113*G12^'Parameters &amp; DSA'!$B$114</f>
        <v>0.31931333941244572</v>
      </c>
      <c r="I12" s="264">
        <f t="shared" si="32"/>
        <v>4.1794834001620651E-2</v>
      </c>
      <c r="J12" s="68"/>
      <c r="K12" s="134">
        <f t="shared" si="6"/>
        <v>0.50820390652917102</v>
      </c>
      <c r="L12" s="135">
        <f t="shared" si="7"/>
        <v>2.7811536573994315E-3</v>
      </c>
      <c r="M12" s="135">
        <f t="shared" si="8"/>
        <v>4.2350325544097588E-2</v>
      </c>
      <c r="N12" s="25">
        <f t="shared" si="9"/>
        <v>0.2228309302212455</v>
      </c>
      <c r="O12" s="25">
        <f t="shared" si="10"/>
        <v>1.3132491900115003E-3</v>
      </c>
      <c r="P12" s="25">
        <f t="shared" si="11"/>
        <v>3.713848837020757E-2</v>
      </c>
      <c r="Q12" s="25">
        <f t="shared" si="12"/>
        <v>7.2476692429962825E-2</v>
      </c>
      <c r="R12" s="25">
        <f t="shared" si="13"/>
        <v>4.8815976455517096E-4</v>
      </c>
      <c r="S12" s="25">
        <f t="shared" si="14"/>
        <v>2.4158897476654277E-2</v>
      </c>
      <c r="T12" s="509">
        <f t="shared" si="15"/>
        <v>8.2942016736129928E-3</v>
      </c>
      <c r="U12" s="509">
        <f t="shared" si="16"/>
        <v>1.0168214994206802E-2</v>
      </c>
      <c r="V12" s="509">
        <f t="shared" si="17"/>
        <v>8.2942016736129928E-3</v>
      </c>
      <c r="W12" s="25">
        <f t="shared" si="18"/>
        <v>1.2723340025297236E-2</v>
      </c>
      <c r="X12" s="25">
        <f t="shared" si="19"/>
        <v>6.1886871145804012E-4</v>
      </c>
      <c r="Y12" s="136">
        <f t="shared" si="30"/>
        <v>6.3529016056138365E-2</v>
      </c>
      <c r="Z12" s="85">
        <f t="shared" si="31"/>
        <v>1.0000000000000002</v>
      </c>
      <c r="AB12" s="162">
        <f>(IF('Parameters &amp; DSA'!$H$1=1,(('Parameters &amp; DSA'!$B$73+'Parameters &amp; DSA'!$B$79+'Parameters &amp; DSA'!$B$83+'Parameters &amp; DSA'!$B$87)*K12)/(1+cDC)^$A12,(('Parameters &amp; DSA'!$B$73+'Parameters &amp; DSA'!$B$79)*K12)))*($AD$2/$AF$2)</f>
        <v>3893.7425413282094</v>
      </c>
      <c r="AC12" s="282">
        <f>(IF('Parameters &amp; DSA'!$H$1=1,(('Parameters &amp; DSA'!$B$73+'Parameters &amp; DSA'!$B$79+'Parameters &amp; DSA'!$B$83+'Parameters &amp; DSA'!$B$87)*($M12+$N12))/(1+cDC)^$A12,(('Parameters &amp; DSA'!$B$73+'Parameters &amp; DSA'!$B$79)*($M12+$N12))))*($AD$2/$AF$2)</f>
        <v>2031.7583620878454</v>
      </c>
      <c r="AD12" s="282">
        <f>(IF('Parameters &amp; DSA'!$H$1=1,(('Parameters &amp; DSA'!$B$73+'Parameters &amp; DSA'!$B$79+'Parameters &amp; DSA'!$B$83+'Parameters &amp; DSA'!$B$87)*(P12+Q12))/(1+cDC)^$A12,(('Parameters &amp; DSA'!$B$73+'Parameters &amp; DSA'!$B$79)*(P12+Q12))))*($AD$2/$AF$2)</f>
        <v>839.84654028334876</v>
      </c>
      <c r="AE12" s="282">
        <f>(IF('Parameters &amp; DSA'!$H$1=1,(('Parameters &amp; DSA'!$B$73+'Parameters &amp; DSA'!$B$79+'Parameters &amp; DSA'!$B$83+'Parameters &amp; DSA'!$B$87)*(S12+T12))/(1+cDC)^$A12,(('Parameters &amp; DSA'!$B$73+'Parameters &amp; DSA'!$B$79)*(S12+T12))))*($AD$2/$AF$2)</f>
        <v>248.64825149092931</v>
      </c>
      <c r="AF12" s="282">
        <f>(IF('Parameters &amp; DSA'!$H$1=1,(((V12)*cM_Dialysis0)+(W12*(cM_Dialysis1)))/(1+'Parameters &amp; DSA'!$B$6)^$A12,(((V12)*cM_Dialysis0)+(W12*cM_Dialysis1))))*($AD$2/$AG$2)</f>
        <v>10794.734245912063</v>
      </c>
      <c r="AG12" s="163">
        <f t="shared" si="21"/>
        <v>17808.729941102396</v>
      </c>
      <c r="AI12" s="84">
        <f t="shared" si="0"/>
        <v>0.40118085672854387</v>
      </c>
      <c r="AJ12" s="25">
        <f t="shared" si="22"/>
        <v>0.36785488331436073</v>
      </c>
      <c r="AK12" s="25">
        <f t="shared" si="1"/>
        <v>0.20933653206812744</v>
      </c>
      <c r="AL12" s="25">
        <f t="shared" si="23"/>
        <v>0.19144039380892966</v>
      </c>
      <c r="AM12" s="25">
        <f t="shared" si="2"/>
        <v>8.6531235944646151E-2</v>
      </c>
      <c r="AN12" s="25">
        <f t="shared" si="24"/>
        <v>7.8609872400071029E-2</v>
      </c>
      <c r="AO12" s="25">
        <f t="shared" si="3"/>
        <v>2.5618776151326725E-2</v>
      </c>
      <c r="AP12" s="25">
        <f t="shared" si="25"/>
        <v>2.2186362275061509E-2</v>
      </c>
      <c r="AQ12" s="25">
        <f t="shared" si="4"/>
        <v>1.6591441499697941E-2</v>
      </c>
      <c r="AR12" s="25">
        <f t="shared" si="26"/>
        <v>1.1614009049788558E-2</v>
      </c>
      <c r="AS12" s="25">
        <f t="shared" si="27"/>
        <v>0.73925884239234207</v>
      </c>
      <c r="AT12" s="85">
        <f t="shared" si="28"/>
        <v>0.67170552084821156</v>
      </c>
    </row>
    <row r="13" spans="1:46">
      <c r="A13" s="76">
        <v>9</v>
      </c>
      <c r="C13" s="10">
        <f t="shared" si="29"/>
        <v>51</v>
      </c>
      <c r="D13" s="93" t="str" cm="1">
        <f t="array" ref="D13">_xlfn.IFS(C13&lt;=4,"1-4",C13&lt;=9,"5-9",C13&lt;=14,"10-14",C13&lt;=19,"15-19",C13&lt;=24,"20-24",C13&lt;=29,"25-29",C13&lt;=34,"30-34",C13&lt;=39,"35-39",C13&lt;=44,"40-44",C13&lt;=49,"45-49",C13&lt;=54,"50-54",C13&lt;=54,"50-54",C13&lt;=59,"55-59",C13&lt;=64,"60-64",C13&lt;=69,"65-69",C13&lt;=74,"70-74",C13&lt;=79,"75-79",C13&lt;=84,"80-84",C13&gt;84,"85+")</f>
        <v>50-54</v>
      </c>
      <c r="E13" s="79">
        <f>IF(D13="85+",1,VLOOKUP(D13,'Life table 2014'!$AF$3:$AR$21,7,FALSE))</f>
        <v>6.8554961659266223E-3</v>
      </c>
      <c r="F13" s="68"/>
      <c r="G13" s="266">
        <f t="shared" si="5"/>
        <v>3285</v>
      </c>
      <c r="H13" s="25">
        <f>'Parameters &amp; DSA'!$B$113*G13^'Parameters &amp; DSA'!$B$114</f>
        <v>0.36240912553476595</v>
      </c>
      <c r="I13" s="264">
        <f t="shared" si="32"/>
        <v>4.2180360156281016E-2</v>
      </c>
      <c r="J13" s="68"/>
      <c r="K13" s="134">
        <f t="shared" si="6"/>
        <v>0.46589530762749354</v>
      </c>
      <c r="L13" s="135">
        <f t="shared" si="7"/>
        <v>3.4839899327196635E-3</v>
      </c>
      <c r="M13" s="135">
        <f t="shared" si="8"/>
        <v>3.8824608968957799E-2</v>
      </c>
      <c r="N13" s="25">
        <f t="shared" si="9"/>
        <v>0.22573997715700128</v>
      </c>
      <c r="O13" s="25">
        <f t="shared" si="10"/>
        <v>1.8179490821749165E-3</v>
      </c>
      <c r="P13" s="25">
        <f t="shared" si="11"/>
        <v>3.7623329526166878E-2</v>
      </c>
      <c r="Q13" s="25">
        <f t="shared" si="12"/>
        <v>8.1647785761350608E-2</v>
      </c>
      <c r="R13" s="25">
        <f t="shared" si="13"/>
        <v>7.514664517029216E-4</v>
      </c>
      <c r="S13" s="25">
        <f t="shared" si="14"/>
        <v>2.7215928587116873E-2</v>
      </c>
      <c r="T13" s="509">
        <f t="shared" si="15"/>
        <v>1.0030352436059976E-2</v>
      </c>
      <c r="U13" s="509">
        <f t="shared" si="16"/>
        <v>1.239239427814732E-2</v>
      </c>
      <c r="V13" s="509">
        <f t="shared" si="17"/>
        <v>1.0030352436059976E-2</v>
      </c>
      <c r="W13" s="25">
        <f t="shared" si="18"/>
        <v>1.9995031355948052E-2</v>
      </c>
      <c r="X13" s="25">
        <f t="shared" si="19"/>
        <v>1.0225103429621751E-3</v>
      </c>
      <c r="Y13" s="136">
        <f t="shared" si="30"/>
        <v>8.2997326143845362E-2</v>
      </c>
      <c r="Z13" s="85">
        <f t="shared" si="31"/>
        <v>1.0000000000000002</v>
      </c>
      <c r="AB13" s="162">
        <f>(IF('Parameters &amp; DSA'!$H$1=1,(('Parameters &amp; DSA'!$B$73+'Parameters &amp; DSA'!$B$79+'Parameters &amp; DSA'!$B$83+'Parameters &amp; DSA'!$B$87)*K13)/(1+cDC)^$A13,(('Parameters &amp; DSA'!$B$73+'Parameters &amp; DSA'!$B$79)*K13)))*($AD$2/$AF$2)</f>
        <v>3465.6152390724678</v>
      </c>
      <c r="AC13" s="282">
        <f>(IF('Parameters &amp; DSA'!$H$1=1,(('Parameters &amp; DSA'!$B$73+'Parameters &amp; DSA'!$B$79+'Parameters &amp; DSA'!$B$83+'Parameters &amp; DSA'!$B$87)*($M13+$N13))/(1+cDC)^$A13,(('Parameters &amp; DSA'!$B$73+'Parameters &amp; DSA'!$B$79)*($M13+$N13))))*($AD$2/$AF$2)</f>
        <v>1967.9937668101916</v>
      </c>
      <c r="AD13" s="282">
        <f>(IF('Parameters &amp; DSA'!$H$1=1,(('Parameters &amp; DSA'!$B$73+'Parameters &amp; DSA'!$B$79+'Parameters &amp; DSA'!$B$83+'Parameters &amp; DSA'!$B$87)*(P13+Q13))/(1+cDC)^$A13,(('Parameters &amp; DSA'!$B$73+'Parameters &amp; DSA'!$B$79)*(P13+Q13))))*($AD$2/$AF$2)</f>
        <v>887.21175756524667</v>
      </c>
      <c r="AE13" s="282">
        <f>(IF('Parameters &amp; DSA'!$H$1=1,(('Parameters &amp; DSA'!$B$73+'Parameters &amp; DSA'!$B$79+'Parameters &amp; DSA'!$B$83+'Parameters &amp; DSA'!$B$87)*(S13+T13))/(1+cDC)^$A13,(('Parameters &amp; DSA'!$B$73+'Parameters &amp; DSA'!$B$79)*(S13+T13))))*($AD$2/$AF$2)</f>
        <v>277.06069797102197</v>
      </c>
      <c r="AF13" s="282">
        <f>(IF('Parameters &amp; DSA'!$H$1=1,(((V13)*cM_Dialysis0)+(W13*(cM_Dialysis1)))/(1+'Parameters &amp; DSA'!$B$6)^$A13,(((V13)*cM_Dialysis0)+(W13*cM_Dialysis1))))*($AD$2/$AG$2)</f>
        <v>14910.088124381338</v>
      </c>
      <c r="AG13" s="163">
        <f t="shared" si="21"/>
        <v>21507.969585800267</v>
      </c>
      <c r="AI13" s="84">
        <f t="shared" si="0"/>
        <v>0.35706995928609248</v>
      </c>
      <c r="AJ13" s="25">
        <f t="shared" si="22"/>
        <v>0.32740826488918456</v>
      </c>
      <c r="AK13" s="25">
        <f t="shared" si="1"/>
        <v>0.20276672559250161</v>
      </c>
      <c r="AL13" s="25">
        <f t="shared" si="23"/>
        <v>0.18543223877494378</v>
      </c>
      <c r="AM13" s="25">
        <f t="shared" si="2"/>
        <v>9.1411378441639171E-2</v>
      </c>
      <c r="AN13" s="25">
        <f t="shared" si="24"/>
        <v>8.3043270060404809E-2</v>
      </c>
      <c r="AO13" s="25">
        <f t="shared" si="3"/>
        <v>2.8546172993735641E-2</v>
      </c>
      <c r="AP13" s="25">
        <f t="shared" si="25"/>
        <v>2.4721545317565742E-2</v>
      </c>
      <c r="AQ13" s="25">
        <f t="shared" si="4"/>
        <v>2.3011956533234092E-2</v>
      </c>
      <c r="AR13" s="25">
        <f t="shared" si="26"/>
        <v>1.6108369573263864E-2</v>
      </c>
      <c r="AS13" s="25">
        <f t="shared" si="27"/>
        <v>0.70280619284720292</v>
      </c>
      <c r="AT13" s="85">
        <f t="shared" si="28"/>
        <v>0.63671368861536282</v>
      </c>
    </row>
    <row r="14" spans="1:46">
      <c r="A14" s="76">
        <v>10</v>
      </c>
      <c r="C14" s="10">
        <f t="shared" si="29"/>
        <v>52</v>
      </c>
      <c r="D14" s="93" t="str" cm="1">
        <f t="array" ref="D14">_xlfn.IFS(C14&lt;=4,"1-4",C14&lt;=9,"5-9",C14&lt;=14,"10-14",C14&lt;=19,"15-19",C14&lt;=24,"20-24",C14&lt;=29,"25-29",C14&lt;=34,"30-34",C14&lt;=39,"35-39",C14&lt;=44,"40-44",C14&lt;=49,"45-49",C14&lt;=54,"50-54",C14&lt;=54,"50-54",C14&lt;=59,"55-59",C14&lt;=64,"60-64",C14&lt;=69,"65-69",C14&lt;=74,"70-74",C14&lt;=79,"75-79",C14&lt;=84,"80-84",C14&gt;84,"85+")</f>
        <v>50-54</v>
      </c>
      <c r="E14" s="79">
        <f>IF(D14="85+",1,VLOOKUP(D14,'Life table 2014'!$AF$3:$AR$21,7,FALSE))</f>
        <v>6.8554961659266223E-3</v>
      </c>
      <c r="F14" s="68"/>
      <c r="G14" s="266">
        <f t="shared" si="5"/>
        <v>3650</v>
      </c>
      <c r="H14" s="25">
        <f>'Parameters &amp; DSA'!$B$113*G14^'Parameters &amp; DSA'!$B$114</f>
        <v>0.4058656119717502</v>
      </c>
      <c r="I14" s="264">
        <f t="shared" si="32"/>
        <v>4.2525783700828268E-2</v>
      </c>
      <c r="J14" s="68"/>
      <c r="K14" s="134">
        <f t="shared" si="6"/>
        <v>0.4271089515067662</v>
      </c>
      <c r="L14" s="135">
        <f t="shared" si="7"/>
        <v>3.193943495163486E-3</v>
      </c>
      <c r="M14" s="135">
        <f t="shared" si="8"/>
        <v>3.5592412625563855E-2</v>
      </c>
      <c r="N14" s="25">
        <f t="shared" si="9"/>
        <v>0.22521502681725653</v>
      </c>
      <c r="O14" s="25">
        <f t="shared" si="10"/>
        <v>1.8137215058264761E-3</v>
      </c>
      <c r="P14" s="25">
        <f t="shared" si="11"/>
        <v>3.7535837802876074E-2</v>
      </c>
      <c r="Q14" s="25">
        <f t="shared" si="12"/>
        <v>8.8840089460468591E-2</v>
      </c>
      <c r="R14" s="25">
        <f t="shared" si="13"/>
        <v>8.1766267355936836E-4</v>
      </c>
      <c r="S14" s="25">
        <f t="shared" si="14"/>
        <v>2.9613363153489534E-2</v>
      </c>
      <c r="T14" s="509">
        <f t="shared" si="15"/>
        <v>1.1511791951368058E-2</v>
      </c>
      <c r="U14" s="509">
        <f t="shared" si="16"/>
        <v>1.4222697120440733E-2</v>
      </c>
      <c r="V14" s="509">
        <f t="shared" si="17"/>
        <v>1.1511791951368058E-2</v>
      </c>
      <c r="W14" s="25">
        <f t="shared" si="18"/>
        <v>2.8553063386363979E-2</v>
      </c>
      <c r="X14" s="25">
        <f t="shared" si="19"/>
        <v>1.4723204056440477E-3</v>
      </c>
      <c r="Y14" s="136">
        <f t="shared" si="30"/>
        <v>0.10451767134447948</v>
      </c>
      <c r="Z14" s="85">
        <f t="shared" si="31"/>
        <v>1.0000000000000004</v>
      </c>
      <c r="AB14" s="162">
        <f>(IF('Parameters &amp; DSA'!$H$1=1,(('Parameters &amp; DSA'!$B$73+'Parameters &amp; DSA'!$B$79+'Parameters &amp; DSA'!$B$83+'Parameters &amp; DSA'!$B$87)*K14)/(1+cDC)^$A14,(('Parameters &amp; DSA'!$B$73+'Parameters &amp; DSA'!$B$79)*K14)))*($AD$2/$AF$2)</f>
        <v>3084.5616672935885</v>
      </c>
      <c r="AC14" s="282">
        <f>(IF('Parameters &amp; DSA'!$H$1=1,(('Parameters &amp; DSA'!$B$73+'Parameters &amp; DSA'!$B$79+'Parameters &amp; DSA'!$B$83+'Parameters &amp; DSA'!$B$87)*($M14+$N14))/(1+cDC)^$A14,(('Parameters &amp; DSA'!$B$73+'Parameters &amp; DSA'!$B$79)*($M14+$N14))))*($AD$2/$AF$2)</f>
        <v>1883.5396153891502</v>
      </c>
      <c r="AD14" s="282">
        <f>(IF('Parameters &amp; DSA'!$H$1=1,(('Parameters &amp; DSA'!$B$73+'Parameters &amp; DSA'!$B$79+'Parameters &amp; DSA'!$B$83+'Parameters &amp; DSA'!$B$87)*(P14+Q14))/(1+cDC)^$A14,(('Parameters &amp; DSA'!$B$73+'Parameters &amp; DSA'!$B$79)*(P14+Q14))))*($AD$2/$AF$2)</f>
        <v>912.68127144139328</v>
      </c>
      <c r="AE14" s="282">
        <f>(IF('Parameters &amp; DSA'!$H$1=1,(('Parameters &amp; DSA'!$B$73+'Parameters &amp; DSA'!$B$79+'Parameters &amp; DSA'!$B$83+'Parameters &amp; DSA'!$B$87)*(S14+T14))/(1+cDC)^$A14,(('Parameters &amp; DSA'!$B$73+'Parameters &amp; DSA'!$B$79)*(S14+T14))))*($AD$2/$AF$2)</f>
        <v>297.00402333042035</v>
      </c>
      <c r="AF14" s="282">
        <f>(IF('Parameters &amp; DSA'!$H$1=1,(((V14)*cM_Dialysis0)+(W14*(cM_Dialysis1)))/(1+'Parameters &amp; DSA'!$B$6)^$A14,(((V14)*cM_Dialysis0)+(W14*cM_Dialysis1))))*($AD$2/$AG$2)</f>
        <v>19254.09713599777</v>
      </c>
      <c r="AG14" s="163">
        <f t="shared" si="21"/>
        <v>25431.883713452324</v>
      </c>
      <c r="AI14" s="84">
        <f t="shared" si="0"/>
        <v>0.31780917181410523</v>
      </c>
      <c r="AJ14" s="25">
        <f t="shared" si="22"/>
        <v>0.29140885925425902</v>
      </c>
      <c r="AK14" s="25">
        <f t="shared" si="1"/>
        <v>0.19406522864919878</v>
      </c>
      <c r="AL14" s="25">
        <f t="shared" si="23"/>
        <v>0.17747463106502451</v>
      </c>
      <c r="AM14" s="25">
        <f t="shared" si="2"/>
        <v>9.4035558466085925E-2</v>
      </c>
      <c r="AN14" s="25">
        <f t="shared" si="24"/>
        <v>8.5427223723201634E-2</v>
      </c>
      <c r="AO14" s="25">
        <f t="shared" si="3"/>
        <v>3.0600977662708528E-2</v>
      </c>
      <c r="AP14" s="25">
        <f t="shared" si="25"/>
        <v>2.6501046435067774E-2</v>
      </c>
      <c r="AQ14" s="25">
        <f t="shared" si="4"/>
        <v>2.9812015058023986E-2</v>
      </c>
      <c r="AR14" s="25">
        <f t="shared" si="26"/>
        <v>2.0868410540616788E-2</v>
      </c>
      <c r="AS14" s="25">
        <f t="shared" si="27"/>
        <v>0.66632295165012245</v>
      </c>
      <c r="AT14" s="85">
        <f t="shared" si="28"/>
        <v>0.60168017101816984</v>
      </c>
    </row>
    <row r="15" spans="1:46">
      <c r="A15" s="76">
        <v>11</v>
      </c>
      <c r="C15" s="10">
        <f t="shared" si="29"/>
        <v>53</v>
      </c>
      <c r="D15" s="93" t="str" cm="1">
        <f t="array" ref="D15">_xlfn.IFS(C15&lt;=4,"1-4",C15&lt;=9,"5-9",C15&lt;=14,"10-14",C15&lt;=19,"15-19",C15&lt;=24,"20-24",C15&lt;=29,"25-29",C15&lt;=34,"30-34",C15&lt;=39,"35-39",C15&lt;=44,"40-44",C15&lt;=49,"45-49",C15&lt;=54,"50-54",C15&lt;=54,"50-54",C15&lt;=59,"55-59",C15&lt;=64,"60-64",C15&lt;=69,"65-69",C15&lt;=74,"70-74",C15&lt;=79,"75-79",C15&lt;=84,"80-84",C15&gt;84,"85+")</f>
        <v>50-54</v>
      </c>
      <c r="E15" s="79">
        <f>IF(D15="85+",1,VLOOKUP(D15,'Life table 2014'!$AF$3:$AR$21,7,FALSE))</f>
        <v>6.8554961659266223E-3</v>
      </c>
      <c r="F15" s="68"/>
      <c r="G15" s="266">
        <f t="shared" si="5"/>
        <v>4015</v>
      </c>
      <c r="H15" s="25">
        <f>'Parameters &amp; DSA'!$B$113*G15^'Parameters &amp; DSA'!$B$114</f>
        <v>0.44964918476241361</v>
      </c>
      <c r="I15" s="264">
        <f t="shared" si="32"/>
        <v>4.2838909238642531E-2</v>
      </c>
      <c r="J15" s="68"/>
      <c r="K15" s="134">
        <f t="shared" si="6"/>
        <v>0.39155160713287257</v>
      </c>
      <c r="L15" s="135">
        <f t="shared" si="7"/>
        <v>2.9280437794875751E-3</v>
      </c>
      <c r="M15" s="135">
        <f t="shared" si="8"/>
        <v>3.2629300594406052E-2</v>
      </c>
      <c r="N15" s="25">
        <f t="shared" si="9"/>
        <v>0.2220166928928643</v>
      </c>
      <c r="O15" s="25">
        <f t="shared" si="10"/>
        <v>1.7879644011453946E-3</v>
      </c>
      <c r="P15" s="25">
        <f t="shared" si="11"/>
        <v>3.7002782148810705E-2</v>
      </c>
      <c r="Q15" s="25">
        <f t="shared" si="12"/>
        <v>9.4132168183894041E-2</v>
      </c>
      <c r="R15" s="25">
        <f t="shared" si="13"/>
        <v>8.6636968481928112E-4</v>
      </c>
      <c r="S15" s="25">
        <f t="shared" si="14"/>
        <v>3.1377389394631347E-2</v>
      </c>
      <c r="T15" s="509">
        <f t="shared" si="15"/>
        <v>1.2710644298695752E-2</v>
      </c>
      <c r="U15" s="509">
        <f t="shared" si="16"/>
        <v>1.5703866507466087E-2</v>
      </c>
      <c r="V15" s="509">
        <f t="shared" si="17"/>
        <v>1.2710644298695752E-2</v>
      </c>
      <c r="W15" s="25">
        <f t="shared" si="18"/>
        <v>3.8086401503478438E-2</v>
      </c>
      <c r="X15" s="25">
        <f t="shared" si="19"/>
        <v>1.978453834253594E-3</v>
      </c>
      <c r="Y15" s="136">
        <f t="shared" si="30"/>
        <v>0.1277823695516514</v>
      </c>
      <c r="Z15" s="85">
        <f t="shared" si="31"/>
        <v>1.0000000000000002</v>
      </c>
      <c r="AB15" s="162">
        <f>(IF('Parameters &amp; DSA'!$H$1=1,(('Parameters &amp; DSA'!$B$73+'Parameters &amp; DSA'!$B$79+'Parameters &amp; DSA'!$B$83+'Parameters &amp; DSA'!$B$87)*K15)/(1+cDC)^$A15,(('Parameters &amp; DSA'!$B$73+'Parameters &amp; DSA'!$B$79)*K15)))*($AD$2/$AF$2)</f>
        <v>2745.4059446839965</v>
      </c>
      <c r="AC15" s="282">
        <f>(IF('Parameters &amp; DSA'!$H$1=1,(('Parameters &amp; DSA'!$B$73+'Parameters &amp; DSA'!$B$79+'Parameters &amp; DSA'!$B$83+'Parameters &amp; DSA'!$B$87)*($M15+$N15))/(1+cDC)^$A15,(('Parameters &amp; DSA'!$B$73+'Parameters &amp; DSA'!$B$79)*($M15+$N15))))*($AD$2/$AF$2)</f>
        <v>1785.4776013540236</v>
      </c>
      <c r="AD15" s="282">
        <f>(IF('Parameters &amp; DSA'!$H$1=1,(('Parameters &amp; DSA'!$B$73+'Parameters &amp; DSA'!$B$79+'Parameters &amp; DSA'!$B$83+'Parameters &amp; DSA'!$B$87)*(P15+Q15))/(1+cDC)^$A15,(('Parameters &amp; DSA'!$B$73+'Parameters &amp; DSA'!$B$79)*(P15+Q15))))*($AD$2/$AF$2)</f>
        <v>919.46672071014234</v>
      </c>
      <c r="AE15" s="282">
        <f>(IF('Parameters &amp; DSA'!$H$1=1,(('Parameters &amp; DSA'!$B$73+'Parameters &amp; DSA'!$B$79+'Parameters &amp; DSA'!$B$83+'Parameters &amp; DSA'!$B$87)*(S15+T15))/(1+cDC)^$A15,(('Parameters &amp; DSA'!$B$73+'Parameters &amp; DSA'!$B$79)*(S15+T15))))*($AD$2/$AF$2)</f>
        <v>309.12796062158401</v>
      </c>
      <c r="AF15" s="282">
        <f>(IF('Parameters &amp; DSA'!$H$1=1,(((V15)*cM_Dialysis0)+(W15*(cM_Dialysis1)))/(1+'Parameters &amp; DSA'!$B$6)^$A15,(((V15)*cM_Dialysis0)+(W15*cM_Dialysis1))))*($AD$2/$AG$2)</f>
        <v>23640.146067524707</v>
      </c>
      <c r="AG15" s="163">
        <f t="shared" si="21"/>
        <v>29399.624294894453</v>
      </c>
      <c r="AI15" s="84">
        <f t="shared" si="0"/>
        <v>0.28286521187922686</v>
      </c>
      <c r="AJ15" s="25">
        <f t="shared" si="22"/>
        <v>0.25936768358798307</v>
      </c>
      <c r="AK15" s="25">
        <f t="shared" si="1"/>
        <v>0.18396168369583396</v>
      </c>
      <c r="AL15" s="25">
        <f t="shared" si="23"/>
        <v>0.16823483614901386</v>
      </c>
      <c r="AM15" s="25">
        <f t="shared" si="2"/>
        <v>9.4734678226067862E-2</v>
      </c>
      <c r="AN15" s="25">
        <f t="shared" si="24"/>
        <v>8.6062343683347642E-2</v>
      </c>
      <c r="AO15" s="25">
        <f t="shared" si="3"/>
        <v>3.1850133583462607E-2</v>
      </c>
      <c r="AP15" s="25">
        <f t="shared" si="25"/>
        <v>2.7582839945896855E-2</v>
      </c>
      <c r="AQ15" s="25">
        <f t="shared" si="4"/>
        <v>3.6696866675852473E-2</v>
      </c>
      <c r="AR15" s="25">
        <f t="shared" si="26"/>
        <v>2.5687806673096728E-2</v>
      </c>
      <c r="AS15" s="25">
        <f t="shared" si="27"/>
        <v>0.63010857406044374</v>
      </c>
      <c r="AT15" s="85">
        <f t="shared" si="28"/>
        <v>0.56693551003933818</v>
      </c>
    </row>
    <row r="16" spans="1:46">
      <c r="A16" s="76">
        <v>12</v>
      </c>
      <c r="C16" s="10">
        <f t="shared" si="29"/>
        <v>54</v>
      </c>
      <c r="D16" s="93" t="str" cm="1">
        <f t="array" ref="D16">_xlfn.IFS(C16&lt;=4,"1-4",C16&lt;=9,"5-9",C16&lt;=14,"10-14",C16&lt;=19,"15-19",C16&lt;=24,"20-24",C16&lt;=29,"25-29",C16&lt;=34,"30-34",C16&lt;=39,"35-39",C16&lt;=44,"40-44",C16&lt;=49,"45-49",C16&lt;=54,"50-54",C16&lt;=54,"50-54",C16&lt;=59,"55-59",C16&lt;=64,"60-64",C16&lt;=69,"65-69",C16&lt;=74,"70-74",C16&lt;=79,"75-79",C16&lt;=84,"80-84",C16&gt;84,"85+")</f>
        <v>50-54</v>
      </c>
      <c r="E16" s="79">
        <f>IF(D16="85+",1,VLOOKUP(D16,'Life table 2014'!$AF$3:$AR$21,7,FALSE))</f>
        <v>6.8554961659266223E-3</v>
      </c>
      <c r="F16" s="68"/>
      <c r="G16" s="266">
        <f t="shared" si="5"/>
        <v>4380</v>
      </c>
      <c r="H16" s="25">
        <f>'Parameters &amp; DSA'!$B$113*G16^'Parameters &amp; DSA'!$B$114</f>
        <v>0.49373216052532021</v>
      </c>
      <c r="I16" s="264">
        <f t="shared" si="32"/>
        <v>4.3125443217429171E-2</v>
      </c>
      <c r="J16" s="68"/>
      <c r="K16" s="134">
        <f t="shared" si="6"/>
        <v>0.35895445531514841</v>
      </c>
      <c r="L16" s="135">
        <f t="shared" si="7"/>
        <v>2.6842805414618149E-3</v>
      </c>
      <c r="M16" s="135">
        <f t="shared" si="8"/>
        <v>2.9912871276262368E-2</v>
      </c>
      <c r="N16" s="25">
        <f t="shared" si="9"/>
        <v>0.21677165901878556</v>
      </c>
      <c r="O16" s="25">
        <f t="shared" si="10"/>
        <v>1.7457246320205576E-3</v>
      </c>
      <c r="P16" s="25">
        <f t="shared" si="11"/>
        <v>3.6128609836464251E-2</v>
      </c>
      <c r="Q16" s="25">
        <f t="shared" si="12"/>
        <v>9.7676966387609934E-2</v>
      </c>
      <c r="R16" s="25">
        <f t="shared" si="13"/>
        <v>8.9899514922483549E-4</v>
      </c>
      <c r="S16" s="25">
        <f t="shared" si="14"/>
        <v>3.2558988795869978E-2</v>
      </c>
      <c r="T16" s="509">
        <f t="shared" si="15"/>
        <v>1.3626387856190796E-2</v>
      </c>
      <c r="U16" s="509">
        <f t="shared" si="16"/>
        <v>1.6835257980945512E-2</v>
      </c>
      <c r="V16" s="509">
        <f t="shared" si="17"/>
        <v>1.3626387856190796E-2</v>
      </c>
      <c r="W16" s="25">
        <f t="shared" si="18"/>
        <v>4.8272716814726474E-2</v>
      </c>
      <c r="X16" s="25">
        <f t="shared" si="19"/>
        <v>2.5243289874477119E-3</v>
      </c>
      <c r="Y16" s="136">
        <f t="shared" si="30"/>
        <v>0.15247095684275183</v>
      </c>
      <c r="Z16" s="85">
        <f t="shared" si="31"/>
        <v>1.0000000000000002</v>
      </c>
      <c r="AB16" s="162">
        <f>(IF('Parameters &amp; DSA'!$H$1=1,(('Parameters &amp; DSA'!$B$73+'Parameters &amp; DSA'!$B$79+'Parameters &amp; DSA'!$B$83+'Parameters &amp; DSA'!$B$87)*K16)/(1+cDC)^$A16,(('Parameters &amp; DSA'!$B$73+'Parameters &amp; DSA'!$B$79)*K16)))*($AD$2/$AF$2)</f>
        <v>2443.5412917905637</v>
      </c>
      <c r="AC16" s="282">
        <f>(IF('Parameters &amp; DSA'!$H$1=1,(('Parameters &amp; DSA'!$B$73+'Parameters &amp; DSA'!$B$79+'Parameters &amp; DSA'!$B$83+'Parameters &amp; DSA'!$B$87)*($M16+$N16))/(1+cDC)^$A16,(('Parameters &amp; DSA'!$B$73+'Parameters &amp; DSA'!$B$79)*($M16+$N16))))*($AD$2/$AF$2)</f>
        <v>1679.2766516651493</v>
      </c>
      <c r="AD16" s="282">
        <f>(IF('Parameters &amp; DSA'!$H$1=1,(('Parameters &amp; DSA'!$B$73+'Parameters &amp; DSA'!$B$79+'Parameters &amp; DSA'!$B$83+'Parameters &amp; DSA'!$B$87)*(P16+Q16))/(1+cDC)^$A16,(('Parameters &amp; DSA'!$B$73+'Parameters &amp; DSA'!$B$79)*(P16+Q16))))*($AD$2/$AF$2)</f>
        <v>910.86611611575336</v>
      </c>
      <c r="AE16" s="282">
        <f>(IF('Parameters &amp; DSA'!$H$1=1,(('Parameters &amp; DSA'!$B$73+'Parameters &amp; DSA'!$B$79+'Parameters &amp; DSA'!$B$83+'Parameters &amp; DSA'!$B$87)*(S16+T16))/(1+cDC)^$A16,(('Parameters &amp; DSA'!$B$73+'Parameters &amp; DSA'!$B$79)*(S16+T16))))*($AD$2/$AF$2)</f>
        <v>314.40165529392067</v>
      </c>
      <c r="AF16" s="282">
        <f>(IF('Parameters &amp; DSA'!$H$1=1,(((V16)*cM_Dialysis0)+(W16*(cM_Dialysis1)))/(1+'Parameters &amp; DSA'!$B$6)^$A16,(((V16)*cM_Dialysis0)+(W16*cM_Dialysis1))))*($AD$2/$AG$2)</f>
        <v>27909.766940334928</v>
      </c>
      <c r="AG16" s="163">
        <f t="shared" si="21"/>
        <v>33257.852655200317</v>
      </c>
      <c r="AI16" s="84">
        <f t="shared" si="0"/>
        <v>0.25176343286367275</v>
      </c>
      <c r="AJ16" s="25">
        <f t="shared" si="22"/>
        <v>0.23084952002471731</v>
      </c>
      <c r="AK16" s="25">
        <f t="shared" si="1"/>
        <v>0.17301956630380061</v>
      </c>
      <c r="AL16" s="25">
        <f t="shared" si="23"/>
        <v>0.15822815818440197</v>
      </c>
      <c r="AM16" s="25">
        <f t="shared" si="2"/>
        <v>9.3848539021192903E-2</v>
      </c>
      <c r="AN16" s="25">
        <f t="shared" si="24"/>
        <v>8.5257324674160223E-2</v>
      </c>
      <c r="AO16" s="25">
        <f t="shared" si="3"/>
        <v>3.2393493942889727E-2</v>
      </c>
      <c r="AP16" s="25">
        <f t="shared" si="25"/>
        <v>2.8053400667023783E-2</v>
      </c>
      <c r="AQ16" s="25">
        <f t="shared" si="4"/>
        <v>4.3414786618140265E-2</v>
      </c>
      <c r="AR16" s="25">
        <f t="shared" si="26"/>
        <v>3.0390350632698182E-2</v>
      </c>
      <c r="AS16" s="25">
        <f t="shared" si="27"/>
        <v>0.5944398187496962</v>
      </c>
      <c r="AT16" s="85">
        <f t="shared" si="28"/>
        <v>0.53277875418300158</v>
      </c>
    </row>
    <row r="17" spans="1:47">
      <c r="A17" s="76">
        <v>13</v>
      </c>
      <c r="C17" s="10">
        <f t="shared" si="29"/>
        <v>55</v>
      </c>
      <c r="D17" s="93" t="str" cm="1">
        <f t="array" ref="D17">_xlfn.IFS(C17&lt;=4,"1-4",C17&lt;=9,"5-9",C17&lt;=14,"10-14",C17&lt;=19,"15-19",C17&lt;=24,"20-24",C17&lt;=29,"25-29",C17&lt;=34,"30-34",C17&lt;=39,"35-39",C17&lt;=44,"40-44",C17&lt;=49,"45-49",C17&lt;=54,"50-54",C17&lt;=54,"50-54",C17&lt;=59,"55-59",C17&lt;=64,"60-64",C17&lt;=69,"65-69",C17&lt;=74,"70-74",C17&lt;=79,"75-79",C17&lt;=84,"80-84",C17&gt;84,"85+")</f>
        <v>55-59</v>
      </c>
      <c r="E17" s="79">
        <f>IF(D17="85+",1,VLOOKUP(D17,'Life table 2014'!$AF$3:$AR$21,7,FALSE))</f>
        <v>9.6699779598412583E-3</v>
      </c>
      <c r="F17" s="68"/>
      <c r="G17" s="266">
        <f t="shared" si="5"/>
        <v>4745</v>
      </c>
      <c r="H17" s="25">
        <f>'Parameters &amp; DSA'!$B$113*G17^'Parameters &amp; DSA'!$B$114</f>
        <v>0.53809132829562223</v>
      </c>
      <c r="I17" s="264">
        <f t="shared" si="32"/>
        <v>4.3389687829287871E-2</v>
      </c>
      <c r="J17" s="68"/>
      <c r="K17" s="134">
        <f t="shared" si="6"/>
        <v>0.3290710563904552</v>
      </c>
      <c r="L17" s="135">
        <f t="shared" si="7"/>
        <v>2.4608108921552788E-3</v>
      </c>
      <c r="M17" s="135">
        <f t="shared" si="8"/>
        <v>2.7422588032537935E-2</v>
      </c>
      <c r="N17" s="25">
        <f t="shared" si="9"/>
        <v>0.20999433038007159</v>
      </c>
      <c r="O17" s="25">
        <f t="shared" si="10"/>
        <v>1.6911448516311108E-3</v>
      </c>
      <c r="P17" s="25">
        <f t="shared" si="11"/>
        <v>3.4999055063345261E-2</v>
      </c>
      <c r="Q17" s="25">
        <f t="shared" si="12"/>
        <v>9.9666204456967833E-2</v>
      </c>
      <c r="R17" s="25">
        <f t="shared" si="13"/>
        <v>9.1730361478374297E-4</v>
      </c>
      <c r="S17" s="25">
        <f t="shared" si="14"/>
        <v>3.322206815232262E-2</v>
      </c>
      <c r="T17" s="509">
        <f t="shared" si="15"/>
        <v>1.4274618367488952E-2</v>
      </c>
      <c r="U17" s="509">
        <f t="shared" si="16"/>
        <v>1.763613991708287E-2</v>
      </c>
      <c r="V17" s="509">
        <f t="shared" si="17"/>
        <v>1.4274618367488952E-2</v>
      </c>
      <c r="W17" s="25">
        <f t="shared" si="18"/>
        <v>5.8805329272476156E-2</v>
      </c>
      <c r="X17" s="25">
        <f t="shared" si="19"/>
        <v>3.0937753984411117E-3</v>
      </c>
      <c r="Y17" s="136">
        <f t="shared" si="30"/>
        <v>0.17827013151684595</v>
      </c>
      <c r="Z17" s="85">
        <f t="shared" si="31"/>
        <v>1.0000000000000004</v>
      </c>
      <c r="AB17" s="162">
        <f>(IF('Parameters &amp; DSA'!$H$1=1,(('Parameters &amp; DSA'!$B$73+'Parameters &amp; DSA'!$B$79+'Parameters &amp; DSA'!$B$83+'Parameters &amp; DSA'!$B$87)*K17)/(1+cDC)^$A17,(('Parameters &amp; DSA'!$B$73+'Parameters &amp; DSA'!$B$79)*K17)))*($AD$2/$AF$2)</f>
        <v>2174.8674567588446</v>
      </c>
      <c r="AC17" s="282">
        <f>(IF('Parameters &amp; DSA'!$H$1=1,(('Parameters &amp; DSA'!$B$73+'Parameters &amp; DSA'!$B$79+'Parameters &amp; DSA'!$B$83+'Parameters &amp; DSA'!$B$87)*($M17+$N17))/(1+cDC)^$A17,(('Parameters &amp; DSA'!$B$73+'Parameters &amp; DSA'!$B$79)*($M17+$N17))))*($AD$2/$AF$2)</f>
        <v>1569.1149966312594</v>
      </c>
      <c r="AD17" s="282">
        <f>(IF('Parameters &amp; DSA'!$H$1=1,(('Parameters &amp; DSA'!$B$73+'Parameters &amp; DSA'!$B$79+'Parameters &amp; DSA'!$B$83+'Parameters &amp; DSA'!$B$87)*(P17+Q17))/(1+cDC)^$A17,(('Parameters &amp; DSA'!$B$73+'Parameters &amp; DSA'!$B$79)*(P17+Q17))))*($AD$2/$AF$2)</f>
        <v>890.01777822477652</v>
      </c>
      <c r="AE17" s="282">
        <f>(IF('Parameters &amp; DSA'!$H$1=1,(('Parameters &amp; DSA'!$B$73+'Parameters &amp; DSA'!$B$79+'Parameters &amp; DSA'!$B$83+'Parameters &amp; DSA'!$B$87)*(S17+T17))/(1+cDC)^$A17,(('Parameters &amp; DSA'!$B$73+'Parameters &amp; DSA'!$B$79)*(S17+T17))))*($AD$2/$AF$2)</f>
        <v>313.9109192673771</v>
      </c>
      <c r="AF17" s="282">
        <f>(IF('Parameters &amp; DSA'!$H$1=1,(((V17)*cM_Dialysis0)+(W17*(cM_Dialysis1)))/(1+'Parameters &amp; DSA'!$B$6)^$A17,(((V17)*cM_Dialysis0)+(W17*cM_Dialysis1))))*($AD$2/$AG$2)</f>
        <v>31936.482162094191</v>
      </c>
      <c r="AG17" s="163">
        <f t="shared" si="21"/>
        <v>36884.393312976448</v>
      </c>
      <c r="AI17" s="84">
        <f t="shared" si="0"/>
        <v>0.22408137680205106</v>
      </c>
      <c r="AJ17" s="25">
        <f t="shared" si="22"/>
        <v>0.20546700405551771</v>
      </c>
      <c r="AK17" s="25">
        <f t="shared" si="1"/>
        <v>0.16166936873011745</v>
      </c>
      <c r="AL17" s="25">
        <f t="shared" si="23"/>
        <v>0.14784828673125347</v>
      </c>
      <c r="AM17" s="25">
        <f t="shared" si="2"/>
        <v>9.1700488920886267E-2</v>
      </c>
      <c r="AN17" s="25">
        <f t="shared" si="24"/>
        <v>8.3305914383405996E-2</v>
      </c>
      <c r="AO17" s="25">
        <f t="shared" si="3"/>
        <v>3.2342932330901603E-2</v>
      </c>
      <c r="AP17" s="25">
        <f t="shared" si="25"/>
        <v>2.8009613320034474E-2</v>
      </c>
      <c r="AQ17" s="25">
        <f t="shared" si="4"/>
        <v>4.9763888272065522E-2</v>
      </c>
      <c r="AR17" s="25">
        <f t="shared" si="26"/>
        <v>3.4834721790445861E-2</v>
      </c>
      <c r="AS17" s="25">
        <f t="shared" si="27"/>
        <v>0.55955805505602196</v>
      </c>
      <c r="AT17" s="85">
        <f t="shared" si="28"/>
        <v>0.49946554028065748</v>
      </c>
    </row>
    <row r="18" spans="1:47">
      <c r="A18" s="76">
        <v>14</v>
      </c>
      <c r="C18" s="10">
        <f t="shared" si="29"/>
        <v>56</v>
      </c>
      <c r="D18" s="93" t="str" cm="1">
        <f t="array" ref="D18">_xlfn.IFS(C18&lt;=4,"1-4",C18&lt;=9,"5-9",C18&lt;=14,"10-14",C18&lt;=19,"15-19",C18&lt;=24,"20-24",C18&lt;=29,"25-29",C18&lt;=34,"30-34",C18&lt;=39,"35-39",C18&lt;=44,"40-44",C18&lt;=49,"45-49",C18&lt;=54,"50-54",C18&lt;=54,"50-54",C18&lt;=59,"55-59",C18&lt;=64,"60-64",C18&lt;=69,"65-69",C18&lt;=74,"70-74",C18&lt;=79,"75-79",C18&lt;=84,"80-84",C18&gt;84,"85+")</f>
        <v>55-59</v>
      </c>
      <c r="E18" s="79">
        <f>IF(D18="85+",1,VLOOKUP(D18,'Life table 2014'!$AF$3:$AR$21,7,FALSE))</f>
        <v>9.6699779598412583E-3</v>
      </c>
      <c r="F18" s="68"/>
      <c r="G18" s="266">
        <f t="shared" si="5"/>
        <v>5110</v>
      </c>
      <c r="H18" s="25">
        <f>'Parameters &amp; DSA'!$B$113*G18^'Parameters &amp; DSA'!$B$114</f>
        <v>0.58270693560677034</v>
      </c>
      <c r="I18" s="264">
        <f t="shared" si="32"/>
        <v>4.3634969087258835E-2</v>
      </c>
      <c r="J18" s="68"/>
      <c r="K18" s="134">
        <f t="shared" si="6"/>
        <v>0.30082056602578877</v>
      </c>
      <c r="L18" s="135">
        <f t="shared" si="7"/>
        <v>3.1821098625173815E-3</v>
      </c>
      <c r="M18" s="135">
        <f t="shared" si="8"/>
        <v>2.5068380502149063E-2</v>
      </c>
      <c r="N18" s="25">
        <f t="shared" si="9"/>
        <v>0.20153237318079958</v>
      </c>
      <c r="O18" s="25">
        <f t="shared" si="10"/>
        <v>2.2958163683433645E-3</v>
      </c>
      <c r="P18" s="25">
        <f t="shared" si="11"/>
        <v>3.3588728863466595E-2</v>
      </c>
      <c r="Q18" s="25">
        <f t="shared" si="12"/>
        <v>0.10002228707159652</v>
      </c>
      <c r="R18" s="25">
        <f t="shared" si="13"/>
        <v>1.3022100915177309E-3</v>
      </c>
      <c r="S18" s="25">
        <f t="shared" si="14"/>
        <v>3.334076235719885E-2</v>
      </c>
      <c r="T18" s="509">
        <f t="shared" si="15"/>
        <v>1.4613068581535082E-2</v>
      </c>
      <c r="U18" s="509">
        <f t="shared" si="16"/>
        <v>1.8270549356741408E-2</v>
      </c>
      <c r="V18" s="509">
        <f t="shared" si="17"/>
        <v>1.4613068581535082E-2</v>
      </c>
      <c r="W18" s="25">
        <f t="shared" si="18"/>
        <v>6.9202350042301505E-2</v>
      </c>
      <c r="X18" s="25">
        <f t="shared" si="19"/>
        <v>3.8775975976636052E-3</v>
      </c>
      <c r="Y18" s="136">
        <f t="shared" si="30"/>
        <v>0.20719841479362944</v>
      </c>
      <c r="Z18" s="85">
        <f t="shared" si="31"/>
        <v>1.0000000000000004</v>
      </c>
      <c r="AB18" s="162">
        <f>(IF('Parameters &amp; DSA'!$H$1=1,(('Parameters &amp; DSA'!$B$73+'Parameters &amp; DSA'!$B$79+'Parameters &amp; DSA'!$B$83+'Parameters &amp; DSA'!$B$87)*K18)/(1+cDC)^$A18,(('Parameters &amp; DSA'!$B$73+'Parameters &amp; DSA'!$B$79)*K18)))*($AD$2/$AF$2)</f>
        <v>1930.24932312449</v>
      </c>
      <c r="AC18" s="282">
        <f>(IF('Parameters &amp; DSA'!$H$1=1,(('Parameters &amp; DSA'!$B$73+'Parameters &amp; DSA'!$B$79+'Parameters &amp; DSA'!$B$83+'Parameters &amp; DSA'!$B$87)*($M18+$N18))/(1+cDC)^$A18,(('Parameters &amp; DSA'!$B$73+'Parameters &amp; DSA'!$B$79)*($M18+$N18))))*($AD$2/$AF$2)</f>
        <v>1454.0094688157519</v>
      </c>
      <c r="AD18" s="282">
        <f>(IF('Parameters &amp; DSA'!$H$1=1,(('Parameters &amp; DSA'!$B$73+'Parameters &amp; DSA'!$B$79+'Parameters &amp; DSA'!$B$83+'Parameters &amp; DSA'!$B$87)*(P18+Q18))/(1+cDC)^$A18,(('Parameters &amp; DSA'!$B$73+'Parameters &amp; DSA'!$B$79)*(P18+Q18))))*($AD$2/$AF$2)</f>
        <v>857.33025663053081</v>
      </c>
      <c r="AE18" s="282">
        <f>(IF('Parameters &amp; DSA'!$H$1=1,(('Parameters &amp; DSA'!$B$73+'Parameters &amp; DSA'!$B$79+'Parameters &amp; DSA'!$B$83+'Parameters &amp; DSA'!$B$87)*(S18+T18))/(1+cDC)^$A18,(('Parameters &amp; DSA'!$B$73+'Parameters &amp; DSA'!$B$79)*(S18+T18))))*($AD$2/$AF$2)</f>
        <v>307.70120186125223</v>
      </c>
      <c r="AF18" s="282">
        <f>(IF('Parameters &amp; DSA'!$H$1=1,(((V18)*cM_Dialysis0)+(W18*(cM_Dialysis1)))/(1+'Parameters &amp; DSA'!$B$6)^$A18,(((V18)*cM_Dialysis0)+(W18*cM_Dialysis1))))*($AD$2/$AG$2)</f>
        <v>35509.444567446983</v>
      </c>
      <c r="AG18" s="163">
        <f t="shared" si="21"/>
        <v>40058.734817879005</v>
      </c>
      <c r="AI18" s="84">
        <f t="shared" si="0"/>
        <v>0.19887783255608454</v>
      </c>
      <c r="AJ18" s="25">
        <f t="shared" si="22"/>
        <v>0.18235711066900037</v>
      </c>
      <c r="AK18" s="25">
        <f t="shared" si="1"/>
        <v>0.14980979307171643</v>
      </c>
      <c r="AL18" s="25">
        <f t="shared" si="23"/>
        <v>0.13700258382397401</v>
      </c>
      <c r="AM18" s="25">
        <f t="shared" si="2"/>
        <v>8.8332621688185495E-2</v>
      </c>
      <c r="AN18" s="25">
        <f t="shared" si="24"/>
        <v>8.0246353167935255E-2</v>
      </c>
      <c r="AO18" s="25">
        <f t="shared" si="3"/>
        <v>3.1703131490812796E-2</v>
      </c>
      <c r="AP18" s="25">
        <f t="shared" si="25"/>
        <v>2.7455533252421102E-2</v>
      </c>
      <c r="AQ18" s="25">
        <f t="shared" si="4"/>
        <v>5.5411865654359876E-2</v>
      </c>
      <c r="AR18" s="25">
        <f t="shared" si="26"/>
        <v>3.8788305958051911E-2</v>
      </c>
      <c r="AS18" s="25">
        <f t="shared" si="27"/>
        <v>0.52413524446115911</v>
      </c>
      <c r="AT18" s="85">
        <f t="shared" si="28"/>
        <v>0.46584988687138273</v>
      </c>
    </row>
    <row r="19" spans="1:47">
      <c r="A19" s="76">
        <v>15</v>
      </c>
      <c r="C19" s="10">
        <f t="shared" si="29"/>
        <v>57</v>
      </c>
      <c r="D19" s="93" t="str" cm="1">
        <f t="array" ref="D19">_xlfn.IFS(C19&lt;=4,"1-4",C19&lt;=9,"5-9",C19&lt;=14,"10-14",C19&lt;=19,"15-19",C19&lt;=24,"20-24",C19&lt;=29,"25-29",C19&lt;=34,"30-34",C19&lt;=39,"35-39",C19&lt;=44,"40-44",C19&lt;=49,"45-49",C19&lt;=54,"50-54",C19&lt;=54,"50-54",C19&lt;=59,"55-59",C19&lt;=64,"60-64",C19&lt;=69,"65-69",C19&lt;=74,"70-74",C19&lt;=79,"75-79",C19&lt;=84,"80-84",C19&gt;84,"85+")</f>
        <v>55-59</v>
      </c>
      <c r="E19" s="79">
        <f>IF(D19="85+",1,VLOOKUP(D19,'Life table 2014'!$AF$3:$AR$21,7,FALSE))</f>
        <v>9.6699779598412583E-3</v>
      </c>
      <c r="F19" s="68"/>
      <c r="G19" s="266">
        <f t="shared" si="5"/>
        <v>5475</v>
      </c>
      <c r="H19" s="25">
        <f>'Parameters &amp; DSA'!$B$113*G19^'Parameters &amp; DSA'!$B$114</f>
        <v>0.62756196108333639</v>
      </c>
      <c r="I19" s="264">
        <f t="shared" si="32"/>
        <v>4.3863912840689467E-2</v>
      </c>
      <c r="J19" s="68"/>
      <c r="K19" s="134">
        <f t="shared" si="6"/>
        <v>0.27499535795303304</v>
      </c>
      <c r="L19" s="135">
        <f t="shared" si="7"/>
        <v>2.9089282433363496E-3</v>
      </c>
      <c r="M19" s="135">
        <f t="shared" si="8"/>
        <v>2.291627982941942E-2</v>
      </c>
      <c r="N19" s="25">
        <f t="shared" si="9"/>
        <v>0.19235102519070099</v>
      </c>
      <c r="O19" s="25">
        <f t="shared" si="10"/>
        <v>2.1912242937975313E-3</v>
      </c>
      <c r="P19" s="25">
        <f t="shared" si="11"/>
        <v>3.2058504198450154E-2</v>
      </c>
      <c r="Q19" s="25">
        <f t="shared" si="12"/>
        <v>9.9239250266834278E-2</v>
      </c>
      <c r="R19" s="25">
        <f t="shared" si="13"/>
        <v>1.2920155792840594E-3</v>
      </c>
      <c r="S19" s="25">
        <f t="shared" si="14"/>
        <v>3.3079750088944759E-2</v>
      </c>
      <c r="T19" s="509">
        <f t="shared" si="15"/>
        <v>1.4753715924220598E-2</v>
      </c>
      <c r="U19" s="509">
        <f t="shared" si="16"/>
        <v>1.8446399090292737E-2</v>
      </c>
      <c r="V19" s="509">
        <f t="shared" si="17"/>
        <v>1.4753715924220598E-2</v>
      </c>
      <c r="W19" s="25">
        <f t="shared" si="18"/>
        <v>7.934764217236244E-2</v>
      </c>
      <c r="X19" s="25">
        <f t="shared" si="19"/>
        <v>4.4677764514741355E-3</v>
      </c>
      <c r="Y19" s="136">
        <f t="shared" si="30"/>
        <v>0.23650475845181426</v>
      </c>
      <c r="Z19" s="85">
        <f t="shared" si="31"/>
        <v>1.0000000000000007</v>
      </c>
      <c r="AB19" s="162">
        <f>(IF('Parameters &amp; DSA'!$H$1=1,(('Parameters &amp; DSA'!$B$73+'Parameters &amp; DSA'!$B$79+'Parameters &amp; DSA'!$B$83+'Parameters &amp; DSA'!$B$87)*K19)/(1+cDC)^$A19,(('Parameters &amp; DSA'!$B$73+'Parameters &amp; DSA'!$B$79)*K19)))*($AD$2/$AF$2)</f>
        <v>1713.1446046717349</v>
      </c>
      <c r="AC19" s="282">
        <f>(IF('Parameters &amp; DSA'!$H$1=1,(('Parameters &amp; DSA'!$B$73+'Parameters &amp; DSA'!$B$79+'Parameters &amp; DSA'!$B$83+'Parameters &amp; DSA'!$B$87)*($M19+$N19))/(1+cDC)^$A19,(('Parameters &amp; DSA'!$B$73+'Parameters &amp; DSA'!$B$79)*($M19+$N19))))*($AD$2/$AF$2)</f>
        <v>1341.0554450902016</v>
      </c>
      <c r="AD19" s="282">
        <f>(IF('Parameters &amp; DSA'!$H$1=1,(('Parameters &amp; DSA'!$B$73+'Parameters &amp; DSA'!$B$79+'Parameters &amp; DSA'!$B$83+'Parameters &amp; DSA'!$B$87)*(P19+Q19))/(1+cDC)^$A19,(('Parameters &amp; DSA'!$B$73+'Parameters &amp; DSA'!$B$79)*(P19+Q19))))*($AD$2/$AF$2)</f>
        <v>817.94849681110907</v>
      </c>
      <c r="AE19" s="282">
        <f>(IF('Parameters &amp; DSA'!$H$1=1,(('Parameters &amp; DSA'!$B$73+'Parameters &amp; DSA'!$B$79+'Parameters &amp; DSA'!$B$83+'Parameters &amp; DSA'!$B$87)*(S19+T19))/(1+cDC)^$A19,(('Parameters &amp; DSA'!$B$73+'Parameters &amp; DSA'!$B$79)*(S19+T19))))*($AD$2/$AF$2)</f>
        <v>297.98919092008344</v>
      </c>
      <c r="AF19" s="282">
        <f>(IF('Parameters &amp; DSA'!$H$1=1,(((V19)*cM_Dialysis0)+(W19*(cM_Dialysis1)))/(1+'Parameters &amp; DSA'!$B$6)^$A19,(((V19)*cM_Dialysis0)+(W19*cM_Dialysis1))))*($AD$2/$AG$2)</f>
        <v>38658.869913038849</v>
      </c>
      <c r="AG19" s="163">
        <f t="shared" si="21"/>
        <v>42829.007650531974</v>
      </c>
      <c r="AI19" s="84">
        <f t="shared" si="0"/>
        <v>0.17650905598079125</v>
      </c>
      <c r="AJ19" s="25">
        <f t="shared" si="22"/>
        <v>0.16184650165318371</v>
      </c>
      <c r="AK19" s="25">
        <f t="shared" si="1"/>
        <v>0.13817189161105772</v>
      </c>
      <c r="AL19" s="25">
        <f t="shared" si="23"/>
        <v>0.12635960423160672</v>
      </c>
      <c r="AM19" s="25">
        <f t="shared" si="2"/>
        <v>8.4275032369903552E-2</v>
      </c>
      <c r="AN19" s="25">
        <f t="shared" si="24"/>
        <v>7.6560209371652518E-2</v>
      </c>
      <c r="AO19" s="25">
        <f t="shared" si="3"/>
        <v>3.0702481645945023E-2</v>
      </c>
      <c r="AP19" s="25">
        <f t="shared" si="25"/>
        <v>2.6588950874028652E-2</v>
      </c>
      <c r="AQ19" s="25">
        <f t="shared" si="4"/>
        <v>6.0400080960548677E-2</v>
      </c>
      <c r="AR19" s="25">
        <f t="shared" si="26"/>
        <v>4.2280056672384068E-2</v>
      </c>
      <c r="AS19" s="25">
        <f t="shared" si="27"/>
        <v>0.49005854256824616</v>
      </c>
      <c r="AT19" s="85">
        <f t="shared" si="28"/>
        <v>0.43363532280285566</v>
      </c>
    </row>
    <row r="20" spans="1:47">
      <c r="A20" s="76">
        <v>16</v>
      </c>
      <c r="C20" s="10">
        <f t="shared" si="29"/>
        <v>58</v>
      </c>
      <c r="D20" s="93" t="str" cm="1">
        <f t="array" ref="D20">_xlfn.IFS(C20&lt;=4,"1-4",C20&lt;=9,"5-9",C20&lt;=14,"10-14",C20&lt;=19,"15-19",C20&lt;=24,"20-24",C20&lt;=29,"25-29",C20&lt;=34,"30-34",C20&lt;=39,"35-39",C20&lt;=44,"40-44",C20&lt;=49,"45-49",C20&lt;=54,"50-54",C20&lt;=54,"50-54",C20&lt;=59,"55-59",C20&lt;=64,"60-64",C20&lt;=69,"65-69",C20&lt;=74,"70-74",C20&lt;=79,"75-79",C20&lt;=84,"80-84",C20&gt;84,"85+")</f>
        <v>55-59</v>
      </c>
      <c r="E20" s="79">
        <f>IF(D20="85+",1,VLOOKUP(D20,'Life table 2014'!$AF$3:$AR$21,7,FALSE))</f>
        <v>9.6699779598412583E-3</v>
      </c>
      <c r="F20" s="68"/>
      <c r="G20" s="266">
        <f t="shared" si="5"/>
        <v>5840</v>
      </c>
      <c r="H20" s="25">
        <f>'Parameters &amp; DSA'!$B$113*G20^'Parameters &amp; DSA'!$B$114</f>
        <v>0.67264157870554264</v>
      </c>
      <c r="I20" s="264">
        <f t="shared" si="32"/>
        <v>4.4078629383301537E-2</v>
      </c>
      <c r="J20" s="68"/>
      <c r="K20" s="134">
        <f t="shared" si="6"/>
        <v>0.25138722360237098</v>
      </c>
      <c r="L20" s="135">
        <f t="shared" si="7"/>
        <v>2.6591990504644869E-3</v>
      </c>
      <c r="M20" s="135">
        <f t="shared" si="8"/>
        <v>2.0948935300197584E-2</v>
      </c>
      <c r="N20" s="25">
        <f t="shared" si="9"/>
        <v>0.18273057850722982</v>
      </c>
      <c r="O20" s="25">
        <f t="shared" si="10"/>
        <v>2.0816300950189902E-3</v>
      </c>
      <c r="P20" s="25">
        <f t="shared" si="11"/>
        <v>3.0455096417871627E-2</v>
      </c>
      <c r="Q20" s="25">
        <f t="shared" si="12"/>
        <v>9.7521081055071374E-2</v>
      </c>
      <c r="R20" s="25">
        <f t="shared" si="13"/>
        <v>1.2696463918559497E-3</v>
      </c>
      <c r="S20" s="25">
        <f t="shared" si="14"/>
        <v>3.2507027018357129E-2</v>
      </c>
      <c r="T20" s="509">
        <f t="shared" si="15"/>
        <v>1.4716683848069111E-2</v>
      </c>
      <c r="U20" s="509">
        <f t="shared" si="16"/>
        <v>1.8400098317027134E-2</v>
      </c>
      <c r="V20" s="509">
        <f t="shared" si="17"/>
        <v>1.4716683848069111E-2</v>
      </c>
      <c r="W20" s="25">
        <f t="shared" si="18"/>
        <v>8.9063746268058935E-2</v>
      </c>
      <c r="X20" s="25">
        <f t="shared" si="19"/>
        <v>5.0376118285241148E-3</v>
      </c>
      <c r="Y20" s="136">
        <f t="shared" si="30"/>
        <v>0.26595294413470494</v>
      </c>
      <c r="Z20" s="85">
        <f t="shared" si="31"/>
        <v>1.0000000000000007</v>
      </c>
      <c r="AB20" s="162">
        <f>(IF('Parameters &amp; DSA'!$H$1=1,(('Parameters &amp; DSA'!$B$73+'Parameters &amp; DSA'!$B$79+'Parameters &amp; DSA'!$B$83+'Parameters &amp; DSA'!$B$87)*K20)/(1+cDC)^$A20,(('Parameters &amp; DSA'!$B$73+'Parameters &amp; DSA'!$B$79)*K20)))*($AD$2/$AF$2)</f>
        <v>1520.4587310851728</v>
      </c>
      <c r="AC20" s="282">
        <f>(IF('Parameters &amp; DSA'!$H$1=1,(('Parameters &amp; DSA'!$B$73+'Parameters &amp; DSA'!$B$79+'Parameters &amp; DSA'!$B$83+'Parameters &amp; DSA'!$B$87)*($M20+$N20))/(1+cDC)^$A20,(('Parameters &amp; DSA'!$B$73+'Parameters &amp; DSA'!$B$79)*($M20+$N20))))*($AD$2/$AF$2)</f>
        <v>1231.9094450143139</v>
      </c>
      <c r="AD20" s="282">
        <f>(IF('Parameters &amp; DSA'!$H$1=1,(('Parameters &amp; DSA'!$B$73+'Parameters &amp; DSA'!$B$79+'Parameters &amp; DSA'!$B$83+'Parameters &amp; DSA'!$B$87)*(P20+Q20))/(1+cDC)^$A20,(('Parameters &amp; DSA'!$B$73+'Parameters &amp; DSA'!$B$79)*(P20+Q20))))*($AD$2/$AF$2)</f>
        <v>774.03494744593922</v>
      </c>
      <c r="AE20" s="282">
        <f>(IF('Parameters &amp; DSA'!$H$1=1,(('Parameters &amp; DSA'!$B$73+'Parameters &amp; DSA'!$B$79+'Parameters &amp; DSA'!$B$83+'Parameters &amp; DSA'!$B$87)*(S20+T20))/(1+cDC)^$A20,(('Parameters &amp; DSA'!$B$73+'Parameters &amp; DSA'!$B$79)*(S20+T20))))*($AD$2/$AF$2)</f>
        <v>285.6219280844245</v>
      </c>
      <c r="AF20" s="282">
        <f>(IF('Parameters &amp; DSA'!$H$1=1,(((V20)*cM_Dialysis0)+(W20*(cM_Dialysis1)))/(1+'Parameters &amp; DSA'!$B$6)^$A20,(((V20)*cM_Dialysis0)+(W20*cM_Dialysis1))))*($AD$2/$AG$2)</f>
        <v>41350.370495509182</v>
      </c>
      <c r="AG20" s="163">
        <f t="shared" si="21"/>
        <v>45162.395547139029</v>
      </c>
      <c r="AI20" s="84">
        <f t="shared" si="0"/>
        <v>0.15665620669133201</v>
      </c>
      <c r="AJ20" s="25">
        <f t="shared" si="22"/>
        <v>0.14364282259834507</v>
      </c>
      <c r="AK20" s="25">
        <f t="shared" si="1"/>
        <v>0.12692633920121557</v>
      </c>
      <c r="AL20" s="25">
        <f t="shared" si="23"/>
        <v>0.1160754318481715</v>
      </c>
      <c r="AM20" s="25">
        <f t="shared" si="2"/>
        <v>7.9750522808904031E-2</v>
      </c>
      <c r="AN20" s="25">
        <f t="shared" si="24"/>
        <v>7.2449888799199405E-2</v>
      </c>
      <c r="AO20" s="25">
        <f t="shared" si="3"/>
        <v>2.9428255359246494E-2</v>
      </c>
      <c r="AP20" s="25">
        <f t="shared" si="25"/>
        <v>2.5485445934912504E-2</v>
      </c>
      <c r="AQ20" s="25">
        <f t="shared" si="4"/>
        <v>6.4672532986414497E-2</v>
      </c>
      <c r="AR20" s="25">
        <f t="shared" si="26"/>
        <v>4.5270773090490143E-2</v>
      </c>
      <c r="AS20" s="25">
        <f t="shared" si="27"/>
        <v>0.45743385704711265</v>
      </c>
      <c r="AT20" s="85">
        <f t="shared" si="28"/>
        <v>0.40292436227111866</v>
      </c>
    </row>
    <row r="21" spans="1:47">
      <c r="A21" s="76">
        <v>17</v>
      </c>
      <c r="C21" s="10">
        <f t="shared" si="29"/>
        <v>59</v>
      </c>
      <c r="D21" s="93" t="str" cm="1">
        <f t="array" ref="D21">_xlfn.IFS(C21&lt;=4,"1-4",C21&lt;=9,"5-9",C21&lt;=14,"10-14",C21&lt;=19,"15-19",C21&lt;=24,"20-24",C21&lt;=29,"25-29",C21&lt;=34,"30-34",C21&lt;=39,"35-39",C21&lt;=44,"40-44",C21&lt;=49,"45-49",C21&lt;=54,"50-54",C21&lt;=54,"50-54",C21&lt;=59,"55-59",C21&lt;=64,"60-64",C21&lt;=69,"65-69",C21&lt;=74,"70-74",C21&lt;=79,"75-79",C21&lt;=84,"80-84",C21&gt;84,"85+")</f>
        <v>55-59</v>
      </c>
      <c r="E21" s="79">
        <f>IF(D21="85+",1,VLOOKUP(D21,'Life table 2014'!$AF$3:$AR$21,7,FALSE))</f>
        <v>9.6699779598412583E-3</v>
      </c>
      <c r="F21" s="68"/>
      <c r="G21" s="266">
        <f t="shared" si="5"/>
        <v>6205</v>
      </c>
      <c r="H21" s="25">
        <f>'Parameters &amp; DSA'!$B$113*G21^'Parameters &amp; DSA'!$B$114</f>
        <v>0.71793275431906123</v>
      </c>
      <c r="I21" s="264">
        <f t="shared" si="32"/>
        <v>4.4280840797847221E-2</v>
      </c>
      <c r="J21" s="68"/>
      <c r="K21" s="134">
        <f t="shared" si="6"/>
        <v>0.22980582894530804</v>
      </c>
      <c r="L21" s="135">
        <f t="shared" si="7"/>
        <v>2.4309089116206135E-3</v>
      </c>
      <c r="M21" s="135">
        <f t="shared" si="8"/>
        <v>1.9150485745442335E-2</v>
      </c>
      <c r="N21" s="25">
        <f t="shared" si="9"/>
        <v>0.17289423205546151</v>
      </c>
      <c r="O21" s="25">
        <f t="shared" si="10"/>
        <v>1.9695764093890064E-3</v>
      </c>
      <c r="P21" s="25">
        <f t="shared" si="11"/>
        <v>2.8815705342576908E-2</v>
      </c>
      <c r="Q21" s="25">
        <f t="shared" si="12"/>
        <v>9.505398799304618E-2</v>
      </c>
      <c r="R21" s="25">
        <f t="shared" si="13"/>
        <v>1.237526815548092E-3</v>
      </c>
      <c r="S21" s="25">
        <f t="shared" si="14"/>
        <v>3.1684662664348731E-2</v>
      </c>
      <c r="T21" s="509">
        <f t="shared" si="15"/>
        <v>1.4529083524128071E-2</v>
      </c>
      <c r="U21" s="509">
        <f t="shared" si="16"/>
        <v>1.8165543818170097E-2</v>
      </c>
      <c r="V21" s="509">
        <f t="shared" si="17"/>
        <v>1.4529083524128071E-2</v>
      </c>
      <c r="W21" s="25">
        <f t="shared" si="18"/>
        <v>9.8202376527913804E-2</v>
      </c>
      <c r="X21" s="25">
        <f t="shared" si="19"/>
        <v>5.5780535882142372E-3</v>
      </c>
      <c r="Y21" s="136">
        <f t="shared" si="30"/>
        <v>0.29533455367764699</v>
      </c>
      <c r="Z21" s="85">
        <f t="shared" si="31"/>
        <v>1.0000000000000009</v>
      </c>
      <c r="AB21" s="162">
        <f>(IF('Parameters &amp; DSA'!$H$1=1,(('Parameters &amp; DSA'!$B$73+'Parameters &amp; DSA'!$B$79+'Parameters &amp; DSA'!$B$83+'Parameters &amp; DSA'!$B$87)*K21)/(1+cDC)^$A21,(('Parameters &amp; DSA'!$B$73+'Parameters &amp; DSA'!$B$79)*K21)))*($AD$2/$AF$2)</f>
        <v>1349.4451937267195</v>
      </c>
      <c r="AC21" s="282">
        <f>(IF('Parameters &amp; DSA'!$H$1=1,(('Parameters &amp; DSA'!$B$73+'Parameters &amp; DSA'!$B$79+'Parameters &amp; DSA'!$B$83+'Parameters &amp; DSA'!$B$87)*($M21+$N21))/(1+cDC)^$A21,(('Parameters &amp; DSA'!$B$73+'Parameters &amp; DSA'!$B$79)*($M21+$N21))))*($AD$2/$AF$2)</f>
        <v>1127.7077809837035</v>
      </c>
      <c r="AD21" s="282">
        <f>(IF('Parameters &amp; DSA'!$H$1=1,(('Parameters &amp; DSA'!$B$73+'Parameters &amp; DSA'!$B$79+'Parameters &amp; DSA'!$B$83+'Parameters &amp; DSA'!$B$87)*(P21+Q21))/(1+cDC)^$A21,(('Parameters &amp; DSA'!$B$73+'Parameters &amp; DSA'!$B$79)*(P21+Q21))))*($AD$2/$AF$2)</f>
        <v>727.37651210727506</v>
      </c>
      <c r="AE21" s="282">
        <f>(IF('Parameters &amp; DSA'!$H$1=1,(('Parameters &amp; DSA'!$B$73+'Parameters &amp; DSA'!$B$79+'Parameters &amp; DSA'!$B$83+'Parameters &amp; DSA'!$B$87)*(S21+T21))/(1+cDC)^$A21,(('Parameters &amp; DSA'!$B$73+'Parameters &amp; DSA'!$B$79)*(S21+T21))))*($AD$2/$AF$2)</f>
        <v>271.372218730746</v>
      </c>
      <c r="AF21" s="282">
        <f>(IF('Parameters &amp; DSA'!$H$1=1,(((V21)*cM_Dialysis0)+(W21*(cM_Dialysis1)))/(1+'Parameters &amp; DSA'!$B$6)^$A21,(((V21)*cM_Dialysis0)+(W21*cM_Dialysis1))))*($AD$2/$AG$2)</f>
        <v>43569.383154394978</v>
      </c>
      <c r="AG21" s="163">
        <f t="shared" si="21"/>
        <v>47045.284859943422</v>
      </c>
      <c r="AI21" s="84">
        <f t="shared" si="0"/>
        <v>0.13903630586290172</v>
      </c>
      <c r="AJ21" s="25">
        <f t="shared" si="22"/>
        <v>0.12748660164576223</v>
      </c>
      <c r="AK21" s="25">
        <f t="shared" si="1"/>
        <v>0.11619021260716492</v>
      </c>
      <c r="AL21" s="25">
        <f t="shared" si="23"/>
        <v>0.10625713456942092</v>
      </c>
      <c r="AM21" s="25">
        <f t="shared" si="2"/>
        <v>7.4943201609800419E-2</v>
      </c>
      <c r="AN21" s="25">
        <f t="shared" si="24"/>
        <v>6.8082646127553811E-2</v>
      </c>
      <c r="AO21" s="25">
        <f t="shared" si="3"/>
        <v>2.7960076468124578E-2</v>
      </c>
      <c r="AP21" s="25">
        <f t="shared" si="25"/>
        <v>2.421397423889466E-2</v>
      </c>
      <c r="AQ21" s="25">
        <f t="shared" si="4"/>
        <v>6.8204387295578178E-2</v>
      </c>
      <c r="AR21" s="25">
        <f t="shared" si="26"/>
        <v>4.7743071106904719E-2</v>
      </c>
      <c r="AS21" s="25">
        <f t="shared" si="27"/>
        <v>0.4263341838435698</v>
      </c>
      <c r="AT21" s="85">
        <f t="shared" si="28"/>
        <v>0.37378342768853634</v>
      </c>
    </row>
    <row r="22" spans="1:47">
      <c r="A22" s="76">
        <v>18</v>
      </c>
      <c r="C22" s="10">
        <f t="shared" si="29"/>
        <v>60</v>
      </c>
      <c r="D22" s="93" t="str" cm="1">
        <f t="array" ref="D22">_xlfn.IFS(C22&lt;=4,"1-4",C22&lt;=9,"5-9",C22&lt;=14,"10-14",C22&lt;=19,"15-19",C22&lt;=24,"20-24",C22&lt;=29,"25-29",C22&lt;=34,"30-34",C22&lt;=39,"35-39",C22&lt;=44,"40-44",C22&lt;=49,"45-49",C22&lt;=54,"50-54",C22&lt;=54,"50-54",C22&lt;=59,"55-59",C22&lt;=64,"60-64",C22&lt;=69,"65-69",C22&lt;=74,"70-74",C22&lt;=79,"75-79",C22&lt;=84,"80-84",C22&gt;84,"85+")</f>
        <v>60-64</v>
      </c>
      <c r="E22" s="79">
        <f>IF(D22="85+",1,VLOOKUP(D22,'Life table 2014'!$AF$3:$AR$21,7,FALSE))</f>
        <v>1.2786572991074552E-2</v>
      </c>
      <c r="F22" s="68"/>
      <c r="G22" s="266">
        <f t="shared" si="5"/>
        <v>6570</v>
      </c>
      <c r="H22" s="25">
        <f>'Parameters &amp; DSA'!$B$113*G22^'Parameters &amp; DSA'!$B$114</f>
        <v>0.76342393582915613</v>
      </c>
      <c r="I22" s="264">
        <f t="shared" si="32"/>
        <v>4.4471971150922718E-2</v>
      </c>
      <c r="J22" s="68"/>
      <c r="K22" s="134">
        <f t="shared" si="6"/>
        <v>0.2100771799794128</v>
      </c>
      <c r="L22" s="135">
        <f t="shared" si="7"/>
        <v>2.2222173009441792E-3</v>
      </c>
      <c r="M22" s="135">
        <f t="shared" si="8"/>
        <v>1.7506431664951066E-2</v>
      </c>
      <c r="N22" s="25">
        <f t="shared" si="9"/>
        <v>0.16301798538211301</v>
      </c>
      <c r="O22" s="25">
        <f t="shared" si="10"/>
        <v>1.8570681884386743E-3</v>
      </c>
      <c r="P22" s="25">
        <f t="shared" si="11"/>
        <v>2.7169664230352164E-2</v>
      </c>
      <c r="Q22" s="25">
        <f t="shared" si="12"/>
        <v>9.2003907098381493E-2</v>
      </c>
      <c r="R22" s="25">
        <f t="shared" si="13"/>
        <v>1.1978172044477709E-3</v>
      </c>
      <c r="S22" s="25">
        <f t="shared" si="14"/>
        <v>3.0667969032793833E-2</v>
      </c>
      <c r="T22" s="509">
        <f t="shared" si="15"/>
        <v>1.4218352730356867E-2</v>
      </c>
      <c r="U22" s="509">
        <f t="shared" si="16"/>
        <v>1.7777040727763069E-2</v>
      </c>
      <c r="V22" s="509">
        <f t="shared" si="17"/>
        <v>1.4218352730356867E-2</v>
      </c>
      <c r="W22" s="25">
        <f t="shared" si="18"/>
        <v>0.10664950548248457</v>
      </c>
      <c r="X22" s="25">
        <f t="shared" si="19"/>
        <v>6.0819545695573107E-3</v>
      </c>
      <c r="Y22" s="136">
        <f t="shared" si="30"/>
        <v>0.32447065166879802</v>
      </c>
      <c r="Z22" s="85">
        <f t="shared" si="31"/>
        <v>1.0000000000000007</v>
      </c>
      <c r="AB22" s="162">
        <f>(IF('Parameters &amp; DSA'!$H$1=1,(('Parameters &amp; DSA'!$B$73+'Parameters &amp; DSA'!$B$79+'Parameters &amp; DSA'!$B$83+'Parameters &amp; DSA'!$B$87)*K22)/(1+cDC)^$A22,(('Parameters &amp; DSA'!$B$73+'Parameters &amp; DSA'!$B$79)*K22)))*($AD$2/$AF$2)</f>
        <v>1197.6663974118312</v>
      </c>
      <c r="AC22" s="282">
        <f>(IF('Parameters &amp; DSA'!$H$1=1,(('Parameters &amp; DSA'!$B$73+'Parameters &amp; DSA'!$B$79+'Parameters &amp; DSA'!$B$83+'Parameters &amp; DSA'!$B$87)*($M22+$N22))/(1+cDC)^$A22,(('Parameters &amp; DSA'!$B$73+'Parameters &amp; DSA'!$B$79)*($M22+$N22))))*($AD$2/$AF$2)</f>
        <v>1029.1837896472916</v>
      </c>
      <c r="AD22" s="282">
        <f>(IF('Parameters &amp; DSA'!$H$1=1,(('Parameters &amp; DSA'!$B$73+'Parameters &amp; DSA'!$B$79+'Parameters &amp; DSA'!$B$83+'Parameters &amp; DSA'!$B$87)*(P22+Q22))/(1+cDC)^$A22,(('Parameters &amp; DSA'!$B$73+'Parameters &amp; DSA'!$B$79)*(P22+Q22))))*($AD$2/$AF$2)</f>
        <v>679.41783040867961</v>
      </c>
      <c r="AE22" s="282">
        <f>(IF('Parameters &amp; DSA'!$H$1=1,(('Parameters &amp; DSA'!$B$73+'Parameters &amp; DSA'!$B$79+'Parameters &amp; DSA'!$B$83+'Parameters &amp; DSA'!$B$87)*(S22+T22))/(1+cDC)^$A22,(('Parameters &amp; DSA'!$B$73+'Parameters &amp; DSA'!$B$79)*(S22+T22))))*($AD$2/$AF$2)</f>
        <v>255.90042328447691</v>
      </c>
      <c r="AF22" s="282">
        <f>(IF('Parameters &amp; DSA'!$H$1=1,(((V22)*cM_Dialysis0)+(W22*(cM_Dialysis1)))/(1+'Parameters &amp; DSA'!$B$6)^$A22,(((V22)*cM_Dialysis0)+(W22*cM_Dialysis1))))*($AD$2/$AG$2)</f>
        <v>45317.904904748066</v>
      </c>
      <c r="AG22" s="163">
        <f t="shared" si="21"/>
        <v>48480.073345500343</v>
      </c>
      <c r="AI22" s="84">
        <f t="shared" si="0"/>
        <v>0.12339820270314239</v>
      </c>
      <c r="AJ22" s="25">
        <f t="shared" si="22"/>
        <v>0.11314755102405316</v>
      </c>
      <c r="AK22" s="25">
        <f t="shared" si="1"/>
        <v>0.10603906911651838</v>
      </c>
      <c r="AL22" s="25">
        <f t="shared" si="23"/>
        <v>9.6973810305561056E-2</v>
      </c>
      <c r="AM22" s="25">
        <f t="shared" si="2"/>
        <v>7.0001913168872595E-2</v>
      </c>
      <c r="AN22" s="25">
        <f t="shared" si="24"/>
        <v>6.3593700030889225E-2</v>
      </c>
      <c r="AO22" s="25">
        <f t="shared" si="3"/>
        <v>2.636598335940412E-2</v>
      </c>
      <c r="AP22" s="25">
        <f t="shared" si="25"/>
        <v>2.2833458362517812E-2</v>
      </c>
      <c r="AQ22" s="25">
        <f t="shared" si="4"/>
        <v>7.099712814835249E-2</v>
      </c>
      <c r="AR22" s="25">
        <f t="shared" si="26"/>
        <v>4.9697989703846743E-2</v>
      </c>
      <c r="AS22" s="25">
        <f t="shared" si="27"/>
        <v>0.39680229649628995</v>
      </c>
      <c r="AT22" s="85">
        <f t="shared" si="28"/>
        <v>0.34624650942686802</v>
      </c>
    </row>
    <row r="23" spans="1:47">
      <c r="A23" s="76">
        <v>19</v>
      </c>
      <c r="C23" s="10">
        <f t="shared" si="29"/>
        <v>61</v>
      </c>
      <c r="D23" s="93" t="str" cm="1">
        <f t="array" ref="D23">_xlfn.IFS(C23&lt;=4,"1-4",C23&lt;=9,"5-9",C23&lt;=14,"10-14",C23&lt;=19,"15-19",C23&lt;=24,"20-24",C23&lt;=29,"25-29",C23&lt;=34,"30-34",C23&lt;=39,"35-39",C23&lt;=44,"40-44",C23&lt;=49,"45-49",C23&lt;=54,"50-54",C23&lt;=54,"50-54",C23&lt;=59,"55-59",C23&lt;=64,"60-64",C23&lt;=69,"65-69",C23&lt;=74,"70-74",C23&lt;=79,"75-79",C23&lt;=84,"80-84",C23&gt;84,"85+")</f>
        <v>60-64</v>
      </c>
      <c r="E23" s="79">
        <f>IF(D23="85+",1,VLOOKUP(D23,'Life table 2014'!$AF$3:$AR$21,7,FALSE))</f>
        <v>1.2786572991074552E-2</v>
      </c>
      <c r="F23" s="68"/>
      <c r="G23" s="266">
        <f t="shared" si="5"/>
        <v>6935</v>
      </c>
      <c r="H23" s="25">
        <f>'Parameters &amp; DSA'!$B$113*G23^'Parameters &amp; DSA'!$B$114</f>
        <v>0.80910481129583944</v>
      </c>
      <c r="I23" s="264">
        <f t="shared" si="32"/>
        <v>4.4653211852669794E-2</v>
      </c>
      <c r="J23" s="68"/>
      <c r="K23" s="134">
        <f t="shared" si="6"/>
        <v>0.19143785795432028</v>
      </c>
      <c r="L23" s="135">
        <f t="shared" si="7"/>
        <v>2.6861671955658675E-3</v>
      </c>
      <c r="M23" s="135">
        <f t="shared" si="8"/>
        <v>1.5953154829526688E-2</v>
      </c>
      <c r="N23" s="25">
        <f t="shared" si="9"/>
        <v>0.15275668149584626</v>
      </c>
      <c r="O23" s="25">
        <f t="shared" si="10"/>
        <v>2.308288635243468E-3</v>
      </c>
      <c r="P23" s="25">
        <f t="shared" si="11"/>
        <v>2.5459446915974369E-2</v>
      </c>
      <c r="Q23" s="25">
        <f t="shared" si="12"/>
        <v>8.823731232024884E-2</v>
      </c>
      <c r="R23" s="25">
        <f t="shared" si="13"/>
        <v>1.5238215684018823E-3</v>
      </c>
      <c r="S23" s="25">
        <f t="shared" si="14"/>
        <v>2.9412437440082949E-2</v>
      </c>
      <c r="T23" s="509">
        <f t="shared" si="15"/>
        <v>1.3740004436221902E-2</v>
      </c>
      <c r="U23" s="509">
        <f t="shared" si="16"/>
        <v>1.7406312890706897E-2</v>
      </c>
      <c r="V23" s="509">
        <f t="shared" si="17"/>
        <v>1.3740004436221902E-2</v>
      </c>
      <c r="W23" s="25">
        <f t="shared" si="18"/>
        <v>0.11394714061801278</v>
      </c>
      <c r="X23" s="25">
        <f t="shared" si="19"/>
        <v>6.9207175948286489E-3</v>
      </c>
      <c r="Y23" s="136">
        <f t="shared" si="30"/>
        <v>0.35531595955354478</v>
      </c>
      <c r="Z23" s="85">
        <f t="shared" si="31"/>
        <v>1.0000000000000009</v>
      </c>
      <c r="AB23" s="162">
        <f>(IF('Parameters &amp; DSA'!$H$1=1,(('Parameters &amp; DSA'!$B$73+'Parameters &amp; DSA'!$B$79+'Parameters &amp; DSA'!$B$83+'Parameters &amp; DSA'!$B$87)*K23)/(1+cDC)^$A23,(('Parameters &amp; DSA'!$B$73+'Parameters &amp; DSA'!$B$79)*K23)))*($AD$2/$AF$2)</f>
        <v>1059.6137552821817</v>
      </c>
      <c r="AC23" s="282">
        <f>(IF('Parameters &amp; DSA'!$H$1=1,(('Parameters &amp; DSA'!$B$73+'Parameters &amp; DSA'!$B$79+'Parameters &amp; DSA'!$B$83+'Parameters &amp; DSA'!$B$87)*($M23+$N23))/(1+cDC)^$A23,(('Parameters &amp; DSA'!$B$73+'Parameters &amp; DSA'!$B$79)*($M23+$N23))))*($AD$2/$AF$2)</f>
        <v>933.81353684195017</v>
      </c>
      <c r="AD23" s="282">
        <f>(IF('Parameters &amp; DSA'!$H$1=1,(('Parameters &amp; DSA'!$B$73+'Parameters &amp; DSA'!$B$79+'Parameters &amp; DSA'!$B$83+'Parameters &amp; DSA'!$B$87)*(P23+Q23))/(1+cDC)^$A23,(('Parameters &amp; DSA'!$B$73+'Parameters &amp; DSA'!$B$79)*(P23+Q23))))*($AD$2/$AF$2)</f>
        <v>629.31465753474674</v>
      </c>
      <c r="AE23" s="282">
        <f>(IF('Parameters &amp; DSA'!$H$1=1,(('Parameters &amp; DSA'!$B$73+'Parameters &amp; DSA'!$B$79+'Parameters &amp; DSA'!$B$83+'Parameters &amp; DSA'!$B$87)*(S23+T23))/(1+cDC)^$A23,(('Parameters &amp; DSA'!$B$73+'Parameters &amp; DSA'!$B$79)*(S23+T23))))*($AD$2/$AF$2)</f>
        <v>238.84994052251702</v>
      </c>
      <c r="AF23" s="282">
        <f>(IF('Parameters &amp; DSA'!$H$1=1,(((V23)*cM_Dialysis0)+(W23*(cM_Dialysis1)))/(1+'Parameters &amp; DSA'!$B$6)^$A23,(((V23)*cM_Dialysis0)+(W23*cM_Dialysis1))))*($AD$2/$AG$2)</f>
        <v>46447.837060965823</v>
      </c>
      <c r="AG23" s="163">
        <f t="shared" si="21"/>
        <v>49309.428951147216</v>
      </c>
      <c r="AI23" s="84">
        <f t="shared" si="0"/>
        <v>0.10917433539415498</v>
      </c>
      <c r="AJ23" s="25">
        <f t="shared" si="22"/>
        <v>0.10010525610526315</v>
      </c>
      <c r="AK23" s="25">
        <f t="shared" si="1"/>
        <v>9.6212862242087124E-2</v>
      </c>
      <c r="AL23" s="25">
        <f t="shared" si="23"/>
        <v>8.7987643891583547E-2</v>
      </c>
      <c r="AM23" s="25">
        <f t="shared" si="2"/>
        <v>6.4839673086217769E-2</v>
      </c>
      <c r="AN23" s="25">
        <f t="shared" si="24"/>
        <v>5.89040289570169E-2</v>
      </c>
      <c r="AO23" s="25">
        <f t="shared" si="3"/>
        <v>2.4609234624870423E-2</v>
      </c>
      <c r="AP23" s="25">
        <f t="shared" si="25"/>
        <v>2.1312079526136434E-2</v>
      </c>
      <c r="AQ23" s="25">
        <f t="shared" si="4"/>
        <v>7.2818194627937427E-2</v>
      </c>
      <c r="AR23" s="25">
        <f t="shared" si="26"/>
        <v>5.0972736239556199E-2</v>
      </c>
      <c r="AS23" s="25">
        <f t="shared" si="27"/>
        <v>0.36765429997526772</v>
      </c>
      <c r="AT23" s="85">
        <f t="shared" si="28"/>
        <v>0.31928174471955628</v>
      </c>
    </row>
    <row r="24" spans="1:47">
      <c r="A24" s="76">
        <v>20</v>
      </c>
      <c r="C24" s="10">
        <f t="shared" si="29"/>
        <v>62</v>
      </c>
      <c r="D24" s="93" t="str" cm="1">
        <f t="array" ref="D24">_xlfn.IFS(C24&lt;=4,"1-4",C24&lt;=9,"5-9",C24&lt;=14,"10-14",C24&lt;=19,"15-19",C24&lt;=24,"20-24",C24&lt;=29,"25-29",C24&lt;=34,"30-34",C24&lt;=39,"35-39",C24&lt;=44,"40-44",C24&lt;=49,"45-49",C24&lt;=54,"50-54",C24&lt;=54,"50-54",C24&lt;=59,"55-59",C24&lt;=64,"60-64",C24&lt;=69,"65-69",C24&lt;=74,"70-74",C24&lt;=79,"75-79",C24&lt;=84,"80-84",C24&gt;84,"85+")</f>
        <v>60-64</v>
      </c>
      <c r="E24" s="79">
        <f>IF(D24="85+",1,VLOOKUP(D24,'Life table 2014'!$AF$3:$AR$21,7,FALSE))</f>
        <v>1.2786572991074552E-2</v>
      </c>
      <c r="F24" s="68"/>
      <c r="G24" s="266">
        <f t="shared" si="5"/>
        <v>7300</v>
      </c>
      <c r="H24" s="25">
        <f>'Parameters &amp; DSA'!$B$113*G24^'Parameters &amp; DSA'!$B$114</f>
        <v>0.85496611723552984</v>
      </c>
      <c r="I24" s="264">
        <f t="shared" si="32"/>
        <v>4.4825569975744606E-2</v>
      </c>
      <c r="J24" s="68"/>
      <c r="K24" s="134">
        <f t="shared" si="6"/>
        <v>0.17445232967107607</v>
      </c>
      <c r="L24" s="135">
        <f t="shared" si="7"/>
        <v>2.4478341439878783E-3</v>
      </c>
      <c r="M24" s="135">
        <f t="shared" si="8"/>
        <v>1.4537694139256339E-2</v>
      </c>
      <c r="N24" s="25">
        <f t="shared" si="9"/>
        <v>0.14275938487618828</v>
      </c>
      <c r="O24" s="25">
        <f t="shared" si="10"/>
        <v>2.1572206364866221E-3</v>
      </c>
      <c r="P24" s="25">
        <f t="shared" si="11"/>
        <v>2.3793230812698043E-2</v>
      </c>
      <c r="Q24" s="25">
        <f t="shared" si="12"/>
        <v>8.4182225494050467E-2</v>
      </c>
      <c r="R24" s="25">
        <f t="shared" si="13"/>
        <v>1.453791910822598E-3</v>
      </c>
      <c r="S24" s="25">
        <f t="shared" si="14"/>
        <v>2.8060741831350159E-2</v>
      </c>
      <c r="T24" s="509">
        <f t="shared" si="15"/>
        <v>1.3209252162448028E-2</v>
      </c>
      <c r="U24" s="509">
        <f t="shared" si="16"/>
        <v>1.6733937551408791E-2</v>
      </c>
      <c r="V24" s="509">
        <f t="shared" si="17"/>
        <v>1.3209252162448028E-2</v>
      </c>
      <c r="W24" s="25">
        <f t="shared" si="18"/>
        <v>0.12035282291500746</v>
      </c>
      <c r="X24" s="25">
        <f t="shared" si="19"/>
        <v>7.3343221392272147E-3</v>
      </c>
      <c r="Y24" s="136">
        <f t="shared" si="30"/>
        <v>0.38544306593547789</v>
      </c>
      <c r="Z24" s="85">
        <f t="shared" si="31"/>
        <v>1.0000000000000007</v>
      </c>
      <c r="AB24" s="162">
        <f>(IF('Parameters &amp; DSA'!$H$1=1,(('Parameters &amp; DSA'!$B$73+'Parameters &amp; DSA'!$B$79+'Parameters &amp; DSA'!$B$83+'Parameters &amp; DSA'!$B$87)*K24)/(1+cDC)^$A24,(('Parameters &amp; DSA'!$B$73+'Parameters &amp; DSA'!$B$79)*K24)))*($AD$2/$AF$2)</f>
        <v>937.47416877483477</v>
      </c>
      <c r="AC24" s="282">
        <f>(IF('Parameters &amp; DSA'!$H$1=1,(('Parameters &amp; DSA'!$B$73+'Parameters &amp; DSA'!$B$79+'Parameters &amp; DSA'!$B$83+'Parameters &amp; DSA'!$B$87)*($M24+$N24))/(1+cDC)^$A24,(('Parameters &amp; DSA'!$B$73+'Parameters &amp; DSA'!$B$79)*($M24+$N24))))*($AD$2/$AF$2)</f>
        <v>845.28506256550384</v>
      </c>
      <c r="AD24" s="282">
        <f>(IF('Parameters &amp; DSA'!$H$1=1,(('Parameters &amp; DSA'!$B$73+'Parameters &amp; DSA'!$B$79+'Parameters &amp; DSA'!$B$83+'Parameters &amp; DSA'!$B$87)*(P24+Q24))/(1+cDC)^$A24,(('Parameters &amp; DSA'!$B$73+'Parameters &amp; DSA'!$B$79)*(P24+Q24))))*($AD$2/$AF$2)</f>
        <v>580.23989327117226</v>
      </c>
      <c r="AE24" s="282">
        <f>(IF('Parameters &amp; DSA'!$H$1=1,(('Parameters &amp; DSA'!$B$73+'Parameters &amp; DSA'!$B$79+'Parameters &amp; DSA'!$B$83+'Parameters &amp; DSA'!$B$87)*(S24+T24))/(1+cDC)^$A24,(('Parameters &amp; DSA'!$B$73+'Parameters &amp; DSA'!$B$79)*(S24+T24))))*($AD$2/$AF$2)</f>
        <v>221.77722354081604</v>
      </c>
      <c r="AF24" s="282">
        <f>(IF('Parameters &amp; DSA'!$H$1=1,(((V24)*cM_Dialysis0)+(W24*(cM_Dialysis1)))/(1+'Parameters &amp; DSA'!$B$6)^$A24,(((V24)*cM_Dialysis0)+(W24*cM_Dialysis1))))*($AD$2/$AG$2)</f>
        <v>47141.198110232115</v>
      </c>
      <c r="AG24" s="163">
        <f t="shared" si="21"/>
        <v>49725.974458384444</v>
      </c>
      <c r="AI24" s="84">
        <f t="shared" si="0"/>
        <v>9.6590025200196189E-2</v>
      </c>
      <c r="AJ24" s="25">
        <f t="shared" si="22"/>
        <v>8.8566320783823455E-2</v>
      </c>
      <c r="AK24" s="25">
        <f t="shared" si="1"/>
        <v>8.7091578855183829E-2</v>
      </c>
      <c r="AL24" s="25">
        <f t="shared" si="23"/>
        <v>7.9646137197169939E-2</v>
      </c>
      <c r="AM24" s="25">
        <f t="shared" si="2"/>
        <v>5.978339220425264E-2</v>
      </c>
      <c r="AN24" s="25">
        <f t="shared" si="24"/>
        <v>5.4310617218341857E-2</v>
      </c>
      <c r="AO24" s="25">
        <f t="shared" si="3"/>
        <v>2.2850195049781724E-2</v>
      </c>
      <c r="AP24" s="25">
        <f t="shared" si="25"/>
        <v>1.9788716776933949E-2</v>
      </c>
      <c r="AQ24" s="25">
        <f t="shared" si="4"/>
        <v>7.3950082649202067E-2</v>
      </c>
      <c r="AR24" s="25">
        <f t="shared" si="26"/>
        <v>5.1765057854441444E-2</v>
      </c>
      <c r="AS24" s="25">
        <f t="shared" si="27"/>
        <v>0.34026527395861644</v>
      </c>
      <c r="AT24" s="85">
        <f t="shared" si="28"/>
        <v>0.29407684983071064</v>
      </c>
    </row>
    <row r="25" spans="1:47">
      <c r="A25" s="76">
        <v>21</v>
      </c>
      <c r="C25" s="10">
        <f t="shared" si="29"/>
        <v>63</v>
      </c>
      <c r="D25" s="93" t="str" cm="1">
        <f t="array" ref="D25">_xlfn.IFS(C25&lt;=4,"1-4",C25&lt;=9,"5-9",C25&lt;=14,"10-14",C25&lt;=19,"15-19",C25&lt;=24,"20-24",C25&lt;=29,"25-29",C25&lt;=34,"30-34",C25&lt;=39,"35-39",C25&lt;=44,"40-44",C25&lt;=49,"45-49",C25&lt;=54,"50-54",C25&lt;=54,"50-54",C25&lt;=59,"55-59",C25&lt;=64,"60-64",C25&lt;=69,"65-69",C25&lt;=74,"70-74",C25&lt;=79,"75-79",C25&lt;=84,"80-84",C25&gt;84,"85+")</f>
        <v>60-64</v>
      </c>
      <c r="E25" s="79">
        <f>IF(D25="85+",1,VLOOKUP(D25,'Life table 2014'!$AF$3:$AR$21,7,FALSE))</f>
        <v>1.2786572991074552E-2</v>
      </c>
      <c r="F25" s="68"/>
      <c r="G25" s="266">
        <f t="shared" si="5"/>
        <v>7665</v>
      </c>
      <c r="H25" s="25">
        <f>'Parameters &amp; DSA'!$B$113*G25^'Parameters &amp; DSA'!$B$114</f>
        <v>0.90099948470554325</v>
      </c>
      <c r="I25" s="264">
        <f t="shared" si="32"/>
        <v>4.4989904611660081E-2</v>
      </c>
      <c r="J25" s="68"/>
      <c r="K25" s="134">
        <f t="shared" si="6"/>
        <v>0.15897386051471435</v>
      </c>
      <c r="L25" s="135">
        <f t="shared" si="7"/>
        <v>2.2306474468022151E-3</v>
      </c>
      <c r="M25" s="135">
        <f t="shared" si="8"/>
        <v>1.3247821709559529E-2</v>
      </c>
      <c r="N25" s="25">
        <f t="shared" si="9"/>
        <v>0.13310210437142642</v>
      </c>
      <c r="O25" s="25">
        <f t="shared" si="10"/>
        <v>2.011290582113804E-3</v>
      </c>
      <c r="P25" s="25">
        <f t="shared" si="11"/>
        <v>2.21836840619044E-2</v>
      </c>
      <c r="Q25" s="25">
        <f t="shared" si="12"/>
        <v>7.9946115190078271E-2</v>
      </c>
      <c r="R25" s="25">
        <f t="shared" si="13"/>
        <v>1.380636053310821E-3</v>
      </c>
      <c r="S25" s="25">
        <f t="shared" si="14"/>
        <v>2.6648705063359427E-2</v>
      </c>
      <c r="T25" s="509">
        <f t="shared" si="15"/>
        <v>1.263302222779048E-2</v>
      </c>
      <c r="U25" s="509">
        <f t="shared" si="16"/>
        <v>1.6003949538217228E-2</v>
      </c>
      <c r="V25" s="509">
        <f t="shared" si="17"/>
        <v>1.263302222779048E-2</v>
      </c>
      <c r="W25" s="25">
        <f t="shared" si="18"/>
        <v>0.1258672777131481</v>
      </c>
      <c r="X25" s="25">
        <f t="shared" si="19"/>
        <v>7.6947973643073991E-3</v>
      </c>
      <c r="Y25" s="136">
        <f t="shared" si="30"/>
        <v>0.41476438692022938</v>
      </c>
      <c r="Z25" s="85">
        <f t="shared" si="31"/>
        <v>1.0000000000000009</v>
      </c>
      <c r="AB25" s="162">
        <f>(IF('Parameters &amp; DSA'!$H$1=1,(('Parameters &amp; DSA'!$B$73+'Parameters &amp; DSA'!$B$79+'Parameters &amp; DSA'!$B$83+'Parameters &amp; DSA'!$B$87)*K25)/(1+cDC)^$A25,(('Parameters &amp; DSA'!$B$73+'Parameters &amp; DSA'!$B$79)*K25)))*($AD$2/$AF$2)</f>
        <v>829.41337137136532</v>
      </c>
      <c r="AC25" s="282">
        <f>(IF('Parameters &amp; DSA'!$H$1=1,(('Parameters &amp; DSA'!$B$73+'Parameters &amp; DSA'!$B$79+'Parameters &amp; DSA'!$B$83+'Parameters &amp; DSA'!$B$87)*($M25+$N25))/(1+cDC)^$A25,(('Parameters &amp; DSA'!$B$73+'Parameters &amp; DSA'!$B$79)*($M25+$N25))))*($AD$2/$AF$2)</f>
        <v>763.55059377541841</v>
      </c>
      <c r="AD25" s="282">
        <f>(IF('Parameters &amp; DSA'!$H$1=1,(('Parameters &amp; DSA'!$B$73+'Parameters &amp; DSA'!$B$79+'Parameters &amp; DSA'!$B$83+'Parameters &amp; DSA'!$B$87)*(P25+Q25))/(1+cDC)^$A25,(('Parameters &amp; DSA'!$B$73+'Parameters &amp; DSA'!$B$79)*(P25+Q25))))*($AD$2/$AF$2)</f>
        <v>532.84119062597267</v>
      </c>
      <c r="AE25" s="282">
        <f>(IF('Parameters &amp; DSA'!$H$1=1,(('Parameters &amp; DSA'!$B$73+'Parameters &amp; DSA'!$B$79+'Parameters &amp; DSA'!$B$83+'Parameters &amp; DSA'!$B$87)*(S25+T25))/(1+cDC)^$A25,(('Parameters &amp; DSA'!$B$73+'Parameters &amp; DSA'!$B$79)*(S25+T25))))*($AD$2/$AF$2)</f>
        <v>204.94432078553942</v>
      </c>
      <c r="AF25" s="282">
        <f>(IF('Parameters &amp; DSA'!$H$1=1,(((V25)*cM_Dialysis0)+(W25*(cM_Dialysis1)))/(1+'Parameters &amp; DSA'!$B$6)^$A25,(((V25)*cM_Dialysis0)+(W25*cM_Dialysis1))))*($AD$2/$AG$2)</f>
        <v>47434.909061301943</v>
      </c>
      <c r="AG25" s="163">
        <f t="shared" si="21"/>
        <v>49765.658537860239</v>
      </c>
      <c r="AI25" s="84">
        <f t="shared" si="0"/>
        <v>8.5456283608153105E-2</v>
      </c>
      <c r="AJ25" s="25">
        <f t="shared" si="22"/>
        <v>7.8357455765708905E-2</v>
      </c>
      <c r="AK25" s="25">
        <f t="shared" si="1"/>
        <v>7.8670296794178918E-2</v>
      </c>
      <c r="AL25" s="25">
        <f t="shared" si="23"/>
        <v>7.1944788855303921E-2</v>
      </c>
      <c r="AM25" s="25">
        <f t="shared" si="2"/>
        <v>5.4899799636641267E-2</v>
      </c>
      <c r="AN25" s="25">
        <f t="shared" si="24"/>
        <v>4.9874085318584359E-2</v>
      </c>
      <c r="AO25" s="25">
        <f t="shared" si="3"/>
        <v>2.1115864061814916E-2</v>
      </c>
      <c r="AP25" s="25">
        <f t="shared" si="25"/>
        <v>1.8286752148467329E-2</v>
      </c>
      <c r="AQ25" s="25">
        <f t="shared" si="4"/>
        <v>7.4450735946439583E-2</v>
      </c>
      <c r="AR25" s="25">
        <f t="shared" si="26"/>
        <v>5.2115515162507703E-2</v>
      </c>
      <c r="AS25" s="25">
        <f t="shared" si="27"/>
        <v>0.3145929800472278</v>
      </c>
      <c r="AT25" s="85">
        <f t="shared" si="28"/>
        <v>0.27057859725057221</v>
      </c>
      <c r="AU25" s="25"/>
    </row>
    <row r="26" spans="1:47">
      <c r="A26" s="76">
        <v>22</v>
      </c>
      <c r="C26" s="10">
        <f t="shared" si="29"/>
        <v>64</v>
      </c>
      <c r="D26" s="93" t="str" cm="1">
        <f t="array" ref="D26">_xlfn.IFS(C26&lt;=4,"1-4",C26&lt;=9,"5-9",C26&lt;=14,"10-14",C26&lt;=19,"15-19",C26&lt;=24,"20-24",C26&lt;=29,"25-29",C26&lt;=34,"30-34",C26&lt;=39,"35-39",C26&lt;=44,"40-44",C26&lt;=49,"45-49",C26&lt;=54,"50-54",C26&lt;=54,"50-54",C26&lt;=59,"55-59",C26&lt;=64,"60-64",C26&lt;=69,"65-69",C26&lt;=74,"70-74",C26&lt;=79,"75-79",C26&lt;=84,"80-84",C26&gt;84,"85+")</f>
        <v>60-64</v>
      </c>
      <c r="E26" s="79">
        <f>IF(D26="85+",1,VLOOKUP(D26,'Life table 2014'!$AF$3:$AR$21,7,FALSE))</f>
        <v>1.2786572991074552E-2</v>
      </c>
      <c r="F26" s="68"/>
      <c r="G26" s="266">
        <f t="shared" si="5"/>
        <v>8030</v>
      </c>
      <c r="H26" s="25">
        <f>'Parameters &amp; DSA'!$B$113*G26^'Parameters &amp; DSA'!$B$114</f>
        <v>0.94719731427061538</v>
      </c>
      <c r="I26" s="264">
        <f t="shared" si="32"/>
        <v>4.5146954658006E-2</v>
      </c>
      <c r="J26" s="68"/>
      <c r="K26" s="134">
        <f t="shared" si="6"/>
        <v>0.14486873505560313</v>
      </c>
      <c r="L26" s="135">
        <f t="shared" si="7"/>
        <v>2.0327308711442994E-3</v>
      </c>
      <c r="M26" s="135">
        <f t="shared" si="8"/>
        <v>1.2072394587966927E-2</v>
      </c>
      <c r="N26" s="25">
        <f t="shared" si="9"/>
        <v>0.12383881034478264</v>
      </c>
      <c r="O26" s="25">
        <f t="shared" si="10"/>
        <v>1.8713140120728922E-3</v>
      </c>
      <c r="P26" s="25">
        <f t="shared" si="11"/>
        <v>2.0639801724130439E-2</v>
      </c>
      <c r="Q26" s="25">
        <f t="shared" si="12"/>
        <v>7.5617931839462554E-2</v>
      </c>
      <c r="R26" s="25">
        <f t="shared" si="13"/>
        <v>1.3058901326992677E-3</v>
      </c>
      <c r="S26" s="25">
        <f t="shared" si="14"/>
        <v>2.5205977279820855E-2</v>
      </c>
      <c r="T26" s="509">
        <f t="shared" si="15"/>
        <v>1.2024400441872458E-2</v>
      </c>
      <c r="U26" s="509">
        <f t="shared" si="16"/>
        <v>1.5232926407404987E-2</v>
      </c>
      <c r="V26" s="509">
        <f t="shared" si="17"/>
        <v>1.2024400441872458E-2</v>
      </c>
      <c r="W26" s="25">
        <f t="shared" si="18"/>
        <v>0.13049824046342889</v>
      </c>
      <c r="X26" s="25">
        <f t="shared" si="19"/>
        <v>8.0020594775096661E-3</v>
      </c>
      <c r="Y26" s="136">
        <f t="shared" si="30"/>
        <v>0.44320930782106049</v>
      </c>
      <c r="Z26" s="85">
        <f t="shared" si="31"/>
        <v>1.0000000000000009</v>
      </c>
      <c r="AB26" s="162">
        <f>(IF('Parameters &amp; DSA'!$H$1=1,(('Parameters &amp; DSA'!$B$73+'Parameters &amp; DSA'!$B$79+'Parameters &amp; DSA'!$B$83+'Parameters &amp; DSA'!$B$87)*K26)/(1+cDC)^$A26,(('Parameters &amp; DSA'!$B$73+'Parameters &amp; DSA'!$B$79)*K26)))*($AD$2/$AF$2)</f>
        <v>733.80852883514751</v>
      </c>
      <c r="AC26" s="282">
        <f>(IF('Parameters &amp; DSA'!$H$1=1,(('Parameters &amp; DSA'!$B$73+'Parameters &amp; DSA'!$B$79+'Parameters &amp; DSA'!$B$83+'Parameters &amp; DSA'!$B$87)*($M26+$N26))/(1+cDC)^$A26,(('Parameters &amp; DSA'!$B$73+'Parameters &amp; DSA'!$B$79)*($M26+$N26))))*($AD$2/$AF$2)</f>
        <v>688.43564697126703</v>
      </c>
      <c r="AD26" s="282">
        <f>(IF('Parameters &amp; DSA'!$H$1=1,(('Parameters &amp; DSA'!$B$73+'Parameters &amp; DSA'!$B$79+'Parameters &amp; DSA'!$B$83+'Parameters &amp; DSA'!$B$87)*(P26+Q26))/(1+cDC)^$A26,(('Parameters &amp; DSA'!$B$73+'Parameters &amp; DSA'!$B$79)*(P26+Q26))))*($AD$2/$AF$2)</f>
        <v>487.57757033078906</v>
      </c>
      <c r="AE26" s="282">
        <f>(IF('Parameters &amp; DSA'!$H$1=1,(('Parameters &amp; DSA'!$B$73+'Parameters &amp; DSA'!$B$79+'Parameters &amp; DSA'!$B$83+'Parameters &amp; DSA'!$B$87)*(S26+T26))/(1+cDC)^$A26,(('Parameters &amp; DSA'!$B$73+'Parameters &amp; DSA'!$B$79)*(S26+T26))))*($AD$2/$AF$2)</f>
        <v>188.58429800913731</v>
      </c>
      <c r="AF26" s="282">
        <f>(IF('Parameters &amp; DSA'!$H$1=1,(((V26)*cM_Dialysis0)+(W26*(cM_Dialysis1)))/(1+'Parameters &amp; DSA'!$B$6)^$A26,(((V26)*cM_Dialysis0)+(W26*cM_Dialysis1))))*($AD$2/$AG$2)</f>
        <v>47368.161429158994</v>
      </c>
      <c r="AG26" s="163">
        <f t="shared" si="21"/>
        <v>49466.567473305338</v>
      </c>
      <c r="AI26" s="84">
        <f t="shared" si="0"/>
        <v>7.5605906437865411E-2</v>
      </c>
      <c r="AJ26" s="25">
        <f t="shared" si="22"/>
        <v>6.9325346471843866E-2</v>
      </c>
      <c r="AK26" s="25">
        <f t="shared" si="1"/>
        <v>7.0931038640318272E-2</v>
      </c>
      <c r="AL26" s="25">
        <f t="shared" si="23"/>
        <v>6.4867158333165198E-2</v>
      </c>
      <c r="AM26" s="25">
        <f t="shared" si="2"/>
        <v>5.0236189298793137E-2</v>
      </c>
      <c r="AN26" s="25">
        <f t="shared" si="24"/>
        <v>4.5637397727337992E-2</v>
      </c>
      <c r="AO26" s="25">
        <f t="shared" si="3"/>
        <v>1.9430254937977818E-2</v>
      </c>
      <c r="AP26" s="25">
        <f t="shared" si="25"/>
        <v>1.6826981609285575E-2</v>
      </c>
      <c r="AQ26" s="25">
        <f t="shared" si="4"/>
        <v>7.4381497494458396E-2</v>
      </c>
      <c r="AR26" s="25">
        <f t="shared" si="26"/>
        <v>5.2067048246120871E-2</v>
      </c>
      <c r="AS26" s="25">
        <f t="shared" si="27"/>
        <v>0.29058488680941302</v>
      </c>
      <c r="AT26" s="85">
        <f t="shared" si="28"/>
        <v>0.2487239323877535</v>
      </c>
    </row>
    <row r="27" spans="1:47">
      <c r="A27" s="76">
        <v>23</v>
      </c>
      <c r="C27" s="10">
        <f t="shared" si="29"/>
        <v>65</v>
      </c>
      <c r="D27" s="93" t="str" cm="1">
        <f t="array" ref="D27">_xlfn.IFS(C27&lt;=4,"1-4",C27&lt;=9,"5-9",C27&lt;=14,"10-14",C27&lt;=19,"15-19",C27&lt;=24,"20-24",C27&lt;=29,"25-29",C27&lt;=34,"30-34",C27&lt;=39,"35-39",C27&lt;=44,"40-44",C27&lt;=49,"45-49",C27&lt;=54,"50-54",C27&lt;=54,"50-54",C27&lt;=59,"55-59",C27&lt;=64,"60-64",C27&lt;=69,"65-69",C27&lt;=74,"70-74",C27&lt;=79,"75-79",C27&lt;=84,"80-84",C27&gt;84,"85+")</f>
        <v>65-69</v>
      </c>
      <c r="E27" s="79">
        <f>IF(D27="85+",1,VLOOKUP(D27,'Life table 2014'!$AF$3:$AR$21,7,FALSE))</f>
        <v>1.9054958178566062E-2</v>
      </c>
      <c r="F27" s="68"/>
      <c r="G27" s="266">
        <f t="shared" si="5"/>
        <v>8395</v>
      </c>
      <c r="H27" s="25">
        <f>'Parameters &amp; DSA'!$B$113*G27^'Parameters &amp; DSA'!$B$114</f>
        <v>0.99355267335900466</v>
      </c>
      <c r="I27" s="264">
        <f t="shared" si="32"/>
        <v>4.5297360356096661E-2</v>
      </c>
      <c r="J27" s="68"/>
      <c r="K27" s="134">
        <f t="shared" si="6"/>
        <v>0.13201510190832924</v>
      </c>
      <c r="L27" s="135">
        <f t="shared" si="7"/>
        <v>1.85237465491311E-3</v>
      </c>
      <c r="M27" s="135">
        <f t="shared" si="8"/>
        <v>1.1001258492360772E-2</v>
      </c>
      <c r="N27" s="25">
        <f t="shared" si="9"/>
        <v>0.11500574262049038</v>
      </c>
      <c r="O27" s="25">
        <f t="shared" si="10"/>
        <v>1.7378385421774941E-3</v>
      </c>
      <c r="P27" s="25">
        <f t="shared" si="11"/>
        <v>1.9167623770081722E-2</v>
      </c>
      <c r="Q27" s="25">
        <f t="shared" si="12"/>
        <v>7.1270195270570019E-2</v>
      </c>
      <c r="R27" s="25">
        <f t="shared" si="13"/>
        <v>1.2308065361662885E-3</v>
      </c>
      <c r="S27" s="25">
        <f t="shared" si="14"/>
        <v>2.3756731756856678E-2</v>
      </c>
      <c r="T27" s="509">
        <f t="shared" si="15"/>
        <v>1.1396468566917306E-2</v>
      </c>
      <c r="U27" s="509">
        <f t="shared" si="16"/>
        <v>1.4437440587858699E-2</v>
      </c>
      <c r="V27" s="509">
        <f t="shared" si="17"/>
        <v>1.1396468566917306E-2</v>
      </c>
      <c r="W27" s="25">
        <f t="shared" si="18"/>
        <v>0.13426580154779408</v>
      </c>
      <c r="X27" s="25">
        <f t="shared" si="19"/>
        <v>8.2568393575072532E-3</v>
      </c>
      <c r="Y27" s="136">
        <f t="shared" si="30"/>
        <v>0.47072460749968337</v>
      </c>
      <c r="Z27" s="85">
        <f t="shared" si="31"/>
        <v>1.0000000000000009</v>
      </c>
      <c r="AB27" s="162">
        <f>(IF('Parameters &amp; DSA'!$H$1=1,(('Parameters &amp; DSA'!$B$73+'Parameters &amp; DSA'!$B$79+'Parameters &amp; DSA'!$B$83+'Parameters &amp; DSA'!$B$87)*K27)/(1+cDC)^$A27,(('Parameters &amp; DSA'!$B$73+'Parameters &amp; DSA'!$B$79)*K27)))*($AD$2/$AF$2)</f>
        <v>649.22386782947615</v>
      </c>
      <c r="AC27" s="282">
        <f>(IF('Parameters &amp; DSA'!$H$1=1,(('Parameters &amp; DSA'!$B$73+'Parameters &amp; DSA'!$B$79+'Parameters &amp; DSA'!$B$83+'Parameters &amp; DSA'!$B$87)*($M27+$N27))/(1+cDC)^$A27,(('Parameters &amp; DSA'!$B$73+'Parameters &amp; DSA'!$B$79)*($M27+$N27))))*($AD$2/$AF$2)</f>
        <v>619.67722975273398</v>
      </c>
      <c r="AD27" s="282">
        <f>(IF('Parameters &amp; DSA'!$H$1=1,(('Parameters &amp; DSA'!$B$73+'Parameters &amp; DSA'!$B$79+'Parameters &amp; DSA'!$B$83+'Parameters &amp; DSA'!$B$87)*(P27+Q27))/(1+cDC)^$A27,(('Parameters &amp; DSA'!$B$73+'Parameters &amp; DSA'!$B$79)*(P27+Q27))))*($AD$2/$AF$2)</f>
        <v>444.75510624841394</v>
      </c>
      <c r="AE27" s="282">
        <f>(IF('Parameters &amp; DSA'!$H$1=1,(('Parameters &amp; DSA'!$B$73+'Parameters &amp; DSA'!$B$79+'Parameters &amp; DSA'!$B$83+'Parameters &amp; DSA'!$B$87)*(S27+T27))/(1+cDC)^$A27,(('Parameters &amp; DSA'!$B$73+'Parameters &amp; DSA'!$B$79)*(S27+T27))))*($AD$2/$AF$2)</f>
        <v>172.87640846297003</v>
      </c>
      <c r="AF27" s="282">
        <f>(IF('Parameters &amp; DSA'!$H$1=1,(((V27)*cM_Dialysis0)+(W27*(cM_Dialysis1)))/(1+'Parameters &amp; DSA'!$B$6)^$A27,(((V27)*cM_Dialysis0)+(W27*cM_Dialysis1))))*($AD$2/$AG$2)</f>
        <v>46981.474755980038</v>
      </c>
      <c r="AG27" s="163">
        <f t="shared" si="21"/>
        <v>48868.007368273633</v>
      </c>
      <c r="AI27" s="84">
        <f t="shared" si="0"/>
        <v>6.6890962805055659E-2</v>
      </c>
      <c r="AJ27" s="25">
        <f t="shared" si="22"/>
        <v>6.1334350592128523E-2</v>
      </c>
      <c r="AK27" s="25">
        <f t="shared" si="1"/>
        <v>6.3846707708253028E-2</v>
      </c>
      <c r="AL27" s="25">
        <f t="shared" si="23"/>
        <v>5.8388465435616023E-2</v>
      </c>
      <c r="AM27" s="25">
        <f t="shared" si="2"/>
        <v>4.5824096653876156E-2</v>
      </c>
      <c r="AN27" s="25">
        <f t="shared" si="24"/>
        <v>4.162920304425171E-2</v>
      </c>
      <c r="AO27" s="25">
        <f t="shared" si="3"/>
        <v>1.7811836534952347E-2</v>
      </c>
      <c r="AP27" s="25">
        <f t="shared" si="25"/>
        <v>1.5425399551264818E-2</v>
      </c>
      <c r="AQ27" s="25">
        <f t="shared" si="4"/>
        <v>7.3805870324661571E-2</v>
      </c>
      <c r="AR27" s="25">
        <f t="shared" si="26"/>
        <v>5.1664109227263097E-2</v>
      </c>
      <c r="AS27" s="25">
        <f t="shared" si="27"/>
        <v>0.26817947402679876</v>
      </c>
      <c r="AT27" s="85">
        <f t="shared" si="28"/>
        <v>0.22844152785052418</v>
      </c>
    </row>
    <row r="28" spans="1:47">
      <c r="A28" s="76">
        <v>24</v>
      </c>
      <c r="C28" s="10">
        <f t="shared" si="29"/>
        <v>66</v>
      </c>
      <c r="D28" s="93" t="str" cm="1">
        <f t="array" ref="D28">_xlfn.IFS(C28&lt;=4,"1-4",C28&lt;=9,"5-9",C28&lt;=14,"10-14",C28&lt;=19,"15-19",C28&lt;=24,"20-24",C28&lt;=29,"25-29",C28&lt;=34,"30-34",C28&lt;=39,"35-39",C28&lt;=44,"40-44",C28&lt;=49,"45-49",C28&lt;=54,"50-54",C28&lt;=54,"50-54",C28&lt;=59,"55-59",C28&lt;=64,"60-64",C28&lt;=69,"65-69",C28&lt;=74,"70-74",C28&lt;=79,"75-79",C28&lt;=84,"80-84",C28&gt;84,"85+")</f>
        <v>65-69</v>
      </c>
      <c r="E28" s="79">
        <f>IF(D28="85+",1,VLOOKUP(D28,'Life table 2014'!$AF$3:$AR$21,7,FALSE))</f>
        <v>1.9054958178566062E-2</v>
      </c>
      <c r="F28" s="68"/>
      <c r="G28" s="266">
        <f t="shared" si="5"/>
        <v>8760</v>
      </c>
      <c r="H28" s="25">
        <f>'Parameters &amp; DSA'!$B$113*G28^'Parameters &amp; DSA'!$B$114</f>
        <v>1.0400592111953153</v>
      </c>
      <c r="I28" s="264">
        <f t="shared" si="32"/>
        <v>4.5441680196473988E-2</v>
      </c>
      <c r="J28" s="68"/>
      <c r="K28" s="134">
        <f t="shared" si="6"/>
        <v>0.11953805507310174</v>
      </c>
      <c r="L28" s="135">
        <f t="shared" si="7"/>
        <v>2.5155422458023502E-3</v>
      </c>
      <c r="M28" s="135">
        <f t="shared" si="8"/>
        <v>9.9615045894251453E-3</v>
      </c>
      <c r="N28" s="25">
        <f t="shared" si="9"/>
        <v>0.10594795112266221</v>
      </c>
      <c r="O28" s="25">
        <f t="shared" si="10"/>
        <v>2.4010581364119058E-3</v>
      </c>
      <c r="P28" s="25">
        <f t="shared" si="11"/>
        <v>1.7657991853777033E-2</v>
      </c>
      <c r="Q28" s="25">
        <f t="shared" si="12"/>
        <v>6.6535897635803545E-2</v>
      </c>
      <c r="R28" s="25">
        <f t="shared" si="13"/>
        <v>1.7232888595803443E-3</v>
      </c>
      <c r="S28" s="25">
        <f t="shared" si="14"/>
        <v>2.2178632545267852E-2</v>
      </c>
      <c r="T28" s="509">
        <f t="shared" si="15"/>
        <v>1.0650453720173236E-2</v>
      </c>
      <c r="U28" s="509">
        <f t="shared" si="16"/>
        <v>1.3852292883427512E-2</v>
      </c>
      <c r="V28" s="509">
        <f t="shared" si="17"/>
        <v>1.0650453720173236E-2</v>
      </c>
      <c r="W28" s="25">
        <f t="shared" si="18"/>
        <v>0.1362885653098074</v>
      </c>
      <c r="X28" s="25">
        <f t="shared" si="19"/>
        <v>9.373704804903989E-3</v>
      </c>
      <c r="Y28" s="136">
        <f t="shared" si="30"/>
        <v>0.50059049442980952</v>
      </c>
      <c r="Z28" s="85">
        <f t="shared" si="31"/>
        <v>1.0000000000000009</v>
      </c>
      <c r="AB28" s="162">
        <f>(IF('Parameters &amp; DSA'!$H$1=1,(('Parameters &amp; DSA'!$B$73+'Parameters &amp; DSA'!$B$79+'Parameters &amp; DSA'!$B$83+'Parameters &amp; DSA'!$B$87)*K28)/(1+cDC)^$A28,(('Parameters &amp; DSA'!$B$73+'Parameters &amp; DSA'!$B$79)*K28)))*($AD$2/$AF$2)</f>
        <v>570.74198731542219</v>
      </c>
      <c r="AC28" s="282">
        <f>(IF('Parameters &amp; DSA'!$H$1=1,(('Parameters &amp; DSA'!$B$73+'Parameters &amp; DSA'!$B$79+'Parameters &amp; DSA'!$B$83+'Parameters &amp; DSA'!$B$87)*($M28+$N28))/(1+cDC)^$A28,(('Parameters &amp; DSA'!$B$73+'Parameters &amp; DSA'!$B$79)*($M28+$N28))))*($AD$2/$AF$2)</f>
        <v>553.41701068592681</v>
      </c>
      <c r="AD28" s="282">
        <f>(IF('Parameters &amp; DSA'!$H$1=1,(('Parameters &amp; DSA'!$B$73+'Parameters &amp; DSA'!$B$79+'Parameters &amp; DSA'!$B$83+'Parameters &amp; DSA'!$B$87)*(P28+Q28))/(1+cDC)^$A28,(('Parameters &amp; DSA'!$B$73+'Parameters &amp; DSA'!$B$79)*(P28+Q28))))*($AD$2/$AF$2)</f>
        <v>401.98903836700509</v>
      </c>
      <c r="AE28" s="282">
        <f>(IF('Parameters &amp; DSA'!$H$1=1,(('Parameters &amp; DSA'!$B$73+'Parameters &amp; DSA'!$B$79+'Parameters &amp; DSA'!$B$83+'Parameters &amp; DSA'!$B$87)*(S28+T28))/(1+cDC)^$A28,(('Parameters &amp; DSA'!$B$73+'Parameters &amp; DSA'!$B$79)*(S28+T28))))*($AD$2/$AF$2)</f>
        <v>156.74454403184811</v>
      </c>
      <c r="AF28" s="282">
        <f>(IF('Parameters &amp; DSA'!$H$1=1,(((V28)*cM_Dialysis0)+(W28*(cM_Dialysis1)))/(1+'Parameters &amp; DSA'!$B$6)^$A28,(((V28)*cM_Dialysis0)+(W28*cM_Dialysis1))))*($AD$2/$AG$2)</f>
        <v>45994.387023178657</v>
      </c>
      <c r="AG28" s="163">
        <f t="shared" si="21"/>
        <v>47677.279603578856</v>
      </c>
      <c r="AI28" s="84">
        <f t="shared" si="0"/>
        <v>5.8804802066868993E-2</v>
      </c>
      <c r="AJ28" s="25">
        <f t="shared" si="22"/>
        <v>5.3919904800614801E-2</v>
      </c>
      <c r="AK28" s="25">
        <f t="shared" si="1"/>
        <v>5.7019771625526031E-2</v>
      </c>
      <c r="AL28" s="25">
        <f t="shared" si="23"/>
        <v>5.2145162753214139E-2</v>
      </c>
      <c r="AM28" s="25">
        <f t="shared" si="2"/>
        <v>4.1417814633565128E-2</v>
      </c>
      <c r="AN28" s="25">
        <f t="shared" si="24"/>
        <v>3.7626287061438821E-2</v>
      </c>
      <c r="AO28" s="25">
        <f t="shared" si="3"/>
        <v>1.6149735067170507E-2</v>
      </c>
      <c r="AP28" s="25">
        <f t="shared" si="25"/>
        <v>1.3985987102976976E-2</v>
      </c>
      <c r="AQ28" s="25">
        <f t="shared" si="4"/>
        <v>7.2284260645480658E-2</v>
      </c>
      <c r="AR28" s="25">
        <f t="shared" si="26"/>
        <v>5.0598982451836458E-2</v>
      </c>
      <c r="AS28" s="25">
        <f t="shared" si="27"/>
        <v>0.24567638403861133</v>
      </c>
      <c r="AT28" s="85">
        <f t="shared" si="28"/>
        <v>0.20827632417008118</v>
      </c>
    </row>
    <row r="29" spans="1:47">
      <c r="A29" s="76">
        <v>25</v>
      </c>
      <c r="C29" s="10">
        <f t="shared" si="29"/>
        <v>67</v>
      </c>
      <c r="D29" s="93" t="str" cm="1">
        <f t="array" ref="D29">_xlfn.IFS(C29&lt;=4,"1-4",C29&lt;=9,"5-9",C29&lt;=14,"10-14",C29&lt;=19,"15-19",C29&lt;=24,"20-24",C29&lt;=29,"25-29",C29&lt;=34,"30-34",C29&lt;=39,"35-39",C29&lt;=44,"40-44",C29&lt;=49,"45-49",C29&lt;=54,"50-54",C29&lt;=54,"50-54",C29&lt;=59,"55-59",C29&lt;=64,"60-64",C29&lt;=69,"65-69",C29&lt;=74,"70-74",C29&lt;=79,"75-79",C29&lt;=84,"80-84",C29&gt;84,"85+")</f>
        <v>65-69</v>
      </c>
      <c r="E29" s="79">
        <f>IF(D29="85+",1,VLOOKUP(D29,'Life table 2014'!$AF$3:$AR$21,7,FALSE))</f>
        <v>1.9054958178566062E-2</v>
      </c>
      <c r="F29" s="68"/>
      <c r="G29" s="266">
        <f t="shared" si="5"/>
        <v>9125</v>
      </c>
      <c r="H29" s="25">
        <f>'Parameters &amp; DSA'!$B$113*G29^'Parameters &amp; DSA'!$B$114</f>
        <v>1.0867110876902621</v>
      </c>
      <c r="I29" s="264">
        <f t="shared" si="32"/>
        <v>4.5580404341029612E-2</v>
      </c>
      <c r="J29" s="68"/>
      <c r="K29" s="134">
        <f t="shared" si="6"/>
        <v>0.1082402422457877</v>
      </c>
      <c r="L29" s="135">
        <f t="shared" si="7"/>
        <v>2.2777926401650801E-3</v>
      </c>
      <c r="M29" s="135">
        <f t="shared" si="8"/>
        <v>9.0200201871489753E-3</v>
      </c>
      <c r="N29" s="25">
        <f t="shared" si="9"/>
        <v>9.7457833612279873E-2</v>
      </c>
      <c r="O29" s="25">
        <f t="shared" si="10"/>
        <v>2.2086498310941796E-3</v>
      </c>
      <c r="P29" s="25">
        <f t="shared" si="11"/>
        <v>1.6242972268713306E-2</v>
      </c>
      <c r="Q29" s="25">
        <f t="shared" si="12"/>
        <v>6.1942183834849354E-2</v>
      </c>
      <c r="R29" s="25">
        <f t="shared" si="13"/>
        <v>1.6043110431147706E-3</v>
      </c>
      <c r="S29" s="25">
        <f t="shared" si="14"/>
        <v>2.0647394611616451E-2</v>
      </c>
      <c r="T29" s="509">
        <f t="shared" si="15"/>
        <v>9.9463110250360802E-3</v>
      </c>
      <c r="U29" s="509">
        <f t="shared" si="16"/>
        <v>1.2936464215368924E-2</v>
      </c>
      <c r="V29" s="509">
        <f t="shared" si="17"/>
        <v>9.9463110250360802E-3</v>
      </c>
      <c r="W29" s="25">
        <f t="shared" si="18"/>
        <v>0.13746194625642083</v>
      </c>
      <c r="X29" s="25">
        <f t="shared" si="19"/>
        <v>9.4770727735597887E-3</v>
      </c>
      <c r="Y29" s="136">
        <f t="shared" si="30"/>
        <v>0.52909478493311224</v>
      </c>
      <c r="Z29" s="85">
        <f t="shared" si="31"/>
        <v>1.0000000000000009</v>
      </c>
      <c r="AB29" s="162">
        <f>(IF('Parameters &amp; DSA'!$H$1=1,(('Parameters &amp; DSA'!$B$73+'Parameters &amp; DSA'!$B$79+'Parameters &amp; DSA'!$B$83+'Parameters &amp; DSA'!$B$87)*K29)/(1+cDC)^$A29,(('Parameters &amp; DSA'!$B$73+'Parameters &amp; DSA'!$B$79)*K29)))*($AD$2/$AF$2)</f>
        <v>501.74744371893229</v>
      </c>
      <c r="AC29" s="282">
        <f>(IF('Parameters &amp; DSA'!$H$1=1,(('Parameters &amp; DSA'!$B$73+'Parameters &amp; DSA'!$B$79+'Parameters &amp; DSA'!$B$83+'Parameters &amp; DSA'!$B$87)*($M29+$N29))/(1+cDC)^$A29,(('Parameters &amp; DSA'!$B$73+'Parameters &amp; DSA'!$B$79)*($M29+$N29))))*($AD$2/$AF$2)</f>
        <v>493.57789531943445</v>
      </c>
      <c r="AD29" s="282">
        <f>(IF('Parameters &amp; DSA'!$H$1=1,(('Parameters &amp; DSA'!$B$73+'Parameters &amp; DSA'!$B$79+'Parameters &amp; DSA'!$B$83+'Parameters &amp; DSA'!$B$87)*(P29+Q29))/(1+cDC)^$A29,(('Parameters &amp; DSA'!$B$73+'Parameters &amp; DSA'!$B$79)*(P29+Q29))))*($AD$2/$AF$2)</f>
        <v>362.42714722171547</v>
      </c>
      <c r="AE29" s="282">
        <f>(IF('Parameters &amp; DSA'!$H$1=1,(('Parameters &amp; DSA'!$B$73+'Parameters &amp; DSA'!$B$79+'Parameters &amp; DSA'!$B$83+'Parameters &amp; DSA'!$B$87)*(S29+T29))/(1+cDC)^$A29,(('Parameters &amp; DSA'!$B$73+'Parameters &amp; DSA'!$B$79)*(S29+T29))))*($AD$2/$AF$2)</f>
        <v>141.81706617232993</v>
      </c>
      <c r="AF29" s="282">
        <f>(IF('Parameters &amp; DSA'!$H$1=1,(((V29)*cM_Dialysis0)+(W29*(cM_Dialysis1)))/(1+'Parameters &amp; DSA'!$B$6)^$A29,(((V29)*cM_Dialysis0)+(W29*cM_Dialysis1))))*($AD$2/$AG$2)</f>
        <v>44781.672927595486</v>
      </c>
      <c r="AG29" s="163">
        <f t="shared" si="21"/>
        <v>46281.242480027897</v>
      </c>
      <c r="AI29" s="84">
        <f t="shared" si="0"/>
        <v>5.1696142514819375E-2</v>
      </c>
      <c r="AJ29" s="25">
        <f t="shared" si="22"/>
        <v>4.7401759464956082E-2</v>
      </c>
      <c r="AK29" s="25">
        <f t="shared" si="1"/>
        <v>5.0854415977635986E-2</v>
      </c>
      <c r="AL29" s="25">
        <f t="shared" si="23"/>
        <v>4.6506882126591084E-2</v>
      </c>
      <c r="AM29" s="25">
        <f t="shared" si="2"/>
        <v>3.7341665988653773E-2</v>
      </c>
      <c r="AN29" s="25">
        <f t="shared" si="24"/>
        <v>3.392328292238804E-2</v>
      </c>
      <c r="AO29" s="25">
        <f t="shared" si="3"/>
        <v>1.4611724196417078E-2</v>
      </c>
      <c r="AP29" s="25">
        <f t="shared" si="25"/>
        <v>1.2654039543891439E-2</v>
      </c>
      <c r="AQ29" s="25">
        <f t="shared" si="4"/>
        <v>7.0403004632779417E-2</v>
      </c>
      <c r="AR29" s="25">
        <f t="shared" si="26"/>
        <v>4.9282103242945588E-2</v>
      </c>
      <c r="AS29" s="25">
        <f t="shared" si="27"/>
        <v>0.22490695331030564</v>
      </c>
      <c r="AT29" s="85">
        <f t="shared" si="28"/>
        <v>0.18976806730077223</v>
      </c>
    </row>
    <row r="30" spans="1:47">
      <c r="A30" s="76">
        <v>26</v>
      </c>
      <c r="C30" s="10">
        <f t="shared" si="29"/>
        <v>68</v>
      </c>
      <c r="D30" s="93" t="str" cm="1">
        <f t="array" ref="D30">_xlfn.IFS(C30&lt;=4,"1-4",C30&lt;=9,"5-9",C30&lt;=14,"10-14",C30&lt;=19,"15-19",C30&lt;=24,"20-24",C30&lt;=29,"25-29",C30&lt;=34,"30-34",C30&lt;=39,"35-39",C30&lt;=44,"40-44",C30&lt;=49,"45-49",C30&lt;=54,"50-54",C30&lt;=54,"50-54",C30&lt;=59,"55-59",C30&lt;=64,"60-64",C30&lt;=69,"65-69",C30&lt;=74,"70-74",C30&lt;=79,"75-79",C30&lt;=84,"80-84",C30&gt;84,"85+")</f>
        <v>65-69</v>
      </c>
      <c r="E30" s="79">
        <f>IF(D30="85+",1,VLOOKUP(D30,'Life table 2014'!$AF$3:$AR$21,7,FALSE))</f>
        <v>1.9054958178566062E-2</v>
      </c>
      <c r="F30" s="68"/>
      <c r="G30" s="266">
        <f t="shared" si="5"/>
        <v>9490</v>
      </c>
      <c r="H30" s="25">
        <f>'Parameters &amp; DSA'!$B$113*G30^'Parameters &amp; DSA'!$B$114</f>
        <v>1.1335029135285237</v>
      </c>
      <c r="I30" s="264">
        <f t="shared" si="32"/>
        <v>4.5713965390580147E-2</v>
      </c>
      <c r="J30" s="68"/>
      <c r="K30" s="134">
        <f t="shared" si="6"/>
        <v>9.8010211344513556E-2</v>
      </c>
      <c r="L30" s="135">
        <f t="shared" si="7"/>
        <v>2.0625132892313439E-3</v>
      </c>
      <c r="M30" s="135">
        <f t="shared" si="8"/>
        <v>8.1675176120427958E-3</v>
      </c>
      <c r="N30" s="25">
        <f t="shared" si="9"/>
        <v>8.9527648070003379E-2</v>
      </c>
      <c r="O30" s="25">
        <f t="shared" si="10"/>
        <v>2.0289310510915883E-3</v>
      </c>
      <c r="P30" s="25">
        <f t="shared" si="11"/>
        <v>1.4921274678333894E-2</v>
      </c>
      <c r="Q30" s="25">
        <f t="shared" si="12"/>
        <v>5.7521505917868462E-2</v>
      </c>
      <c r="R30" s="25">
        <f t="shared" si="13"/>
        <v>1.4898148797380455E-3</v>
      </c>
      <c r="S30" s="25">
        <f t="shared" si="14"/>
        <v>1.9173835305956156E-2</v>
      </c>
      <c r="T30" s="509">
        <f t="shared" si="15"/>
        <v>9.2690521207370296E-3</v>
      </c>
      <c r="U30" s="509">
        <f t="shared" si="16"/>
        <v>1.2055601395178474E-2</v>
      </c>
      <c r="V30" s="509">
        <f t="shared" si="17"/>
        <v>9.2690521207370296E-3</v>
      </c>
      <c r="W30" s="25">
        <f t="shared" si="18"/>
        <v>0.13788047113368809</v>
      </c>
      <c r="X30" s="25">
        <f t="shared" si="19"/>
        <v>9.5277861477687954E-3</v>
      </c>
      <c r="Y30" s="136">
        <f t="shared" si="30"/>
        <v>0.55625943169612047</v>
      </c>
      <c r="Z30" s="85">
        <f t="shared" si="31"/>
        <v>1.0000000000000009</v>
      </c>
      <c r="AB30" s="162">
        <f>(IF('Parameters &amp; DSA'!$H$1=1,(('Parameters &amp; DSA'!$B$73+'Parameters &amp; DSA'!$B$79+'Parameters &amp; DSA'!$B$83+'Parameters &amp; DSA'!$B$87)*K30)/(1+cDC)^$A30,(('Parameters &amp; DSA'!$B$73+'Parameters &amp; DSA'!$B$79)*K30)))*($AD$2/$AF$2)</f>
        <v>441.09335369320291</v>
      </c>
      <c r="AC30" s="282">
        <f>(IF('Parameters &amp; DSA'!$H$1=1,(('Parameters &amp; DSA'!$B$73+'Parameters &amp; DSA'!$B$79+'Parameters &amp; DSA'!$B$83+'Parameters &amp; DSA'!$B$87)*($M30+$N30))/(1+cDC)^$A30,(('Parameters &amp; DSA'!$B$73+'Parameters &amp; DSA'!$B$79)*($M30+$N30))))*($AD$2/$AF$2)</f>
        <v>439.67549584025153</v>
      </c>
      <c r="AD30" s="282">
        <f>(IF('Parameters &amp; DSA'!$H$1=1,(('Parameters &amp; DSA'!$B$73+'Parameters &amp; DSA'!$B$79+'Parameters &amp; DSA'!$B$83+'Parameters &amp; DSA'!$B$87)*(P30+Q30))/(1+cDC)^$A30,(('Parameters &amp; DSA'!$B$73+'Parameters &amp; DSA'!$B$79)*(P30+Q30))))*($AD$2/$AF$2)</f>
        <v>326.02754963683185</v>
      </c>
      <c r="AE30" s="282">
        <f>(IF('Parameters &amp; DSA'!$H$1=1,(('Parameters &amp; DSA'!$B$73+'Parameters &amp; DSA'!$B$79+'Parameters &amp; DSA'!$B$83+'Parameters &amp; DSA'!$B$87)*(S30+T30))/(1+cDC)^$A30,(('Parameters &amp; DSA'!$B$73+'Parameters &amp; DSA'!$B$79)*(S30+T30))))*($AD$2/$AF$2)</f>
        <v>128.00674982383489</v>
      </c>
      <c r="AF30" s="282">
        <f>(IF('Parameters &amp; DSA'!$H$1=1,(((V30)*cM_Dialysis0)+(W30*(cM_Dialysis1)))/(1+'Parameters &amp; DSA'!$B$6)^$A30,(((V30)*cM_Dialysis0)+(W30*cM_Dialysis1))))*($AD$2/$AG$2)</f>
        <v>43387.438534097804</v>
      </c>
      <c r="AG30" s="163">
        <f t="shared" si="21"/>
        <v>44722.241683091925</v>
      </c>
      <c r="AI30" s="84">
        <f t="shared" si="0"/>
        <v>4.5446818235584434E-2</v>
      </c>
      <c r="AJ30" s="25">
        <f t="shared" si="22"/>
        <v>4.1671564678799906E-2</v>
      </c>
      <c r="AK30" s="25">
        <f t="shared" si="1"/>
        <v>4.5300733222995937E-2</v>
      </c>
      <c r="AL30" s="25">
        <f t="shared" si="23"/>
        <v>4.142798259990866E-2</v>
      </c>
      <c r="AM30" s="25">
        <f t="shared" si="2"/>
        <v>3.3591335403443431E-2</v>
      </c>
      <c r="AN30" s="25">
        <f t="shared" si="24"/>
        <v>3.0516270350071845E-2</v>
      </c>
      <c r="AO30" s="25">
        <f t="shared" si="3"/>
        <v>1.3188816932884564E-2</v>
      </c>
      <c r="AP30" s="25">
        <f t="shared" si="25"/>
        <v>1.1421773964689916E-2</v>
      </c>
      <c r="AQ30" s="25">
        <f t="shared" si="4"/>
        <v>6.8232458078166539E-2</v>
      </c>
      <c r="AR30" s="25">
        <f t="shared" si="26"/>
        <v>4.7762720654716574E-2</v>
      </c>
      <c r="AS30" s="25">
        <f t="shared" si="27"/>
        <v>0.20576016187307489</v>
      </c>
      <c r="AT30" s="85">
        <f t="shared" si="28"/>
        <v>0.1728003122481869</v>
      </c>
    </row>
    <row r="31" spans="1:47">
      <c r="A31" s="76">
        <v>27</v>
      </c>
      <c r="C31" s="10">
        <f t="shared" si="29"/>
        <v>69</v>
      </c>
      <c r="D31" s="93" t="str" cm="1">
        <f t="array" ref="D31">_xlfn.IFS(C31&lt;=4,"1-4",C31&lt;=9,"5-9",C31&lt;=14,"10-14",C31&lt;=19,"15-19",C31&lt;=24,"20-24",C31&lt;=29,"25-29",C31&lt;=34,"30-34",C31&lt;=39,"35-39",C31&lt;=44,"40-44",C31&lt;=49,"45-49",C31&lt;=54,"50-54",C31&lt;=54,"50-54",C31&lt;=59,"55-59",C31&lt;=64,"60-64",C31&lt;=69,"65-69",C31&lt;=74,"70-74",C31&lt;=79,"75-79",C31&lt;=84,"80-84",C31&gt;84,"85+")</f>
        <v>65-69</v>
      </c>
      <c r="E31" s="79">
        <f>IF(D31="85+",1,VLOOKUP(D31,'Life table 2014'!$AF$3:$AR$21,7,FALSE))</f>
        <v>1.9054958178566062E-2</v>
      </c>
      <c r="F31" s="68"/>
      <c r="G31" s="266">
        <f t="shared" si="5"/>
        <v>9855</v>
      </c>
      <c r="H31" s="25">
        <f>'Parameters &amp; DSA'!$B$113*G31^'Parameters &amp; DSA'!$B$114</f>
        <v>1.1804296993268069</v>
      </c>
      <c r="I31" s="264">
        <f t="shared" si="32"/>
        <v>4.5842747105277137E-2</v>
      </c>
      <c r="J31" s="68"/>
      <c r="K31" s="134">
        <f t="shared" si="6"/>
        <v>8.8747043876558254E-2</v>
      </c>
      <c r="L31" s="135">
        <f t="shared" si="7"/>
        <v>1.8675804782421269E-3</v>
      </c>
      <c r="M31" s="135">
        <f t="shared" si="8"/>
        <v>7.3955869897131881E-3</v>
      </c>
      <c r="N31" s="25">
        <f t="shared" si="9"/>
        <v>8.2143075759194314E-2</v>
      </c>
      <c r="O31" s="25">
        <f t="shared" si="10"/>
        <v>1.8615772963194721E-3</v>
      </c>
      <c r="P31" s="25">
        <f t="shared" si="11"/>
        <v>1.3690512626532383E-2</v>
      </c>
      <c r="Q31" s="25">
        <f t="shared" si="12"/>
        <v>5.3296789831202007E-2</v>
      </c>
      <c r="R31" s="25">
        <f t="shared" si="13"/>
        <v>1.3803941545996728E-3</v>
      </c>
      <c r="S31" s="25">
        <f t="shared" si="14"/>
        <v>1.7765596610400669E-2</v>
      </c>
      <c r="T31" s="509">
        <f t="shared" si="15"/>
        <v>8.6174133056449703E-3</v>
      </c>
      <c r="U31" s="509">
        <f t="shared" si="16"/>
        <v>1.1208060815403247E-2</v>
      </c>
      <c r="V31" s="509">
        <f t="shared" si="17"/>
        <v>8.6174133056449703E-3</v>
      </c>
      <c r="W31" s="25">
        <f t="shared" si="18"/>
        <v>0.13761880702952295</v>
      </c>
      <c r="X31" s="25">
        <f t="shared" si="19"/>
        <v>9.5307162249021627E-3</v>
      </c>
      <c r="Y31" s="136">
        <f t="shared" si="30"/>
        <v>0.58210776066558712</v>
      </c>
      <c r="Z31" s="85">
        <f t="shared" si="31"/>
        <v>1.0000000000000009</v>
      </c>
      <c r="AB31" s="162">
        <f>(IF('Parameters &amp; DSA'!$H$1=1,(('Parameters &amp; DSA'!$B$73+'Parameters &amp; DSA'!$B$79+'Parameters &amp; DSA'!$B$83+'Parameters &amp; DSA'!$B$87)*K31)/(1+cDC)^$A31,(('Parameters &amp; DSA'!$B$73+'Parameters &amp; DSA'!$B$79)*K31)))*($AD$2/$AF$2)</f>
        <v>387.77147568549861</v>
      </c>
      <c r="AC31" s="282">
        <f>(IF('Parameters &amp; DSA'!$H$1=1,(('Parameters &amp; DSA'!$B$73+'Parameters &amp; DSA'!$B$79+'Parameters &amp; DSA'!$B$83+'Parameters &amp; DSA'!$B$87)*($M31+$N31))/(1+cDC)^$A31,(('Parameters &amp; DSA'!$B$73+'Parameters &amp; DSA'!$B$79)*($M31+$N31))))*($AD$2/$AF$2)</f>
        <v>391.23037645450142</v>
      </c>
      <c r="AD31" s="282">
        <f>(IF('Parameters &amp; DSA'!$H$1=1,(('Parameters &amp; DSA'!$B$73+'Parameters &amp; DSA'!$B$79+'Parameters &amp; DSA'!$B$83+'Parameters &amp; DSA'!$B$87)*(P31+Q31))/(1+cDC)^$A31,(('Parameters &amp; DSA'!$B$73+'Parameters &amp; DSA'!$B$79)*(P31+Q31))))*($AD$2/$AF$2)</f>
        <v>292.69442667135149</v>
      </c>
      <c r="AE31" s="282">
        <f>(IF('Parameters &amp; DSA'!$H$1=1,(('Parameters &amp; DSA'!$B$73+'Parameters &amp; DSA'!$B$79+'Parameters &amp; DSA'!$B$83+'Parameters &amp; DSA'!$B$87)*(S31+T31))/(1+cDC)^$A31,(('Parameters &amp; DSA'!$B$73+'Parameters &amp; DSA'!$B$79)*(S31+T31))))*($AD$2/$AF$2)</f>
        <v>115.27796579230598</v>
      </c>
      <c r="AF31" s="282">
        <f>(IF('Parameters &amp; DSA'!$H$1=1,(((V31)*cM_Dialysis0)+(W31*(cM_Dialysis1)))/(1+'Parameters &amp; DSA'!$B$6)^$A31,(((V31)*cM_Dialysis0)+(W31*cM_Dialysis1))))*($AD$2/$AG$2)</f>
        <v>41850.389713618722</v>
      </c>
      <c r="AG31" s="163">
        <f t="shared" si="21"/>
        <v>43037.363958222377</v>
      </c>
      <c r="AI31" s="84">
        <f t="shared" si="0"/>
        <v>3.9952947884770565E-2</v>
      </c>
      <c r="AJ31" s="25">
        <f t="shared" si="22"/>
        <v>3.6634068489867042E-2</v>
      </c>
      <c r="AK31" s="25">
        <f t="shared" si="1"/>
        <v>4.0309326037439648E-2</v>
      </c>
      <c r="AL31" s="25">
        <f t="shared" si="23"/>
        <v>3.6863289816364143E-2</v>
      </c>
      <c r="AM31" s="25">
        <f t="shared" si="2"/>
        <v>3.0156950441727972E-2</v>
      </c>
      <c r="AN31" s="25">
        <f t="shared" si="24"/>
        <v>2.739628066466069E-2</v>
      </c>
      <c r="AO31" s="25">
        <f t="shared" si="3"/>
        <v>1.1877342322357423E-2</v>
      </c>
      <c r="AP31" s="25">
        <f t="shared" si="25"/>
        <v>1.0286011247071047E-2</v>
      </c>
      <c r="AQ31" s="25">
        <f t="shared" si="4"/>
        <v>6.5833945951410469E-2</v>
      </c>
      <c r="AR31" s="25">
        <f t="shared" si="26"/>
        <v>4.6083762165987328E-2</v>
      </c>
      <c r="AS31" s="25">
        <f t="shared" si="27"/>
        <v>0.18813051263770608</v>
      </c>
      <c r="AT31" s="85">
        <f t="shared" si="28"/>
        <v>0.15726341238395025</v>
      </c>
    </row>
    <row r="32" spans="1:47">
      <c r="A32" s="76">
        <v>28</v>
      </c>
      <c r="C32" s="10">
        <f t="shared" si="29"/>
        <v>70</v>
      </c>
      <c r="D32" s="93" t="str" cm="1">
        <f t="array" ref="D32">_xlfn.IFS(C32&lt;=4,"1-4",C32&lt;=9,"5-9",C32&lt;=14,"10-14",C32&lt;=19,"15-19",C32&lt;=24,"20-24",C32&lt;=29,"25-29",C32&lt;=34,"30-34",C32&lt;=39,"35-39",C32&lt;=44,"40-44",C32&lt;=49,"45-49",C32&lt;=54,"50-54",C32&lt;=54,"50-54",C32&lt;=59,"55-59",C32&lt;=64,"60-64",C32&lt;=69,"65-69",C32&lt;=74,"70-74",C32&lt;=79,"75-79",C32&lt;=84,"80-84",C32&gt;84,"85+")</f>
        <v>70-74</v>
      </c>
      <c r="E32" s="79">
        <f>IF(D32="85+",1,VLOOKUP(D32,'Life table 2014'!$AF$3:$AR$21,7,FALSE))</f>
        <v>2.9749702885658147E-2</v>
      </c>
      <c r="F32" s="68"/>
      <c r="G32" s="266">
        <f t="shared" si="5"/>
        <v>10220</v>
      </c>
      <c r="H32" s="25">
        <f>'Parameters &amp; DSA'!$B$113*G32^'Parameters &amp; DSA'!$B$114</f>
        <v>1.2274868122027784</v>
      </c>
      <c r="I32" s="264">
        <f t="shared" si="32"/>
        <v>4.5967091528803516E-2</v>
      </c>
      <c r="J32" s="68"/>
      <c r="K32" s="134">
        <f t="shared" si="6"/>
        <v>8.0359359384940682E-2</v>
      </c>
      <c r="L32" s="135">
        <f t="shared" si="7"/>
        <v>1.6910712095391848E-3</v>
      </c>
      <c r="M32" s="135">
        <f t="shared" si="8"/>
        <v>6.6966132820783907E-3</v>
      </c>
      <c r="N32" s="25">
        <f t="shared" si="9"/>
        <v>7.5285006235596294E-2</v>
      </c>
      <c r="O32" s="25">
        <f t="shared" si="10"/>
        <v>1.7061554740451634E-3</v>
      </c>
      <c r="P32" s="25">
        <f t="shared" si="11"/>
        <v>1.2547501039266046E-2</v>
      </c>
      <c r="Q32" s="25">
        <f t="shared" si="12"/>
        <v>4.9283146658180475E-2</v>
      </c>
      <c r="R32" s="25">
        <f t="shared" si="13"/>
        <v>1.2764402468270844E-3</v>
      </c>
      <c r="S32" s="25">
        <f t="shared" si="14"/>
        <v>1.6427715552726825E-2</v>
      </c>
      <c r="T32" s="509">
        <f t="shared" si="15"/>
        <v>7.9933270234767914E-3</v>
      </c>
      <c r="U32" s="509">
        <f t="shared" si="16"/>
        <v>1.0396355869092058E-2</v>
      </c>
      <c r="V32" s="509">
        <f t="shared" si="17"/>
        <v>7.9933270234767914E-3</v>
      </c>
      <c r="W32" s="25">
        <f t="shared" si="18"/>
        <v>0.13674582520603304</v>
      </c>
      <c r="X32" s="25">
        <f t="shared" si="19"/>
        <v>9.4903951291348855E-3</v>
      </c>
      <c r="Y32" s="136">
        <f t="shared" si="30"/>
        <v>0.6066681785942255</v>
      </c>
      <c r="Z32" s="85">
        <f t="shared" si="31"/>
        <v>1.0000000000000009</v>
      </c>
      <c r="AB32" s="162">
        <f>(IF('Parameters &amp; DSA'!$H$1=1,(('Parameters &amp; DSA'!$B$73+'Parameters &amp; DSA'!$B$79+'Parameters &amp; DSA'!$B$83+'Parameters &amp; DSA'!$B$87)*K32)/(1+cDC)^$A32,(('Parameters &amp; DSA'!$B$73+'Parameters &amp; DSA'!$B$79)*K32)))*($AD$2/$AF$2)</f>
        <v>340.89545012708345</v>
      </c>
      <c r="AC32" s="282">
        <f>(IF('Parameters &amp; DSA'!$H$1=1,(('Parameters &amp; DSA'!$B$73+'Parameters &amp; DSA'!$B$79+'Parameters &amp; DSA'!$B$83+'Parameters &amp; DSA'!$B$87)*($M32+$N32))/(1+cDC)^$A32,(('Parameters &amp; DSA'!$B$73+'Parameters &amp; DSA'!$B$79)*($M32+$N32))))*($AD$2/$AF$2)</f>
        <v>347.77730063465748</v>
      </c>
      <c r="AD32" s="282">
        <f>(IF('Parameters &amp; DSA'!$H$1=1,(('Parameters &amp; DSA'!$B$73+'Parameters &amp; DSA'!$B$79+'Parameters &amp; DSA'!$B$83+'Parameters &amp; DSA'!$B$87)*(P32+Q32))/(1+cDC)^$A32,(('Parameters &amp; DSA'!$B$73+'Parameters &amp; DSA'!$B$79)*(P32+Q32))))*($AD$2/$AF$2)</f>
        <v>262.29410786492804</v>
      </c>
      <c r="AE32" s="282">
        <f>(IF('Parameters &amp; DSA'!$H$1=1,(('Parameters &amp; DSA'!$B$73+'Parameters &amp; DSA'!$B$79+'Parameters &amp; DSA'!$B$83+'Parameters &amp; DSA'!$B$87)*(S32+T32))/(1+cDC)^$A32,(('Parameters &amp; DSA'!$B$73+'Parameters &amp; DSA'!$B$79)*(S32+T32))))*($AD$2/$AF$2)</f>
        <v>103.59741995588516</v>
      </c>
      <c r="AF32" s="282">
        <f>(IF('Parameters &amp; DSA'!$H$1=1,(((V32)*cM_Dialysis0)+(W32*(cM_Dialysis1)))/(1+'Parameters &amp; DSA'!$B$6)^$A32,(((V32)*cM_Dialysis0)+(W32*cM_Dialysis1))))*($AD$2/$AG$2)</f>
        <v>40205.076380197781</v>
      </c>
      <c r="AG32" s="163">
        <f t="shared" si="21"/>
        <v>41259.640658780336</v>
      </c>
      <c r="AI32" s="84">
        <f t="shared" si="0"/>
        <v>3.5123207886825242E-2</v>
      </c>
      <c r="AJ32" s="25">
        <f t="shared" si="22"/>
        <v>3.2205533544629031E-2</v>
      </c>
      <c r="AK32" s="25">
        <f t="shared" si="1"/>
        <v>3.5832260078438441E-2</v>
      </c>
      <c r="AL32" s="25">
        <f t="shared" si="23"/>
        <v>3.2768967330784757E-2</v>
      </c>
      <c r="AM32" s="25">
        <f t="shared" si="2"/>
        <v>2.7024738742024376E-2</v>
      </c>
      <c r="AN32" s="25">
        <f t="shared" si="24"/>
        <v>2.4550802273467742E-2</v>
      </c>
      <c r="AO32" s="25">
        <f t="shared" si="3"/>
        <v>1.0673869998243803E-2</v>
      </c>
      <c r="AP32" s="25">
        <f t="shared" si="25"/>
        <v>9.2437806263310981E-3</v>
      </c>
      <c r="AQ32" s="25">
        <f t="shared" si="4"/>
        <v>6.3262118713114129E-2</v>
      </c>
      <c r="AR32" s="25">
        <f t="shared" si="26"/>
        <v>4.4283483099179885E-2</v>
      </c>
      <c r="AS32" s="25">
        <f t="shared" si="27"/>
        <v>0.171916195418646</v>
      </c>
      <c r="AT32" s="85">
        <f t="shared" si="28"/>
        <v>0.14305256687439249</v>
      </c>
    </row>
    <row r="33" spans="1:46">
      <c r="A33" s="76">
        <v>29</v>
      </c>
      <c r="C33" s="10">
        <f t="shared" si="29"/>
        <v>71</v>
      </c>
      <c r="D33" s="93" t="str" cm="1">
        <f t="array" ref="D33">_xlfn.IFS(C33&lt;=4,"1-4",C33&lt;=9,"5-9",C33&lt;=14,"10-14",C33&lt;=19,"15-19",C33&lt;=24,"20-24",C33&lt;=29,"25-29",C33&lt;=34,"30-34",C33&lt;=39,"35-39",C33&lt;=44,"40-44",C33&lt;=49,"45-49",C33&lt;=54,"50-54",C33&lt;=54,"50-54",C33&lt;=59,"55-59",C33&lt;=64,"60-64",C33&lt;=69,"65-69",C33&lt;=74,"70-74",C33&lt;=79,"75-79",C33&lt;=84,"80-84",C33&gt;84,"85+")</f>
        <v>70-74</v>
      </c>
      <c r="E33" s="79">
        <f>IF(D33="85+",1,VLOOKUP(D33,'Life table 2014'!$AF$3:$AR$21,7,FALSE))</f>
        <v>2.9749702885658147E-2</v>
      </c>
      <c r="F33" s="68"/>
      <c r="G33" s="266">
        <f t="shared" si="5"/>
        <v>10585</v>
      </c>
      <c r="H33" s="25">
        <f>'Parameters &amp; DSA'!$B$113*G33^'Parameters &amp; DSA'!$B$114</f>
        <v>1.274669938447587</v>
      </c>
      <c r="I33" s="264">
        <f t="shared" si="32"/>
        <v>4.6087304855179201E-2</v>
      </c>
      <c r="J33" s="68"/>
      <c r="K33" s="134">
        <f t="shared" si="6"/>
        <v>7.1971100602298652E-2</v>
      </c>
      <c r="L33" s="135">
        <f t="shared" si="7"/>
        <v>2.3906670657838098E-3</v>
      </c>
      <c r="M33" s="135">
        <f t="shared" si="8"/>
        <v>5.9975917168582213E-3</v>
      </c>
      <c r="N33" s="25">
        <f t="shared" si="9"/>
        <v>6.81794491670904E-2</v>
      </c>
      <c r="O33" s="25">
        <f t="shared" si="10"/>
        <v>2.438928822735895E-3</v>
      </c>
      <c r="P33" s="25">
        <f t="shared" si="11"/>
        <v>1.1363241527848397E-2</v>
      </c>
      <c r="Q33" s="25">
        <f t="shared" si="12"/>
        <v>4.4993403224414766E-2</v>
      </c>
      <c r="R33" s="25">
        <f t="shared" si="13"/>
        <v>1.839443398226837E-3</v>
      </c>
      <c r="S33" s="25">
        <f t="shared" si="14"/>
        <v>1.4997801074804921E-2</v>
      </c>
      <c r="T33" s="509">
        <f t="shared" si="15"/>
        <v>7.2683164246635972E-3</v>
      </c>
      <c r="U33" s="509">
        <f t="shared" si="16"/>
        <v>9.8844097268764222E-3</v>
      </c>
      <c r="V33" s="509">
        <f t="shared" si="17"/>
        <v>7.2683164246635972E-3</v>
      </c>
      <c r="W33" s="25">
        <f t="shared" si="18"/>
        <v>0.13377996759642458</v>
      </c>
      <c r="X33" s="25">
        <f t="shared" si="19"/>
        <v>1.0959184633085267E-2</v>
      </c>
      <c r="Y33" s="136">
        <f t="shared" si="30"/>
        <v>0.6341808122409337</v>
      </c>
      <c r="Z33" s="85">
        <f t="shared" si="31"/>
        <v>1.0000000000000009</v>
      </c>
      <c r="AB33" s="162">
        <f>(IF('Parameters &amp; DSA'!$H$1=1,(('Parameters &amp; DSA'!$B$73+'Parameters &amp; DSA'!$B$79+'Parameters &amp; DSA'!$B$83+'Parameters &amp; DSA'!$B$87)*K33)/(1+cDC)^$A33,(('Parameters &amp; DSA'!$B$73+'Parameters &amp; DSA'!$B$79)*K33)))*($AD$2/$AF$2)</f>
        <v>296.41874094464231</v>
      </c>
      <c r="AC33" s="282">
        <f>(IF('Parameters &amp; DSA'!$H$1=1,(('Parameters &amp; DSA'!$B$73+'Parameters &amp; DSA'!$B$79+'Parameters &amp; DSA'!$B$83+'Parameters &amp; DSA'!$B$87)*($M33+$N33))/(1+cDC)^$A33,(('Parameters &amp; DSA'!$B$73+'Parameters &amp; DSA'!$B$79)*($M33+$N33))))*($AD$2/$AF$2)</f>
        <v>305.50408263614997</v>
      </c>
      <c r="AD33" s="282">
        <f>(IF('Parameters &amp; DSA'!$H$1=1,(('Parameters &amp; DSA'!$B$73+'Parameters &amp; DSA'!$B$79+'Parameters &amp; DSA'!$B$83+'Parameters &amp; DSA'!$B$87)*(P33+Q33))/(1+cDC)^$A33,(('Parameters &amp; DSA'!$B$73+'Parameters &amp; DSA'!$B$79)*(P33+Q33))))*($AD$2/$AF$2)</f>
        <v>232.10935419260204</v>
      </c>
      <c r="AE33" s="282">
        <f>(IF('Parameters &amp; DSA'!$H$1=1,(('Parameters &amp; DSA'!$B$73+'Parameters &amp; DSA'!$B$79+'Parameters &amp; DSA'!$B$83+'Parameters &amp; DSA'!$B$87)*(S33+T33))/(1+cDC)^$A33,(('Parameters &amp; DSA'!$B$73+'Parameters &amp; DSA'!$B$79)*(S33+T33))))*($AD$2/$AF$2)</f>
        <v>91.704787889642589</v>
      </c>
      <c r="AF33" s="282">
        <f>(IF('Parameters &amp; DSA'!$H$1=1,(((V33)*cM_Dialysis0)+(W33*(cM_Dialysis1)))/(1+'Parameters &amp; DSA'!$B$6)^$A33,(((V33)*cM_Dialysis0)+(W33*cM_Dialysis1))))*($AD$2/$AG$2)</f>
        <v>38028.848838103288</v>
      </c>
      <c r="AG33" s="163">
        <f t="shared" si="21"/>
        <v>38954.585803766327</v>
      </c>
      <c r="AI33" s="84">
        <f t="shared" si="0"/>
        <v>3.0540674731412389E-2</v>
      </c>
      <c r="AJ33" s="25">
        <f t="shared" si="22"/>
        <v>2.800367004367638E-2</v>
      </c>
      <c r="AK33" s="25">
        <f t="shared" si="1"/>
        <v>3.1476757465384642E-2</v>
      </c>
      <c r="AL33" s="25">
        <f t="shared" si="23"/>
        <v>2.8785815765020404E-2</v>
      </c>
      <c r="AM33" s="25">
        <f t="shared" si="2"/>
        <v>2.3914737192134262E-2</v>
      </c>
      <c r="AN33" s="25">
        <f t="shared" si="24"/>
        <v>2.1725500839459837E-2</v>
      </c>
      <c r="AO33" s="25">
        <f t="shared" si="3"/>
        <v>9.4485459634746569E-3</v>
      </c>
      <c r="AP33" s="25">
        <f t="shared" si="25"/>
        <v>8.1826259958699375E-3</v>
      </c>
      <c r="AQ33" s="25">
        <f t="shared" si="4"/>
        <v>5.9853326233201214E-2</v>
      </c>
      <c r="AR33" s="25">
        <f t="shared" si="26"/>
        <v>4.1897328363240845E-2</v>
      </c>
      <c r="AS33" s="25">
        <f t="shared" si="27"/>
        <v>0.15523404158560716</v>
      </c>
      <c r="AT33" s="85">
        <f t="shared" si="28"/>
        <v>0.1285949410072674</v>
      </c>
    </row>
    <row r="34" spans="1:46">
      <c r="A34" s="76">
        <v>30</v>
      </c>
      <c r="C34" s="10">
        <f t="shared" si="29"/>
        <v>72</v>
      </c>
      <c r="D34" s="93" t="str" cm="1">
        <f t="array" ref="D34">_xlfn.IFS(C34&lt;=4,"1-4",C34&lt;=9,"5-9",C34&lt;=14,"10-14",C34&lt;=19,"15-19",C34&lt;=24,"20-24",C34&lt;=29,"25-29",C34&lt;=34,"30-34",C34&lt;=39,"35-39",C34&lt;=44,"40-44",C34&lt;=49,"45-49",C34&lt;=54,"50-54",C34&lt;=54,"50-54",C34&lt;=59,"55-59",C34&lt;=64,"60-64",C34&lt;=69,"65-69",C34&lt;=74,"70-74",C34&lt;=79,"75-79",C34&lt;=84,"80-84",C34&gt;84,"85+")</f>
        <v>70-74</v>
      </c>
      <c r="E34" s="79">
        <f>IF(D34="85+",1,VLOOKUP(D34,'Life table 2014'!$AF$3:$AR$21,7,FALSE))</f>
        <v>2.9749702885658147E-2</v>
      </c>
      <c r="F34" s="68"/>
      <c r="G34" s="266">
        <f t="shared" si="5"/>
        <v>10950</v>
      </c>
      <c r="H34" s="25">
        <f>'Parameters &amp; DSA'!$B$113*G34^'Parameters &amp; DSA'!$B$114</f>
        <v>1.3219750512627304</v>
      </c>
      <c r="I34" s="264">
        <f t="shared" si="32"/>
        <v>4.6203662296091852E-2</v>
      </c>
      <c r="J34" s="68"/>
      <c r="K34" s="134">
        <f t="shared" si="6"/>
        <v>6.4458444685870586E-2</v>
      </c>
      <c r="L34" s="135">
        <f t="shared" si="7"/>
        <v>2.1411188592721968E-3</v>
      </c>
      <c r="M34" s="135">
        <f t="shared" si="8"/>
        <v>5.3715370571558816E-3</v>
      </c>
      <c r="N34" s="25">
        <f t="shared" si="9"/>
        <v>6.168882510575472E-2</v>
      </c>
      <c r="O34" s="25">
        <f t="shared" si="10"/>
        <v>2.2067449272347886E-3</v>
      </c>
      <c r="P34" s="25">
        <f t="shared" si="11"/>
        <v>1.0281470850959118E-2</v>
      </c>
      <c r="Q34" s="25">
        <f t="shared" si="12"/>
        <v>4.1010038486438062E-2</v>
      </c>
      <c r="R34" s="25">
        <f t="shared" si="13"/>
        <v>1.6765934370124146E-3</v>
      </c>
      <c r="S34" s="25">
        <f t="shared" si="14"/>
        <v>1.3670012828812689E-2</v>
      </c>
      <c r="T34" s="509">
        <f t="shared" si="15"/>
        <v>6.6269565285707408E-3</v>
      </c>
      <c r="U34" s="509">
        <f t="shared" si="16"/>
        <v>9.0122044423270355E-3</v>
      </c>
      <c r="V34" s="509">
        <f t="shared" si="17"/>
        <v>6.6269565285707408E-3</v>
      </c>
      <c r="W34" s="25">
        <f t="shared" si="18"/>
        <v>0.13035160421394909</v>
      </c>
      <c r="X34" s="25">
        <f t="shared" si="19"/>
        <v>1.0696679807139089E-2</v>
      </c>
      <c r="Y34" s="136">
        <f t="shared" si="30"/>
        <v>0.65991415371391926</v>
      </c>
      <c r="Z34" s="85">
        <f t="shared" si="31"/>
        <v>1.0000000000000009</v>
      </c>
      <c r="AB34" s="162">
        <f>(IF('Parameters &amp; DSA'!$H$1=1,(('Parameters &amp; DSA'!$B$73+'Parameters &amp; DSA'!$B$79+'Parameters &amp; DSA'!$B$83+'Parameters &amp; DSA'!$B$87)*K34)/(1+cDC)^$A34,(('Parameters &amp; DSA'!$B$73+'Parameters &amp; DSA'!$B$79)*K34)))*($AD$2/$AF$2)</f>
        <v>257.7449184213279</v>
      </c>
      <c r="AC34" s="282">
        <f>(IF('Parameters &amp; DSA'!$H$1=1,(('Parameters &amp; DSA'!$B$73+'Parameters &amp; DSA'!$B$79+'Parameters &amp; DSA'!$B$83+'Parameters &amp; DSA'!$B$87)*($M34+$N34))/(1+cDC)^$A34,(('Parameters &amp; DSA'!$B$73+'Parameters &amp; DSA'!$B$79)*($M34+$N34))))*($AD$2/$AF$2)</f>
        <v>268.14900141040613</v>
      </c>
      <c r="AD34" s="282">
        <f>(IF('Parameters &amp; DSA'!$H$1=1,(('Parameters &amp; DSA'!$B$73+'Parameters &amp; DSA'!$B$79+'Parameters &amp; DSA'!$B$83+'Parameters &amp; DSA'!$B$87)*(P34+Q34))/(1+cDC)^$A34,(('Parameters &amp; DSA'!$B$73+'Parameters &amp; DSA'!$B$79)*(P34+Q34))))*($AD$2/$AF$2)</f>
        <v>205.09532853764452</v>
      </c>
      <c r="AE34" s="282">
        <f>(IF('Parameters &amp; DSA'!$H$1=1,(('Parameters &amp; DSA'!$B$73+'Parameters &amp; DSA'!$B$79+'Parameters &amp; DSA'!$B$83+'Parameters &amp; DSA'!$B$87)*(S34+T34))/(1+cDC)^$A34,(('Parameters &amp; DSA'!$B$73+'Parameters &amp; DSA'!$B$79)*(S34+T34))))*($AD$2/$AF$2)</f>
        <v>81.159896685588606</v>
      </c>
      <c r="AF34" s="282">
        <f>(IF('Parameters &amp; DSA'!$H$1=1,(((V34)*cM_Dialysis0)+(W34*(cM_Dialysis1)))/(1+'Parameters &amp; DSA'!$B$6)^$A34,(((V34)*cM_Dialysis0)+(W34*cM_Dialysis1))))*($AD$2/$AG$2)</f>
        <v>35848.003886878148</v>
      </c>
      <c r="AG34" s="163">
        <f t="shared" si="21"/>
        <v>36660.153031933114</v>
      </c>
      <c r="AI34" s="84">
        <f t="shared" si="0"/>
        <v>2.6556025749567152E-2</v>
      </c>
      <c r="AJ34" s="25">
        <f t="shared" si="22"/>
        <v>2.4350024657358332E-2</v>
      </c>
      <c r="AK34" s="25">
        <f t="shared" si="1"/>
        <v>2.7627981299460671E-2</v>
      </c>
      <c r="AL34" s="25">
        <f t="shared" si="23"/>
        <v>2.526607070376604E-2</v>
      </c>
      <c r="AM34" s="25">
        <f t="shared" si="2"/>
        <v>2.1131422722594145E-2</v>
      </c>
      <c r="AN34" s="25">
        <f t="shared" si="24"/>
        <v>1.9196980439730619E-2</v>
      </c>
      <c r="AO34" s="25">
        <f t="shared" si="3"/>
        <v>8.3620826335420589E-3</v>
      </c>
      <c r="AP34" s="25">
        <f t="shared" si="25"/>
        <v>7.2417274574670407E-3</v>
      </c>
      <c r="AQ34" s="25">
        <f t="shared" si="4"/>
        <v>5.6433353363463563E-2</v>
      </c>
      <c r="AR34" s="25">
        <f t="shared" si="26"/>
        <v>3.9503347354424491E-2</v>
      </c>
      <c r="AS34" s="25">
        <f t="shared" si="27"/>
        <v>0.14011086576862758</v>
      </c>
      <c r="AT34" s="85">
        <f t="shared" si="28"/>
        <v>0.11555815061274652</v>
      </c>
    </row>
    <row r="35" spans="1:46">
      <c r="A35" s="76">
        <v>31</v>
      </c>
      <c r="C35" s="10">
        <f t="shared" si="29"/>
        <v>73</v>
      </c>
      <c r="D35" s="93" t="str" cm="1">
        <f t="array" ref="D35">_xlfn.IFS(C35&lt;=4,"1-4",C35&lt;=9,"5-9",C35&lt;=14,"10-14",C35&lt;=19,"15-19",C35&lt;=24,"20-24",C35&lt;=29,"25-29",C35&lt;=34,"30-34",C35&lt;=39,"35-39",C35&lt;=44,"40-44",C35&lt;=49,"45-49",C35&lt;=54,"50-54",C35&lt;=54,"50-54",C35&lt;=59,"55-59",C35&lt;=64,"60-64",C35&lt;=69,"65-69",C35&lt;=74,"70-74",C35&lt;=79,"75-79",C35&lt;=84,"80-84",C35&gt;84,"85+")</f>
        <v>70-74</v>
      </c>
      <c r="E35" s="79">
        <f>IF(D35="85+",1,VLOOKUP(D35,'Life table 2014'!$AF$3:$AR$21,7,FALSE))</f>
        <v>2.9749702885658147E-2</v>
      </c>
      <c r="F35" s="68"/>
      <c r="G35" s="266">
        <f t="shared" si="5"/>
        <v>11315</v>
      </c>
      <c r="H35" s="25">
        <f>'Parameters &amp; DSA'!$B$113*G35^'Parameters &amp; DSA'!$B$114</f>
        <v>1.3693983827277445</v>
      </c>
      <c r="I35" s="264">
        <f t="shared" si="32"/>
        <v>4.6316412146687913E-2</v>
      </c>
      <c r="J35" s="68"/>
      <c r="K35" s="134">
        <f t="shared" si="6"/>
        <v>5.772999240737936E-2</v>
      </c>
      <c r="L35" s="135">
        <f t="shared" si="7"/>
        <v>1.9176195778762802E-3</v>
      </c>
      <c r="M35" s="135">
        <f t="shared" si="8"/>
        <v>4.8108327006149464E-3</v>
      </c>
      <c r="N35" s="25">
        <f t="shared" si="9"/>
        <v>5.5770288268422327E-2</v>
      </c>
      <c r="O35" s="25">
        <f t="shared" si="10"/>
        <v>1.9950258497512217E-3</v>
      </c>
      <c r="P35" s="25">
        <f t="shared" si="11"/>
        <v>9.2950480447370511E-3</v>
      </c>
      <c r="Q35" s="25">
        <f t="shared" si="12"/>
        <v>3.732420163053949E-2</v>
      </c>
      <c r="R35" s="25">
        <f t="shared" si="13"/>
        <v>1.5259071633445267E-3</v>
      </c>
      <c r="S35" s="25">
        <f t="shared" si="14"/>
        <v>1.2441400543513165E-2</v>
      </c>
      <c r="T35" s="509">
        <f t="shared" si="15"/>
        <v>6.0408885202515895E-3</v>
      </c>
      <c r="U35" s="509">
        <f t="shared" si="16"/>
        <v>8.2151923168802508E-3</v>
      </c>
      <c r="V35" s="509">
        <f t="shared" si="17"/>
        <v>6.0408885202515895E-3</v>
      </c>
      <c r="W35" s="25">
        <f t="shared" si="18"/>
        <v>0.12657457809637268</v>
      </c>
      <c r="X35" s="25">
        <f t="shared" si="19"/>
        <v>1.0403982646147133E-2</v>
      </c>
      <c r="Y35" s="136">
        <f t="shared" si="30"/>
        <v>0.68397188126791864</v>
      </c>
      <c r="Z35" s="85">
        <f t="shared" si="31"/>
        <v>1.0000000000000009</v>
      </c>
      <c r="AB35" s="162">
        <f>(IF('Parameters &amp; DSA'!$H$1=1,(('Parameters &amp; DSA'!$B$73+'Parameters &amp; DSA'!$B$79+'Parameters &amp; DSA'!$B$83+'Parameters &amp; DSA'!$B$87)*K35)/(1+cDC)^$A35,(('Parameters &amp; DSA'!$B$73+'Parameters &amp; DSA'!$B$79)*K35)))*($AD$2/$AF$2)</f>
        <v>224.11687857625557</v>
      </c>
      <c r="AC35" s="282">
        <f>(IF('Parameters &amp; DSA'!$H$1=1,(('Parameters &amp; DSA'!$B$73+'Parameters &amp; DSA'!$B$79+'Parameters &amp; DSA'!$B$83+'Parameters &amp; DSA'!$B$87)*($M35+$N35))/(1+cDC)^$A35,(('Parameters &amp; DSA'!$B$73+'Parameters &amp; DSA'!$B$79)*($M35+$N35))))*($AD$2/$AF$2)</f>
        <v>235.18540651142814</v>
      </c>
      <c r="AD35" s="282">
        <f>(IF('Parameters &amp; DSA'!$H$1=1,(('Parameters &amp; DSA'!$B$73+'Parameters &amp; DSA'!$B$79+'Parameters &amp; DSA'!$B$83+'Parameters &amp; DSA'!$B$87)*(P35+Q35))/(1+cDC)^$A35,(('Parameters &amp; DSA'!$B$73+'Parameters &amp; DSA'!$B$79)*(P35+Q35))))*($AD$2/$AF$2)</f>
        <v>180.98323389792364</v>
      </c>
      <c r="AE35" s="282">
        <f>(IF('Parameters &amp; DSA'!$H$1=1,(('Parameters &amp; DSA'!$B$73+'Parameters &amp; DSA'!$B$79+'Parameters &amp; DSA'!$B$83+'Parameters &amp; DSA'!$B$87)*(S35+T35))/(1+cDC)^$A35,(('Parameters &amp; DSA'!$B$73+'Parameters &amp; DSA'!$B$79)*(S35+T35))))*($AD$2/$AF$2)</f>
        <v>71.751142884015763</v>
      </c>
      <c r="AF35" s="282">
        <f>(IF('Parameters &amp; DSA'!$H$1=1,(((V35)*cM_Dialysis0)+(W35*(cM_Dialysis1)))/(1+'Parameters &amp; DSA'!$B$6)^$A35,(((V35)*cM_Dialysis0)+(W35*cM_Dialysis1))))*($AD$2/$AG$2)</f>
        <v>33688.632327351552</v>
      </c>
      <c r="AG35" s="163">
        <f t="shared" si="21"/>
        <v>34400.668989221173</v>
      </c>
      <c r="AI35" s="84">
        <f t="shared" si="0"/>
        <v>2.3091254853198184E-2</v>
      </c>
      <c r="AJ35" s="25">
        <f t="shared" si="22"/>
        <v>2.1173071239919468E-2</v>
      </c>
      <c r="AK35" s="25">
        <f t="shared" si="1"/>
        <v>2.4231669627062934E-2</v>
      </c>
      <c r="AL35" s="25">
        <f t="shared" si="23"/>
        <v>2.216010903697925E-2</v>
      </c>
      <c r="AM35" s="25">
        <f t="shared" si="2"/>
        <v>1.8647100587165219E-2</v>
      </c>
      <c r="AN35" s="25">
        <f t="shared" si="24"/>
        <v>1.6940081599274119E-2</v>
      </c>
      <c r="AO35" s="25">
        <f t="shared" si="3"/>
        <v>7.3926780386570148E-3</v>
      </c>
      <c r="AP35" s="25">
        <f t="shared" si="25"/>
        <v>6.4022040779665324E-3</v>
      </c>
      <c r="AQ35" s="25">
        <f t="shared" si="4"/>
        <v>5.304448189618733E-2</v>
      </c>
      <c r="AR35" s="25">
        <f t="shared" si="26"/>
        <v>3.7131137327331129E-2</v>
      </c>
      <c r="AS35" s="25">
        <f t="shared" si="27"/>
        <v>0.12640718500227066</v>
      </c>
      <c r="AT35" s="85">
        <f t="shared" si="28"/>
        <v>0.1038066032814705</v>
      </c>
    </row>
    <row r="36" spans="1:46">
      <c r="A36" s="76">
        <v>32</v>
      </c>
      <c r="C36" s="10">
        <f t="shared" si="29"/>
        <v>74</v>
      </c>
      <c r="D36" s="93" t="str" cm="1">
        <f t="array" ref="D36">_xlfn.IFS(C36&lt;=4,"1-4",C36&lt;=9,"5-9",C36&lt;=14,"10-14",C36&lt;=19,"15-19",C36&lt;=24,"20-24",C36&lt;=29,"25-29",C36&lt;=34,"30-34",C36&lt;=39,"35-39",C36&lt;=44,"40-44",C36&lt;=49,"45-49",C36&lt;=54,"50-54",C36&lt;=54,"50-54",C36&lt;=59,"55-59",C36&lt;=64,"60-64",C36&lt;=69,"65-69",C36&lt;=74,"70-74",C36&lt;=79,"75-79",C36&lt;=84,"80-84",C36&gt;84,"85+")</f>
        <v>70-74</v>
      </c>
      <c r="E36" s="79">
        <f>IF(D36="85+",1,VLOOKUP(D36,'Life table 2014'!$AF$3:$AR$21,7,FALSE))</f>
        <v>2.9749702885658147E-2</v>
      </c>
      <c r="F36" s="68"/>
      <c r="G36" s="266">
        <f t="shared" si="5"/>
        <v>11680</v>
      </c>
      <c r="H36" s="25">
        <f>'Parameters &amp; DSA'!$B$113*G36^'Parameters &amp; DSA'!$B$114</f>
        <v>1.4169363993249124</v>
      </c>
      <c r="I36" s="264">
        <f t="shared" si="32"/>
        <v>4.6425779203486339E-2</v>
      </c>
      <c r="J36" s="68"/>
      <c r="K36" s="134">
        <f t="shared" si="6"/>
        <v>5.1703885186770944E-2</v>
      </c>
      <c r="L36" s="135">
        <f t="shared" si="7"/>
        <v>1.7174501217108366E-3</v>
      </c>
      <c r="M36" s="135">
        <f t="shared" si="8"/>
        <v>4.308657098897579E-3</v>
      </c>
      <c r="N36" s="25">
        <f t="shared" si="9"/>
        <v>5.0381871959767122E-2</v>
      </c>
      <c r="O36" s="25">
        <f t="shared" si="10"/>
        <v>1.8022703493089736E-3</v>
      </c>
      <c r="P36" s="25">
        <f t="shared" si="11"/>
        <v>8.3969786599611858E-3</v>
      </c>
      <c r="Q36" s="25">
        <f t="shared" si="12"/>
        <v>3.3924255636513564E-2</v>
      </c>
      <c r="R36" s="25">
        <f t="shared" si="13"/>
        <v>1.3869088265917923E-3</v>
      </c>
      <c r="S36" s="25">
        <f t="shared" si="14"/>
        <v>1.1308085212171188E-2</v>
      </c>
      <c r="T36" s="509">
        <f t="shared" si="15"/>
        <v>5.5007940282795608E-3</v>
      </c>
      <c r="U36" s="509">
        <f t="shared" si="16"/>
        <v>7.4807010072056338E-3</v>
      </c>
      <c r="V36" s="509">
        <f t="shared" si="17"/>
        <v>5.5007940282795608E-3</v>
      </c>
      <c r="W36" s="25">
        <f t="shared" si="18"/>
        <v>0.12252792327789587</v>
      </c>
      <c r="X36" s="25">
        <f t="shared" si="19"/>
        <v>1.008754333872839E-2</v>
      </c>
      <c r="Y36" s="136">
        <f t="shared" si="30"/>
        <v>0.70644675491146425</v>
      </c>
      <c r="Z36" s="85">
        <f t="shared" si="31"/>
        <v>1.0000000000000009</v>
      </c>
      <c r="AB36" s="162">
        <f>(IF('Parameters &amp; DSA'!$H$1=1,(('Parameters &amp; DSA'!$B$73+'Parameters &amp; DSA'!$B$79+'Parameters &amp; DSA'!$B$83+'Parameters &amp; DSA'!$B$87)*K36)/(1+cDC)^$A36,(('Parameters &amp; DSA'!$B$73+'Parameters &amp; DSA'!$B$79)*K36)))*($AD$2/$AF$2)</f>
        <v>194.87629696216658</v>
      </c>
      <c r="AC36" s="282">
        <f>(IF('Parameters &amp; DSA'!$H$1=1,(('Parameters &amp; DSA'!$B$73+'Parameters &amp; DSA'!$B$79+'Parameters &amp; DSA'!$B$83+'Parameters &amp; DSA'!$B$87)*($M36+$N36))/(1+cDC)^$A36,(('Parameters &amp; DSA'!$B$73+'Parameters &amp; DSA'!$B$79)*($M36+$N36))))*($AD$2/$AF$2)</f>
        <v>206.13320920380835</v>
      </c>
      <c r="AD36" s="282">
        <f>(IF('Parameters &amp; DSA'!$H$1=1,(('Parameters &amp; DSA'!$B$73+'Parameters &amp; DSA'!$B$79+'Parameters &amp; DSA'!$B$83+'Parameters &amp; DSA'!$B$87)*(P36+Q36))/(1+cDC)^$A36,(('Parameters &amp; DSA'!$B$73+'Parameters &amp; DSA'!$B$79)*(P36+Q36))))*($AD$2/$AF$2)</f>
        <v>159.51229569640617</v>
      </c>
      <c r="AE36" s="282">
        <f>(IF('Parameters &amp; DSA'!$H$1=1,(('Parameters &amp; DSA'!$B$73+'Parameters &amp; DSA'!$B$79+'Parameters &amp; DSA'!$B$83+'Parameters &amp; DSA'!$B$87)*(S36+T36))/(1+cDC)^$A36,(('Parameters &amp; DSA'!$B$73+'Parameters &amp; DSA'!$B$79)*(S36+T36))))*($AD$2/$AF$2)</f>
        <v>63.354081238393896</v>
      </c>
      <c r="AF36" s="282">
        <f>(IF('Parameters &amp; DSA'!$H$1=1,(((V36)*cM_Dialysis0)+(W36*(cM_Dialysis1)))/(1+'Parameters &amp; DSA'!$B$6)^$A36,(((V36)*cM_Dialysis0)+(W36*cM_Dialysis1))))*($AD$2/$AG$2)</f>
        <v>31570.446978488988</v>
      </c>
      <c r="AG36" s="163">
        <f t="shared" si="21"/>
        <v>32194.322861589764</v>
      </c>
      <c r="AI36" s="84">
        <f t="shared" ref="AI36:AI67" si="33">K36/((1+cDO)^$A36)</f>
        <v>2.0078533426788822E-2</v>
      </c>
      <c r="AJ36" s="25">
        <f t="shared" si="22"/>
        <v>1.8410615678585502E-2</v>
      </c>
      <c r="AK36" s="25">
        <f t="shared" ref="AK36:AK67" si="34">(M36+N36)/((1+cDO)^$A36)</f>
        <v>2.1238357850023388E-2</v>
      </c>
      <c r="AL36" s="25">
        <f t="shared" si="23"/>
        <v>1.9422694885096459E-2</v>
      </c>
      <c r="AM36" s="25">
        <f t="shared" ref="AM36:AM67" si="35">(P36+Q36)/((1+cDO)^$A36)</f>
        <v>1.6434902607708638E-2</v>
      </c>
      <c r="AN36" s="25">
        <f t="shared" si="24"/>
        <v>1.4930395744330123E-2</v>
      </c>
      <c r="AO36" s="25">
        <f t="shared" ref="AO36:AO67" si="36">(S36+T36)/((1+cDO)^$A36)</f>
        <v>6.5275103114030564E-3</v>
      </c>
      <c r="AP36" s="25">
        <f t="shared" si="25"/>
        <v>5.6529518688771506E-3</v>
      </c>
      <c r="AQ36" s="25">
        <f t="shared" ref="AQ36:AQ67" si="37">(V36+W36)/((1+cDO)^$A36)</f>
        <v>4.9718292363040179E-2</v>
      </c>
      <c r="AR36" s="25">
        <f t="shared" si="26"/>
        <v>3.4802804654128119E-2</v>
      </c>
      <c r="AS36" s="25">
        <f t="shared" si="27"/>
        <v>0.11399759655896408</v>
      </c>
      <c r="AT36" s="85">
        <f t="shared" si="28"/>
        <v>9.3219462831017355E-2</v>
      </c>
    </row>
    <row r="37" spans="1:46">
      <c r="A37" s="76">
        <v>33</v>
      </c>
      <c r="C37" s="10">
        <f t="shared" si="29"/>
        <v>75</v>
      </c>
      <c r="D37" s="93" t="str" cm="1">
        <f t="array" ref="D37">_xlfn.IFS(C37&lt;=4,"1-4",C37&lt;=9,"5-9",C37&lt;=14,"10-14",C37&lt;=19,"15-19",C37&lt;=24,"20-24",C37&lt;=29,"25-29",C37&lt;=34,"30-34",C37&lt;=39,"35-39",C37&lt;=44,"40-44",C37&lt;=49,"45-49",C37&lt;=54,"50-54",C37&lt;=54,"50-54",C37&lt;=59,"55-59",C37&lt;=64,"60-64",C37&lt;=69,"65-69",C37&lt;=74,"70-74",C37&lt;=79,"75-79",C37&lt;=84,"80-84",C37&gt;84,"85+")</f>
        <v>75-79</v>
      </c>
      <c r="E37" s="79">
        <f>IF(D37="85+",1,VLOOKUP(D37,'Life table 2014'!$AF$3:$AR$21,7,FALSE))</f>
        <v>4.5413021429770106E-2</v>
      </c>
      <c r="F37" s="68"/>
      <c r="G37" s="266">
        <f t="shared" si="5"/>
        <v>12045</v>
      </c>
      <c r="H37" s="25">
        <f>'Parameters &amp; DSA'!$B$113*G37^'Parameters &amp; DSA'!$B$114</f>
        <v>1.4645857804723601</v>
      </c>
      <c r="I37" s="264">
        <f t="shared" si="32"/>
        <v>4.6531967654819373E-2</v>
      </c>
      <c r="J37" s="68"/>
      <c r="K37" s="134">
        <f t="shared" ref="K37:K68" si="38">(K36*IF((1-(E36*mm_3a))&gt;0,(1-(E36*mm_3a)),0))*(1-p3a_3b*RR_3a)</f>
        <v>4.6306809197935693E-2</v>
      </c>
      <c r="L37" s="135">
        <f t="shared" ref="L37:L68" si="39">K36*IF((E36*mm_3a)&gt;1,1,(E36*mm_3a))</f>
        <v>1.538175222340617E-3</v>
      </c>
      <c r="M37" s="135">
        <f t="shared" ref="M37:M68" si="40">(K36*IF((1-(E36*mm_3a))&gt;0,(1-(E36*mm_3a)),0))*p3a_3b*RR3a</f>
        <v>3.8589007664946409E-3</v>
      </c>
      <c r="N37" s="25">
        <f t="shared" ref="N37:N68" si="41">(SUM(M36:N36)*(IF(1-(E36*mm_3b)&gt;0,1-(E36*mm_3b),0)))*(1-p3b_4*RR3b)</f>
        <v>4.5483001773008555E-2</v>
      </c>
      <c r="O37" s="25">
        <f t="shared" ref="O37:O68" si="42">SUM(M36:N36)*(IF((E36*mm_3b)&gt;1,1,(E36*mm_3b)))</f>
        <v>1.6270269901547279E-3</v>
      </c>
      <c r="P37" s="25">
        <f t="shared" ref="P37:P68" si="43">(SUM(M36:N36)*(IF(1-(E36*mm_3b)&gt;0,1-(E36*mm_3b),0)))*p3b_4*RR_3b</f>
        <v>7.5805002955014232E-3</v>
      </c>
      <c r="Q37" s="25">
        <f t="shared" ref="Q37:Q68" si="44">(SUM(P36:Q36)*(IF(1-(E36*mm_4)&gt;0,1-(E36*mm_4),0)))*(1-p4_5*RR_4)</f>
        <v>3.0796642612800219E-2</v>
      </c>
      <c r="R37" s="25">
        <f t="shared" ref="R37:R68" si="45">SUM(P36:Q36)*IF((E36*mm_4)&gt;1,1,(E36*mm_4))</f>
        <v>1.2590441460744494E-3</v>
      </c>
      <c r="S37" s="25">
        <f t="shared" ref="S37:S68" si="46">(SUM(P36:Q36)*(IF(1-(E36*mm_4)&gt;0,1-(E36*mm_4),0)))*p4_5*RR_4</f>
        <v>1.0265547537600075E-2</v>
      </c>
      <c r="T37" s="509">
        <f t="shared" ref="T37:T68" si="47">(SUM(S36:T36)*(IF(1-E36-p5_Death&gt;0,1-E36-p5_Death,0))*(1-p5_Dialysis))</f>
        <v>5.0027451810187003E-3</v>
      </c>
      <c r="U37" s="509">
        <f t="shared" ref="U37:U68" si="48">SUM(S36:T36)*(IF(E36+p5_Death&gt;1,1,E36+p5_Death))</f>
        <v>6.8033888784133478E-3</v>
      </c>
      <c r="V37" s="509">
        <f t="shared" ref="V37:V68" si="49">(SUM(S36:T36)*(IF(1-E36-p5_Death&gt;0,1-E36-p5_Death,0)))*p5_Dialysis</f>
        <v>5.0027451810187003E-3</v>
      </c>
      <c r="W37" s="25">
        <f t="shared" si="18"/>
        <v>0.11827606804412272</v>
      </c>
      <c r="X37" s="25">
        <f t="shared" si="19"/>
        <v>9.7526492620527098E-3</v>
      </c>
      <c r="Y37" s="136">
        <f t="shared" si="30"/>
        <v>0.72742703941050013</v>
      </c>
      <c r="Z37" s="85">
        <f t="shared" si="31"/>
        <v>1.0000000000000009</v>
      </c>
      <c r="AB37" s="162">
        <f>(IF('Parameters &amp; DSA'!$H$1=1,(('Parameters &amp; DSA'!$B$73+'Parameters &amp; DSA'!$B$79+'Parameters &amp; DSA'!$B$83+'Parameters &amp; DSA'!$B$87)*K37)/(1+cDC)^$A37,(('Parameters &amp; DSA'!$B$73+'Parameters &amp; DSA'!$B$79)*K37)))*($AD$2/$AF$2)</f>
        <v>169.45074087655101</v>
      </c>
      <c r="AC37" s="282">
        <f>(IF('Parameters &amp; DSA'!$H$1=1,(('Parameters &amp; DSA'!$B$73+'Parameters &amp; DSA'!$B$79+'Parameters &amp; DSA'!$B$83+'Parameters &amp; DSA'!$B$87)*($M37+$N37))/(1+cDC)^$A37,(('Parameters &amp; DSA'!$B$73+'Parameters &amp; DSA'!$B$79)*($M37+$N37))))*($AD$2/$AF$2)</f>
        <v>180.55707327703581</v>
      </c>
      <c r="AD37" s="282">
        <f>(IF('Parameters &amp; DSA'!$H$1=1,(('Parameters &amp; DSA'!$B$73+'Parameters &amp; DSA'!$B$79+'Parameters &amp; DSA'!$B$83+'Parameters &amp; DSA'!$B$87)*(P37+Q37))/(1+cDC)^$A37,(('Parameters &amp; DSA'!$B$73+'Parameters &amp; DSA'!$B$79)*(P37+Q37))))*($AD$2/$AF$2)</f>
        <v>140.43367295596104</v>
      </c>
      <c r="AE37" s="282">
        <f>(IF('Parameters &amp; DSA'!$H$1=1,(('Parameters &amp; DSA'!$B$73+'Parameters &amp; DSA'!$B$79+'Parameters &amp; DSA'!$B$83+'Parameters &amp; DSA'!$B$87)*(S37+T37))/(1+cDC)^$A37,(('Parameters &amp; DSA'!$B$73+'Parameters &amp; DSA'!$B$79)*(S37+T37))))*($AD$2/$AF$2)</f>
        <v>55.871340692706084</v>
      </c>
      <c r="AF37" s="282">
        <f>(IF('Parameters &amp; DSA'!$H$1=1,(((V37)*cM_Dialysis0)+(W37*(cM_Dialysis1)))/(1+'Parameters &amp; DSA'!$B$6)^$A37,(((V37)*cM_Dialysis0)+(W37*cM_Dialysis1))))*($AD$2/$AG$2)</f>
        <v>29508.833694176046</v>
      </c>
      <c r="AG37" s="163">
        <f t="shared" si="21"/>
        <v>30055.146521978299</v>
      </c>
      <c r="AI37" s="84">
        <f t="shared" si="33"/>
        <v>1.7458882470167681E-2</v>
      </c>
      <c r="AJ37" s="25">
        <f t="shared" si="22"/>
        <v>1.6008578341035591E-2</v>
      </c>
      <c r="AK37" s="25">
        <f t="shared" si="34"/>
        <v>1.8603192321229017E-2</v>
      </c>
      <c r="AL37" s="25">
        <f t="shared" si="23"/>
        <v>1.7012809130325612E-2</v>
      </c>
      <c r="AM37" s="25">
        <f t="shared" si="35"/>
        <v>1.446919015112655E-2</v>
      </c>
      <c r="AN37" s="25">
        <f t="shared" si="24"/>
        <v>1.3144631289445912E-2</v>
      </c>
      <c r="AO37" s="25">
        <f t="shared" si="36"/>
        <v>5.7565470977509166E-3</v>
      </c>
      <c r="AP37" s="25">
        <f t="shared" si="25"/>
        <v>4.9852826149754097E-3</v>
      </c>
      <c r="AQ37" s="25">
        <f t="shared" si="37"/>
        <v>4.6479348252210062E-2</v>
      </c>
      <c r="AR37" s="25">
        <f t="shared" si="26"/>
        <v>3.2535543776547042E-2</v>
      </c>
      <c r="AS37" s="25">
        <f t="shared" si="27"/>
        <v>0.10276716029248423</v>
      </c>
      <c r="AT37" s="85">
        <f t="shared" si="28"/>
        <v>8.3686845152329575E-2</v>
      </c>
    </row>
    <row r="38" spans="1:46">
      <c r="A38" s="76">
        <v>34</v>
      </c>
      <c r="C38" s="10">
        <f t="shared" si="29"/>
        <v>76</v>
      </c>
      <c r="D38" s="93" t="str" cm="1">
        <f t="array" ref="D38">_xlfn.IFS(C38&lt;=4,"1-4",C38&lt;=9,"5-9",C38&lt;=14,"10-14",C38&lt;=19,"15-19",C38&lt;=24,"20-24",C38&lt;=29,"25-29",C38&lt;=34,"30-34",C38&lt;=39,"35-39",C38&lt;=44,"40-44",C38&lt;=49,"45-49",C38&lt;=54,"50-54",C38&lt;=54,"50-54",C38&lt;=59,"55-59",C38&lt;=64,"60-64",C38&lt;=69,"65-69",C38&lt;=74,"70-74",C38&lt;=79,"75-79",C38&lt;=84,"80-84",C38&gt;84,"85+")</f>
        <v>75-79</v>
      </c>
      <c r="E38" s="79">
        <f>IF(D38="85+",1,VLOOKUP(D38,'Life table 2014'!$AF$3:$AR$21,7,FALSE))</f>
        <v>4.5413021429770106E-2</v>
      </c>
      <c r="F38" s="68"/>
      <c r="G38" s="266">
        <f t="shared" si="5"/>
        <v>12410</v>
      </c>
      <c r="H38" s="25">
        <f>'Parameters &amp; DSA'!$B$113*G38^'Parameters &amp; DSA'!$B$114</f>
        <v>1.5123433996154885</v>
      </c>
      <c r="I38" s="264">
        <f t="shared" si="32"/>
        <v>4.66351635386274E-2</v>
      </c>
      <c r="J38" s="68"/>
      <c r="K38" s="134">
        <f t="shared" si="38"/>
        <v>4.0803578842602065E-2</v>
      </c>
      <c r="L38" s="135">
        <f t="shared" si="39"/>
        <v>2.1029321184501291E-3</v>
      </c>
      <c r="M38" s="135">
        <f t="shared" si="40"/>
        <v>3.4002982368835054E-3</v>
      </c>
      <c r="N38" s="25">
        <f t="shared" si="41"/>
        <v>4.0372403710363811E-2</v>
      </c>
      <c r="O38" s="25">
        <f t="shared" si="42"/>
        <v>2.2407648774120867E-3</v>
      </c>
      <c r="P38" s="25">
        <f t="shared" si="43"/>
        <v>6.7287339517273009E-3</v>
      </c>
      <c r="Q38" s="25">
        <f t="shared" si="44"/>
        <v>2.7475740671245193E-2</v>
      </c>
      <c r="R38" s="25">
        <f t="shared" si="45"/>
        <v>1.7428220133080526E-3</v>
      </c>
      <c r="S38" s="25">
        <f t="shared" si="46"/>
        <v>9.1585802237483978E-3</v>
      </c>
      <c r="T38" s="509">
        <f t="shared" si="47"/>
        <v>4.4246518223550486E-3</v>
      </c>
      <c r="U38" s="509">
        <f t="shared" si="48"/>
        <v>6.4189890739086777E-3</v>
      </c>
      <c r="V38" s="509">
        <f t="shared" si="49"/>
        <v>4.4246518223550486E-3</v>
      </c>
      <c r="W38" s="25">
        <f t="shared" si="18"/>
        <v>0.11194394408879464</v>
      </c>
      <c r="X38" s="25">
        <f t="shared" si="19"/>
        <v>1.1334869136346773E-2</v>
      </c>
      <c r="Y38" s="136">
        <f t="shared" si="30"/>
        <v>0.7512674166299258</v>
      </c>
      <c r="Z38" s="85">
        <f t="shared" si="31"/>
        <v>1.0000000000000009</v>
      </c>
      <c r="AB38" s="162">
        <f>(IF('Parameters &amp; DSA'!$H$1=1,(('Parameters &amp; DSA'!$B$73+'Parameters &amp; DSA'!$B$79+'Parameters &amp; DSA'!$B$83+'Parameters &amp; DSA'!$B$87)*K38)/(1+cDC)^$A38,(('Parameters &amp; DSA'!$B$73+'Parameters &amp; DSA'!$B$79)*K38)))*($AD$2/$AF$2)</f>
        <v>144.96382740836492</v>
      </c>
      <c r="AC38" s="282">
        <f>(IF('Parameters &amp; DSA'!$H$1=1,(('Parameters &amp; DSA'!$B$73+'Parameters &amp; DSA'!$B$79+'Parameters &amp; DSA'!$B$83+'Parameters &amp; DSA'!$B$87)*($M38+$N38))/(1+cDC)^$A38,(('Parameters &amp; DSA'!$B$73+'Parameters &amp; DSA'!$B$79)*($M38+$N38))))*($AD$2/$AF$2)</f>
        <v>155.51230039786151</v>
      </c>
      <c r="AD38" s="282">
        <f>(IF('Parameters &amp; DSA'!$H$1=1,(('Parameters &amp; DSA'!$B$73+'Parameters &amp; DSA'!$B$79+'Parameters &amp; DSA'!$B$83+'Parameters &amp; DSA'!$B$87)*(P38+Q38))/(1+cDC)^$A38,(('Parameters &amp; DSA'!$B$73+'Parameters &amp; DSA'!$B$79)*(P38+Q38))))*($AD$2/$AF$2)</f>
        <v>121.5190357435368</v>
      </c>
      <c r="AE38" s="282">
        <f>(IF('Parameters &amp; DSA'!$H$1=1,(('Parameters &amp; DSA'!$B$73+'Parameters &amp; DSA'!$B$79+'Parameters &amp; DSA'!$B$83+'Parameters &amp; DSA'!$B$87)*(S38+T38))/(1+cDC)^$A38,(('Parameters &amp; DSA'!$B$73+'Parameters &amp; DSA'!$B$79)*(S38+T38))))*($AD$2/$AF$2)</f>
        <v>48.257465688848932</v>
      </c>
      <c r="AF38" s="282">
        <f>(IF('Parameters &amp; DSA'!$H$1=1,(((V38)*cM_Dialysis0)+(W38*(cM_Dialysis1)))/(1+'Parameters &amp; DSA'!$B$6)^$A38,(((V38)*cM_Dialysis0)+(W38*cM_Dialysis1))))*($AD$2/$AG$2)</f>
        <v>27038.610549549423</v>
      </c>
      <c r="AG38" s="163">
        <f t="shared" si="21"/>
        <v>27508.863178788037</v>
      </c>
      <c r="AI38" s="84">
        <f t="shared" si="33"/>
        <v>1.4935941926581139E-2</v>
      </c>
      <c r="AJ38" s="25">
        <f t="shared" si="22"/>
        <v>1.3695217711522621E-2</v>
      </c>
      <c r="AK38" s="25">
        <f t="shared" si="34"/>
        <v>1.6022774295744564E-2</v>
      </c>
      <c r="AL38" s="25">
        <f t="shared" si="23"/>
        <v>1.4652990525756221E-2</v>
      </c>
      <c r="AM38" s="25">
        <f t="shared" si="35"/>
        <v>1.2520373484115607E-2</v>
      </c>
      <c r="AN38" s="25">
        <f t="shared" si="24"/>
        <v>1.1374215926109817E-2</v>
      </c>
      <c r="AO38" s="25">
        <f t="shared" si="36"/>
        <v>4.9720728124969379E-3</v>
      </c>
      <c r="AP38" s="25">
        <f t="shared" si="25"/>
        <v>4.3059125082494732E-3</v>
      </c>
      <c r="AQ38" s="25">
        <f t="shared" si="37"/>
        <v>4.2596131023488464E-2</v>
      </c>
      <c r="AR38" s="25">
        <f t="shared" si="26"/>
        <v>2.9817291716441922E-2</v>
      </c>
      <c r="AS38" s="25">
        <f t="shared" si="27"/>
        <v>9.1047293542426716E-2</v>
      </c>
      <c r="AT38" s="85">
        <f t="shared" si="28"/>
        <v>7.3845628388080051E-2</v>
      </c>
    </row>
    <row r="39" spans="1:46">
      <c r="A39" s="76">
        <v>35</v>
      </c>
      <c r="C39" s="10">
        <f t="shared" si="29"/>
        <v>77</v>
      </c>
      <c r="D39" s="93" t="str" cm="1">
        <f t="array" ref="D39">_xlfn.IFS(C39&lt;=4,"1-4",C39&lt;=9,"5-9",C39&lt;=14,"10-14",C39&lt;=19,"15-19",C39&lt;=24,"20-24",C39&lt;=29,"25-29",C39&lt;=34,"30-34",C39&lt;=39,"35-39",C39&lt;=44,"40-44",C39&lt;=49,"45-49",C39&lt;=54,"50-54",C39&lt;=54,"50-54",C39&lt;=59,"55-59",C39&lt;=64,"60-64",C39&lt;=69,"65-69",C39&lt;=74,"70-74",C39&lt;=79,"75-79",C39&lt;=84,"80-84",C39&gt;84,"85+")</f>
        <v>75-79</v>
      </c>
      <c r="E39" s="79">
        <f>IF(D39="85+",1,VLOOKUP(D39,'Life table 2014'!$AF$3:$AR$21,7,FALSE))</f>
        <v>4.5413021429770106E-2</v>
      </c>
      <c r="F39" s="68"/>
      <c r="G39" s="266">
        <f t="shared" si="5"/>
        <v>12775</v>
      </c>
      <c r="H39" s="25">
        <f>'Parameters &amp; DSA'!$B$113*G39^'Parameters &amp; DSA'!$B$114</f>
        <v>1.5602063075054746</v>
      </c>
      <c r="I39" s="264">
        <f t="shared" si="32"/>
        <v>4.6735536843374281E-2</v>
      </c>
      <c r="J39" s="68"/>
      <c r="K39" s="134">
        <f t="shared" si="38"/>
        <v>3.5954367731272308E-2</v>
      </c>
      <c r="L39" s="135">
        <f t="shared" si="39"/>
        <v>1.8530138003904017E-3</v>
      </c>
      <c r="M39" s="135">
        <f t="shared" si="40"/>
        <v>2.9961973109393588E-3</v>
      </c>
      <c r="N39" s="25">
        <f t="shared" si="41"/>
        <v>3.5815586824866893E-2</v>
      </c>
      <c r="O39" s="25">
        <f t="shared" si="42"/>
        <v>1.9878506515692822E-3</v>
      </c>
      <c r="P39" s="25">
        <f t="shared" si="43"/>
        <v>5.9692644708111472E-3</v>
      </c>
      <c r="Q39" s="25">
        <f t="shared" si="44"/>
        <v>2.4488359562944061E-2</v>
      </c>
      <c r="R39" s="25">
        <f t="shared" si="45"/>
        <v>1.5533285390470775E-3</v>
      </c>
      <c r="S39" s="25">
        <f t="shared" si="46"/>
        <v>8.1627865209813535E-3</v>
      </c>
      <c r="T39" s="509">
        <f t="shared" si="47"/>
        <v>3.9363322104097095E-3</v>
      </c>
      <c r="U39" s="509">
        <f t="shared" si="48"/>
        <v>5.7105676252840283E-3</v>
      </c>
      <c r="V39" s="509">
        <f t="shared" si="49"/>
        <v>3.9363322104097095E-3</v>
      </c>
      <c r="W39" s="25">
        <f t="shared" si="18"/>
        <v>0.10565707787020748</v>
      </c>
      <c r="X39" s="25">
        <f t="shared" si="19"/>
        <v>1.0711518040942213E-2</v>
      </c>
      <c r="Y39" s="136">
        <f t="shared" si="30"/>
        <v>0.77308369528715881</v>
      </c>
      <c r="Z39" s="85">
        <f t="shared" si="31"/>
        <v>1.0000000000000009</v>
      </c>
      <c r="AB39" s="162">
        <f>(IF('Parameters &amp; DSA'!$H$1=1,(('Parameters &amp; DSA'!$B$73+'Parameters &amp; DSA'!$B$79+'Parameters &amp; DSA'!$B$83+'Parameters &amp; DSA'!$B$87)*K39)/(1+cDC)^$A39,(('Parameters &amp; DSA'!$B$73+'Parameters &amp; DSA'!$B$79)*K39)))*($AD$2/$AF$2)</f>
        <v>124.01545810998715</v>
      </c>
      <c r="AC39" s="282">
        <f>(IF('Parameters &amp; DSA'!$H$1=1,(('Parameters &amp; DSA'!$B$73+'Parameters &amp; DSA'!$B$79+'Parameters &amp; DSA'!$B$83+'Parameters &amp; DSA'!$B$87)*($M39+$N39))/(1+cDC)^$A39,(('Parameters &amp; DSA'!$B$73+'Parameters &amp; DSA'!$B$79)*($M39+$N39))))*($AD$2/$AF$2)</f>
        <v>133.87139013660018</v>
      </c>
      <c r="AD39" s="282">
        <f>(IF('Parameters &amp; DSA'!$H$1=1,(('Parameters &amp; DSA'!$B$73+'Parameters &amp; DSA'!$B$79+'Parameters &amp; DSA'!$B$83+'Parameters &amp; DSA'!$B$87)*(P39+Q39))/(1+cDC)^$A39,(('Parameters &amp; DSA'!$B$73+'Parameters &amp; DSA'!$B$79)*(P39+Q39))))*($AD$2/$AF$2)</f>
        <v>105.05583704653965</v>
      </c>
      <c r="AE39" s="282">
        <f>(IF('Parameters &amp; DSA'!$H$1=1,(('Parameters &amp; DSA'!$B$73+'Parameters &amp; DSA'!$B$79+'Parameters &amp; DSA'!$B$83+'Parameters &amp; DSA'!$B$87)*(S39+T39))/(1+cDC)^$A39,(('Parameters &amp; DSA'!$B$73+'Parameters &amp; DSA'!$B$79)*(S39+T39))))*($AD$2/$AF$2)</f>
        <v>41.732836561481427</v>
      </c>
      <c r="AF39" s="282">
        <f>(IF('Parameters &amp; DSA'!$H$1=1,(((V39)*cM_Dialysis0)+(W39*(cM_Dialysis1)))/(1+'Parameters &amp; DSA'!$B$6)^$A39,(((V39)*cM_Dialysis0)+(W39*cM_Dialysis1))))*($AD$2/$AG$2)</f>
        <v>24719.048885164841</v>
      </c>
      <c r="AG39" s="163">
        <f t="shared" si="21"/>
        <v>25123.72440701945</v>
      </c>
      <c r="AI39" s="84">
        <f t="shared" si="33"/>
        <v>1.2777585370391793E-2</v>
      </c>
      <c r="AJ39" s="25">
        <f t="shared" si="22"/>
        <v>1.1716155186948957E-2</v>
      </c>
      <c r="AK39" s="25">
        <f t="shared" si="34"/>
        <v>1.379306372118849E-2</v>
      </c>
      <c r="AL39" s="25">
        <f t="shared" si="23"/>
        <v>1.2613897462276832E-2</v>
      </c>
      <c r="AM39" s="25">
        <f t="shared" si="35"/>
        <v>1.0824133918286327E-2</v>
      </c>
      <c r="AN39" s="25">
        <f t="shared" si="24"/>
        <v>9.8332558973510745E-3</v>
      </c>
      <c r="AO39" s="25">
        <f t="shared" si="36"/>
        <v>4.2998259252488612E-3</v>
      </c>
      <c r="AP39" s="25">
        <f t="shared" si="25"/>
        <v>3.7237335278536487E-3</v>
      </c>
      <c r="AQ39" s="25">
        <f t="shared" si="37"/>
        <v>3.8947678451857703E-2</v>
      </c>
      <c r="AR39" s="25">
        <f t="shared" si="26"/>
        <v>2.726337491630039E-2</v>
      </c>
      <c r="AS39" s="25">
        <f t="shared" si="27"/>
        <v>8.0642287386973183E-2</v>
      </c>
      <c r="AT39" s="85">
        <f t="shared" si="28"/>
        <v>6.5150416990730903E-2</v>
      </c>
    </row>
    <row r="40" spans="1:46">
      <c r="A40" s="76">
        <v>36</v>
      </c>
      <c r="C40" s="10">
        <f t="shared" si="29"/>
        <v>78</v>
      </c>
      <c r="D40" s="93" t="str" cm="1">
        <f t="array" ref="D40">_xlfn.IFS(C40&lt;=4,"1-4",C40&lt;=9,"5-9",C40&lt;=14,"10-14",C40&lt;=19,"15-19",C40&lt;=24,"20-24",C40&lt;=29,"25-29",C40&lt;=34,"30-34",C40&lt;=39,"35-39",C40&lt;=44,"40-44",C40&lt;=49,"45-49",C40&lt;=54,"50-54",C40&lt;=54,"50-54",C40&lt;=59,"55-59",C40&lt;=64,"60-64",C40&lt;=69,"65-69",C40&lt;=74,"70-74",C40&lt;=79,"75-79",C40&lt;=84,"80-84",C40&gt;84,"85+")</f>
        <v>75-79</v>
      </c>
      <c r="E40" s="79">
        <f>IF(D40="85+",1,VLOOKUP(D40,'Life table 2014'!$AF$3:$AR$21,7,FALSE))</f>
        <v>4.5413021429770106E-2</v>
      </c>
      <c r="F40" s="68"/>
      <c r="G40" s="266">
        <f t="shared" si="5"/>
        <v>13140</v>
      </c>
      <c r="H40" s="25">
        <f>'Parameters &amp; DSA'!$B$113*G40^'Parameters &amp; DSA'!$B$114</f>
        <v>1.6081717173564076</v>
      </c>
      <c r="I40" s="264">
        <f t="shared" si="32"/>
        <v>4.683324331251093E-2</v>
      </c>
      <c r="J40" s="68"/>
      <c r="K40" s="134">
        <f t="shared" si="38"/>
        <v>3.1681450392921424E-2</v>
      </c>
      <c r="L40" s="135">
        <f t="shared" si="39"/>
        <v>1.6327964722741041E-3</v>
      </c>
      <c r="M40" s="135">
        <f t="shared" si="40"/>
        <v>2.6401208660767851E-3</v>
      </c>
      <c r="N40" s="25">
        <f t="shared" si="41"/>
        <v>3.1756477500959376E-2</v>
      </c>
      <c r="O40" s="25">
        <f t="shared" si="42"/>
        <v>1.7625603846869807E-3</v>
      </c>
      <c r="P40" s="25">
        <f t="shared" si="43"/>
        <v>5.2927462501598946E-3</v>
      </c>
      <c r="Q40" s="25">
        <f t="shared" si="44"/>
        <v>2.1805838475607801E-2</v>
      </c>
      <c r="R40" s="25">
        <f t="shared" si="45"/>
        <v>1.3831727329448064E-3</v>
      </c>
      <c r="S40" s="25">
        <f t="shared" si="46"/>
        <v>7.2686128252026014E-3</v>
      </c>
      <c r="T40" s="509">
        <f t="shared" si="47"/>
        <v>3.5062458344447094E-3</v>
      </c>
      <c r="U40" s="509">
        <f t="shared" si="48"/>
        <v>5.0866270625016443E-3</v>
      </c>
      <c r="V40" s="509">
        <f t="shared" si="49"/>
        <v>3.5062458344447094E-3</v>
      </c>
      <c r="W40" s="25">
        <f t="shared" si="18"/>
        <v>9.9494535345450816E-2</v>
      </c>
      <c r="X40" s="25">
        <f t="shared" si="19"/>
        <v>1.0098874735166363E-2</v>
      </c>
      <c r="Y40" s="136">
        <f t="shared" si="30"/>
        <v>0.79304772667473267</v>
      </c>
      <c r="Z40" s="85">
        <f t="shared" si="31"/>
        <v>1.0000000000000009</v>
      </c>
      <c r="AB40" s="162">
        <f>(IF('Parameters &amp; DSA'!$H$1=1,(('Parameters &amp; DSA'!$B$73+'Parameters &amp; DSA'!$B$79+'Parameters &amp; DSA'!$B$83+'Parameters &amp; DSA'!$B$87)*K40)/(1+cDC)^$A40,(('Parameters &amp; DSA'!$B$73+'Parameters &amp; DSA'!$B$79)*K40)))*($AD$2/$AF$2)</f>
        <v>106.09428658988699</v>
      </c>
      <c r="AC40" s="282">
        <f>(IF('Parameters &amp; DSA'!$H$1=1,(('Parameters &amp; DSA'!$B$73+'Parameters &amp; DSA'!$B$79+'Parameters &amp; DSA'!$B$83+'Parameters &amp; DSA'!$B$87)*($M40+$N40))/(1+cDC)^$A40,(('Parameters &amp; DSA'!$B$73+'Parameters &amp; DSA'!$B$79)*($M40+$N40))))*($AD$2/$AF$2)</f>
        <v>115.18672660532394</v>
      </c>
      <c r="AD40" s="282">
        <f>(IF('Parameters &amp; DSA'!$H$1=1,(('Parameters &amp; DSA'!$B$73+'Parameters &amp; DSA'!$B$79+'Parameters &amp; DSA'!$B$83+'Parameters &amp; DSA'!$B$87)*(P40+Q40))/(1+cDC)^$A40,(('Parameters &amp; DSA'!$B$73+'Parameters &amp; DSA'!$B$79)*(P40+Q40))))*($AD$2/$AF$2)</f>
        <v>90.74726625263007</v>
      </c>
      <c r="AE40" s="282">
        <f>(IF('Parameters &amp; DSA'!$H$1=1,(('Parameters &amp; DSA'!$B$73+'Parameters &amp; DSA'!$B$79+'Parameters &amp; DSA'!$B$83+'Parameters &amp; DSA'!$B$87)*(S40+T40))/(1+cDC)^$A40,(('Parameters &amp; DSA'!$B$73+'Parameters &amp; DSA'!$B$79)*(S40+T40))))*($AD$2/$AF$2)</f>
        <v>36.082658098808551</v>
      </c>
      <c r="AF40" s="282">
        <f>(IF('Parameters &amp; DSA'!$H$1=1,(((V40)*cM_Dialysis0)+(W40*(cM_Dialysis1)))/(1+'Parameters &amp; DSA'!$B$6)^$A40,(((V40)*cM_Dialysis0)+(W40*cM_Dialysis1))))*($AD$2/$AG$2)</f>
        <v>22552.438986524245</v>
      </c>
      <c r="AG40" s="163">
        <f t="shared" si="21"/>
        <v>22900.549924070896</v>
      </c>
      <c r="AI40" s="84">
        <f t="shared" si="33"/>
        <v>1.09311276583828E-2</v>
      </c>
      <c r="AJ40" s="25">
        <f t="shared" si="22"/>
        <v>1.0023082163139239E-2</v>
      </c>
      <c r="AK40" s="25">
        <f t="shared" si="34"/>
        <v>1.1867941748279359E-2</v>
      </c>
      <c r="AL40" s="25">
        <f t="shared" si="23"/>
        <v>1.0853353781807306E-2</v>
      </c>
      <c r="AM40" s="25">
        <f t="shared" si="35"/>
        <v>9.3498904035357183E-3</v>
      </c>
      <c r="AN40" s="25">
        <f t="shared" si="24"/>
        <v>8.4939696463686865E-3</v>
      </c>
      <c r="AO40" s="25">
        <f t="shared" si="36"/>
        <v>3.7176756129811534E-3</v>
      </c>
      <c r="AP40" s="25">
        <f t="shared" si="25"/>
        <v>3.2195799472836931E-3</v>
      </c>
      <c r="AQ40" s="25">
        <f t="shared" si="37"/>
        <v>3.5538609313232494E-2</v>
      </c>
      <c r="AR40" s="25">
        <f t="shared" si="26"/>
        <v>2.4877026519262744E-2</v>
      </c>
      <c r="AS40" s="25">
        <f t="shared" si="27"/>
        <v>7.1405244736411522E-2</v>
      </c>
      <c r="AT40" s="85">
        <f t="shared" si="28"/>
        <v>5.7467012057861672E-2</v>
      </c>
    </row>
    <row r="41" spans="1:46">
      <c r="A41" s="76">
        <v>37</v>
      </c>
      <c r="C41" s="10">
        <f t="shared" si="29"/>
        <v>79</v>
      </c>
      <c r="D41" s="93" t="str" cm="1">
        <f t="array" ref="D41">_xlfn.IFS(C41&lt;=4,"1-4",C41&lt;=9,"5-9",C41&lt;=14,"10-14",C41&lt;=19,"15-19",C41&lt;=24,"20-24",C41&lt;=29,"25-29",C41&lt;=34,"30-34",C41&lt;=39,"35-39",C41&lt;=44,"40-44",C41&lt;=49,"45-49",C41&lt;=54,"50-54",C41&lt;=54,"50-54",C41&lt;=59,"55-59",C41&lt;=64,"60-64",C41&lt;=69,"65-69",C41&lt;=74,"70-74",C41&lt;=79,"75-79",C41&lt;=84,"80-84",C41&gt;84,"85+")</f>
        <v>75-79</v>
      </c>
      <c r="E41" s="79">
        <f>IF(D41="85+",1,VLOOKUP(D41,'Life table 2014'!$AF$3:$AR$21,7,FALSE))</f>
        <v>4.5413021429770106E-2</v>
      </c>
      <c r="F41" s="68"/>
      <c r="G41" s="266">
        <f t="shared" si="5"/>
        <v>13505</v>
      </c>
      <c r="H41" s="25">
        <f>'Parameters &amp; DSA'!$B$113*G41^'Parameters &amp; DSA'!$B$114</f>
        <v>1.6562369916235906</v>
      </c>
      <c r="I41" s="264">
        <f t="shared" si="32"/>
        <v>4.6928426001495382E-2</v>
      </c>
      <c r="J41" s="68"/>
      <c r="K41" s="134">
        <f t="shared" si="38"/>
        <v>2.7916338468278297E-2</v>
      </c>
      <c r="L41" s="135">
        <f t="shared" si="39"/>
        <v>1.4387503856199391E-3</v>
      </c>
      <c r="M41" s="135">
        <f t="shared" si="40"/>
        <v>2.3263615390231914E-3</v>
      </c>
      <c r="N41" s="25">
        <f t="shared" si="41"/>
        <v>2.8143895635670928E-2</v>
      </c>
      <c r="O41" s="25">
        <f t="shared" si="42"/>
        <v>1.5620534587534086E-3</v>
      </c>
      <c r="P41" s="25">
        <f t="shared" si="43"/>
        <v>4.690649272611821E-3</v>
      </c>
      <c r="Q41" s="25">
        <f t="shared" si="44"/>
        <v>1.9400967087674977E-2</v>
      </c>
      <c r="R41" s="25">
        <f t="shared" si="45"/>
        <v>1.2306286088677291E-3</v>
      </c>
      <c r="S41" s="25">
        <f t="shared" si="46"/>
        <v>6.4669890292249916E-3</v>
      </c>
      <c r="T41" s="509">
        <f t="shared" si="47"/>
        <v>3.1224838875331309E-3</v>
      </c>
      <c r="U41" s="509">
        <f t="shared" si="48"/>
        <v>4.529890884581049E-3</v>
      </c>
      <c r="V41" s="509">
        <f t="shared" si="49"/>
        <v>3.1224838875331309E-3</v>
      </c>
      <c r="W41" s="25">
        <f t="shared" si="18"/>
        <v>9.3499343850513131E-2</v>
      </c>
      <c r="X41" s="25">
        <f t="shared" si="19"/>
        <v>9.5014373293824013E-3</v>
      </c>
      <c r="Y41" s="136">
        <f t="shared" si="30"/>
        <v>0.81131048734193723</v>
      </c>
      <c r="Z41" s="85">
        <f t="shared" si="31"/>
        <v>1.0000000000000009</v>
      </c>
      <c r="AB41" s="162">
        <f>(IF('Parameters &amp; DSA'!$H$1=1,(('Parameters &amp; DSA'!$B$73+'Parameters &amp; DSA'!$B$79+'Parameters &amp; DSA'!$B$83+'Parameters &amp; DSA'!$B$87)*K41)/(1+cDC)^$A41,(('Parameters &amp; DSA'!$B$73+'Parameters &amp; DSA'!$B$79)*K41)))*($AD$2/$AF$2)</f>
        <v>90.762859876986681</v>
      </c>
      <c r="AC41" s="282">
        <f>(IF('Parameters &amp; DSA'!$H$1=1,(('Parameters &amp; DSA'!$B$73+'Parameters &amp; DSA'!$B$79+'Parameters &amp; DSA'!$B$83+'Parameters &amp; DSA'!$B$87)*($M41+$N41))/(1+cDC)^$A41,(('Parameters &amp; DSA'!$B$73+'Parameters &amp; DSA'!$B$79)*($M41+$N41))))*($AD$2/$AF$2)</f>
        <v>99.066275668818889</v>
      </c>
      <c r="AD41" s="282">
        <f>(IF('Parameters &amp; DSA'!$H$1=1,(('Parameters &amp; DSA'!$B$73+'Parameters &amp; DSA'!$B$79+'Parameters &amp; DSA'!$B$83+'Parameters &amp; DSA'!$B$87)*(P41+Q41))/(1+cDC)^$A41,(('Parameters &amp; DSA'!$B$73+'Parameters &amp; DSA'!$B$79)*(P41+Q41))))*($AD$2/$AF$2)</f>
        <v>78.327750697088021</v>
      </c>
      <c r="AE41" s="282">
        <f>(IF('Parameters &amp; DSA'!$H$1=1,(('Parameters &amp; DSA'!$B$73+'Parameters &amp; DSA'!$B$79+'Parameters &amp; DSA'!$B$83+'Parameters &amp; DSA'!$B$87)*(S41+T41))/(1+cDC)^$A41,(('Parameters &amp; DSA'!$B$73+'Parameters &amp; DSA'!$B$79)*(S41+T41))))*($AD$2/$AF$2)</f>
        <v>31.177727251977796</v>
      </c>
      <c r="AF41" s="282">
        <f>(IF('Parameters &amp; DSA'!$H$1=1,(((V41)*cM_Dialysis0)+(W41*(cM_Dialysis1)))/(1+'Parameters &amp; DSA'!$B$6)^$A41,(((V41)*cM_Dialysis0)+(W41*cM_Dialysis1))))*($AD$2/$AG$2)</f>
        <v>20537.073299279131</v>
      </c>
      <c r="AG41" s="163">
        <f t="shared" si="21"/>
        <v>20836.407912774001</v>
      </c>
      <c r="AI41" s="84">
        <f t="shared" si="33"/>
        <v>9.3514970489449855E-3</v>
      </c>
      <c r="AJ41" s="25">
        <f t="shared" si="22"/>
        <v>8.5746709945382395E-3</v>
      </c>
      <c r="AK41" s="25">
        <f t="shared" si="34"/>
        <v>1.0207016237947206E-2</v>
      </c>
      <c r="AL41" s="25">
        <f t="shared" si="23"/>
        <v>9.3344204611683478E-3</v>
      </c>
      <c r="AM41" s="25">
        <f t="shared" si="35"/>
        <v>8.0702804041991299E-3</v>
      </c>
      <c r="AN41" s="25">
        <f t="shared" si="24"/>
        <v>7.3314994970453667E-3</v>
      </c>
      <c r="AO41" s="25">
        <f t="shared" si="36"/>
        <v>3.2123098014412376E-3</v>
      </c>
      <c r="AP41" s="25">
        <f t="shared" si="25"/>
        <v>2.7819232493202198E-3</v>
      </c>
      <c r="AQ41" s="25">
        <f t="shared" si="37"/>
        <v>3.2366663628997622E-2</v>
      </c>
      <c r="AR41" s="25">
        <f t="shared" si="26"/>
        <v>2.2656664540298334E-2</v>
      </c>
      <c r="AS41" s="25">
        <f t="shared" si="27"/>
        <v>6.3207767121530173E-2</v>
      </c>
      <c r="AT41" s="85">
        <f t="shared" si="28"/>
        <v>5.0679178742370504E-2</v>
      </c>
    </row>
    <row r="42" spans="1:46">
      <c r="A42" s="76">
        <v>38</v>
      </c>
      <c r="C42" s="10">
        <f t="shared" si="29"/>
        <v>80</v>
      </c>
      <c r="D42" s="93" t="str" cm="1">
        <f t="array" ref="D42">_xlfn.IFS(C42&lt;=4,"1-4",C42&lt;=9,"5-9",C42&lt;=14,"10-14",C42&lt;=19,"15-19",C42&lt;=24,"20-24",C42&lt;=29,"25-29",C42&lt;=34,"30-34",C42&lt;=39,"35-39",C42&lt;=44,"40-44",C42&lt;=49,"45-49",C42&lt;=54,"50-54",C42&lt;=54,"50-54",C42&lt;=59,"55-59",C42&lt;=64,"60-64",C42&lt;=69,"65-69",C42&lt;=74,"70-74",C42&lt;=79,"75-79",C42&lt;=84,"80-84",C42&gt;84,"85+")</f>
        <v>80-84</v>
      </c>
      <c r="E42" s="79">
        <f>IF(D42="85+",1,VLOOKUP(D42,'Life table 2014'!$AF$3:$AR$21,7,FALSE))</f>
        <v>7.0484562672628037E-2</v>
      </c>
      <c r="F42" s="68"/>
      <c r="G42" s="266">
        <f t="shared" si="5"/>
        <v>13870</v>
      </c>
      <c r="H42" s="25">
        <f>'Parameters &amp; DSA'!$B$113*G42^'Parameters &amp; DSA'!$B$114</f>
        <v>1.7043996301867963</v>
      </c>
      <c r="I42" s="264">
        <f t="shared" si="32"/>
        <v>4.7021216627036733E-2</v>
      </c>
      <c r="J42" s="68"/>
      <c r="K42" s="134">
        <f t="shared" si="38"/>
        <v>2.4598682945702454E-2</v>
      </c>
      <c r="L42" s="135">
        <f t="shared" si="39"/>
        <v>1.2677652771006379E-3</v>
      </c>
      <c r="M42" s="135">
        <f t="shared" si="40"/>
        <v>2.0498902454752048E-3</v>
      </c>
      <c r="N42" s="25">
        <f t="shared" si="41"/>
        <v>2.4931294913699258E-2</v>
      </c>
      <c r="O42" s="25">
        <f t="shared" si="42"/>
        <v>1.3837464420449904E-3</v>
      </c>
      <c r="P42" s="25">
        <f t="shared" si="43"/>
        <v>4.1552158189498752E-3</v>
      </c>
      <c r="Q42" s="25">
        <f t="shared" si="44"/>
        <v>1.724815745267947E-2</v>
      </c>
      <c r="R42" s="25">
        <f t="shared" si="45"/>
        <v>1.0940730900475045E-3</v>
      </c>
      <c r="S42" s="25">
        <f t="shared" si="46"/>
        <v>5.7493858175598229E-3</v>
      </c>
      <c r="T42" s="509">
        <f t="shared" si="47"/>
        <v>2.7789668169524448E-3</v>
      </c>
      <c r="U42" s="509">
        <f t="shared" si="48"/>
        <v>4.0315392828532328E-3</v>
      </c>
      <c r="V42" s="509">
        <f t="shared" si="49"/>
        <v>2.7789668169524448E-3</v>
      </c>
      <c r="W42" s="25">
        <f t="shared" si="18"/>
        <v>8.7699628311260672E-2</v>
      </c>
      <c r="X42" s="25">
        <f t="shared" si="19"/>
        <v>8.9221994267855882E-3</v>
      </c>
      <c r="Y42" s="136">
        <f t="shared" si="30"/>
        <v>0.82800981086076919</v>
      </c>
      <c r="Z42" s="85">
        <f t="shared" si="31"/>
        <v>1.0000000000000009</v>
      </c>
      <c r="AB42" s="162">
        <f>(IF('Parameters &amp; DSA'!$H$1=1,(('Parameters &amp; DSA'!$B$73+'Parameters &amp; DSA'!$B$79+'Parameters &amp; DSA'!$B$83+'Parameters &amp; DSA'!$B$87)*K42)/(1+cDC)^$A42,(('Parameters &amp; DSA'!$B$73+'Parameters &amp; DSA'!$B$79)*K42)))*($AD$2/$AF$2)</f>
        <v>77.646940262613185</v>
      </c>
      <c r="AC42" s="282">
        <f>(IF('Parameters &amp; DSA'!$H$1=1,(('Parameters &amp; DSA'!$B$73+'Parameters &amp; DSA'!$B$79+'Parameters &amp; DSA'!$B$83+'Parameters &amp; DSA'!$B$87)*($M42+$N42))/(1+cDC)^$A42,(('Parameters &amp; DSA'!$B$73+'Parameters &amp; DSA'!$B$79)*($M42+$N42))))*($AD$2/$AF$2)</f>
        <v>85.16742448745353</v>
      </c>
      <c r="AD42" s="282">
        <f>(IF('Parameters &amp; DSA'!$H$1=1,(('Parameters &amp; DSA'!$B$73+'Parameters &amp; DSA'!$B$79+'Parameters &amp; DSA'!$B$83+'Parameters &amp; DSA'!$B$87)*(P42+Q42))/(1+cDC)^$A42,(('Parameters &amp; DSA'!$B$73+'Parameters &amp; DSA'!$B$79)*(P42+Q42))))*($AD$2/$AF$2)</f>
        <v>67.560789718254455</v>
      </c>
      <c r="AE42" s="282">
        <f>(IF('Parameters &amp; DSA'!$H$1=1,(('Parameters &amp; DSA'!$B$73+'Parameters &amp; DSA'!$B$79+'Parameters &amp; DSA'!$B$83+'Parameters &amp; DSA'!$B$87)*(S42+T42))/(1+cDC)^$A42,(('Parameters &amp; DSA'!$B$73+'Parameters &amp; DSA'!$B$79)*(S42+T42))))*($AD$2/$AF$2)</f>
        <v>26.920160278994302</v>
      </c>
      <c r="AF42" s="282">
        <f>(IF('Parameters &amp; DSA'!$H$1=1,(((V42)*cM_Dialysis0)+(W42*(cM_Dialysis1)))/(1+'Parameters &amp; DSA'!$B$6)^$A42,(((V42)*cM_Dialysis0)+(W42*cM_Dialysis1))))*($AD$2/$AG$2)</f>
        <v>18669.090659247384</v>
      </c>
      <c r="AG42" s="163">
        <f t="shared" si="21"/>
        <v>18926.3859739947</v>
      </c>
      <c r="AI42" s="84">
        <f t="shared" si="33"/>
        <v>8.0001350079708568E-3</v>
      </c>
      <c r="AJ42" s="25">
        <f t="shared" si="22"/>
        <v>7.33556619289922E-3</v>
      </c>
      <c r="AK42" s="25">
        <f t="shared" si="34"/>
        <v>8.7749870358878809E-3</v>
      </c>
      <c r="AL42" s="25">
        <f t="shared" si="23"/>
        <v>8.0248151491872331E-3</v>
      </c>
      <c r="AM42" s="25">
        <f t="shared" si="35"/>
        <v>6.9609367370192729E-3</v>
      </c>
      <c r="AN42" s="25">
        <f t="shared" si="24"/>
        <v>6.3237089209276223E-3</v>
      </c>
      <c r="AO42" s="25">
        <f t="shared" si="36"/>
        <v>2.7736433134360936E-3</v>
      </c>
      <c r="AP42" s="25">
        <f t="shared" si="25"/>
        <v>2.4020294728446002E-3</v>
      </c>
      <c r="AQ42" s="25">
        <f t="shared" si="37"/>
        <v>2.9426005366018946E-2</v>
      </c>
      <c r="AR42" s="25">
        <f t="shared" si="26"/>
        <v>2.0598203756213261E-2</v>
      </c>
      <c r="AS42" s="25">
        <f t="shared" si="27"/>
        <v>5.5935707460333051E-2</v>
      </c>
      <c r="AT42" s="85">
        <f t="shared" si="28"/>
        <v>4.4684323492071937E-2</v>
      </c>
    </row>
    <row r="43" spans="1:46">
      <c r="A43" s="76">
        <v>39</v>
      </c>
      <c r="C43" s="10">
        <f t="shared" si="29"/>
        <v>81</v>
      </c>
      <c r="D43" s="93" t="str" cm="1">
        <f t="array" ref="D43">_xlfn.IFS(C43&lt;=4,"1-4",C43&lt;=9,"5-9",C43&lt;=14,"10-14",C43&lt;=19,"15-19",C43&lt;=24,"20-24",C43&lt;=29,"25-29",C43&lt;=34,"30-34",C43&lt;=39,"35-39",C43&lt;=44,"40-44",C43&lt;=49,"45-49",C43&lt;=54,"50-54",C43&lt;=54,"50-54",C43&lt;=59,"55-59",C43&lt;=64,"60-64",C43&lt;=69,"65-69",C43&lt;=74,"70-74",C43&lt;=79,"75-79",C43&lt;=84,"80-84",C43&gt;84,"85+")</f>
        <v>80-84</v>
      </c>
      <c r="E43" s="79">
        <f>IF(D43="85+",1,VLOOKUP(D43,'Life table 2014'!$AF$3:$AR$21,7,FALSE))</f>
        <v>7.0484562672628037E-2</v>
      </c>
      <c r="F43" s="68"/>
      <c r="G43" s="266">
        <f t="shared" si="5"/>
        <v>14235</v>
      </c>
      <c r="H43" s="25">
        <f>'Parameters &amp; DSA'!$B$113*G43^'Parameters &amp; DSA'!$B$114</f>
        <v>1.7526572597560892</v>
      </c>
      <c r="I43" s="264">
        <f t="shared" si="32"/>
        <v>4.711173674108271E-2</v>
      </c>
      <c r="J43" s="68"/>
      <c r="K43" s="134">
        <f t="shared" si="38"/>
        <v>2.110602049472491E-2</v>
      </c>
      <c r="L43" s="135">
        <f t="shared" si="39"/>
        <v>1.733827409750471E-3</v>
      </c>
      <c r="M43" s="135">
        <f t="shared" si="40"/>
        <v>1.7588350412270758E-3</v>
      </c>
      <c r="N43" s="25">
        <f t="shared" si="41"/>
        <v>2.149665267672073E-2</v>
      </c>
      <c r="O43" s="25">
        <f t="shared" si="42"/>
        <v>1.9017570363336139E-3</v>
      </c>
      <c r="P43" s="25">
        <f t="shared" si="43"/>
        <v>3.5827754461201207E-3</v>
      </c>
      <c r="Q43" s="25">
        <f t="shared" si="44"/>
        <v>1.4921074400144653E-2</v>
      </c>
      <c r="R43" s="25">
        <f t="shared" si="45"/>
        <v>1.5086074047698105E-3</v>
      </c>
      <c r="S43" s="25">
        <f t="shared" si="46"/>
        <v>4.9736914667148843E-3</v>
      </c>
      <c r="T43" s="509">
        <f t="shared" si="47"/>
        <v>2.3645515954043078E-3</v>
      </c>
      <c r="U43" s="509">
        <f t="shared" si="48"/>
        <v>3.799249443703653E-3</v>
      </c>
      <c r="V43" s="509">
        <f t="shared" si="49"/>
        <v>2.3645515954043078E-3</v>
      </c>
      <c r="W43" s="25">
        <f t="shared" ref="W43:W96" si="50">SUM(V42:W42)*(IF((1-E42-I42)&gt;0,(1-E42-I42),0))</f>
        <v>7.9846837297733578E-2</v>
      </c>
      <c r="X43" s="25">
        <f t="shared" ref="X43:X96" si="51">SUM(V42:W42)*(IF((E42+I42)&gt;1,1,(E42+I42)))</f>
        <v>1.0631757830479534E-2</v>
      </c>
      <c r="Y43" s="136">
        <f t="shared" si="30"/>
        <v>0.84758500998580633</v>
      </c>
      <c r="Z43" s="85">
        <f t="shared" si="31"/>
        <v>1.0000000000000009</v>
      </c>
      <c r="AB43" s="162">
        <f>(IF('Parameters &amp; DSA'!$H$1=1,(('Parameters &amp; DSA'!$B$73+'Parameters &amp; DSA'!$B$79+'Parameters &amp; DSA'!$B$83+'Parameters &amp; DSA'!$B$87)*K43)/(1+cDC)^$A43,(('Parameters &amp; DSA'!$B$73+'Parameters &amp; DSA'!$B$79)*K43)))*($AD$2/$AF$2)</f>
        <v>64.68172932218242</v>
      </c>
      <c r="AC43" s="282">
        <f>(IF('Parameters &amp; DSA'!$H$1=1,(('Parameters &amp; DSA'!$B$73+'Parameters &amp; DSA'!$B$79+'Parameters &amp; DSA'!$B$83+'Parameters &amp; DSA'!$B$87)*($M43+$N43))/(1+cDC)^$A43,(('Parameters &amp; DSA'!$B$73+'Parameters &amp; DSA'!$B$79)*($M43+$N43))))*($AD$2/$AF$2)</f>
        <v>71.269008868990142</v>
      </c>
      <c r="AD43" s="282">
        <f>(IF('Parameters &amp; DSA'!$H$1=1,(('Parameters &amp; DSA'!$B$73+'Parameters &amp; DSA'!$B$79+'Parameters &amp; DSA'!$B$83+'Parameters &amp; DSA'!$B$87)*(P43+Q43))/(1+cDC)^$A43,(('Parameters &amp; DSA'!$B$73+'Parameters &amp; DSA'!$B$79)*(P43+Q43))))*($AD$2/$AF$2)</f>
        <v>56.707090162901139</v>
      </c>
      <c r="AE43" s="282">
        <f>(IF('Parameters &amp; DSA'!$H$1=1,(('Parameters &amp; DSA'!$B$73+'Parameters &amp; DSA'!$B$79+'Parameters &amp; DSA'!$B$83+'Parameters &amp; DSA'!$B$87)*(S43+T43))/(1+cDC)^$A43,(('Parameters &amp; DSA'!$B$73+'Parameters &amp; DSA'!$B$79)*(S43+T43))))*($AD$2/$AF$2)</f>
        <v>22.488855801263309</v>
      </c>
      <c r="AF43" s="282">
        <f>(IF('Parameters &amp; DSA'!$H$1=1,(((V43)*cM_Dialysis0)+(W43*(cM_Dialysis1)))/(1+'Parameters &amp; DSA'!$B$6)^$A43,(((V43)*cM_Dialysis0)+(W43*cM_Dialysis1))))*($AD$2/$AG$2)</f>
        <v>16466.930856758056</v>
      </c>
      <c r="AG43" s="163">
        <f t="shared" si="21"/>
        <v>16682.077540913393</v>
      </c>
      <c r="AI43" s="84">
        <f t="shared" si="33"/>
        <v>6.6643008130951899E-3</v>
      </c>
      <c r="AJ43" s="25">
        <f t="shared" si="22"/>
        <v>6.1106993438416165E-3</v>
      </c>
      <c r="AK43" s="25">
        <f t="shared" si="34"/>
        <v>7.3430027108321886E-3</v>
      </c>
      <c r="AL43" s="25">
        <f t="shared" si="23"/>
        <v>6.7152508776836877E-3</v>
      </c>
      <c r="AM43" s="25">
        <f t="shared" si="35"/>
        <v>5.8426562035545342E-3</v>
      </c>
      <c r="AN43" s="25">
        <f t="shared" si="24"/>
        <v>5.3077995896500599E-3</v>
      </c>
      <c r="AO43" s="25">
        <f t="shared" si="36"/>
        <v>2.3170762682521726E-3</v>
      </c>
      <c r="AP43" s="25">
        <f t="shared" si="25"/>
        <v>2.0066334630012392E-3</v>
      </c>
      <c r="AQ43" s="25">
        <f t="shared" si="37"/>
        <v>2.5958537564348395E-2</v>
      </c>
      <c r="AR43" s="25">
        <f t="shared" si="26"/>
        <v>1.8170976295043877E-2</v>
      </c>
      <c r="AS43" s="25">
        <f t="shared" si="27"/>
        <v>4.8125573560082485E-2</v>
      </c>
      <c r="AT43" s="85">
        <f t="shared" si="28"/>
        <v>3.8311359569220479E-2</v>
      </c>
    </row>
    <row r="44" spans="1:46">
      <c r="A44" s="76">
        <v>40</v>
      </c>
      <c r="C44" s="10">
        <f t="shared" si="29"/>
        <v>82</v>
      </c>
      <c r="D44" s="93" t="str" cm="1">
        <f t="array" ref="D44">_xlfn.IFS(C44&lt;=4,"1-4",C44&lt;=9,"5-9",C44&lt;=14,"10-14",C44&lt;=19,"15-19",C44&lt;=24,"20-24",C44&lt;=29,"25-29",C44&lt;=34,"30-34",C44&lt;=39,"35-39",C44&lt;=44,"40-44",C44&lt;=49,"45-49",C44&lt;=54,"50-54",C44&lt;=54,"50-54",C44&lt;=59,"55-59",C44&lt;=64,"60-64",C44&lt;=69,"65-69",C44&lt;=74,"70-74",C44&lt;=79,"75-79",C44&lt;=84,"80-84",C44&gt;84,"85+")</f>
        <v>80-84</v>
      </c>
      <c r="E44" s="79">
        <f>IF(D44="85+",1,VLOOKUP(D44,'Life table 2014'!$AF$3:$AR$21,7,FALSE))</f>
        <v>7.0484562672628037E-2</v>
      </c>
      <c r="F44" s="68"/>
      <c r="G44" s="266">
        <f t="shared" si="5"/>
        <v>14600</v>
      </c>
      <c r="H44" s="25">
        <f>'Parameters &amp; DSA'!$B$113*G44^'Parameters &amp; DSA'!$B$114</f>
        <v>1.8010076243455548</v>
      </c>
      <c r="I44" s="264">
        <f t="shared" si="32"/>
        <v>4.7200098756208453E-2</v>
      </c>
      <c r="J44" s="68"/>
      <c r="K44" s="134">
        <f t="shared" si="38"/>
        <v>1.81092663419028E-2</v>
      </c>
      <c r="L44" s="135">
        <f t="shared" si="39"/>
        <v>1.4876486243302098E-3</v>
      </c>
      <c r="M44" s="135">
        <f t="shared" si="40"/>
        <v>1.5091055284919002E-3</v>
      </c>
      <c r="N44" s="25">
        <f t="shared" si="41"/>
        <v>1.8528287002636784E-2</v>
      </c>
      <c r="O44" s="25">
        <f t="shared" si="42"/>
        <v>1.6391528815382236E-3</v>
      </c>
      <c r="P44" s="25">
        <f t="shared" si="43"/>
        <v>3.0880478337727969E-3</v>
      </c>
      <c r="Q44" s="25">
        <f t="shared" si="44"/>
        <v>1.289971056156812E-2</v>
      </c>
      <c r="R44" s="25">
        <f t="shared" si="45"/>
        <v>1.304235764173948E-3</v>
      </c>
      <c r="S44" s="25">
        <f t="shared" si="46"/>
        <v>4.2999035205227073E-3</v>
      </c>
      <c r="T44" s="509">
        <f t="shared" si="47"/>
        <v>2.0345845304027884E-3</v>
      </c>
      <c r="U44" s="509">
        <f t="shared" si="48"/>
        <v>3.2690740013136153E-3</v>
      </c>
      <c r="V44" s="509">
        <f t="shared" si="49"/>
        <v>2.0345845304027884E-3</v>
      </c>
      <c r="W44" s="25">
        <f t="shared" si="50"/>
        <v>7.2543633789643416E-2</v>
      </c>
      <c r="X44" s="25">
        <f t="shared" si="51"/>
        <v>9.6677551034944562E-3</v>
      </c>
      <c r="Y44" s="136">
        <f t="shared" si="30"/>
        <v>0.86495287636065676</v>
      </c>
      <c r="Z44" s="85">
        <f t="shared" si="31"/>
        <v>1.0000000000000009</v>
      </c>
      <c r="AB44" s="162">
        <f>(IF('Parameters &amp; DSA'!$H$1=1,(('Parameters &amp; DSA'!$B$73+'Parameters &amp; DSA'!$B$79+'Parameters &amp; DSA'!$B$83+'Parameters &amp; DSA'!$B$87)*K44)/(1+cDC)^$A44,(('Parameters &amp; DSA'!$B$73+'Parameters &amp; DSA'!$B$79)*K44)))*($AD$2/$AF$2)</f>
        <v>53.881403361911062</v>
      </c>
      <c r="AC44" s="282">
        <f>(IF('Parameters &amp; DSA'!$H$1=1,(('Parameters &amp; DSA'!$B$73+'Parameters &amp; DSA'!$B$79+'Parameters &amp; DSA'!$B$83+'Parameters &amp; DSA'!$B$87)*($M44+$N44))/(1+cDC)^$A44,(('Parameters &amp; DSA'!$B$73+'Parameters &amp; DSA'!$B$79)*($M44+$N44))))*($AD$2/$AF$2)</f>
        <v>59.618253379625699</v>
      </c>
      <c r="AD44" s="282">
        <f>(IF('Parameters &amp; DSA'!$H$1=1,(('Parameters &amp; DSA'!$B$73+'Parameters &amp; DSA'!$B$79+'Parameters &amp; DSA'!$B$83+'Parameters &amp; DSA'!$B$87)*(P44+Q44))/(1+cDC)^$A44,(('Parameters &amp; DSA'!$B$73+'Parameters &amp; DSA'!$B$79)*(P44+Q44))))*($AD$2/$AF$2)</f>
        <v>47.56917495651728</v>
      </c>
      <c r="AE44" s="282">
        <f>(IF('Parameters &amp; DSA'!$H$1=1,(('Parameters &amp; DSA'!$B$73+'Parameters &amp; DSA'!$B$79+'Parameters &amp; DSA'!$B$83+'Parameters &amp; DSA'!$B$87)*(S44+T44))/(1+cDC)^$A44,(('Parameters &amp; DSA'!$B$73+'Parameters &amp; DSA'!$B$79)*(S44+T44))))*($AD$2/$AF$2)</f>
        <v>18.847318235823121</v>
      </c>
      <c r="AF44" s="282">
        <f>(IF('Parameters &amp; DSA'!$H$1=1,(((V44)*cM_Dialysis0)+(W44*(cM_Dialysis1)))/(1+'Parameters &amp; DSA'!$B$6)^$A44,(((V44)*cM_Dialysis0)+(W44*cM_Dialysis1))))*($AD$2/$AG$2)</f>
        <v>14501.415233913433</v>
      </c>
      <c r="AG44" s="163">
        <f t="shared" si="21"/>
        <v>14681.33138384731</v>
      </c>
      <c r="AI44" s="84">
        <f t="shared" si="33"/>
        <v>5.5515194785051561E-3</v>
      </c>
      <c r="AJ44" s="25">
        <f t="shared" si="22"/>
        <v>5.090356420881576E-3</v>
      </c>
      <c r="AK44" s="25">
        <f t="shared" si="34"/>
        <v>6.1425997516874825E-3</v>
      </c>
      <c r="AL44" s="25">
        <f t="shared" si="23"/>
        <v>5.6174701274356699E-3</v>
      </c>
      <c r="AM44" s="25">
        <f t="shared" si="35"/>
        <v>4.9011567047306196E-3</v>
      </c>
      <c r="AN44" s="25">
        <f t="shared" si="24"/>
        <v>4.4524881560467824E-3</v>
      </c>
      <c r="AO44" s="25">
        <f t="shared" si="36"/>
        <v>1.9418806448111493E-3</v>
      </c>
      <c r="AP44" s="25">
        <f t="shared" si="25"/>
        <v>1.6817066992670937E-3</v>
      </c>
      <c r="AQ44" s="25">
        <f t="shared" si="37"/>
        <v>2.2862462998732607E-2</v>
      </c>
      <c r="AR44" s="25">
        <f t="shared" si="26"/>
        <v>1.6003724099112823E-2</v>
      </c>
      <c r="AS44" s="25">
        <f t="shared" si="27"/>
        <v>4.1399619578467009E-2</v>
      </c>
      <c r="AT44" s="85">
        <f t="shared" si="28"/>
        <v>3.2845745502743939E-2</v>
      </c>
    </row>
    <row r="45" spans="1:46">
      <c r="A45" s="76">
        <v>41</v>
      </c>
      <c r="C45" s="10">
        <f t="shared" si="29"/>
        <v>83</v>
      </c>
      <c r="D45" s="93" t="str" cm="1">
        <f t="array" ref="D45">_xlfn.IFS(C45&lt;=4,"1-4",C45&lt;=9,"5-9",C45&lt;=14,"10-14",C45&lt;=19,"15-19",C45&lt;=24,"20-24",C45&lt;=29,"25-29",C45&lt;=34,"30-34",C45&lt;=39,"35-39",C45&lt;=44,"40-44",C45&lt;=49,"45-49",C45&lt;=54,"50-54",C45&lt;=54,"50-54",C45&lt;=59,"55-59",C45&lt;=64,"60-64",C45&lt;=69,"65-69",C45&lt;=74,"70-74",C45&lt;=79,"75-79",C45&lt;=84,"80-84",C45&gt;84,"85+")</f>
        <v>80-84</v>
      </c>
      <c r="E45" s="79">
        <f>IF(D45="85+",1,VLOOKUP(D45,'Life table 2014'!$AF$3:$AR$21,7,FALSE))</f>
        <v>7.0484562672628037E-2</v>
      </c>
      <c r="F45" s="68"/>
      <c r="G45" s="266">
        <f t="shared" si="5"/>
        <v>14965</v>
      </c>
      <c r="H45" s="25">
        <f>'Parameters &amp; DSA'!$B$113*G45^'Parameters &amp; DSA'!$B$114</f>
        <v>1.8494485766832074</v>
      </c>
      <c r="I45" s="264">
        <f t="shared" si="32"/>
        <v>4.7286406844448181E-2</v>
      </c>
      <c r="J45" s="68"/>
      <c r="K45" s="134">
        <f t="shared" si="38"/>
        <v>1.5538008575512283E-2</v>
      </c>
      <c r="L45" s="135">
        <f t="shared" si="39"/>
        <v>1.2764237184311614E-3</v>
      </c>
      <c r="M45" s="135">
        <f t="shared" si="40"/>
        <v>1.2948340479593569E-3</v>
      </c>
      <c r="N45" s="25">
        <f t="shared" si="41"/>
        <v>1.5964342012690539E-2</v>
      </c>
      <c r="O45" s="25">
        <f t="shared" si="42"/>
        <v>1.4123268496563886E-3</v>
      </c>
      <c r="P45" s="25">
        <f t="shared" si="43"/>
        <v>2.6607236687817564E-3</v>
      </c>
      <c r="Q45" s="25">
        <f t="shared" si="44"/>
        <v>1.1145651177547256E-2</v>
      </c>
      <c r="R45" s="25">
        <f t="shared" si="45"/>
        <v>1.1268901586112419E-3</v>
      </c>
      <c r="S45" s="25">
        <f t="shared" si="46"/>
        <v>3.7152170591824192E-3</v>
      </c>
      <c r="T45" s="509">
        <f t="shared" si="47"/>
        <v>1.7562857059019816E-3</v>
      </c>
      <c r="U45" s="509">
        <f t="shared" si="48"/>
        <v>2.8219166391215324E-3</v>
      </c>
      <c r="V45" s="509">
        <f t="shared" si="49"/>
        <v>1.7562857059019816E-3</v>
      </c>
      <c r="W45" s="25">
        <f t="shared" si="50"/>
        <v>6.5801505947085712E-2</v>
      </c>
      <c r="X45" s="25">
        <f t="shared" si="51"/>
        <v>8.7767123729604879E-3</v>
      </c>
      <c r="Y45" s="136">
        <f t="shared" si="30"/>
        <v>0.88036714609943756</v>
      </c>
      <c r="Z45" s="85">
        <f t="shared" si="31"/>
        <v>1.0000000000000009</v>
      </c>
      <c r="AB45" s="162">
        <f>(IF('Parameters &amp; DSA'!$H$1=1,(('Parameters &amp; DSA'!$B$73+'Parameters &amp; DSA'!$B$79+'Parameters &amp; DSA'!$B$83+'Parameters &amp; DSA'!$B$87)*K45)/(1+cDC)^$A45,(('Parameters &amp; DSA'!$B$73+'Parameters &amp; DSA'!$B$79)*K45)))*($AD$2/$AF$2)</f>
        <v>44.884477559156942</v>
      </c>
      <c r="AC45" s="282">
        <f>(IF('Parameters &amp; DSA'!$H$1=1,(('Parameters &amp; DSA'!$B$73+'Parameters &amp; DSA'!$B$79+'Parameters &amp; DSA'!$B$83+'Parameters &amp; DSA'!$B$87)*($M45+$N45))/(1+cDC)^$A45,(('Parameters &amp; DSA'!$B$73+'Parameters &amp; DSA'!$B$79)*($M45+$N45))))*($AD$2/$AF$2)</f>
        <v>49.856395484595652</v>
      </c>
      <c r="AD45" s="282">
        <f>(IF('Parameters &amp; DSA'!$H$1=1,(('Parameters &amp; DSA'!$B$73+'Parameters &amp; DSA'!$B$79+'Parameters &amp; DSA'!$B$83+'Parameters &amp; DSA'!$B$87)*(P45+Q45))/(1+cDC)^$A45,(('Parameters &amp; DSA'!$B$73+'Parameters &amp; DSA'!$B$79)*(P45+Q45))))*($AD$2/$AF$2)</f>
        <v>39.882325907580629</v>
      </c>
      <c r="AE45" s="282">
        <f>(IF('Parameters &amp; DSA'!$H$1=1,(('Parameters &amp; DSA'!$B$73+'Parameters &amp; DSA'!$B$79+'Parameters &amp; DSA'!$B$83+'Parameters &amp; DSA'!$B$87)*(S45+T45))/(1+cDC)^$A45,(('Parameters &amp; DSA'!$B$73+'Parameters &amp; DSA'!$B$79)*(S45+T45))))*($AD$2/$AF$2)</f>
        <v>15.805470944412777</v>
      </c>
      <c r="AF45" s="282">
        <f>(IF('Parameters &amp; DSA'!$H$1=1,(((V45)*cM_Dialysis0)+(W45*(cM_Dialysis1)))/(1+'Parameters &amp; DSA'!$B$6)^$A45,(((V45)*cM_Dialysis0)+(W45*cM_Dialysis1))))*($AD$2/$AG$2)</f>
        <v>12752.563816251424</v>
      </c>
      <c r="AG45" s="163">
        <f t="shared" si="21"/>
        <v>12902.99248614717</v>
      </c>
      <c r="AI45" s="84">
        <f t="shared" si="33"/>
        <v>4.6245464279857902E-3</v>
      </c>
      <c r="AJ45" s="25">
        <f t="shared" si="22"/>
        <v>4.2403867435769392E-3</v>
      </c>
      <c r="AK45" s="25">
        <f t="shared" si="34"/>
        <v>5.1368140655453877E-3</v>
      </c>
      <c r="AL45" s="25">
        <f t="shared" si="23"/>
        <v>4.6976688584447262E-3</v>
      </c>
      <c r="AM45" s="25">
        <f t="shared" si="35"/>
        <v>4.1091637431355096E-3</v>
      </c>
      <c r="AN45" s="25">
        <f t="shared" si="24"/>
        <v>3.7329969229321584E-3</v>
      </c>
      <c r="AO45" s="25">
        <f t="shared" si="36"/>
        <v>1.6284724290771093E-3</v>
      </c>
      <c r="AP45" s="25">
        <f t="shared" si="25"/>
        <v>1.4102890416403866E-3</v>
      </c>
      <c r="AQ45" s="25">
        <f t="shared" si="37"/>
        <v>2.0107090464849483E-2</v>
      </c>
      <c r="AR45" s="25">
        <f t="shared" si="26"/>
        <v>1.4074963325394638E-2</v>
      </c>
      <c r="AS45" s="25">
        <f t="shared" si="27"/>
        <v>3.5606087130593281E-2</v>
      </c>
      <c r="AT45" s="85">
        <f t="shared" si="28"/>
        <v>2.8156304891988847E-2</v>
      </c>
    </row>
    <row r="46" spans="1:46">
      <c r="A46" s="76">
        <v>42</v>
      </c>
      <c r="C46" s="10">
        <f t="shared" si="29"/>
        <v>84</v>
      </c>
      <c r="D46" s="93" t="str" cm="1">
        <f t="array" ref="D46">_xlfn.IFS(C46&lt;=4,"1-4",C46&lt;=9,"5-9",C46&lt;=14,"10-14",C46&lt;=19,"15-19",C46&lt;=24,"20-24",C46&lt;=29,"25-29",C46&lt;=34,"30-34",C46&lt;=39,"35-39",C46&lt;=44,"40-44",C46&lt;=49,"45-49",C46&lt;=54,"50-54",C46&lt;=54,"50-54",C46&lt;=59,"55-59",C46&lt;=64,"60-64",C46&lt;=69,"65-69",C46&lt;=74,"70-74",C46&lt;=79,"75-79",C46&lt;=84,"80-84",C46&gt;84,"85+")</f>
        <v>80-84</v>
      </c>
      <c r="E46" s="79">
        <f>IF(D46="85+",1,VLOOKUP(D46,'Life table 2014'!$AF$3:$AR$21,7,FALSE))</f>
        <v>7.0484562672628037E-2</v>
      </c>
      <c r="F46" s="68"/>
      <c r="G46" s="266">
        <f t="shared" si="5"/>
        <v>15330</v>
      </c>
      <c r="H46" s="25">
        <f>'Parameters &amp; DSA'!$B$113*G46^'Parameters &amp; DSA'!$B$114</f>
        <v>1.8979780704444795</v>
      </c>
      <c r="I46" s="264">
        <f t="shared" si="32"/>
        <v>4.7370757727959067E-2</v>
      </c>
      <c r="J46" s="68"/>
      <c r="K46" s="134">
        <f t="shared" si="38"/>
        <v>1.3331832771935776E-2</v>
      </c>
      <c r="L46" s="135">
        <f t="shared" si="39"/>
        <v>1.0951897392485273E-3</v>
      </c>
      <c r="M46" s="135">
        <f t="shared" si="40"/>
        <v>1.1109860643279813E-3</v>
      </c>
      <c r="N46" s="25">
        <f t="shared" si="41"/>
        <v>1.3750860500507228E-2</v>
      </c>
      <c r="O46" s="25">
        <f t="shared" si="42"/>
        <v>1.2165054767247991E-3</v>
      </c>
      <c r="P46" s="25">
        <f t="shared" si="43"/>
        <v>2.2918100834178707E-3</v>
      </c>
      <c r="Q46" s="25">
        <f t="shared" si="44"/>
        <v>9.6249289148933534E-3</v>
      </c>
      <c r="R46" s="25">
        <f t="shared" si="45"/>
        <v>9.7313629313787247E-4</v>
      </c>
      <c r="S46" s="25">
        <f t="shared" si="46"/>
        <v>3.2083096382977848E-3</v>
      </c>
      <c r="T46" s="509">
        <f t="shared" si="47"/>
        <v>1.5170163743093508E-3</v>
      </c>
      <c r="U46" s="509">
        <f t="shared" si="48"/>
        <v>2.4374700164656992E-3</v>
      </c>
      <c r="V46" s="509">
        <f t="shared" si="49"/>
        <v>1.5170163743093508E-3</v>
      </c>
      <c r="W46" s="25">
        <f t="shared" si="50"/>
        <v>5.9601445031582698E-2</v>
      </c>
      <c r="X46" s="25">
        <f t="shared" si="51"/>
        <v>7.9563466214049999E-3</v>
      </c>
      <c r="Y46" s="136">
        <f t="shared" si="30"/>
        <v>0.8940457942464195</v>
      </c>
      <c r="Z46" s="85">
        <f t="shared" si="31"/>
        <v>1.0000000000000009</v>
      </c>
      <c r="AB46" s="162">
        <f>(IF('Parameters &amp; DSA'!$H$1=1,(('Parameters &amp; DSA'!$B$73+'Parameters &amp; DSA'!$B$79+'Parameters &amp; DSA'!$B$83+'Parameters &amp; DSA'!$B$87)*K46)/(1+cDC)^$A46,(('Parameters &amp; DSA'!$B$73+'Parameters &amp; DSA'!$B$79)*K46)))*($AD$2/$AF$2)</f>
        <v>37.389826546028729</v>
      </c>
      <c r="AC46" s="282">
        <f>(IF('Parameters &amp; DSA'!$H$1=1,(('Parameters &amp; DSA'!$B$73+'Parameters &amp; DSA'!$B$79+'Parameters &amp; DSA'!$B$83+'Parameters &amp; DSA'!$B$87)*($M46+$N46))/(1+cDC)^$A46,(('Parameters &amp; DSA'!$B$73+'Parameters &amp; DSA'!$B$79)*($M46+$N46))))*($AD$2/$AF$2)</f>
        <v>41.680830739388014</v>
      </c>
      <c r="AD46" s="282">
        <f>(IF('Parameters &amp; DSA'!$H$1=1,(('Parameters &amp; DSA'!$B$73+'Parameters &amp; DSA'!$B$79+'Parameters &amp; DSA'!$B$83+'Parameters &amp; DSA'!$B$87)*(P46+Q46))/(1+cDC)^$A46,(('Parameters &amp; DSA'!$B$73+'Parameters &amp; DSA'!$B$79)*(P46+Q46))))*($AD$2/$AF$2)</f>
        <v>33.421121593955981</v>
      </c>
      <c r="AE46" s="282">
        <f>(IF('Parameters &amp; DSA'!$H$1=1,(('Parameters &amp; DSA'!$B$73+'Parameters &amp; DSA'!$B$79+'Parameters &amp; DSA'!$B$83+'Parameters &amp; DSA'!$B$87)*(S46+T46))/(1+cDC)^$A46,(('Parameters &amp; DSA'!$B$73+'Parameters &amp; DSA'!$B$79)*(S46+T46))))*($AD$2/$AF$2)</f>
        <v>13.252425454715979</v>
      </c>
      <c r="AF46" s="282">
        <f>(IF('Parameters &amp; DSA'!$H$1=1,(((V46)*cM_Dialysis0)+(W46*(cM_Dialysis1)))/(1+'Parameters &amp; DSA'!$B$6)^$A46,(((V46)*cM_Dialysis0)+(W46*cM_Dialysis1))))*($AD$2/$AG$2)</f>
        <v>11200.088417142641</v>
      </c>
      <c r="AG46" s="163">
        <f t="shared" si="21"/>
        <v>11325.832621476729</v>
      </c>
      <c r="AI46" s="84">
        <f t="shared" si="33"/>
        <v>3.8523560526810587E-3</v>
      </c>
      <c r="AJ46" s="25">
        <f t="shared" si="22"/>
        <v>3.5323419910916589E-3</v>
      </c>
      <c r="AK46" s="25">
        <f t="shared" si="34"/>
        <v>4.2944676510330241E-3</v>
      </c>
      <c r="AL46" s="25">
        <f t="shared" si="23"/>
        <v>3.9273344704397412E-3</v>
      </c>
      <c r="AM46" s="25">
        <f t="shared" si="35"/>
        <v>3.4434516539243172E-3</v>
      </c>
      <c r="AN46" s="25">
        <f t="shared" si="24"/>
        <v>3.1282263817884615E-3</v>
      </c>
      <c r="AO46" s="25">
        <f t="shared" si="36"/>
        <v>1.3654265378934237E-3</v>
      </c>
      <c r="AP46" s="25">
        <f t="shared" si="25"/>
        <v>1.1824861441758476E-3</v>
      </c>
      <c r="AQ46" s="25">
        <f t="shared" si="37"/>
        <v>1.7660743181775952E-2</v>
      </c>
      <c r="AR46" s="25">
        <f t="shared" si="26"/>
        <v>1.2362520227243165E-2</v>
      </c>
      <c r="AS46" s="25">
        <f t="shared" si="27"/>
        <v>3.0616445077307777E-2</v>
      </c>
      <c r="AT46" s="85">
        <f t="shared" si="28"/>
        <v>2.4132909214738874E-2</v>
      </c>
    </row>
    <row r="47" spans="1:46">
      <c r="A47" s="76">
        <v>43</v>
      </c>
      <c r="C47" s="10">
        <f t="shared" si="29"/>
        <v>85</v>
      </c>
      <c r="D47" s="93" t="str" cm="1">
        <f t="array" ref="D47">_xlfn.IFS(C47&lt;=4,"1-4",C47&lt;=9,"5-9",C47&lt;=14,"10-14",C47&lt;=19,"15-19",C47&lt;=24,"20-24",C47&lt;=29,"25-29",C47&lt;=34,"30-34",C47&lt;=39,"35-39",C47&lt;=44,"40-44",C47&lt;=49,"45-49",C47&lt;=54,"50-54",C47&lt;=54,"50-54",C47&lt;=59,"55-59",C47&lt;=64,"60-64",C47&lt;=69,"65-69",C47&lt;=74,"70-74",C47&lt;=79,"75-79",C47&lt;=84,"80-84",C47&gt;84,"85+")</f>
        <v>85+</v>
      </c>
      <c r="E47" s="79">
        <f>IF(D47="85+",1,VLOOKUP(D47,'Life table 2014'!$AF$3:$AR$21,7,FALSE))</f>
        <v>1</v>
      </c>
      <c r="F47" s="68"/>
      <c r="G47" s="266">
        <f t="shared" si="5"/>
        <v>15695</v>
      </c>
      <c r="H47" s="25">
        <f>'Parameters &amp; DSA'!$B$113*G47^'Parameters &amp; DSA'!$B$114</f>
        <v>1.9465941532125437</v>
      </c>
      <c r="I47" s="264">
        <f t="shared" si="32"/>
        <v>4.7453241376748334E-2</v>
      </c>
      <c r="J47" s="68"/>
      <c r="K47" s="134">
        <f t="shared" si="38"/>
        <v>1.1438902494813483E-2</v>
      </c>
      <c r="L47" s="135">
        <f t="shared" si="39"/>
        <v>9.3968840255450356E-4</v>
      </c>
      <c r="M47" s="135">
        <f t="shared" si="40"/>
        <v>9.5324187456779022E-4</v>
      </c>
      <c r="N47" s="25">
        <f t="shared" si="41"/>
        <v>1.1840842122175801E-2</v>
      </c>
      <c r="O47" s="25">
        <f t="shared" si="42"/>
        <v>1.0475307556301091E-3</v>
      </c>
      <c r="P47" s="25">
        <f t="shared" si="43"/>
        <v>1.9734736870292997E-3</v>
      </c>
      <c r="Q47" s="25">
        <f t="shared" si="44"/>
        <v>8.3075946461485563E-3</v>
      </c>
      <c r="R47" s="25">
        <f t="shared" si="45"/>
        <v>8.3994613677981821E-4</v>
      </c>
      <c r="S47" s="25">
        <f t="shared" si="46"/>
        <v>2.7691982153828518E-3</v>
      </c>
      <c r="T47" s="509">
        <f t="shared" si="47"/>
        <v>1.3101331101976264E-3</v>
      </c>
      <c r="U47" s="509">
        <f t="shared" si="48"/>
        <v>2.1050597922118832E-3</v>
      </c>
      <c r="V47" s="509">
        <f t="shared" si="49"/>
        <v>1.3101331101976264E-3</v>
      </c>
      <c r="W47" s="25">
        <f t="shared" si="50"/>
        <v>5.3915325554509723E-2</v>
      </c>
      <c r="X47" s="25">
        <f t="shared" si="51"/>
        <v>7.2031358513823243E-3</v>
      </c>
      <c r="Y47" s="136">
        <f t="shared" si="30"/>
        <v>0.9061811551849781</v>
      </c>
      <c r="Z47" s="85">
        <f t="shared" si="31"/>
        <v>1.0000000000000009</v>
      </c>
      <c r="AB47" s="162">
        <f>(IF('Parameters &amp; DSA'!$H$1=1,(('Parameters &amp; DSA'!$B$73+'Parameters &amp; DSA'!$B$79+'Parameters &amp; DSA'!$B$83+'Parameters &amp; DSA'!$B$87)*K47)/(1+cDC)^$A47,(('Parameters &amp; DSA'!$B$73+'Parameters &amp; DSA'!$B$79)*K47)))*($AD$2/$AF$2)</f>
        <v>31.146605801517381</v>
      </c>
      <c r="AC47" s="282">
        <f>(IF('Parameters &amp; DSA'!$H$1=1,(('Parameters &amp; DSA'!$B$73+'Parameters &amp; DSA'!$B$79+'Parameters &amp; DSA'!$B$83+'Parameters &amp; DSA'!$B$87)*($M47+$N47))/(1+cDC)^$A47,(('Parameters &amp; DSA'!$B$73+'Parameters &amp; DSA'!$B$79)*($M47+$N47))))*($AD$2/$AF$2)</f>
        <v>34.836584280594678</v>
      </c>
      <c r="AD47" s="282">
        <f>(IF('Parameters &amp; DSA'!$H$1=1,(('Parameters &amp; DSA'!$B$73+'Parameters &amp; DSA'!$B$79+'Parameters &amp; DSA'!$B$83+'Parameters &amp; DSA'!$B$87)*(P47+Q47))/(1+cDC)^$A47,(('Parameters &amp; DSA'!$B$73+'Parameters &amp; DSA'!$B$79)*(P47+Q47))))*($AD$2/$AF$2)</f>
        <v>27.993977808373245</v>
      </c>
      <c r="AE47" s="282">
        <f>(IF('Parameters &amp; DSA'!$H$1=1,(('Parameters &amp; DSA'!$B$73+'Parameters &amp; DSA'!$B$79+'Parameters &amp; DSA'!$B$83+'Parameters &amp; DSA'!$B$87)*(S47+T47))/(1+cDC)^$A47,(('Parameters &amp; DSA'!$B$73+'Parameters &amp; DSA'!$B$79)*(S47+T47))))*($AD$2/$AF$2)</f>
        <v>11.10747510866935</v>
      </c>
      <c r="AF47" s="282">
        <f>(IF('Parameters &amp; DSA'!$H$1=1,(((V47)*cM_Dialysis0)+(W47*(cM_Dialysis1)))/(1+'Parameters &amp; DSA'!$B$6)^$A47,(((V47)*cM_Dialysis0)+(W47*cM_Dialysis1))))*($AD$2/$AG$2)</f>
        <v>9824.6645017605115</v>
      </c>
      <c r="AG47" s="163">
        <f t="shared" si="21"/>
        <v>9929.7491447596658</v>
      </c>
      <c r="AI47" s="84">
        <f t="shared" si="33"/>
        <v>3.2091032899613887E-3</v>
      </c>
      <c r="AJ47" s="25">
        <f t="shared" si="22"/>
        <v>2.9425240423952832E-3</v>
      </c>
      <c r="AK47" s="25">
        <f t="shared" si="34"/>
        <v>3.5892898872604368E-3</v>
      </c>
      <c r="AL47" s="25">
        <f t="shared" si="23"/>
        <v>3.2824422126565196E-3</v>
      </c>
      <c r="AM47" s="25">
        <f t="shared" si="35"/>
        <v>2.8842810949108347E-3</v>
      </c>
      <c r="AN47" s="25">
        <f t="shared" si="24"/>
        <v>2.6202441969269742E-3</v>
      </c>
      <c r="AO47" s="25">
        <f t="shared" si="36"/>
        <v>1.1444275867985114E-3</v>
      </c>
      <c r="AP47" s="25">
        <f t="shared" si="25"/>
        <v>9.9109672094821206E-4</v>
      </c>
      <c r="AQ47" s="25">
        <f t="shared" si="37"/>
        <v>1.5493112313081989E-2</v>
      </c>
      <c r="AR47" s="25">
        <f t="shared" si="26"/>
        <v>1.0845178619157392E-2</v>
      </c>
      <c r="AS47" s="25">
        <f t="shared" si="27"/>
        <v>2.6320214172013162E-2</v>
      </c>
      <c r="AT47" s="85">
        <f t="shared" si="28"/>
        <v>2.068148579208438E-2</v>
      </c>
    </row>
    <row r="48" spans="1:46">
      <c r="A48" s="76">
        <v>44</v>
      </c>
      <c r="C48" s="10">
        <f t="shared" si="29"/>
        <v>86</v>
      </c>
      <c r="D48" s="93" t="str" cm="1">
        <f t="array" ref="D48">_xlfn.IFS(C48&lt;=4,"1-4",C48&lt;=9,"5-9",C48&lt;=14,"10-14",C48&lt;=19,"15-19",C48&lt;=24,"20-24",C48&lt;=29,"25-29",C48&lt;=34,"30-34",C48&lt;=39,"35-39",C48&lt;=44,"40-44",C48&lt;=49,"45-49",C48&lt;=54,"50-54",C48&lt;=54,"50-54",C48&lt;=59,"55-59",C48&lt;=64,"60-64",C48&lt;=69,"65-69",C48&lt;=74,"70-74",C48&lt;=79,"75-79",C48&lt;=84,"80-84",C48&gt;84,"85+")</f>
        <v>85+</v>
      </c>
      <c r="E48" s="79">
        <f>IF(D48="85+",1,VLOOKUP(D48,'Life table 2014'!$AF$3:$AR$21,7,FALSE))</f>
        <v>1</v>
      </c>
      <c r="F48" s="68"/>
      <c r="G48" s="266">
        <f t="shared" si="5"/>
        <v>16060</v>
      </c>
      <c r="H48" s="25">
        <f>'Parameters &amp; DSA'!$B$113*G48^'Parameters &amp; DSA'!$B$114</f>
        <v>1.9952949600820995</v>
      </c>
      <c r="I48" s="264">
        <f t="shared" si="32"/>
        <v>4.7533941626325071E-2</v>
      </c>
      <c r="J48" s="68"/>
      <c r="K48" s="134">
        <f t="shared" si="38"/>
        <v>0</v>
      </c>
      <c r="L48" s="135">
        <f t="shared" si="39"/>
        <v>1.1438902494813483E-2</v>
      </c>
      <c r="M48" s="135">
        <f t="shared" si="40"/>
        <v>0</v>
      </c>
      <c r="N48" s="25">
        <f t="shared" si="41"/>
        <v>0</v>
      </c>
      <c r="O48" s="25">
        <f t="shared" si="42"/>
        <v>1.2794083996743592E-2</v>
      </c>
      <c r="P48" s="25">
        <f t="shared" si="43"/>
        <v>0</v>
      </c>
      <c r="Q48" s="25">
        <f t="shared" si="44"/>
        <v>0</v>
      </c>
      <c r="R48" s="25">
        <f t="shared" si="45"/>
        <v>1.0281068333177856E-2</v>
      </c>
      <c r="S48" s="25">
        <f t="shared" si="46"/>
        <v>0</v>
      </c>
      <c r="T48" s="509">
        <f t="shared" si="47"/>
        <v>0</v>
      </c>
      <c r="U48" s="509">
        <f t="shared" si="48"/>
        <v>4.0793313255804778E-3</v>
      </c>
      <c r="V48" s="509">
        <f t="shared" si="49"/>
        <v>0</v>
      </c>
      <c r="W48" s="25">
        <f t="shared" si="50"/>
        <v>0</v>
      </c>
      <c r="X48" s="25">
        <f t="shared" si="51"/>
        <v>5.522545866470735E-2</v>
      </c>
      <c r="Y48" s="136">
        <f t="shared" si="30"/>
        <v>1.0000000000000009</v>
      </c>
      <c r="Z48" s="85">
        <f t="shared" si="31"/>
        <v>1.0000000000000009</v>
      </c>
      <c r="AB48" s="162">
        <f>(IF('Parameters &amp; DSA'!$H$1=1,(('Parameters &amp; DSA'!$B$73+'Parameters &amp; DSA'!$B$79+'Parameters &amp; DSA'!$B$83+'Parameters &amp; DSA'!$B$87)*K48)/(1+cDC)^$A48,(('Parameters &amp; DSA'!$B$73+'Parameters &amp; DSA'!$B$79)*K48)))*($AD$2/$AF$2)</f>
        <v>0</v>
      </c>
      <c r="AC48" s="282">
        <f>(IF('Parameters &amp; DSA'!$H$1=1,(('Parameters &amp; DSA'!$B$73+'Parameters &amp; DSA'!$B$79+'Parameters &amp; DSA'!$B$83+'Parameters &amp; DSA'!$B$87)*($M48+$N48))/(1+cDC)^$A48,(('Parameters &amp; DSA'!$B$73+'Parameters &amp; DSA'!$B$79)*($M48+$N48))))*($AD$2/$AF$2)</f>
        <v>0</v>
      </c>
      <c r="AD48" s="282">
        <f>(IF('Parameters &amp; DSA'!$H$1=1,(('Parameters &amp; DSA'!$B$73+'Parameters &amp; DSA'!$B$79+'Parameters &amp; DSA'!$B$83+'Parameters &amp; DSA'!$B$87)*(P48+Q48))/(1+cDC)^$A48,(('Parameters &amp; DSA'!$B$73+'Parameters &amp; DSA'!$B$79)*(P48+Q48))))*($AD$2/$AF$2)</f>
        <v>0</v>
      </c>
      <c r="AE48" s="282">
        <f>(IF('Parameters &amp; DSA'!$H$1=1,(('Parameters &amp; DSA'!$B$73+'Parameters &amp; DSA'!$B$79+'Parameters &amp; DSA'!$B$83+'Parameters &amp; DSA'!$B$87)*(S48+T48))/(1+cDC)^$A48,(('Parameters &amp; DSA'!$B$73+'Parameters &amp; DSA'!$B$79)*(S48+T48))))*($AD$2/$AF$2)</f>
        <v>0</v>
      </c>
      <c r="AF48" s="282">
        <f>(IF('Parameters &amp; DSA'!$H$1=1,(((V48)*cM_Dialysis0)+(W48*(cM_Dialysis1)))/(1+'Parameters &amp; DSA'!$B$6)^$A48,(((V48)*cM_Dialysis0)+(W48*cM_Dialysis1))))*($AD$2/$AG$2)</f>
        <v>0</v>
      </c>
      <c r="AG48" s="163">
        <f t="shared" si="21"/>
        <v>0</v>
      </c>
      <c r="AI48" s="84">
        <f t="shared" si="33"/>
        <v>0</v>
      </c>
      <c r="AJ48" s="25">
        <f t="shared" si="22"/>
        <v>0</v>
      </c>
      <c r="AK48" s="25">
        <f t="shared" si="34"/>
        <v>0</v>
      </c>
      <c r="AL48" s="25">
        <f t="shared" si="23"/>
        <v>0</v>
      </c>
      <c r="AM48" s="25">
        <f t="shared" si="35"/>
        <v>0</v>
      </c>
      <c r="AN48" s="25">
        <f t="shared" si="24"/>
        <v>0</v>
      </c>
      <c r="AO48" s="25">
        <f t="shared" si="36"/>
        <v>0</v>
      </c>
      <c r="AP48" s="25">
        <f t="shared" si="25"/>
        <v>0</v>
      </c>
      <c r="AQ48" s="25">
        <f t="shared" si="37"/>
        <v>0</v>
      </c>
      <c r="AR48" s="25">
        <f t="shared" si="26"/>
        <v>0</v>
      </c>
      <c r="AS48" s="25">
        <f t="shared" si="27"/>
        <v>0</v>
      </c>
      <c r="AT48" s="85">
        <f t="shared" si="28"/>
        <v>0</v>
      </c>
    </row>
    <row r="49" spans="1:46">
      <c r="A49" s="76">
        <v>45</v>
      </c>
      <c r="C49" s="10">
        <f t="shared" si="29"/>
        <v>87</v>
      </c>
      <c r="D49" s="93" t="str" cm="1">
        <f t="array" ref="D49">_xlfn.IFS(C49&lt;=4,"1-4",C49&lt;=9,"5-9",C49&lt;=14,"10-14",C49&lt;=19,"15-19",C49&lt;=24,"20-24",C49&lt;=29,"25-29",C49&lt;=34,"30-34",C49&lt;=39,"35-39",C49&lt;=44,"40-44",C49&lt;=49,"45-49",C49&lt;=54,"50-54",C49&lt;=54,"50-54",C49&lt;=59,"55-59",C49&lt;=64,"60-64",C49&lt;=69,"65-69",C49&lt;=74,"70-74",C49&lt;=79,"75-79",C49&lt;=84,"80-84",C49&gt;84,"85+")</f>
        <v>85+</v>
      </c>
      <c r="E49" s="79">
        <f>IF(D49="85+",1,VLOOKUP(D49,'Life table 2014'!$AF$3:$AR$21,7,FALSE))</f>
        <v>1</v>
      </c>
      <c r="F49" s="68"/>
      <c r="G49" s="266">
        <f t="shared" si="5"/>
        <v>16425</v>
      </c>
      <c r="H49" s="25">
        <f>'Parameters &amp; DSA'!$B$113*G49^'Parameters &amp; DSA'!$B$114</f>
        <v>2.0440787078345273</v>
      </c>
      <c r="I49" s="264">
        <f t="shared" si="32"/>
        <v>4.7612936726105226E-2</v>
      </c>
      <c r="J49" s="68"/>
      <c r="K49" s="134">
        <f t="shared" si="38"/>
        <v>0</v>
      </c>
      <c r="L49" s="135">
        <f t="shared" si="39"/>
        <v>0</v>
      </c>
      <c r="M49" s="135">
        <f t="shared" si="40"/>
        <v>0</v>
      </c>
      <c r="N49" s="25">
        <f t="shared" si="41"/>
        <v>0</v>
      </c>
      <c r="O49" s="25">
        <f t="shared" si="42"/>
        <v>0</v>
      </c>
      <c r="P49" s="25">
        <f t="shared" si="43"/>
        <v>0</v>
      </c>
      <c r="Q49" s="25">
        <f t="shared" si="44"/>
        <v>0</v>
      </c>
      <c r="R49" s="25">
        <f t="shared" si="45"/>
        <v>0</v>
      </c>
      <c r="S49" s="25">
        <f t="shared" si="46"/>
        <v>0</v>
      </c>
      <c r="T49" s="509">
        <f t="shared" si="47"/>
        <v>0</v>
      </c>
      <c r="U49" s="509">
        <f t="shared" si="48"/>
        <v>0</v>
      </c>
      <c r="V49" s="509">
        <f t="shared" si="49"/>
        <v>0</v>
      </c>
      <c r="W49" s="25">
        <f t="shared" si="50"/>
        <v>0</v>
      </c>
      <c r="X49" s="25">
        <f t="shared" si="51"/>
        <v>0</v>
      </c>
      <c r="Y49" s="136">
        <f t="shared" si="30"/>
        <v>1.0000000000000009</v>
      </c>
      <c r="Z49" s="85">
        <f t="shared" si="31"/>
        <v>1.0000000000000009</v>
      </c>
      <c r="AB49" s="162">
        <f>(IF('Parameters &amp; DSA'!$H$1=1,(('Parameters &amp; DSA'!$B$73+'Parameters &amp; DSA'!$B$79+'Parameters &amp; DSA'!$B$83+'Parameters &amp; DSA'!$B$87)*K49)/(1+cDC)^$A49,(('Parameters &amp; DSA'!$B$73+'Parameters &amp; DSA'!$B$79)*K49)))*($AD$2/$AF$2)</f>
        <v>0</v>
      </c>
      <c r="AC49" s="282">
        <f>(IF('Parameters &amp; DSA'!$H$1=1,(('Parameters &amp; DSA'!$B$73+'Parameters &amp; DSA'!$B$79+'Parameters &amp; DSA'!$B$83+'Parameters &amp; DSA'!$B$87)*($M49+$N49))/(1+cDC)^$A49,(('Parameters &amp; DSA'!$B$73+'Parameters &amp; DSA'!$B$79)*($M49+$N49))))*($AD$2/$AF$2)</f>
        <v>0</v>
      </c>
      <c r="AD49" s="282">
        <f>(IF('Parameters &amp; DSA'!$H$1=1,(('Parameters &amp; DSA'!$B$73+'Parameters &amp; DSA'!$B$79+'Parameters &amp; DSA'!$B$83+'Parameters &amp; DSA'!$B$87)*(P49+Q49))/(1+cDC)^$A49,(('Parameters &amp; DSA'!$B$73+'Parameters &amp; DSA'!$B$79)*(P49+Q49))))*($AD$2/$AF$2)</f>
        <v>0</v>
      </c>
      <c r="AE49" s="282">
        <f>(IF('Parameters &amp; DSA'!$H$1=1,(('Parameters &amp; DSA'!$B$73+'Parameters &amp; DSA'!$B$79+'Parameters &amp; DSA'!$B$83+'Parameters &amp; DSA'!$B$87)*(S49+T49))/(1+cDC)^$A49,(('Parameters &amp; DSA'!$B$73+'Parameters &amp; DSA'!$B$79)*(S49+T49))))*($AD$2/$AF$2)</f>
        <v>0</v>
      </c>
      <c r="AF49" s="282">
        <f>(IF('Parameters &amp; DSA'!$H$1=1,(((V49)*cM_Dialysis0)+(W49*(cM_Dialysis1)))/(1+'Parameters &amp; DSA'!$B$6)^$A49,(((V49)*cM_Dialysis0)+(W49*cM_Dialysis1))))*($AD$2/$AG$2)</f>
        <v>0</v>
      </c>
      <c r="AG49" s="163">
        <f t="shared" si="21"/>
        <v>0</v>
      </c>
      <c r="AI49" s="84">
        <f t="shared" si="33"/>
        <v>0</v>
      </c>
      <c r="AJ49" s="25">
        <f t="shared" si="22"/>
        <v>0</v>
      </c>
      <c r="AK49" s="25">
        <f t="shared" si="34"/>
        <v>0</v>
      </c>
      <c r="AL49" s="25">
        <f t="shared" si="23"/>
        <v>0</v>
      </c>
      <c r="AM49" s="25">
        <f t="shared" si="35"/>
        <v>0</v>
      </c>
      <c r="AN49" s="25">
        <f t="shared" si="24"/>
        <v>0</v>
      </c>
      <c r="AO49" s="25">
        <f t="shared" si="36"/>
        <v>0</v>
      </c>
      <c r="AP49" s="25">
        <f t="shared" si="25"/>
        <v>0</v>
      </c>
      <c r="AQ49" s="25">
        <f t="shared" si="37"/>
        <v>0</v>
      </c>
      <c r="AR49" s="25">
        <f t="shared" si="26"/>
        <v>0</v>
      </c>
      <c r="AS49" s="25">
        <f t="shared" si="27"/>
        <v>0</v>
      </c>
      <c r="AT49" s="85">
        <f t="shared" si="28"/>
        <v>0</v>
      </c>
    </row>
    <row r="50" spans="1:46">
      <c r="A50" s="76">
        <v>46</v>
      </c>
      <c r="C50" s="10">
        <f t="shared" si="29"/>
        <v>88</v>
      </c>
      <c r="D50" s="93" t="str" cm="1">
        <f t="array" ref="D50">_xlfn.IFS(C50&lt;=4,"1-4",C50&lt;=9,"5-9",C50&lt;=14,"10-14",C50&lt;=19,"15-19",C50&lt;=24,"20-24",C50&lt;=29,"25-29",C50&lt;=34,"30-34",C50&lt;=39,"35-39",C50&lt;=44,"40-44",C50&lt;=49,"45-49",C50&lt;=54,"50-54",C50&lt;=54,"50-54",C50&lt;=59,"55-59",C50&lt;=64,"60-64",C50&lt;=69,"65-69",C50&lt;=74,"70-74",C50&lt;=79,"75-79",C50&lt;=84,"80-84",C50&gt;84,"85+")</f>
        <v>85+</v>
      </c>
      <c r="E50" s="79">
        <f>IF(D50="85+",1,VLOOKUP(D50,'Life table 2014'!$AF$3:$AR$21,7,FALSE))</f>
        <v>1</v>
      </c>
      <c r="F50" s="68"/>
      <c r="G50" s="266">
        <f t="shared" si="5"/>
        <v>16790</v>
      </c>
      <c r="H50" s="25">
        <f>'Parameters &amp; DSA'!$B$113*G50^'Parameters &amp; DSA'!$B$114</f>
        <v>2.0929436896217051</v>
      </c>
      <c r="I50" s="264">
        <f t="shared" si="32"/>
        <v>4.769029982759776E-2</v>
      </c>
      <c r="J50" s="68"/>
      <c r="K50" s="134">
        <f t="shared" si="38"/>
        <v>0</v>
      </c>
      <c r="L50" s="135">
        <f t="shared" si="39"/>
        <v>0</v>
      </c>
      <c r="M50" s="135">
        <f t="shared" si="40"/>
        <v>0</v>
      </c>
      <c r="N50" s="25">
        <f t="shared" si="41"/>
        <v>0</v>
      </c>
      <c r="O50" s="25">
        <f t="shared" si="42"/>
        <v>0</v>
      </c>
      <c r="P50" s="25">
        <f t="shared" si="43"/>
        <v>0</v>
      </c>
      <c r="Q50" s="25">
        <f t="shared" si="44"/>
        <v>0</v>
      </c>
      <c r="R50" s="25">
        <f t="shared" si="45"/>
        <v>0</v>
      </c>
      <c r="S50" s="25">
        <f t="shared" si="46"/>
        <v>0</v>
      </c>
      <c r="T50" s="509">
        <f t="shared" si="47"/>
        <v>0</v>
      </c>
      <c r="U50" s="509">
        <f t="shared" si="48"/>
        <v>0</v>
      </c>
      <c r="V50" s="509">
        <f t="shared" si="49"/>
        <v>0</v>
      </c>
      <c r="W50" s="25">
        <f t="shared" si="50"/>
        <v>0</v>
      </c>
      <c r="X50" s="25">
        <f t="shared" si="51"/>
        <v>0</v>
      </c>
      <c r="Y50" s="136">
        <f t="shared" si="30"/>
        <v>1.0000000000000009</v>
      </c>
      <c r="Z50" s="85">
        <f t="shared" si="31"/>
        <v>1.0000000000000009</v>
      </c>
      <c r="AB50" s="162">
        <f>(IF('Parameters &amp; DSA'!$H$1=1,(('Parameters &amp; DSA'!$B$73+'Parameters &amp; DSA'!$B$79+'Parameters &amp; DSA'!$B$83+'Parameters &amp; DSA'!$B$87)*K50)/(1+cDC)^$A50,(('Parameters &amp; DSA'!$B$73+'Parameters &amp; DSA'!$B$79)*K50)))*($AD$2/$AF$2)</f>
        <v>0</v>
      </c>
      <c r="AC50" s="282">
        <f>(IF('Parameters &amp; DSA'!$H$1=1,(('Parameters &amp; DSA'!$B$73+'Parameters &amp; DSA'!$B$79+'Parameters &amp; DSA'!$B$83+'Parameters &amp; DSA'!$B$87)*($M50+$N50))/(1+cDC)^$A50,(('Parameters &amp; DSA'!$B$73+'Parameters &amp; DSA'!$B$79)*($M50+$N50))))*($AD$2/$AF$2)</f>
        <v>0</v>
      </c>
      <c r="AD50" s="282">
        <f>(IF('Parameters &amp; DSA'!$H$1=1,(('Parameters &amp; DSA'!$B$73+'Parameters &amp; DSA'!$B$79+'Parameters &amp; DSA'!$B$83+'Parameters &amp; DSA'!$B$87)*(P50+Q50))/(1+cDC)^$A50,(('Parameters &amp; DSA'!$B$73+'Parameters &amp; DSA'!$B$79)*(P50+Q50))))*($AD$2/$AF$2)</f>
        <v>0</v>
      </c>
      <c r="AE50" s="282">
        <f>(IF('Parameters &amp; DSA'!$H$1=1,(('Parameters &amp; DSA'!$B$73+'Parameters &amp; DSA'!$B$79+'Parameters &amp; DSA'!$B$83+'Parameters &amp; DSA'!$B$87)*(S50+T50))/(1+cDC)^$A50,(('Parameters &amp; DSA'!$B$73+'Parameters &amp; DSA'!$B$79)*(S50+T50))))*($AD$2/$AF$2)</f>
        <v>0</v>
      </c>
      <c r="AF50" s="282">
        <f>(IF('Parameters &amp; DSA'!$H$1=1,(((V50)*cM_Dialysis0)+(W50*(cM_Dialysis1)))/(1+'Parameters &amp; DSA'!$B$6)^$A50,(((V50)*cM_Dialysis0)+(W50*cM_Dialysis1))))*($AD$2/$AG$2)</f>
        <v>0</v>
      </c>
      <c r="AG50" s="163">
        <f t="shared" si="21"/>
        <v>0</v>
      </c>
      <c r="AI50" s="84">
        <f t="shared" si="33"/>
        <v>0</v>
      </c>
      <c r="AJ50" s="25">
        <f t="shared" si="22"/>
        <v>0</v>
      </c>
      <c r="AK50" s="25">
        <f t="shared" si="34"/>
        <v>0</v>
      </c>
      <c r="AL50" s="25">
        <f t="shared" si="23"/>
        <v>0</v>
      </c>
      <c r="AM50" s="25">
        <f t="shared" si="35"/>
        <v>0</v>
      </c>
      <c r="AN50" s="25">
        <f t="shared" si="24"/>
        <v>0</v>
      </c>
      <c r="AO50" s="25">
        <f t="shared" si="36"/>
        <v>0</v>
      </c>
      <c r="AP50" s="25">
        <f t="shared" si="25"/>
        <v>0</v>
      </c>
      <c r="AQ50" s="25">
        <f t="shared" si="37"/>
        <v>0</v>
      </c>
      <c r="AR50" s="25">
        <f t="shared" si="26"/>
        <v>0</v>
      </c>
      <c r="AS50" s="25">
        <f t="shared" si="27"/>
        <v>0</v>
      </c>
      <c r="AT50" s="85">
        <f t="shared" si="28"/>
        <v>0</v>
      </c>
    </row>
    <row r="51" spans="1:46">
      <c r="A51" s="76">
        <v>47</v>
      </c>
      <c r="C51" s="10">
        <f t="shared" si="29"/>
        <v>89</v>
      </c>
      <c r="D51" s="93" t="str" cm="1">
        <f t="array" ref="D51">_xlfn.IFS(C51&lt;=4,"1-4",C51&lt;=9,"5-9",C51&lt;=14,"10-14",C51&lt;=19,"15-19",C51&lt;=24,"20-24",C51&lt;=29,"25-29",C51&lt;=34,"30-34",C51&lt;=39,"35-39",C51&lt;=44,"40-44",C51&lt;=49,"45-49",C51&lt;=54,"50-54",C51&lt;=54,"50-54",C51&lt;=59,"55-59",C51&lt;=64,"60-64",C51&lt;=69,"65-69",C51&lt;=74,"70-74",C51&lt;=79,"75-79",C51&lt;=84,"80-84",C51&gt;84,"85+")</f>
        <v>85+</v>
      </c>
      <c r="E51" s="79">
        <f>IF(D51="85+",1,VLOOKUP(D51,'Life table 2014'!$AF$3:$AR$21,7,FALSE))</f>
        <v>1</v>
      </c>
      <c r="F51" s="68"/>
      <c r="G51" s="266">
        <f t="shared" si="5"/>
        <v>17155</v>
      </c>
      <c r="H51" s="25">
        <f>'Parameters &amp; DSA'!$B$113*G51^'Parameters &amp; DSA'!$B$114</f>
        <v>2.1418882701040904</v>
      </c>
      <c r="I51" s="264">
        <f t="shared" si="32"/>
        <v>4.7766099420350594E-2</v>
      </c>
      <c r="J51" s="68"/>
      <c r="K51" s="134">
        <f t="shared" si="38"/>
        <v>0</v>
      </c>
      <c r="L51" s="135">
        <f t="shared" si="39"/>
        <v>0</v>
      </c>
      <c r="M51" s="135">
        <f t="shared" si="40"/>
        <v>0</v>
      </c>
      <c r="N51" s="25">
        <f t="shared" si="41"/>
        <v>0</v>
      </c>
      <c r="O51" s="25">
        <f t="shared" si="42"/>
        <v>0</v>
      </c>
      <c r="P51" s="25">
        <f t="shared" si="43"/>
        <v>0</v>
      </c>
      <c r="Q51" s="25">
        <f t="shared" si="44"/>
        <v>0</v>
      </c>
      <c r="R51" s="25">
        <f t="shared" si="45"/>
        <v>0</v>
      </c>
      <c r="S51" s="25">
        <f t="shared" si="46"/>
        <v>0</v>
      </c>
      <c r="T51" s="509">
        <f t="shared" si="47"/>
        <v>0</v>
      </c>
      <c r="U51" s="509">
        <f t="shared" si="48"/>
        <v>0</v>
      </c>
      <c r="V51" s="509">
        <f t="shared" si="49"/>
        <v>0</v>
      </c>
      <c r="W51" s="25">
        <f t="shared" si="50"/>
        <v>0</v>
      </c>
      <c r="X51" s="25">
        <f t="shared" si="51"/>
        <v>0</v>
      </c>
      <c r="Y51" s="136">
        <f t="shared" si="30"/>
        <v>1.0000000000000009</v>
      </c>
      <c r="Z51" s="85">
        <f t="shared" si="31"/>
        <v>1.0000000000000009</v>
      </c>
      <c r="AB51" s="162">
        <f>(IF('Parameters &amp; DSA'!$H$1=1,(('Parameters &amp; DSA'!$B$73+'Parameters &amp; DSA'!$B$79+'Parameters &amp; DSA'!$B$83+'Parameters &amp; DSA'!$B$87)*K51)/(1+cDC)^$A51,(('Parameters &amp; DSA'!$B$73+'Parameters &amp; DSA'!$B$79)*K51)))*($AD$2/$AF$2)</f>
        <v>0</v>
      </c>
      <c r="AC51" s="282">
        <f>(IF('Parameters &amp; DSA'!$H$1=1,(('Parameters &amp; DSA'!$B$73+'Parameters &amp; DSA'!$B$79+'Parameters &amp; DSA'!$B$83+'Parameters &amp; DSA'!$B$87)*($M51+$N51))/(1+cDC)^$A51,(('Parameters &amp; DSA'!$B$73+'Parameters &amp; DSA'!$B$79)*($M51+$N51))))*($AD$2/$AF$2)</f>
        <v>0</v>
      </c>
      <c r="AD51" s="282">
        <f>(IF('Parameters &amp; DSA'!$H$1=1,(('Parameters &amp; DSA'!$B$73+'Parameters &amp; DSA'!$B$79+'Parameters &amp; DSA'!$B$83+'Parameters &amp; DSA'!$B$87)*(P51+Q51))/(1+cDC)^$A51,(('Parameters &amp; DSA'!$B$73+'Parameters &amp; DSA'!$B$79)*(P51+Q51))))*($AD$2/$AF$2)</f>
        <v>0</v>
      </c>
      <c r="AE51" s="282">
        <f>(IF('Parameters &amp; DSA'!$H$1=1,(('Parameters &amp; DSA'!$B$73+'Parameters &amp; DSA'!$B$79+'Parameters &amp; DSA'!$B$83+'Parameters &amp; DSA'!$B$87)*(S51+T51))/(1+cDC)^$A51,(('Parameters &amp; DSA'!$B$73+'Parameters &amp; DSA'!$B$79)*(S51+T51))))*($AD$2/$AF$2)</f>
        <v>0</v>
      </c>
      <c r="AF51" s="282">
        <f>(IF('Parameters &amp; DSA'!$H$1=1,(((V51)*cM_Dialysis0)+(W51*(cM_Dialysis1)))/(1+'Parameters &amp; DSA'!$B$6)^$A51,(((V51)*cM_Dialysis0)+(W51*cM_Dialysis1))))*($AD$2/$AG$2)</f>
        <v>0</v>
      </c>
      <c r="AG51" s="163">
        <f t="shared" si="21"/>
        <v>0</v>
      </c>
      <c r="AI51" s="84">
        <f t="shared" si="33"/>
        <v>0</v>
      </c>
      <c r="AJ51" s="25">
        <f t="shared" si="22"/>
        <v>0</v>
      </c>
      <c r="AK51" s="25">
        <f t="shared" si="34"/>
        <v>0</v>
      </c>
      <c r="AL51" s="25">
        <f t="shared" si="23"/>
        <v>0</v>
      </c>
      <c r="AM51" s="25">
        <f t="shared" si="35"/>
        <v>0</v>
      </c>
      <c r="AN51" s="25">
        <f t="shared" si="24"/>
        <v>0</v>
      </c>
      <c r="AO51" s="25">
        <f t="shared" si="36"/>
        <v>0</v>
      </c>
      <c r="AP51" s="25">
        <f t="shared" si="25"/>
        <v>0</v>
      </c>
      <c r="AQ51" s="25">
        <f t="shared" si="37"/>
        <v>0</v>
      </c>
      <c r="AR51" s="25">
        <f t="shared" si="26"/>
        <v>0</v>
      </c>
      <c r="AS51" s="25">
        <f t="shared" si="27"/>
        <v>0</v>
      </c>
      <c r="AT51" s="85">
        <f t="shared" si="28"/>
        <v>0</v>
      </c>
    </row>
    <row r="52" spans="1:46">
      <c r="A52" s="76">
        <v>48</v>
      </c>
      <c r="C52" s="10">
        <f t="shared" si="29"/>
        <v>90</v>
      </c>
      <c r="D52" s="93" t="str" cm="1">
        <f t="array" ref="D52">_xlfn.IFS(C52&lt;=4,"1-4",C52&lt;=9,"5-9",C52&lt;=14,"10-14",C52&lt;=19,"15-19",C52&lt;=24,"20-24",C52&lt;=29,"25-29",C52&lt;=34,"30-34",C52&lt;=39,"35-39",C52&lt;=44,"40-44",C52&lt;=49,"45-49",C52&lt;=54,"50-54",C52&lt;=54,"50-54",C52&lt;=59,"55-59",C52&lt;=64,"60-64",C52&lt;=69,"65-69",C52&lt;=74,"70-74",C52&lt;=79,"75-79",C52&lt;=84,"80-84",C52&gt;84,"85+")</f>
        <v>85+</v>
      </c>
      <c r="E52" s="79">
        <f>IF(D52="85+",1,VLOOKUP(D52,'Life table 2014'!$AF$3:$AR$21,7,FALSE))</f>
        <v>1</v>
      </c>
      <c r="F52" s="68"/>
      <c r="G52" s="266">
        <f t="shared" si="5"/>
        <v>17520</v>
      </c>
      <c r="H52" s="25">
        <f>'Parameters &amp; DSA'!$B$113*G52^'Parameters &amp; DSA'!$B$114</f>
        <v>2.1909108809952542</v>
      </c>
      <c r="I52" s="264">
        <f t="shared" si="32"/>
        <v>4.7840399721986393E-2</v>
      </c>
      <c r="J52" s="68"/>
      <c r="K52" s="134">
        <f t="shared" si="38"/>
        <v>0</v>
      </c>
      <c r="L52" s="135">
        <f t="shared" si="39"/>
        <v>0</v>
      </c>
      <c r="M52" s="135">
        <f t="shared" si="40"/>
        <v>0</v>
      </c>
      <c r="N52" s="25">
        <f t="shared" si="41"/>
        <v>0</v>
      </c>
      <c r="O52" s="25">
        <f t="shared" si="42"/>
        <v>0</v>
      </c>
      <c r="P52" s="25">
        <f t="shared" si="43"/>
        <v>0</v>
      </c>
      <c r="Q52" s="25">
        <f t="shared" si="44"/>
        <v>0</v>
      </c>
      <c r="R52" s="25">
        <f t="shared" si="45"/>
        <v>0</v>
      </c>
      <c r="S52" s="25">
        <f t="shared" si="46"/>
        <v>0</v>
      </c>
      <c r="T52" s="509">
        <f t="shared" si="47"/>
        <v>0</v>
      </c>
      <c r="U52" s="509">
        <f t="shared" si="48"/>
        <v>0</v>
      </c>
      <c r="V52" s="509">
        <f t="shared" si="49"/>
        <v>0</v>
      </c>
      <c r="W52" s="25">
        <f t="shared" si="50"/>
        <v>0</v>
      </c>
      <c r="X52" s="25">
        <f t="shared" si="51"/>
        <v>0</v>
      </c>
      <c r="Y52" s="136">
        <f t="shared" si="30"/>
        <v>1.0000000000000009</v>
      </c>
      <c r="Z52" s="85">
        <f t="shared" si="31"/>
        <v>1.0000000000000009</v>
      </c>
      <c r="AB52" s="162">
        <f>(IF('Parameters &amp; DSA'!$H$1=1,(('Parameters &amp; DSA'!$B$73+'Parameters &amp; DSA'!$B$79+'Parameters &amp; DSA'!$B$83+'Parameters &amp; DSA'!$B$87)*K52)/(1+cDC)^$A52,(('Parameters &amp; DSA'!$B$73+'Parameters &amp; DSA'!$B$79)*K52)))*($AD$2/$AF$2)</f>
        <v>0</v>
      </c>
      <c r="AC52" s="282">
        <f>(IF('Parameters &amp; DSA'!$H$1=1,(('Parameters &amp; DSA'!$B$73+'Parameters &amp; DSA'!$B$79+'Parameters &amp; DSA'!$B$83+'Parameters &amp; DSA'!$B$87)*($M52+$N52))/(1+cDC)^$A52,(('Parameters &amp; DSA'!$B$73+'Parameters &amp; DSA'!$B$79)*($M52+$N52))))*($AD$2/$AF$2)</f>
        <v>0</v>
      </c>
      <c r="AD52" s="282">
        <f>(IF('Parameters &amp; DSA'!$H$1=1,(('Parameters &amp; DSA'!$B$73+'Parameters &amp; DSA'!$B$79+'Parameters &amp; DSA'!$B$83+'Parameters &amp; DSA'!$B$87)*(P52+Q52))/(1+cDC)^$A52,(('Parameters &amp; DSA'!$B$73+'Parameters &amp; DSA'!$B$79)*(P52+Q52))))*($AD$2/$AF$2)</f>
        <v>0</v>
      </c>
      <c r="AE52" s="282">
        <f>(IF('Parameters &amp; DSA'!$H$1=1,(('Parameters &amp; DSA'!$B$73+'Parameters &amp; DSA'!$B$79+'Parameters &amp; DSA'!$B$83+'Parameters &amp; DSA'!$B$87)*(S52+T52))/(1+cDC)^$A52,(('Parameters &amp; DSA'!$B$73+'Parameters &amp; DSA'!$B$79)*(S52+T52))))*($AD$2/$AF$2)</f>
        <v>0</v>
      </c>
      <c r="AF52" s="282">
        <f>(IF('Parameters &amp; DSA'!$H$1=1,(((V52)*cM_Dialysis0)+(W52*(cM_Dialysis1)))/(1+'Parameters &amp; DSA'!$B$6)^$A52,(((V52)*cM_Dialysis0)+(W52*cM_Dialysis1))))*($AD$2/$AG$2)</f>
        <v>0</v>
      </c>
      <c r="AG52" s="163">
        <f t="shared" si="21"/>
        <v>0</v>
      </c>
      <c r="AI52" s="84">
        <f t="shared" si="33"/>
        <v>0</v>
      </c>
      <c r="AJ52" s="25">
        <f t="shared" si="22"/>
        <v>0</v>
      </c>
      <c r="AK52" s="25">
        <f t="shared" si="34"/>
        <v>0</v>
      </c>
      <c r="AL52" s="25">
        <f t="shared" si="23"/>
        <v>0</v>
      </c>
      <c r="AM52" s="25">
        <f t="shared" si="35"/>
        <v>0</v>
      </c>
      <c r="AN52" s="25">
        <f t="shared" si="24"/>
        <v>0</v>
      </c>
      <c r="AO52" s="25">
        <f t="shared" si="36"/>
        <v>0</v>
      </c>
      <c r="AP52" s="25">
        <f t="shared" si="25"/>
        <v>0</v>
      </c>
      <c r="AQ52" s="25">
        <f t="shared" si="37"/>
        <v>0</v>
      </c>
      <c r="AR52" s="25">
        <f t="shared" si="26"/>
        <v>0</v>
      </c>
      <c r="AS52" s="25">
        <f t="shared" si="27"/>
        <v>0</v>
      </c>
      <c r="AT52" s="85">
        <f t="shared" si="28"/>
        <v>0</v>
      </c>
    </row>
    <row r="53" spans="1:46">
      <c r="A53" s="76">
        <v>49</v>
      </c>
      <c r="C53" s="10">
        <f t="shared" si="29"/>
        <v>91</v>
      </c>
      <c r="D53" s="93" t="str" cm="1">
        <f t="array" ref="D53">_xlfn.IFS(C53&lt;=4,"1-4",C53&lt;=9,"5-9",C53&lt;=14,"10-14",C53&lt;=19,"15-19",C53&lt;=24,"20-24",C53&lt;=29,"25-29",C53&lt;=34,"30-34",C53&lt;=39,"35-39",C53&lt;=44,"40-44",C53&lt;=49,"45-49",C53&lt;=54,"50-54",C53&lt;=54,"50-54",C53&lt;=59,"55-59",C53&lt;=64,"60-64",C53&lt;=69,"65-69",C53&lt;=74,"70-74",C53&lt;=79,"75-79",C53&lt;=84,"80-84",C53&gt;84,"85+")</f>
        <v>85+</v>
      </c>
      <c r="E53" s="79">
        <f>IF(D53="85+",1,VLOOKUP(D53,'Life table 2014'!$AF$3:$AR$21,7,FALSE))</f>
        <v>1</v>
      </c>
      <c r="F53" s="68"/>
      <c r="G53" s="266">
        <f t="shared" si="5"/>
        <v>17885</v>
      </c>
      <c r="H53" s="25">
        <f>'Parameters &amp; DSA'!$B$113*G53^'Parameters &amp; DSA'!$B$114</f>
        <v>2.2400100169712074</v>
      </c>
      <c r="I53" s="264">
        <f t="shared" si="32"/>
        <v>4.7913261028236231E-2</v>
      </c>
      <c r="J53" s="68"/>
      <c r="K53" s="134">
        <f t="shared" si="38"/>
        <v>0</v>
      </c>
      <c r="L53" s="135">
        <f t="shared" si="39"/>
        <v>0</v>
      </c>
      <c r="M53" s="135">
        <f t="shared" si="40"/>
        <v>0</v>
      </c>
      <c r="N53" s="25">
        <f t="shared" si="41"/>
        <v>0</v>
      </c>
      <c r="O53" s="25">
        <f t="shared" si="42"/>
        <v>0</v>
      </c>
      <c r="P53" s="25">
        <f t="shared" si="43"/>
        <v>0</v>
      </c>
      <c r="Q53" s="25">
        <f t="shared" si="44"/>
        <v>0</v>
      </c>
      <c r="R53" s="25">
        <f t="shared" si="45"/>
        <v>0</v>
      </c>
      <c r="S53" s="25">
        <f t="shared" si="46"/>
        <v>0</v>
      </c>
      <c r="T53" s="509">
        <f t="shared" si="47"/>
        <v>0</v>
      </c>
      <c r="U53" s="509">
        <f t="shared" si="48"/>
        <v>0</v>
      </c>
      <c r="V53" s="509">
        <f t="shared" si="49"/>
        <v>0</v>
      </c>
      <c r="W53" s="25">
        <f t="shared" si="50"/>
        <v>0</v>
      </c>
      <c r="X53" s="25">
        <f t="shared" si="51"/>
        <v>0</v>
      </c>
      <c r="Y53" s="136">
        <f t="shared" si="30"/>
        <v>1.0000000000000009</v>
      </c>
      <c r="Z53" s="85">
        <f t="shared" si="31"/>
        <v>1.0000000000000009</v>
      </c>
      <c r="AB53" s="162">
        <f>(IF('Parameters &amp; DSA'!$H$1=1,(('Parameters &amp; DSA'!$B$73+'Parameters &amp; DSA'!$B$79+'Parameters &amp; DSA'!$B$83+'Parameters &amp; DSA'!$B$87)*K53)/(1+cDC)^$A53,(('Parameters &amp; DSA'!$B$73+'Parameters &amp; DSA'!$B$79)*K53)))*($AD$2/$AF$2)</f>
        <v>0</v>
      </c>
      <c r="AC53" s="282">
        <f>(IF('Parameters &amp; DSA'!$H$1=1,(('Parameters &amp; DSA'!$B$73+'Parameters &amp; DSA'!$B$79+'Parameters &amp; DSA'!$B$83+'Parameters &amp; DSA'!$B$87)*($M53+$N53))/(1+cDC)^$A53,(('Parameters &amp; DSA'!$B$73+'Parameters &amp; DSA'!$B$79)*($M53+$N53))))*($AD$2/$AF$2)</f>
        <v>0</v>
      </c>
      <c r="AD53" s="282">
        <f>(IF('Parameters &amp; DSA'!$H$1=1,(('Parameters &amp; DSA'!$B$73+'Parameters &amp; DSA'!$B$79+'Parameters &amp; DSA'!$B$83+'Parameters &amp; DSA'!$B$87)*(P53+Q53))/(1+cDC)^$A53,(('Parameters &amp; DSA'!$B$73+'Parameters &amp; DSA'!$B$79)*(P53+Q53))))*($AD$2/$AF$2)</f>
        <v>0</v>
      </c>
      <c r="AE53" s="282">
        <f>(IF('Parameters &amp; DSA'!$H$1=1,(('Parameters &amp; DSA'!$B$73+'Parameters &amp; DSA'!$B$79+'Parameters &amp; DSA'!$B$83+'Parameters &amp; DSA'!$B$87)*(S53+T53))/(1+cDC)^$A53,(('Parameters &amp; DSA'!$B$73+'Parameters &amp; DSA'!$B$79)*(S53+T53))))*($AD$2/$AF$2)</f>
        <v>0</v>
      </c>
      <c r="AF53" s="282">
        <f>(IF('Parameters &amp; DSA'!$H$1=1,(((V53)*cM_Dialysis0)+(W53*(cM_Dialysis1)))/(1+'Parameters &amp; DSA'!$B$6)^$A53,(((V53)*cM_Dialysis0)+(W53*cM_Dialysis1))))*($AD$2/$AG$2)</f>
        <v>0</v>
      </c>
      <c r="AG53" s="163">
        <f t="shared" si="21"/>
        <v>0</v>
      </c>
      <c r="AI53" s="84">
        <f t="shared" si="33"/>
        <v>0</v>
      </c>
      <c r="AJ53" s="25">
        <f t="shared" si="22"/>
        <v>0</v>
      </c>
      <c r="AK53" s="25">
        <f t="shared" si="34"/>
        <v>0</v>
      </c>
      <c r="AL53" s="25">
        <f t="shared" si="23"/>
        <v>0</v>
      </c>
      <c r="AM53" s="25">
        <f t="shared" si="35"/>
        <v>0</v>
      </c>
      <c r="AN53" s="25">
        <f t="shared" si="24"/>
        <v>0</v>
      </c>
      <c r="AO53" s="25">
        <f t="shared" si="36"/>
        <v>0</v>
      </c>
      <c r="AP53" s="25">
        <f t="shared" si="25"/>
        <v>0</v>
      </c>
      <c r="AQ53" s="25">
        <f t="shared" si="37"/>
        <v>0</v>
      </c>
      <c r="AR53" s="25">
        <f t="shared" si="26"/>
        <v>0</v>
      </c>
      <c r="AS53" s="25">
        <f t="shared" si="27"/>
        <v>0</v>
      </c>
      <c r="AT53" s="85">
        <f t="shared" si="28"/>
        <v>0</v>
      </c>
    </row>
    <row r="54" spans="1:46">
      <c r="A54" s="76">
        <v>50</v>
      </c>
      <c r="C54" s="10">
        <f t="shared" si="29"/>
        <v>92</v>
      </c>
      <c r="D54" s="93" t="str" cm="1">
        <f t="array" ref="D54">_xlfn.IFS(C54&lt;=4,"1-4",C54&lt;=9,"5-9",C54&lt;=14,"10-14",C54&lt;=19,"15-19",C54&lt;=24,"20-24",C54&lt;=29,"25-29",C54&lt;=34,"30-34",C54&lt;=39,"35-39",C54&lt;=44,"40-44",C54&lt;=49,"45-49",C54&lt;=54,"50-54",C54&lt;=54,"50-54",C54&lt;=59,"55-59",C54&lt;=64,"60-64",C54&lt;=69,"65-69",C54&lt;=74,"70-74",C54&lt;=79,"75-79",C54&lt;=84,"80-84",C54&gt;84,"85+")</f>
        <v>85+</v>
      </c>
      <c r="E54" s="79">
        <f>IF(D54="85+",1,VLOOKUP(D54,'Life table 2014'!$AF$3:$AR$21,7,FALSE))</f>
        <v>1</v>
      </c>
      <c r="F54" s="68"/>
      <c r="G54" s="266">
        <f t="shared" si="5"/>
        <v>18250</v>
      </c>
      <c r="H54" s="25">
        <f>'Parameters &amp; DSA'!$B$113*G54^'Parameters &amp; DSA'!$B$114</f>
        <v>2.2891842319078073</v>
      </c>
      <c r="I54" s="264">
        <f t="shared" si="32"/>
        <v>4.7984740027725792E-2</v>
      </c>
      <c r="J54" s="68"/>
      <c r="K54" s="134">
        <f t="shared" si="38"/>
        <v>0</v>
      </c>
      <c r="L54" s="135">
        <f t="shared" si="39"/>
        <v>0</v>
      </c>
      <c r="M54" s="135">
        <f t="shared" si="40"/>
        <v>0</v>
      </c>
      <c r="N54" s="25">
        <f t="shared" si="41"/>
        <v>0</v>
      </c>
      <c r="O54" s="25">
        <f t="shared" si="42"/>
        <v>0</v>
      </c>
      <c r="P54" s="25">
        <f t="shared" si="43"/>
        <v>0</v>
      </c>
      <c r="Q54" s="25">
        <f t="shared" si="44"/>
        <v>0</v>
      </c>
      <c r="R54" s="25">
        <f t="shared" si="45"/>
        <v>0</v>
      </c>
      <c r="S54" s="25">
        <f t="shared" si="46"/>
        <v>0</v>
      </c>
      <c r="T54" s="509">
        <f t="shared" si="47"/>
        <v>0</v>
      </c>
      <c r="U54" s="509">
        <f t="shared" si="48"/>
        <v>0</v>
      </c>
      <c r="V54" s="509">
        <f t="shared" si="49"/>
        <v>0</v>
      </c>
      <c r="W54" s="25">
        <f t="shared" si="50"/>
        <v>0</v>
      </c>
      <c r="X54" s="25">
        <f t="shared" si="51"/>
        <v>0</v>
      </c>
      <c r="Y54" s="136">
        <f t="shared" si="30"/>
        <v>1.0000000000000009</v>
      </c>
      <c r="Z54" s="85">
        <f t="shared" si="31"/>
        <v>1.0000000000000009</v>
      </c>
      <c r="AB54" s="162">
        <f>(IF('Parameters &amp; DSA'!$H$1=1,(('Parameters &amp; DSA'!$B$73+'Parameters &amp; DSA'!$B$79+'Parameters &amp; DSA'!$B$83+'Parameters &amp; DSA'!$B$87)*K54)/(1+cDC)^$A54,(('Parameters &amp; DSA'!$B$73+'Parameters &amp; DSA'!$B$79)*K54)))*($AD$2/$AF$2)</f>
        <v>0</v>
      </c>
      <c r="AC54" s="282">
        <f>(IF('Parameters &amp; DSA'!$H$1=1,(('Parameters &amp; DSA'!$B$73+'Parameters &amp; DSA'!$B$79+'Parameters &amp; DSA'!$B$83+'Parameters &amp; DSA'!$B$87)*($M54+$N54))/(1+cDC)^$A54,(('Parameters &amp; DSA'!$B$73+'Parameters &amp; DSA'!$B$79)*($M54+$N54))))*($AD$2/$AF$2)</f>
        <v>0</v>
      </c>
      <c r="AD54" s="282">
        <f>(IF('Parameters &amp; DSA'!$H$1=1,(('Parameters &amp; DSA'!$B$73+'Parameters &amp; DSA'!$B$79+'Parameters &amp; DSA'!$B$83+'Parameters &amp; DSA'!$B$87)*(P54+Q54))/(1+cDC)^$A54,(('Parameters &amp; DSA'!$B$73+'Parameters &amp; DSA'!$B$79)*(P54+Q54))))*($AD$2/$AF$2)</f>
        <v>0</v>
      </c>
      <c r="AE54" s="282">
        <f>(IF('Parameters &amp; DSA'!$H$1=1,(('Parameters &amp; DSA'!$B$73+'Parameters &amp; DSA'!$B$79+'Parameters &amp; DSA'!$B$83+'Parameters &amp; DSA'!$B$87)*(S54+T54))/(1+cDC)^$A54,(('Parameters &amp; DSA'!$B$73+'Parameters &amp; DSA'!$B$79)*(S54+T54))))*($AD$2/$AF$2)</f>
        <v>0</v>
      </c>
      <c r="AF54" s="282">
        <f>(IF('Parameters &amp; DSA'!$H$1=1,(((V54)*cM_Dialysis0)+(W54*(cM_Dialysis1)))/(1+'Parameters &amp; DSA'!$B$6)^$A54,(((V54)*cM_Dialysis0)+(W54*cM_Dialysis1))))*($AD$2/$AG$2)</f>
        <v>0</v>
      </c>
      <c r="AG54" s="163">
        <f t="shared" si="21"/>
        <v>0</v>
      </c>
      <c r="AI54" s="84">
        <f t="shared" si="33"/>
        <v>0</v>
      </c>
      <c r="AJ54" s="25">
        <f t="shared" si="22"/>
        <v>0</v>
      </c>
      <c r="AK54" s="25">
        <f t="shared" si="34"/>
        <v>0</v>
      </c>
      <c r="AL54" s="25">
        <f t="shared" si="23"/>
        <v>0</v>
      </c>
      <c r="AM54" s="25">
        <f t="shared" si="35"/>
        <v>0</v>
      </c>
      <c r="AN54" s="25">
        <f t="shared" si="24"/>
        <v>0</v>
      </c>
      <c r="AO54" s="25">
        <f t="shared" si="36"/>
        <v>0</v>
      </c>
      <c r="AP54" s="25">
        <f t="shared" si="25"/>
        <v>0</v>
      </c>
      <c r="AQ54" s="25">
        <f t="shared" si="37"/>
        <v>0</v>
      </c>
      <c r="AR54" s="25">
        <f t="shared" si="26"/>
        <v>0</v>
      </c>
      <c r="AS54" s="25">
        <f t="shared" si="27"/>
        <v>0</v>
      </c>
      <c r="AT54" s="85">
        <f t="shared" si="28"/>
        <v>0</v>
      </c>
    </row>
    <row r="55" spans="1:46">
      <c r="A55" s="76">
        <v>51</v>
      </c>
      <c r="C55" s="10">
        <f t="shared" si="29"/>
        <v>93</v>
      </c>
      <c r="D55" s="93" t="str" cm="1">
        <f t="array" ref="D55">_xlfn.IFS(C55&lt;=4,"1-4",C55&lt;=9,"5-9",C55&lt;=14,"10-14",C55&lt;=19,"15-19",C55&lt;=24,"20-24",C55&lt;=29,"25-29",C55&lt;=34,"30-34",C55&lt;=39,"35-39",C55&lt;=44,"40-44",C55&lt;=49,"45-49",C55&lt;=54,"50-54",C55&lt;=54,"50-54",C55&lt;=59,"55-59",C55&lt;=64,"60-64",C55&lt;=69,"65-69",C55&lt;=74,"70-74",C55&lt;=79,"75-79",C55&lt;=84,"80-84",C55&gt;84,"85+")</f>
        <v>85+</v>
      </c>
      <c r="E55" s="79">
        <f>IF(D55="85+",1,VLOOKUP(D55,'Life table 2014'!$AF$3:$AR$21,7,FALSE))</f>
        <v>1</v>
      </c>
      <c r="F55" s="68"/>
      <c r="G55" s="266">
        <f t="shared" si="5"/>
        <v>18615</v>
      </c>
      <c r="H55" s="25">
        <f>'Parameters &amp; DSA'!$B$113*G55^'Parameters &amp; DSA'!$B$114</f>
        <v>2.3384321354138144</v>
      </c>
      <c r="I55" s="264">
        <f t="shared" si="32"/>
        <v>4.8054890085626578E-2</v>
      </c>
      <c r="J55" s="68"/>
      <c r="K55" s="134">
        <f t="shared" si="38"/>
        <v>0</v>
      </c>
      <c r="L55" s="135">
        <f t="shared" si="39"/>
        <v>0</v>
      </c>
      <c r="M55" s="135">
        <f t="shared" si="40"/>
        <v>0</v>
      </c>
      <c r="N55" s="25">
        <f t="shared" si="41"/>
        <v>0</v>
      </c>
      <c r="O55" s="25">
        <f t="shared" si="42"/>
        <v>0</v>
      </c>
      <c r="P55" s="25">
        <f t="shared" si="43"/>
        <v>0</v>
      </c>
      <c r="Q55" s="25">
        <f t="shared" si="44"/>
        <v>0</v>
      </c>
      <c r="R55" s="25">
        <f t="shared" si="45"/>
        <v>0</v>
      </c>
      <c r="S55" s="25">
        <f t="shared" si="46"/>
        <v>0</v>
      </c>
      <c r="T55" s="509">
        <f t="shared" si="47"/>
        <v>0</v>
      </c>
      <c r="U55" s="509">
        <f t="shared" si="48"/>
        <v>0</v>
      </c>
      <c r="V55" s="509">
        <f t="shared" si="49"/>
        <v>0</v>
      </c>
      <c r="W55" s="25">
        <f t="shared" si="50"/>
        <v>0</v>
      </c>
      <c r="X55" s="25">
        <f t="shared" si="51"/>
        <v>0</v>
      </c>
      <c r="Y55" s="136">
        <f t="shared" si="30"/>
        <v>1.0000000000000009</v>
      </c>
      <c r="Z55" s="85">
        <f t="shared" si="31"/>
        <v>1.0000000000000009</v>
      </c>
      <c r="AB55" s="162">
        <f>(IF('Parameters &amp; DSA'!$H$1=1,(('Parameters &amp; DSA'!$B$73+'Parameters &amp; DSA'!$B$79+'Parameters &amp; DSA'!$B$83+'Parameters &amp; DSA'!$B$87)*K55)/(1+cDC)^$A55,(('Parameters &amp; DSA'!$B$73+'Parameters &amp; DSA'!$B$79)*K55)))*($AD$2/$AF$2)</f>
        <v>0</v>
      </c>
      <c r="AC55" s="282">
        <f>(IF('Parameters &amp; DSA'!$H$1=1,(('Parameters &amp; DSA'!$B$73+'Parameters &amp; DSA'!$B$79+'Parameters &amp; DSA'!$B$83+'Parameters &amp; DSA'!$B$87)*($M55+$N55))/(1+cDC)^$A55,(('Parameters &amp; DSA'!$B$73+'Parameters &amp; DSA'!$B$79)*($M55+$N55))))*($AD$2/$AF$2)</f>
        <v>0</v>
      </c>
      <c r="AD55" s="282">
        <f>(IF('Parameters &amp; DSA'!$H$1=1,(('Parameters &amp; DSA'!$B$73+'Parameters &amp; DSA'!$B$79+'Parameters &amp; DSA'!$B$83+'Parameters &amp; DSA'!$B$87)*(P55+Q55))/(1+cDC)^$A55,(('Parameters &amp; DSA'!$B$73+'Parameters &amp; DSA'!$B$79)*(P55+Q55))))*($AD$2/$AF$2)</f>
        <v>0</v>
      </c>
      <c r="AE55" s="282">
        <f>(IF('Parameters &amp; DSA'!$H$1=1,(('Parameters &amp; DSA'!$B$73+'Parameters &amp; DSA'!$B$79+'Parameters &amp; DSA'!$B$83+'Parameters &amp; DSA'!$B$87)*(S55+T55))/(1+cDC)^$A55,(('Parameters &amp; DSA'!$B$73+'Parameters &amp; DSA'!$B$79)*(S55+T55))))*($AD$2/$AF$2)</f>
        <v>0</v>
      </c>
      <c r="AF55" s="282">
        <f>(IF('Parameters &amp; DSA'!$H$1=1,(((V55)*cM_Dialysis0)+(W55*(cM_Dialysis1)))/(1+'Parameters &amp; DSA'!$B$6)^$A55,(((V55)*cM_Dialysis0)+(W55*cM_Dialysis1))))*($AD$2/$AG$2)</f>
        <v>0</v>
      </c>
      <c r="AG55" s="163">
        <f t="shared" si="21"/>
        <v>0</v>
      </c>
      <c r="AI55" s="84">
        <f t="shared" si="33"/>
        <v>0</v>
      </c>
      <c r="AJ55" s="25">
        <f t="shared" si="22"/>
        <v>0</v>
      </c>
      <c r="AK55" s="25">
        <f t="shared" si="34"/>
        <v>0</v>
      </c>
      <c r="AL55" s="25">
        <f t="shared" si="23"/>
        <v>0</v>
      </c>
      <c r="AM55" s="25">
        <f t="shared" si="35"/>
        <v>0</v>
      </c>
      <c r="AN55" s="25">
        <f t="shared" si="24"/>
        <v>0</v>
      </c>
      <c r="AO55" s="25">
        <f t="shared" si="36"/>
        <v>0</v>
      </c>
      <c r="AP55" s="25">
        <f t="shared" si="25"/>
        <v>0</v>
      </c>
      <c r="AQ55" s="25">
        <f t="shared" si="37"/>
        <v>0</v>
      </c>
      <c r="AR55" s="25">
        <f t="shared" si="26"/>
        <v>0</v>
      </c>
      <c r="AS55" s="25">
        <f t="shared" si="27"/>
        <v>0</v>
      </c>
      <c r="AT55" s="85">
        <f t="shared" si="28"/>
        <v>0</v>
      </c>
    </row>
    <row r="56" spans="1:46">
      <c r="A56" s="76">
        <v>52</v>
      </c>
      <c r="C56" s="10">
        <f t="shared" si="29"/>
        <v>94</v>
      </c>
      <c r="D56" s="93" t="str" cm="1">
        <f t="array" ref="D56">_xlfn.IFS(C56&lt;=4,"1-4",C56&lt;=9,"5-9",C56&lt;=14,"10-14",C56&lt;=19,"15-19",C56&lt;=24,"20-24",C56&lt;=29,"25-29",C56&lt;=34,"30-34",C56&lt;=39,"35-39",C56&lt;=44,"40-44",C56&lt;=49,"45-49",C56&lt;=54,"50-54",C56&lt;=54,"50-54",C56&lt;=59,"55-59",C56&lt;=64,"60-64",C56&lt;=69,"65-69",C56&lt;=74,"70-74",C56&lt;=79,"75-79",C56&lt;=84,"80-84",C56&gt;84,"85+")</f>
        <v>85+</v>
      </c>
      <c r="E56" s="79">
        <f>IF(D56="85+",1,VLOOKUP(D56,'Life table 2014'!$AF$3:$AR$21,7,FALSE))</f>
        <v>1</v>
      </c>
      <c r="F56" s="68"/>
      <c r="G56" s="266">
        <f t="shared" si="5"/>
        <v>18980</v>
      </c>
      <c r="H56" s="25">
        <f>'Parameters &amp; DSA'!$B$113*G56^'Parameters &amp; DSA'!$B$114</f>
        <v>2.3877523896311179</v>
      </c>
      <c r="I56" s="264">
        <f t="shared" si="32"/>
        <v>4.8123761499965889E-2</v>
      </c>
      <c r="J56" s="68"/>
      <c r="K56" s="134">
        <f t="shared" si="38"/>
        <v>0</v>
      </c>
      <c r="L56" s="135">
        <f t="shared" si="39"/>
        <v>0</v>
      </c>
      <c r="M56" s="135">
        <f t="shared" si="40"/>
        <v>0</v>
      </c>
      <c r="N56" s="25">
        <f t="shared" si="41"/>
        <v>0</v>
      </c>
      <c r="O56" s="25">
        <f t="shared" si="42"/>
        <v>0</v>
      </c>
      <c r="P56" s="25">
        <f t="shared" si="43"/>
        <v>0</v>
      </c>
      <c r="Q56" s="25">
        <f t="shared" si="44"/>
        <v>0</v>
      </c>
      <c r="R56" s="25">
        <f t="shared" si="45"/>
        <v>0</v>
      </c>
      <c r="S56" s="25">
        <f t="shared" si="46"/>
        <v>0</v>
      </c>
      <c r="T56" s="509">
        <f t="shared" si="47"/>
        <v>0</v>
      </c>
      <c r="U56" s="509">
        <f t="shared" si="48"/>
        <v>0</v>
      </c>
      <c r="V56" s="509">
        <f t="shared" si="49"/>
        <v>0</v>
      </c>
      <c r="W56" s="25">
        <f t="shared" si="50"/>
        <v>0</v>
      </c>
      <c r="X56" s="25">
        <f t="shared" si="51"/>
        <v>0</v>
      </c>
      <c r="Y56" s="136">
        <f t="shared" si="30"/>
        <v>1.0000000000000009</v>
      </c>
      <c r="Z56" s="85">
        <f t="shared" si="31"/>
        <v>1.0000000000000009</v>
      </c>
      <c r="AB56" s="162">
        <f>(IF('Parameters &amp; DSA'!$H$1=1,(('Parameters &amp; DSA'!$B$73+'Parameters &amp; DSA'!$B$79+'Parameters &amp; DSA'!$B$83+'Parameters &amp; DSA'!$B$87)*K56)/(1+cDC)^$A56,(('Parameters &amp; DSA'!$B$73+'Parameters &amp; DSA'!$B$79)*K56)))*($AD$2/$AF$2)</f>
        <v>0</v>
      </c>
      <c r="AC56" s="282">
        <f>(IF('Parameters &amp; DSA'!$H$1=1,(('Parameters &amp; DSA'!$B$73+'Parameters &amp; DSA'!$B$79+'Parameters &amp; DSA'!$B$83+'Parameters &amp; DSA'!$B$87)*($M56+$N56))/(1+cDC)^$A56,(('Parameters &amp; DSA'!$B$73+'Parameters &amp; DSA'!$B$79)*($M56+$N56))))*($AD$2/$AF$2)</f>
        <v>0</v>
      </c>
      <c r="AD56" s="282">
        <f>(IF('Parameters &amp; DSA'!$H$1=1,(('Parameters &amp; DSA'!$B$73+'Parameters &amp; DSA'!$B$79+'Parameters &amp; DSA'!$B$83+'Parameters &amp; DSA'!$B$87)*(P56+Q56))/(1+cDC)^$A56,(('Parameters &amp; DSA'!$B$73+'Parameters &amp; DSA'!$B$79)*(P56+Q56))))*($AD$2/$AF$2)</f>
        <v>0</v>
      </c>
      <c r="AE56" s="282">
        <f>(IF('Parameters &amp; DSA'!$H$1=1,(('Parameters &amp; DSA'!$B$73+'Parameters &amp; DSA'!$B$79+'Parameters &amp; DSA'!$B$83+'Parameters &amp; DSA'!$B$87)*(S56+T56))/(1+cDC)^$A56,(('Parameters &amp; DSA'!$B$73+'Parameters &amp; DSA'!$B$79)*(S56+T56))))*($AD$2/$AF$2)</f>
        <v>0</v>
      </c>
      <c r="AF56" s="282">
        <f>(IF('Parameters &amp; DSA'!$H$1=1,(((V56)*cM_Dialysis0)+(W56*(cM_Dialysis1)))/(1+'Parameters &amp; DSA'!$B$6)^$A56,(((V56)*cM_Dialysis0)+(W56*cM_Dialysis1))))*($AD$2/$AG$2)</f>
        <v>0</v>
      </c>
      <c r="AG56" s="163">
        <f t="shared" si="21"/>
        <v>0</v>
      </c>
      <c r="AI56" s="84">
        <f t="shared" si="33"/>
        <v>0</v>
      </c>
      <c r="AJ56" s="25">
        <f t="shared" si="22"/>
        <v>0</v>
      </c>
      <c r="AK56" s="25">
        <f t="shared" si="34"/>
        <v>0</v>
      </c>
      <c r="AL56" s="25">
        <f t="shared" si="23"/>
        <v>0</v>
      </c>
      <c r="AM56" s="25">
        <f t="shared" si="35"/>
        <v>0</v>
      </c>
      <c r="AN56" s="25">
        <f t="shared" si="24"/>
        <v>0</v>
      </c>
      <c r="AO56" s="25">
        <f t="shared" si="36"/>
        <v>0</v>
      </c>
      <c r="AP56" s="25">
        <f t="shared" si="25"/>
        <v>0</v>
      </c>
      <c r="AQ56" s="25">
        <f t="shared" si="37"/>
        <v>0</v>
      </c>
      <c r="AR56" s="25">
        <f t="shared" si="26"/>
        <v>0</v>
      </c>
      <c r="AS56" s="25">
        <f t="shared" si="27"/>
        <v>0</v>
      </c>
      <c r="AT56" s="85">
        <f t="shared" si="28"/>
        <v>0</v>
      </c>
    </row>
    <row r="57" spans="1:46">
      <c r="A57" s="76">
        <v>53</v>
      </c>
      <c r="C57" s="10">
        <f t="shared" si="29"/>
        <v>95</v>
      </c>
      <c r="D57" s="93" t="str" cm="1">
        <f t="array" ref="D57">_xlfn.IFS(C57&lt;=4,"1-4",C57&lt;=9,"5-9",C57&lt;=14,"10-14",C57&lt;=19,"15-19",C57&lt;=24,"20-24",C57&lt;=29,"25-29",C57&lt;=34,"30-34",C57&lt;=39,"35-39",C57&lt;=44,"40-44",C57&lt;=49,"45-49",C57&lt;=54,"50-54",C57&lt;=54,"50-54",C57&lt;=59,"55-59",C57&lt;=64,"60-64",C57&lt;=69,"65-69",C57&lt;=74,"70-74",C57&lt;=79,"75-79",C57&lt;=84,"80-84",C57&gt;84,"85+")</f>
        <v>85+</v>
      </c>
      <c r="E57" s="79">
        <f>IF(D57="85+",1,VLOOKUP(D57,'Life table 2014'!$AF$3:$AR$21,7,FALSE))</f>
        <v>1</v>
      </c>
      <c r="F57" s="68"/>
      <c r="G57" s="266">
        <f t="shared" si="5"/>
        <v>19345</v>
      </c>
      <c r="H57" s="25">
        <f>'Parameters &amp; DSA'!$B$113*G57^'Parameters &amp; DSA'!$B$114</f>
        <v>2.4371437062766717</v>
      </c>
      <c r="I57" s="264">
        <f t="shared" si="32"/>
        <v>4.819140173349945E-2</v>
      </c>
      <c r="J57" s="68"/>
      <c r="K57" s="134">
        <f t="shared" si="38"/>
        <v>0</v>
      </c>
      <c r="L57" s="135">
        <f t="shared" si="39"/>
        <v>0</v>
      </c>
      <c r="M57" s="135">
        <f t="shared" si="40"/>
        <v>0</v>
      </c>
      <c r="N57" s="25">
        <f t="shared" si="41"/>
        <v>0</v>
      </c>
      <c r="O57" s="25">
        <f t="shared" si="42"/>
        <v>0</v>
      </c>
      <c r="P57" s="25">
        <f t="shared" si="43"/>
        <v>0</v>
      </c>
      <c r="Q57" s="25">
        <f t="shared" si="44"/>
        <v>0</v>
      </c>
      <c r="R57" s="25">
        <f t="shared" si="45"/>
        <v>0</v>
      </c>
      <c r="S57" s="25">
        <f t="shared" si="46"/>
        <v>0</v>
      </c>
      <c r="T57" s="509">
        <f t="shared" si="47"/>
        <v>0</v>
      </c>
      <c r="U57" s="509">
        <f t="shared" si="48"/>
        <v>0</v>
      </c>
      <c r="V57" s="509">
        <f t="shared" si="49"/>
        <v>0</v>
      </c>
      <c r="W57" s="25">
        <f t="shared" si="50"/>
        <v>0</v>
      </c>
      <c r="X57" s="25">
        <f t="shared" si="51"/>
        <v>0</v>
      </c>
      <c r="Y57" s="136">
        <f t="shared" si="30"/>
        <v>1.0000000000000009</v>
      </c>
      <c r="Z57" s="85">
        <f t="shared" si="31"/>
        <v>1.0000000000000009</v>
      </c>
      <c r="AB57" s="162">
        <f>(IF('Parameters &amp; DSA'!$H$1=1,(('Parameters &amp; DSA'!$B$73+'Parameters &amp; DSA'!$B$79+'Parameters &amp; DSA'!$B$83+'Parameters &amp; DSA'!$B$87)*K57)/(1+cDC)^$A57,(('Parameters &amp; DSA'!$B$73+'Parameters &amp; DSA'!$B$79)*K57)))*($AD$2/$AF$2)</f>
        <v>0</v>
      </c>
      <c r="AC57" s="282">
        <f>(IF('Parameters &amp; DSA'!$H$1=1,(('Parameters &amp; DSA'!$B$73+'Parameters &amp; DSA'!$B$79+'Parameters &amp; DSA'!$B$83+'Parameters &amp; DSA'!$B$87)*($M57+$N57))/(1+cDC)^$A57,(('Parameters &amp; DSA'!$B$73+'Parameters &amp; DSA'!$B$79)*($M57+$N57))))*($AD$2/$AF$2)</f>
        <v>0</v>
      </c>
      <c r="AD57" s="282">
        <f>(IF('Parameters &amp; DSA'!$H$1=1,(('Parameters &amp; DSA'!$B$73+'Parameters &amp; DSA'!$B$79+'Parameters &amp; DSA'!$B$83+'Parameters &amp; DSA'!$B$87)*(P57+Q57))/(1+cDC)^$A57,(('Parameters &amp; DSA'!$B$73+'Parameters &amp; DSA'!$B$79)*(P57+Q57))))*($AD$2/$AF$2)</f>
        <v>0</v>
      </c>
      <c r="AE57" s="282">
        <f>(IF('Parameters &amp; DSA'!$H$1=1,(('Parameters &amp; DSA'!$B$73+'Parameters &amp; DSA'!$B$79+'Parameters &amp; DSA'!$B$83+'Parameters &amp; DSA'!$B$87)*(S57+T57))/(1+cDC)^$A57,(('Parameters &amp; DSA'!$B$73+'Parameters &amp; DSA'!$B$79)*(S57+T57))))*($AD$2/$AF$2)</f>
        <v>0</v>
      </c>
      <c r="AF57" s="282">
        <f>(IF('Parameters &amp; DSA'!$H$1=1,(((V57)*cM_Dialysis0)+(W57*(cM_Dialysis1)))/(1+'Parameters &amp; DSA'!$B$6)^$A57,(((V57)*cM_Dialysis0)+(W57*cM_Dialysis1))))*($AD$2/$AG$2)</f>
        <v>0</v>
      </c>
      <c r="AG57" s="163">
        <f t="shared" si="21"/>
        <v>0</v>
      </c>
      <c r="AI57" s="84">
        <f t="shared" si="33"/>
        <v>0</v>
      </c>
      <c r="AJ57" s="25">
        <f t="shared" si="22"/>
        <v>0</v>
      </c>
      <c r="AK57" s="25">
        <f t="shared" si="34"/>
        <v>0</v>
      </c>
      <c r="AL57" s="25">
        <f t="shared" si="23"/>
        <v>0</v>
      </c>
      <c r="AM57" s="25">
        <f t="shared" si="35"/>
        <v>0</v>
      </c>
      <c r="AN57" s="25">
        <f t="shared" si="24"/>
        <v>0</v>
      </c>
      <c r="AO57" s="25">
        <f t="shared" si="36"/>
        <v>0</v>
      </c>
      <c r="AP57" s="25">
        <f t="shared" si="25"/>
        <v>0</v>
      </c>
      <c r="AQ57" s="25">
        <f t="shared" si="37"/>
        <v>0</v>
      </c>
      <c r="AR57" s="25">
        <f t="shared" si="26"/>
        <v>0</v>
      </c>
      <c r="AS57" s="25">
        <f t="shared" si="27"/>
        <v>0</v>
      </c>
      <c r="AT57" s="85">
        <f t="shared" si="28"/>
        <v>0</v>
      </c>
    </row>
    <row r="58" spans="1:46">
      <c r="A58" s="76">
        <v>54</v>
      </c>
      <c r="C58" s="10">
        <f t="shared" si="29"/>
        <v>96</v>
      </c>
      <c r="D58" s="93" t="str" cm="1">
        <f t="array" ref="D58">_xlfn.IFS(C58&lt;=4,"1-4",C58&lt;=9,"5-9",C58&lt;=14,"10-14",C58&lt;=19,"15-19",C58&lt;=24,"20-24",C58&lt;=29,"25-29",C58&lt;=34,"30-34",C58&lt;=39,"35-39",C58&lt;=44,"40-44",C58&lt;=49,"45-49",C58&lt;=54,"50-54",C58&lt;=54,"50-54",C58&lt;=59,"55-59",C58&lt;=64,"60-64",C58&lt;=69,"65-69",C58&lt;=74,"70-74",C58&lt;=79,"75-79",C58&lt;=84,"80-84",C58&gt;84,"85+")</f>
        <v>85+</v>
      </c>
      <c r="E58" s="79">
        <f>IF(D58="85+",1,VLOOKUP(D58,'Life table 2014'!$AF$3:$AR$21,7,FALSE))</f>
        <v>1</v>
      </c>
      <c r="F58" s="68"/>
      <c r="G58" s="266">
        <f t="shared" si="5"/>
        <v>19710</v>
      </c>
      <c r="H58" s="25">
        <f>'Parameters &amp; DSA'!$B$113*G58^'Parameters &amp; DSA'!$B$114</f>
        <v>2.4866048439038253</v>
      </c>
      <c r="I58" s="264">
        <f t="shared" si="32"/>
        <v>4.8257855624160628E-2</v>
      </c>
      <c r="J58" s="68"/>
      <c r="K58" s="134">
        <f t="shared" si="38"/>
        <v>0</v>
      </c>
      <c r="L58" s="135">
        <f t="shared" si="39"/>
        <v>0</v>
      </c>
      <c r="M58" s="135">
        <f t="shared" si="40"/>
        <v>0</v>
      </c>
      <c r="N58" s="25">
        <f t="shared" si="41"/>
        <v>0</v>
      </c>
      <c r="O58" s="25">
        <f t="shared" si="42"/>
        <v>0</v>
      </c>
      <c r="P58" s="25">
        <f t="shared" si="43"/>
        <v>0</v>
      </c>
      <c r="Q58" s="25">
        <f t="shared" si="44"/>
        <v>0</v>
      </c>
      <c r="R58" s="25">
        <f t="shared" si="45"/>
        <v>0</v>
      </c>
      <c r="S58" s="25">
        <f t="shared" si="46"/>
        <v>0</v>
      </c>
      <c r="T58" s="509">
        <f t="shared" si="47"/>
        <v>0</v>
      </c>
      <c r="U58" s="509">
        <f t="shared" si="48"/>
        <v>0</v>
      </c>
      <c r="V58" s="509">
        <f t="shared" si="49"/>
        <v>0</v>
      </c>
      <c r="W58" s="25">
        <f t="shared" si="50"/>
        <v>0</v>
      </c>
      <c r="X58" s="25">
        <f t="shared" si="51"/>
        <v>0</v>
      </c>
      <c r="Y58" s="136">
        <f t="shared" si="30"/>
        <v>1.0000000000000009</v>
      </c>
      <c r="Z58" s="85">
        <f t="shared" si="31"/>
        <v>1.0000000000000009</v>
      </c>
      <c r="AB58" s="162">
        <f>(IF('Parameters &amp; DSA'!$H$1=1,(('Parameters &amp; DSA'!$B$73+'Parameters &amp; DSA'!$B$79+'Parameters &amp; DSA'!$B$83+'Parameters &amp; DSA'!$B$87)*K58)/(1+cDC)^$A58,(('Parameters &amp; DSA'!$B$73+'Parameters &amp; DSA'!$B$79)*K58)))*($AD$2/$AF$2)</f>
        <v>0</v>
      </c>
      <c r="AC58" s="282">
        <f>(IF('Parameters &amp; DSA'!$H$1=1,(('Parameters &amp; DSA'!$B$73+'Parameters &amp; DSA'!$B$79+'Parameters &amp; DSA'!$B$83+'Parameters &amp; DSA'!$B$87)*($M58+$N58))/(1+cDC)^$A58,(('Parameters &amp; DSA'!$B$73+'Parameters &amp; DSA'!$B$79)*($M58+$N58))))*($AD$2/$AF$2)</f>
        <v>0</v>
      </c>
      <c r="AD58" s="282">
        <f>(IF('Parameters &amp; DSA'!$H$1=1,(('Parameters &amp; DSA'!$B$73+'Parameters &amp; DSA'!$B$79+'Parameters &amp; DSA'!$B$83+'Parameters &amp; DSA'!$B$87)*(P58+Q58))/(1+cDC)^$A58,(('Parameters &amp; DSA'!$B$73+'Parameters &amp; DSA'!$B$79)*(P58+Q58))))*($AD$2/$AF$2)</f>
        <v>0</v>
      </c>
      <c r="AE58" s="282">
        <f>(IF('Parameters &amp; DSA'!$H$1=1,(('Parameters &amp; DSA'!$B$73+'Parameters &amp; DSA'!$B$79+'Parameters &amp; DSA'!$B$83+'Parameters &amp; DSA'!$B$87)*(S58+T58))/(1+cDC)^$A58,(('Parameters &amp; DSA'!$B$73+'Parameters &amp; DSA'!$B$79)*(S58+T58))))*($AD$2/$AF$2)</f>
        <v>0</v>
      </c>
      <c r="AF58" s="282">
        <f>(IF('Parameters &amp; DSA'!$H$1=1,(((V58)*cM_Dialysis0)+(W58*(cM_Dialysis1)))/(1+'Parameters &amp; DSA'!$B$6)^$A58,(((V58)*cM_Dialysis0)+(W58*cM_Dialysis1))))*($AD$2/$AG$2)</f>
        <v>0</v>
      </c>
      <c r="AG58" s="163">
        <f t="shared" si="21"/>
        <v>0</v>
      </c>
      <c r="AI58" s="84">
        <f t="shared" si="33"/>
        <v>0</v>
      </c>
      <c r="AJ58" s="25">
        <f t="shared" si="22"/>
        <v>0</v>
      </c>
      <c r="AK58" s="25">
        <f t="shared" si="34"/>
        <v>0</v>
      </c>
      <c r="AL58" s="25">
        <f t="shared" si="23"/>
        <v>0</v>
      </c>
      <c r="AM58" s="25">
        <f t="shared" si="35"/>
        <v>0</v>
      </c>
      <c r="AN58" s="25">
        <f t="shared" si="24"/>
        <v>0</v>
      </c>
      <c r="AO58" s="25">
        <f t="shared" si="36"/>
        <v>0</v>
      </c>
      <c r="AP58" s="25">
        <f t="shared" si="25"/>
        <v>0</v>
      </c>
      <c r="AQ58" s="25">
        <f t="shared" si="37"/>
        <v>0</v>
      </c>
      <c r="AR58" s="25">
        <f t="shared" si="26"/>
        <v>0</v>
      </c>
      <c r="AS58" s="25">
        <f t="shared" si="27"/>
        <v>0</v>
      </c>
      <c r="AT58" s="85">
        <f t="shared" si="28"/>
        <v>0</v>
      </c>
    </row>
    <row r="59" spans="1:46">
      <c r="A59" s="76">
        <v>55</v>
      </c>
      <c r="C59" s="10">
        <f t="shared" si="29"/>
        <v>97</v>
      </c>
      <c r="D59" s="93" t="str" cm="1">
        <f t="array" ref="D59">_xlfn.IFS(C59&lt;=4,"1-4",C59&lt;=9,"5-9",C59&lt;=14,"10-14",C59&lt;=19,"15-19",C59&lt;=24,"20-24",C59&lt;=29,"25-29",C59&lt;=34,"30-34",C59&lt;=39,"35-39",C59&lt;=44,"40-44",C59&lt;=49,"45-49",C59&lt;=54,"50-54",C59&lt;=54,"50-54",C59&lt;=59,"55-59",C59&lt;=64,"60-64",C59&lt;=69,"65-69",C59&lt;=74,"70-74",C59&lt;=79,"75-79",C59&lt;=84,"80-84",C59&gt;84,"85+")</f>
        <v>85+</v>
      </c>
      <c r="E59" s="79">
        <f>IF(D59="85+",1,VLOOKUP(D59,'Life table 2014'!$AF$3:$AR$21,7,FALSE))</f>
        <v>1</v>
      </c>
      <c r="F59" s="68"/>
      <c r="G59" s="266">
        <f t="shared" si="5"/>
        <v>20075</v>
      </c>
      <c r="H59" s="25">
        <f>'Parameters &amp; DSA'!$B$113*G59^'Parameters &amp; DSA'!$B$114</f>
        <v>2.5361346053628329</v>
      </c>
      <c r="I59" s="264">
        <f t="shared" si="32"/>
        <v>4.8323165576109384E-2</v>
      </c>
      <c r="J59" s="68"/>
      <c r="K59" s="134">
        <f t="shared" si="38"/>
        <v>0</v>
      </c>
      <c r="L59" s="135">
        <f t="shared" si="39"/>
        <v>0</v>
      </c>
      <c r="M59" s="135">
        <f t="shared" si="40"/>
        <v>0</v>
      </c>
      <c r="N59" s="25">
        <f t="shared" si="41"/>
        <v>0</v>
      </c>
      <c r="O59" s="25">
        <f t="shared" si="42"/>
        <v>0</v>
      </c>
      <c r="P59" s="25">
        <f t="shared" si="43"/>
        <v>0</v>
      </c>
      <c r="Q59" s="25">
        <f t="shared" si="44"/>
        <v>0</v>
      </c>
      <c r="R59" s="25">
        <f t="shared" si="45"/>
        <v>0</v>
      </c>
      <c r="S59" s="25">
        <f t="shared" si="46"/>
        <v>0</v>
      </c>
      <c r="T59" s="509">
        <f t="shared" si="47"/>
        <v>0</v>
      </c>
      <c r="U59" s="509">
        <f t="shared" si="48"/>
        <v>0</v>
      </c>
      <c r="V59" s="509">
        <f t="shared" si="49"/>
        <v>0</v>
      </c>
      <c r="W59" s="25">
        <f t="shared" si="50"/>
        <v>0</v>
      </c>
      <c r="X59" s="25">
        <f t="shared" si="51"/>
        <v>0</v>
      </c>
      <c r="Y59" s="136">
        <f t="shared" si="30"/>
        <v>1.0000000000000009</v>
      </c>
      <c r="Z59" s="85">
        <f t="shared" si="31"/>
        <v>1.0000000000000009</v>
      </c>
      <c r="AB59" s="162">
        <f>(IF('Parameters &amp; DSA'!$H$1=1,(('Parameters &amp; DSA'!$B$73+'Parameters &amp; DSA'!$B$79+'Parameters &amp; DSA'!$B$83+'Parameters &amp; DSA'!$B$87)*K59)/(1+cDC)^$A59,(('Parameters &amp; DSA'!$B$73+'Parameters &amp; DSA'!$B$79)*K59)))*($AD$2/$AF$2)</f>
        <v>0</v>
      </c>
      <c r="AC59" s="282">
        <f>(IF('Parameters &amp; DSA'!$H$1=1,(('Parameters &amp; DSA'!$B$73+'Parameters &amp; DSA'!$B$79+'Parameters &amp; DSA'!$B$83+'Parameters &amp; DSA'!$B$87)*($M59+$N59))/(1+cDC)^$A59,(('Parameters &amp; DSA'!$B$73+'Parameters &amp; DSA'!$B$79)*($M59+$N59))))*($AD$2/$AF$2)</f>
        <v>0</v>
      </c>
      <c r="AD59" s="282">
        <f>(IF('Parameters &amp; DSA'!$H$1=1,(('Parameters &amp; DSA'!$B$73+'Parameters &amp; DSA'!$B$79+'Parameters &amp; DSA'!$B$83+'Parameters &amp; DSA'!$B$87)*(P59+Q59))/(1+cDC)^$A59,(('Parameters &amp; DSA'!$B$73+'Parameters &amp; DSA'!$B$79)*(P59+Q59))))*($AD$2/$AF$2)</f>
        <v>0</v>
      </c>
      <c r="AE59" s="282">
        <f>(IF('Parameters &amp; DSA'!$H$1=1,(('Parameters &amp; DSA'!$B$73+'Parameters &amp; DSA'!$B$79+'Parameters &amp; DSA'!$B$83+'Parameters &amp; DSA'!$B$87)*(S59+T59))/(1+cDC)^$A59,(('Parameters &amp; DSA'!$B$73+'Parameters &amp; DSA'!$B$79)*(S59+T59))))*($AD$2/$AF$2)</f>
        <v>0</v>
      </c>
      <c r="AF59" s="282">
        <f>(IF('Parameters &amp; DSA'!$H$1=1,(((V59)*cM_Dialysis0)+(W59*(cM_Dialysis1)))/(1+'Parameters &amp; DSA'!$B$6)^$A59,(((V59)*cM_Dialysis0)+(W59*cM_Dialysis1))))*($AD$2/$AG$2)</f>
        <v>0</v>
      </c>
      <c r="AG59" s="163">
        <f t="shared" si="21"/>
        <v>0</v>
      </c>
      <c r="AI59" s="84">
        <f t="shared" si="33"/>
        <v>0</v>
      </c>
      <c r="AJ59" s="25">
        <f t="shared" si="22"/>
        <v>0</v>
      </c>
      <c r="AK59" s="25">
        <f t="shared" si="34"/>
        <v>0</v>
      </c>
      <c r="AL59" s="25">
        <f t="shared" si="23"/>
        <v>0</v>
      </c>
      <c r="AM59" s="25">
        <f t="shared" si="35"/>
        <v>0</v>
      </c>
      <c r="AN59" s="25">
        <f t="shared" si="24"/>
        <v>0</v>
      </c>
      <c r="AO59" s="25">
        <f t="shared" si="36"/>
        <v>0</v>
      </c>
      <c r="AP59" s="25">
        <f t="shared" si="25"/>
        <v>0</v>
      </c>
      <c r="AQ59" s="25">
        <f t="shared" si="37"/>
        <v>0</v>
      </c>
      <c r="AR59" s="25">
        <f t="shared" si="26"/>
        <v>0</v>
      </c>
      <c r="AS59" s="25">
        <f t="shared" si="27"/>
        <v>0</v>
      </c>
      <c r="AT59" s="85">
        <f t="shared" si="28"/>
        <v>0</v>
      </c>
    </row>
    <row r="60" spans="1:46">
      <c r="A60" s="76">
        <v>56</v>
      </c>
      <c r="C60" s="10">
        <f t="shared" si="29"/>
        <v>98</v>
      </c>
      <c r="D60" s="93" t="str" cm="1">
        <f t="array" ref="D60">_xlfn.IFS(C60&lt;=4,"1-4",C60&lt;=9,"5-9",C60&lt;=14,"10-14",C60&lt;=19,"15-19",C60&lt;=24,"20-24",C60&lt;=29,"25-29",C60&lt;=34,"30-34",C60&lt;=39,"35-39",C60&lt;=44,"40-44",C60&lt;=49,"45-49",C60&lt;=54,"50-54",C60&lt;=54,"50-54",C60&lt;=59,"55-59",C60&lt;=64,"60-64",C60&lt;=69,"65-69",C60&lt;=74,"70-74",C60&lt;=79,"75-79",C60&lt;=84,"80-84",C60&gt;84,"85+")</f>
        <v>85+</v>
      </c>
      <c r="E60" s="79">
        <f>IF(D60="85+",1,VLOOKUP(D60,'Life table 2014'!$AF$3:$AR$21,7,FALSE))</f>
        <v>1</v>
      </c>
      <c r="F60" s="68"/>
      <c r="G60" s="266">
        <f t="shared" si="5"/>
        <v>20440</v>
      </c>
      <c r="H60" s="25">
        <f>'Parameters &amp; DSA'!$B$113*G60^'Parameters &amp; DSA'!$B$114</f>
        <v>2.5857318354427976</v>
      </c>
      <c r="I60" s="264">
        <f t="shared" si="32"/>
        <v>4.8387371733750073E-2</v>
      </c>
      <c r="J60" s="68"/>
      <c r="K60" s="134">
        <f t="shared" si="38"/>
        <v>0</v>
      </c>
      <c r="L60" s="135">
        <f t="shared" si="39"/>
        <v>0</v>
      </c>
      <c r="M60" s="135">
        <f t="shared" si="40"/>
        <v>0</v>
      </c>
      <c r="N60" s="25">
        <f t="shared" si="41"/>
        <v>0</v>
      </c>
      <c r="O60" s="25">
        <f t="shared" si="42"/>
        <v>0</v>
      </c>
      <c r="P60" s="25">
        <f t="shared" si="43"/>
        <v>0</v>
      </c>
      <c r="Q60" s="25">
        <f t="shared" si="44"/>
        <v>0</v>
      </c>
      <c r="R60" s="25">
        <f t="shared" si="45"/>
        <v>0</v>
      </c>
      <c r="S60" s="25">
        <f t="shared" si="46"/>
        <v>0</v>
      </c>
      <c r="T60" s="509">
        <f t="shared" si="47"/>
        <v>0</v>
      </c>
      <c r="U60" s="509">
        <f t="shared" si="48"/>
        <v>0</v>
      </c>
      <c r="V60" s="509">
        <f t="shared" si="49"/>
        <v>0</v>
      </c>
      <c r="W60" s="25">
        <f t="shared" si="50"/>
        <v>0</v>
      </c>
      <c r="X60" s="25">
        <f t="shared" si="51"/>
        <v>0</v>
      </c>
      <c r="Y60" s="136">
        <f t="shared" si="30"/>
        <v>1.0000000000000009</v>
      </c>
      <c r="Z60" s="85">
        <f t="shared" si="31"/>
        <v>1.0000000000000009</v>
      </c>
      <c r="AB60" s="162">
        <f>(IF('Parameters &amp; DSA'!$H$1=1,(('Parameters &amp; DSA'!$B$73+'Parameters &amp; DSA'!$B$79+'Parameters &amp; DSA'!$B$83+'Parameters &amp; DSA'!$B$87)*K60)/(1+cDC)^$A60,(('Parameters &amp; DSA'!$B$73+'Parameters &amp; DSA'!$B$79)*K60)))*($AD$2/$AF$2)</f>
        <v>0</v>
      </c>
      <c r="AC60" s="282">
        <f>(IF('Parameters &amp; DSA'!$H$1=1,(('Parameters &amp; DSA'!$B$73+'Parameters &amp; DSA'!$B$79+'Parameters &amp; DSA'!$B$83+'Parameters &amp; DSA'!$B$87)*($M60+$N60))/(1+cDC)^$A60,(('Parameters &amp; DSA'!$B$73+'Parameters &amp; DSA'!$B$79)*($M60+$N60))))*($AD$2/$AF$2)</f>
        <v>0</v>
      </c>
      <c r="AD60" s="282">
        <f>(IF('Parameters &amp; DSA'!$H$1=1,(('Parameters &amp; DSA'!$B$73+'Parameters &amp; DSA'!$B$79+'Parameters &amp; DSA'!$B$83+'Parameters &amp; DSA'!$B$87)*(P60+Q60))/(1+cDC)^$A60,(('Parameters &amp; DSA'!$B$73+'Parameters &amp; DSA'!$B$79)*(P60+Q60))))*($AD$2/$AF$2)</f>
        <v>0</v>
      </c>
      <c r="AE60" s="282">
        <f>(IF('Parameters &amp; DSA'!$H$1=1,(('Parameters &amp; DSA'!$B$73+'Parameters &amp; DSA'!$B$79+'Parameters &amp; DSA'!$B$83+'Parameters &amp; DSA'!$B$87)*(S60+T60))/(1+cDC)^$A60,(('Parameters &amp; DSA'!$B$73+'Parameters &amp; DSA'!$B$79)*(S60+T60))))*($AD$2/$AF$2)</f>
        <v>0</v>
      </c>
      <c r="AF60" s="282">
        <f>(IF('Parameters &amp; DSA'!$H$1=1,(((V60)*cM_Dialysis0)+(W60*(cM_Dialysis1)))/(1+'Parameters &amp; DSA'!$B$6)^$A60,(((V60)*cM_Dialysis0)+(W60*cM_Dialysis1))))*($AD$2/$AG$2)</f>
        <v>0</v>
      </c>
      <c r="AG60" s="163">
        <f t="shared" si="21"/>
        <v>0</v>
      </c>
      <c r="AI60" s="84">
        <f t="shared" si="33"/>
        <v>0</v>
      </c>
      <c r="AJ60" s="25">
        <f t="shared" si="22"/>
        <v>0</v>
      </c>
      <c r="AK60" s="25">
        <f t="shared" si="34"/>
        <v>0</v>
      </c>
      <c r="AL60" s="25">
        <f t="shared" si="23"/>
        <v>0</v>
      </c>
      <c r="AM60" s="25">
        <f t="shared" si="35"/>
        <v>0</v>
      </c>
      <c r="AN60" s="25">
        <f t="shared" si="24"/>
        <v>0</v>
      </c>
      <c r="AO60" s="25">
        <f t="shared" si="36"/>
        <v>0</v>
      </c>
      <c r="AP60" s="25">
        <f t="shared" si="25"/>
        <v>0</v>
      </c>
      <c r="AQ60" s="25">
        <f t="shared" si="37"/>
        <v>0</v>
      </c>
      <c r="AR60" s="25">
        <f t="shared" si="26"/>
        <v>0</v>
      </c>
      <c r="AS60" s="25">
        <f t="shared" si="27"/>
        <v>0</v>
      </c>
      <c r="AT60" s="85">
        <f t="shared" si="28"/>
        <v>0</v>
      </c>
    </row>
    <row r="61" spans="1:46">
      <c r="A61" s="76">
        <v>57</v>
      </c>
      <c r="C61" s="10">
        <f t="shared" si="29"/>
        <v>99</v>
      </c>
      <c r="D61" s="93" t="str" cm="1">
        <f t="array" ref="D61">_xlfn.IFS(C61&lt;=4,"1-4",C61&lt;=9,"5-9",C61&lt;=14,"10-14",C61&lt;=19,"15-19",C61&lt;=24,"20-24",C61&lt;=29,"25-29",C61&lt;=34,"30-34",C61&lt;=39,"35-39",C61&lt;=44,"40-44",C61&lt;=49,"45-49",C61&lt;=54,"50-54",C61&lt;=54,"50-54",C61&lt;=59,"55-59",C61&lt;=64,"60-64",C61&lt;=69,"65-69",C61&lt;=74,"70-74",C61&lt;=79,"75-79",C61&lt;=84,"80-84",C61&gt;84,"85+")</f>
        <v>85+</v>
      </c>
      <c r="E61" s="79">
        <f>IF(D61="85+",1,VLOOKUP(D61,'Life table 2014'!$AF$3:$AR$21,7,FALSE))</f>
        <v>1</v>
      </c>
      <c r="F61" s="68"/>
      <c r="G61" s="266">
        <f t="shared" si="5"/>
        <v>20805</v>
      </c>
      <c r="H61" s="25">
        <f>'Parameters &amp; DSA'!$B$113*G61^'Parameters &amp; DSA'!$B$114</f>
        <v>2.6353954186790989</v>
      </c>
      <c r="I61" s="264">
        <f t="shared" si="32"/>
        <v>4.8450512140439383E-2</v>
      </c>
      <c r="J61" s="68"/>
      <c r="K61" s="134">
        <f t="shared" si="38"/>
        <v>0</v>
      </c>
      <c r="L61" s="135">
        <f t="shared" si="39"/>
        <v>0</v>
      </c>
      <c r="M61" s="135">
        <f t="shared" si="40"/>
        <v>0</v>
      </c>
      <c r="N61" s="25">
        <f t="shared" si="41"/>
        <v>0</v>
      </c>
      <c r="O61" s="25">
        <f t="shared" si="42"/>
        <v>0</v>
      </c>
      <c r="P61" s="25">
        <f t="shared" si="43"/>
        <v>0</v>
      </c>
      <c r="Q61" s="25">
        <f t="shared" si="44"/>
        <v>0</v>
      </c>
      <c r="R61" s="25">
        <f t="shared" si="45"/>
        <v>0</v>
      </c>
      <c r="S61" s="25">
        <f t="shared" si="46"/>
        <v>0</v>
      </c>
      <c r="T61" s="509">
        <f t="shared" si="47"/>
        <v>0</v>
      </c>
      <c r="U61" s="509">
        <f t="shared" si="48"/>
        <v>0</v>
      </c>
      <c r="V61" s="509">
        <f t="shared" si="49"/>
        <v>0</v>
      </c>
      <c r="W61" s="25">
        <f t="shared" si="50"/>
        <v>0</v>
      </c>
      <c r="X61" s="25">
        <f t="shared" si="51"/>
        <v>0</v>
      </c>
      <c r="Y61" s="136">
        <f t="shared" si="30"/>
        <v>1.0000000000000009</v>
      </c>
      <c r="Z61" s="85">
        <f t="shared" si="31"/>
        <v>1.0000000000000009</v>
      </c>
      <c r="AB61" s="162">
        <f>(IF('Parameters &amp; DSA'!$H$1=1,(('Parameters &amp; DSA'!$B$73+'Parameters &amp; DSA'!$B$79+'Parameters &amp; DSA'!$B$83+'Parameters &amp; DSA'!$B$87)*K61)/(1+cDC)^$A61,(('Parameters &amp; DSA'!$B$73+'Parameters &amp; DSA'!$B$79)*K61)))*($AD$2/$AF$2)</f>
        <v>0</v>
      </c>
      <c r="AC61" s="282">
        <f>(IF('Parameters &amp; DSA'!$H$1=1,(('Parameters &amp; DSA'!$B$73+'Parameters &amp; DSA'!$B$79+'Parameters &amp; DSA'!$B$83+'Parameters &amp; DSA'!$B$87)*($M61+$N61))/(1+cDC)^$A61,(('Parameters &amp; DSA'!$B$73+'Parameters &amp; DSA'!$B$79)*($M61+$N61))))*($AD$2/$AF$2)</f>
        <v>0</v>
      </c>
      <c r="AD61" s="282">
        <f>(IF('Parameters &amp; DSA'!$H$1=1,(('Parameters &amp; DSA'!$B$73+'Parameters &amp; DSA'!$B$79+'Parameters &amp; DSA'!$B$83+'Parameters &amp; DSA'!$B$87)*(P61+Q61))/(1+cDC)^$A61,(('Parameters &amp; DSA'!$B$73+'Parameters &amp; DSA'!$B$79)*(P61+Q61))))*($AD$2/$AF$2)</f>
        <v>0</v>
      </c>
      <c r="AE61" s="282">
        <f>(IF('Parameters &amp; DSA'!$H$1=1,(('Parameters &amp; DSA'!$B$73+'Parameters &amp; DSA'!$B$79+'Parameters &amp; DSA'!$B$83+'Parameters &amp; DSA'!$B$87)*(S61+T61))/(1+cDC)^$A61,(('Parameters &amp; DSA'!$B$73+'Parameters &amp; DSA'!$B$79)*(S61+T61))))*($AD$2/$AF$2)</f>
        <v>0</v>
      </c>
      <c r="AF61" s="282">
        <f>(IF('Parameters &amp; DSA'!$H$1=1,(((V61)*cM_Dialysis0)+(W61*(cM_Dialysis1)))/(1+'Parameters &amp; DSA'!$B$6)^$A61,(((V61)*cM_Dialysis0)+(W61*cM_Dialysis1))))*($AD$2/$AG$2)</f>
        <v>0</v>
      </c>
      <c r="AG61" s="163">
        <f t="shared" si="21"/>
        <v>0</v>
      </c>
      <c r="AI61" s="84">
        <f t="shared" si="33"/>
        <v>0</v>
      </c>
      <c r="AJ61" s="25">
        <f t="shared" si="22"/>
        <v>0</v>
      </c>
      <c r="AK61" s="25">
        <f t="shared" si="34"/>
        <v>0</v>
      </c>
      <c r="AL61" s="25">
        <f t="shared" si="23"/>
        <v>0</v>
      </c>
      <c r="AM61" s="25">
        <f t="shared" si="35"/>
        <v>0</v>
      </c>
      <c r="AN61" s="25">
        <f t="shared" si="24"/>
        <v>0</v>
      </c>
      <c r="AO61" s="25">
        <f t="shared" si="36"/>
        <v>0</v>
      </c>
      <c r="AP61" s="25">
        <f t="shared" si="25"/>
        <v>0</v>
      </c>
      <c r="AQ61" s="25">
        <f t="shared" si="37"/>
        <v>0</v>
      </c>
      <c r="AR61" s="25">
        <f t="shared" si="26"/>
        <v>0</v>
      </c>
      <c r="AS61" s="25">
        <f t="shared" si="27"/>
        <v>0</v>
      </c>
      <c r="AT61" s="85">
        <f t="shared" si="28"/>
        <v>0</v>
      </c>
    </row>
    <row r="62" spans="1:46">
      <c r="A62" s="76">
        <v>58</v>
      </c>
      <c r="C62" s="10">
        <f t="shared" si="29"/>
        <v>100</v>
      </c>
      <c r="D62" s="93" t="str" cm="1">
        <f t="array" ref="D62">_xlfn.IFS(C62&lt;=4,"1-4",C62&lt;=9,"5-9",C62&lt;=14,"10-14",C62&lt;=19,"15-19",C62&lt;=24,"20-24",C62&lt;=29,"25-29",C62&lt;=34,"30-34",C62&lt;=39,"35-39",C62&lt;=44,"40-44",C62&lt;=49,"45-49",C62&lt;=54,"50-54",C62&lt;=54,"50-54",C62&lt;=59,"55-59",C62&lt;=64,"60-64",C62&lt;=69,"65-69",C62&lt;=74,"70-74",C62&lt;=79,"75-79",C62&lt;=84,"80-84",C62&gt;84,"85+")</f>
        <v>85+</v>
      </c>
      <c r="E62" s="79">
        <f>IF(D62="85+",1,VLOOKUP(D62,'Life table 2014'!$AF$3:$AR$21,7,FALSE))</f>
        <v>1</v>
      </c>
      <c r="F62" s="68"/>
      <c r="G62" s="266">
        <f t="shared" si="5"/>
        <v>21170</v>
      </c>
      <c r="H62" s="25">
        <f>'Parameters &amp; DSA'!$B$113*G62^'Parameters &amp; DSA'!$B$114</f>
        <v>2.6851242773118651</v>
      </c>
      <c r="I62" s="264">
        <f t="shared" si="32"/>
        <v>4.8512622883341683E-2</v>
      </c>
      <c r="J62" s="68"/>
      <c r="K62" s="134">
        <f t="shared" si="38"/>
        <v>0</v>
      </c>
      <c r="L62" s="135">
        <f t="shared" si="39"/>
        <v>0</v>
      </c>
      <c r="M62" s="135">
        <f t="shared" si="40"/>
        <v>0</v>
      </c>
      <c r="N62" s="25">
        <f t="shared" si="41"/>
        <v>0</v>
      </c>
      <c r="O62" s="25">
        <f t="shared" si="42"/>
        <v>0</v>
      </c>
      <c r="P62" s="25">
        <f t="shared" si="43"/>
        <v>0</v>
      </c>
      <c r="Q62" s="25">
        <f t="shared" si="44"/>
        <v>0</v>
      </c>
      <c r="R62" s="25">
        <f t="shared" si="45"/>
        <v>0</v>
      </c>
      <c r="S62" s="25">
        <f t="shared" si="46"/>
        <v>0</v>
      </c>
      <c r="T62" s="509">
        <f t="shared" si="47"/>
        <v>0</v>
      </c>
      <c r="U62" s="509">
        <f t="shared" si="48"/>
        <v>0</v>
      </c>
      <c r="V62" s="509">
        <f t="shared" si="49"/>
        <v>0</v>
      </c>
      <c r="W62" s="25">
        <f t="shared" si="50"/>
        <v>0</v>
      </c>
      <c r="X62" s="25">
        <f t="shared" si="51"/>
        <v>0</v>
      </c>
      <c r="Y62" s="136">
        <f t="shared" si="30"/>
        <v>1.0000000000000009</v>
      </c>
      <c r="Z62" s="85">
        <f t="shared" si="31"/>
        <v>1.0000000000000009</v>
      </c>
      <c r="AB62" s="162">
        <f>(IF('Parameters &amp; DSA'!$H$1=1,(('Parameters &amp; DSA'!$B$73+'Parameters &amp; DSA'!$B$79+'Parameters &amp; DSA'!$B$83+'Parameters &amp; DSA'!$B$87)*K62)/(1+cDC)^$A62,(('Parameters &amp; DSA'!$B$73+'Parameters &amp; DSA'!$B$79)*K62)))*($AD$2/$AF$2)</f>
        <v>0</v>
      </c>
      <c r="AC62" s="282">
        <f>(IF('Parameters &amp; DSA'!$H$1=1,(('Parameters &amp; DSA'!$B$73+'Parameters &amp; DSA'!$B$79+'Parameters &amp; DSA'!$B$83+'Parameters &amp; DSA'!$B$87)*($M62+$N62))/(1+cDC)^$A62,(('Parameters &amp; DSA'!$B$73+'Parameters &amp; DSA'!$B$79)*($M62+$N62))))*($AD$2/$AF$2)</f>
        <v>0</v>
      </c>
      <c r="AD62" s="282">
        <f>(IF('Parameters &amp; DSA'!$H$1=1,(('Parameters &amp; DSA'!$B$73+'Parameters &amp; DSA'!$B$79+'Parameters &amp; DSA'!$B$83+'Parameters &amp; DSA'!$B$87)*(P62+Q62))/(1+cDC)^$A62,(('Parameters &amp; DSA'!$B$73+'Parameters &amp; DSA'!$B$79)*(P62+Q62))))*($AD$2/$AF$2)</f>
        <v>0</v>
      </c>
      <c r="AE62" s="282">
        <f>(IF('Parameters &amp; DSA'!$H$1=1,(('Parameters &amp; DSA'!$B$73+'Parameters &amp; DSA'!$B$79+'Parameters &amp; DSA'!$B$83+'Parameters &amp; DSA'!$B$87)*(S62+T62))/(1+cDC)^$A62,(('Parameters &amp; DSA'!$B$73+'Parameters &amp; DSA'!$B$79)*(S62+T62))))*($AD$2/$AF$2)</f>
        <v>0</v>
      </c>
      <c r="AF62" s="282">
        <f>(IF('Parameters &amp; DSA'!$H$1=1,(((V62)*cM_Dialysis0)+(W62*(cM_Dialysis1)))/(1+'Parameters &amp; DSA'!$B$6)^$A62,(((V62)*cM_Dialysis0)+(W62*cM_Dialysis1))))*($AD$2/$AG$2)</f>
        <v>0</v>
      </c>
      <c r="AG62" s="163">
        <f t="shared" si="21"/>
        <v>0</v>
      </c>
      <c r="AI62" s="84">
        <f t="shared" si="33"/>
        <v>0</v>
      </c>
      <c r="AJ62" s="25">
        <f t="shared" si="22"/>
        <v>0</v>
      </c>
      <c r="AK62" s="25">
        <f t="shared" si="34"/>
        <v>0</v>
      </c>
      <c r="AL62" s="25">
        <f t="shared" si="23"/>
        <v>0</v>
      </c>
      <c r="AM62" s="25">
        <f t="shared" si="35"/>
        <v>0</v>
      </c>
      <c r="AN62" s="25">
        <f t="shared" si="24"/>
        <v>0</v>
      </c>
      <c r="AO62" s="25">
        <f t="shared" si="36"/>
        <v>0</v>
      </c>
      <c r="AP62" s="25">
        <f t="shared" si="25"/>
        <v>0</v>
      </c>
      <c r="AQ62" s="25">
        <f t="shared" si="37"/>
        <v>0</v>
      </c>
      <c r="AR62" s="25">
        <f t="shared" si="26"/>
        <v>0</v>
      </c>
      <c r="AS62" s="25">
        <f t="shared" si="27"/>
        <v>0</v>
      </c>
      <c r="AT62" s="85">
        <f t="shared" si="28"/>
        <v>0</v>
      </c>
    </row>
    <row r="63" spans="1:46">
      <c r="A63" s="76">
        <v>59</v>
      </c>
      <c r="C63" s="10">
        <f t="shared" si="29"/>
        <v>101</v>
      </c>
      <c r="D63" s="93" t="str" cm="1">
        <f t="array" ref="D63">_xlfn.IFS(C63&lt;=4,"1-4",C63&lt;=9,"5-9",C63&lt;=14,"10-14",C63&lt;=19,"15-19",C63&lt;=24,"20-24",C63&lt;=29,"25-29",C63&lt;=34,"30-34",C63&lt;=39,"35-39",C63&lt;=44,"40-44",C63&lt;=49,"45-49",C63&lt;=54,"50-54",C63&lt;=54,"50-54",C63&lt;=59,"55-59",C63&lt;=64,"60-64",C63&lt;=69,"65-69",C63&lt;=74,"70-74",C63&lt;=79,"75-79",C63&lt;=84,"80-84",C63&gt;84,"85+")</f>
        <v>85+</v>
      </c>
      <c r="E63" s="79">
        <f>IF(D63="85+",1,VLOOKUP(D63,'Life table 2014'!$AF$3:$AR$21,7,FALSE))</f>
        <v>1</v>
      </c>
      <c r="F63" s="68"/>
      <c r="G63" s="266">
        <f t="shared" si="5"/>
        <v>21535</v>
      </c>
      <c r="H63" s="25">
        <f>'Parameters &amp; DSA'!$B$113*G63^'Parameters &amp; DSA'!$B$114</f>
        <v>2.734917369382813</v>
      </c>
      <c r="I63" s="264">
        <f t="shared" si="32"/>
        <v>4.8573738226115104E-2</v>
      </c>
      <c r="J63" s="68"/>
      <c r="K63" s="134">
        <f t="shared" si="38"/>
        <v>0</v>
      </c>
      <c r="L63" s="135">
        <f t="shared" si="39"/>
        <v>0</v>
      </c>
      <c r="M63" s="135">
        <f t="shared" si="40"/>
        <v>0</v>
      </c>
      <c r="N63" s="25">
        <f t="shared" si="41"/>
        <v>0</v>
      </c>
      <c r="O63" s="25">
        <f t="shared" si="42"/>
        <v>0</v>
      </c>
      <c r="P63" s="25">
        <f t="shared" si="43"/>
        <v>0</v>
      </c>
      <c r="Q63" s="25">
        <f t="shared" si="44"/>
        <v>0</v>
      </c>
      <c r="R63" s="25">
        <f t="shared" si="45"/>
        <v>0</v>
      </c>
      <c r="S63" s="25">
        <f t="shared" si="46"/>
        <v>0</v>
      </c>
      <c r="T63" s="509">
        <f t="shared" si="47"/>
        <v>0</v>
      </c>
      <c r="U63" s="509">
        <f t="shared" si="48"/>
        <v>0</v>
      </c>
      <c r="V63" s="509">
        <f t="shared" si="49"/>
        <v>0</v>
      </c>
      <c r="W63" s="25">
        <f t="shared" si="50"/>
        <v>0</v>
      </c>
      <c r="X63" s="25">
        <f t="shared" si="51"/>
        <v>0</v>
      </c>
      <c r="Y63" s="136">
        <f t="shared" si="30"/>
        <v>1.0000000000000009</v>
      </c>
      <c r="Z63" s="85">
        <f t="shared" si="31"/>
        <v>1.0000000000000009</v>
      </c>
      <c r="AB63" s="162">
        <f>(IF('Parameters &amp; DSA'!$H$1=1,(('Parameters &amp; DSA'!$B$73+'Parameters &amp; DSA'!$B$79+'Parameters &amp; DSA'!$B$83+'Parameters &amp; DSA'!$B$87)*K63)/(1+cDC)^$A63,(('Parameters &amp; DSA'!$B$73+'Parameters &amp; DSA'!$B$79)*K63)))*($AD$2/$AF$2)</f>
        <v>0</v>
      </c>
      <c r="AC63" s="282">
        <f>(IF('Parameters &amp; DSA'!$H$1=1,(('Parameters &amp; DSA'!$B$73+'Parameters &amp; DSA'!$B$79+'Parameters &amp; DSA'!$B$83+'Parameters &amp; DSA'!$B$87)*($M63+$N63))/(1+cDC)^$A63,(('Parameters &amp; DSA'!$B$73+'Parameters &amp; DSA'!$B$79)*($M63+$N63))))*($AD$2/$AF$2)</f>
        <v>0</v>
      </c>
      <c r="AD63" s="282">
        <f>(IF('Parameters &amp; DSA'!$H$1=1,(('Parameters &amp; DSA'!$B$73+'Parameters &amp; DSA'!$B$79+'Parameters &amp; DSA'!$B$83+'Parameters &amp; DSA'!$B$87)*(P63+Q63))/(1+cDC)^$A63,(('Parameters &amp; DSA'!$B$73+'Parameters &amp; DSA'!$B$79)*(P63+Q63))))*($AD$2/$AF$2)</f>
        <v>0</v>
      </c>
      <c r="AE63" s="282">
        <f>(IF('Parameters &amp; DSA'!$H$1=1,(('Parameters &amp; DSA'!$B$73+'Parameters &amp; DSA'!$B$79+'Parameters &amp; DSA'!$B$83+'Parameters &amp; DSA'!$B$87)*(S63+T63))/(1+cDC)^$A63,(('Parameters &amp; DSA'!$B$73+'Parameters &amp; DSA'!$B$79)*(S63+T63))))*($AD$2/$AF$2)</f>
        <v>0</v>
      </c>
      <c r="AF63" s="282">
        <f>(IF('Parameters &amp; DSA'!$H$1=1,(((V63)*cM_Dialysis0)+(W63*(cM_Dialysis1)))/(1+'Parameters &amp; DSA'!$B$6)^$A63,(((V63)*cM_Dialysis0)+(W63*cM_Dialysis1))))*($AD$2/$AG$2)</f>
        <v>0</v>
      </c>
      <c r="AG63" s="163">
        <f t="shared" si="21"/>
        <v>0</v>
      </c>
      <c r="AI63" s="84">
        <f t="shared" si="33"/>
        <v>0</v>
      </c>
      <c r="AJ63" s="25">
        <f t="shared" si="22"/>
        <v>0</v>
      </c>
      <c r="AK63" s="25">
        <f t="shared" si="34"/>
        <v>0</v>
      </c>
      <c r="AL63" s="25">
        <f t="shared" si="23"/>
        <v>0</v>
      </c>
      <c r="AM63" s="25">
        <f t="shared" si="35"/>
        <v>0</v>
      </c>
      <c r="AN63" s="25">
        <f t="shared" si="24"/>
        <v>0</v>
      </c>
      <c r="AO63" s="25">
        <f t="shared" si="36"/>
        <v>0</v>
      </c>
      <c r="AP63" s="25">
        <f t="shared" si="25"/>
        <v>0</v>
      </c>
      <c r="AQ63" s="25">
        <f t="shared" si="37"/>
        <v>0</v>
      </c>
      <c r="AR63" s="25">
        <f t="shared" si="26"/>
        <v>0</v>
      </c>
      <c r="AS63" s="25">
        <f t="shared" si="27"/>
        <v>0</v>
      </c>
      <c r="AT63" s="85">
        <f t="shared" si="28"/>
        <v>0</v>
      </c>
    </row>
    <row r="64" spans="1:46">
      <c r="A64" s="76">
        <v>60</v>
      </c>
      <c r="C64" s="10">
        <f t="shared" si="29"/>
        <v>102</v>
      </c>
      <c r="D64" s="93" t="str" cm="1">
        <f t="array" ref="D64">_xlfn.IFS(C64&lt;=4,"1-4",C64&lt;=9,"5-9",C64&lt;=14,"10-14",C64&lt;=19,"15-19",C64&lt;=24,"20-24",C64&lt;=29,"25-29",C64&lt;=34,"30-34",C64&lt;=39,"35-39",C64&lt;=44,"40-44",C64&lt;=49,"45-49",C64&lt;=54,"50-54",C64&lt;=54,"50-54",C64&lt;=59,"55-59",C64&lt;=64,"60-64",C64&lt;=69,"65-69",C64&lt;=74,"70-74",C64&lt;=79,"75-79",C64&lt;=84,"80-84",C64&gt;84,"85+")</f>
        <v>85+</v>
      </c>
      <c r="E64" s="79">
        <f>IF(D64="85+",1,VLOOKUP(D64,'Life table 2014'!$AF$3:$AR$21,7,FALSE))</f>
        <v>1</v>
      </c>
      <c r="F64" s="68"/>
      <c r="G64" s="266">
        <f t="shared" si="5"/>
        <v>21900</v>
      </c>
      <c r="H64" s="25">
        <f>'Parameters &amp; DSA'!$B$113*G64^'Parameters &amp; DSA'!$B$114</f>
        <v>2.7847736869587432</v>
      </c>
      <c r="I64" s="264">
        <f t="shared" si="32"/>
        <v>4.8633890730362839E-2</v>
      </c>
      <c r="J64" s="68"/>
      <c r="K64" s="134">
        <f t="shared" si="38"/>
        <v>0</v>
      </c>
      <c r="L64" s="135">
        <f t="shared" si="39"/>
        <v>0</v>
      </c>
      <c r="M64" s="135">
        <f t="shared" si="40"/>
        <v>0</v>
      </c>
      <c r="N64" s="25">
        <f t="shared" si="41"/>
        <v>0</v>
      </c>
      <c r="O64" s="25">
        <f t="shared" si="42"/>
        <v>0</v>
      </c>
      <c r="P64" s="25">
        <f t="shared" si="43"/>
        <v>0</v>
      </c>
      <c r="Q64" s="25">
        <f t="shared" si="44"/>
        <v>0</v>
      </c>
      <c r="R64" s="25">
        <f t="shared" si="45"/>
        <v>0</v>
      </c>
      <c r="S64" s="25">
        <f t="shared" si="46"/>
        <v>0</v>
      </c>
      <c r="T64" s="509">
        <f t="shared" si="47"/>
        <v>0</v>
      </c>
      <c r="U64" s="509">
        <f t="shared" si="48"/>
        <v>0</v>
      </c>
      <c r="V64" s="509">
        <f t="shared" si="49"/>
        <v>0</v>
      </c>
      <c r="W64" s="25">
        <f t="shared" si="50"/>
        <v>0</v>
      </c>
      <c r="X64" s="25">
        <f t="shared" si="51"/>
        <v>0</v>
      </c>
      <c r="Y64" s="136">
        <f t="shared" si="30"/>
        <v>1.0000000000000009</v>
      </c>
      <c r="Z64" s="85">
        <f t="shared" si="31"/>
        <v>1.0000000000000009</v>
      </c>
      <c r="AB64" s="162">
        <f>(IF('Parameters &amp; DSA'!$H$1=1,(('Parameters &amp; DSA'!$B$73+'Parameters &amp; DSA'!$B$79+'Parameters &amp; DSA'!$B$83+'Parameters &amp; DSA'!$B$87)*K64)/(1+cDC)^$A64,(('Parameters &amp; DSA'!$B$73+'Parameters &amp; DSA'!$B$79)*K64)))*($AD$2/$AF$2)</f>
        <v>0</v>
      </c>
      <c r="AC64" s="282">
        <f>(IF('Parameters &amp; DSA'!$H$1=1,(('Parameters &amp; DSA'!$B$73+'Parameters &amp; DSA'!$B$79+'Parameters &amp; DSA'!$B$83+'Parameters &amp; DSA'!$B$87)*($M64+$N64))/(1+cDC)^$A64,(('Parameters &amp; DSA'!$B$73+'Parameters &amp; DSA'!$B$79)*($M64+$N64))))*($AD$2/$AF$2)</f>
        <v>0</v>
      </c>
      <c r="AD64" s="282">
        <f>(IF('Parameters &amp; DSA'!$H$1=1,(('Parameters &amp; DSA'!$B$73+'Parameters &amp; DSA'!$B$79+'Parameters &amp; DSA'!$B$83+'Parameters &amp; DSA'!$B$87)*(P64+Q64))/(1+cDC)^$A64,(('Parameters &amp; DSA'!$B$73+'Parameters &amp; DSA'!$B$79)*(P64+Q64))))*($AD$2/$AF$2)</f>
        <v>0</v>
      </c>
      <c r="AE64" s="282">
        <f>(IF('Parameters &amp; DSA'!$H$1=1,(('Parameters &amp; DSA'!$B$73+'Parameters &amp; DSA'!$B$79+'Parameters &amp; DSA'!$B$83+'Parameters &amp; DSA'!$B$87)*(S64+T64))/(1+cDC)^$A64,(('Parameters &amp; DSA'!$B$73+'Parameters &amp; DSA'!$B$79)*(S64+T64))))*($AD$2/$AF$2)</f>
        <v>0</v>
      </c>
      <c r="AF64" s="282">
        <f>(IF('Parameters &amp; DSA'!$H$1=1,(((V64)*cM_Dialysis0)+(W64*(cM_Dialysis1)))/(1+'Parameters &amp; DSA'!$B$6)^$A64,(((V64)*cM_Dialysis0)+(W64*cM_Dialysis1))))*($AD$2/$AG$2)</f>
        <v>0</v>
      </c>
      <c r="AG64" s="163">
        <f t="shared" si="21"/>
        <v>0</v>
      </c>
      <c r="AI64" s="84">
        <f t="shared" si="33"/>
        <v>0</v>
      </c>
      <c r="AJ64" s="25">
        <f t="shared" si="22"/>
        <v>0</v>
      </c>
      <c r="AK64" s="25">
        <f t="shared" si="34"/>
        <v>0</v>
      </c>
      <c r="AL64" s="25">
        <f t="shared" si="23"/>
        <v>0</v>
      </c>
      <c r="AM64" s="25">
        <f t="shared" si="35"/>
        <v>0</v>
      </c>
      <c r="AN64" s="25">
        <f t="shared" si="24"/>
        <v>0</v>
      </c>
      <c r="AO64" s="25">
        <f t="shared" si="36"/>
        <v>0</v>
      </c>
      <c r="AP64" s="25">
        <f t="shared" si="25"/>
        <v>0</v>
      </c>
      <c r="AQ64" s="25">
        <f t="shared" si="37"/>
        <v>0</v>
      </c>
      <c r="AR64" s="25">
        <f t="shared" si="26"/>
        <v>0</v>
      </c>
      <c r="AS64" s="25">
        <f t="shared" si="27"/>
        <v>0</v>
      </c>
      <c r="AT64" s="85">
        <f t="shared" si="28"/>
        <v>0</v>
      </c>
    </row>
    <row r="65" spans="1:46">
      <c r="A65" s="76">
        <v>61</v>
      </c>
      <c r="C65" s="10">
        <f t="shared" si="29"/>
        <v>103</v>
      </c>
      <c r="D65" s="93" t="str" cm="1">
        <f t="array" ref="D65">_xlfn.IFS(C65&lt;=4,"1-4",C65&lt;=9,"5-9",C65&lt;=14,"10-14",C65&lt;=19,"15-19",C65&lt;=24,"20-24",C65&lt;=29,"25-29",C65&lt;=34,"30-34",C65&lt;=39,"35-39",C65&lt;=44,"40-44",C65&lt;=49,"45-49",C65&lt;=54,"50-54",C65&lt;=54,"50-54",C65&lt;=59,"55-59",C65&lt;=64,"60-64",C65&lt;=69,"65-69",C65&lt;=74,"70-74",C65&lt;=79,"75-79",C65&lt;=84,"80-84",C65&gt;84,"85+")</f>
        <v>85+</v>
      </c>
      <c r="E65" s="79">
        <f>IF(D65="85+",1,VLOOKUP(D65,'Life table 2014'!$AF$3:$AR$21,7,FALSE))</f>
        <v>1</v>
      </c>
      <c r="F65" s="68"/>
      <c r="G65" s="266">
        <f t="shared" si="5"/>
        <v>22265</v>
      </c>
      <c r="H65" s="25">
        <f>'Parameters &amp; DSA'!$B$113*G65^'Parameters &amp; DSA'!$B$114</f>
        <v>2.8346922544713937</v>
      </c>
      <c r="I65" s="264">
        <f t="shared" si="32"/>
        <v>4.8693111367203223E-2</v>
      </c>
      <c r="J65" s="68"/>
      <c r="K65" s="134">
        <f t="shared" si="38"/>
        <v>0</v>
      </c>
      <c r="L65" s="135">
        <f t="shared" si="39"/>
        <v>0</v>
      </c>
      <c r="M65" s="135">
        <f t="shared" si="40"/>
        <v>0</v>
      </c>
      <c r="N65" s="25">
        <f t="shared" si="41"/>
        <v>0</v>
      </c>
      <c r="O65" s="25">
        <f t="shared" si="42"/>
        <v>0</v>
      </c>
      <c r="P65" s="25">
        <f t="shared" si="43"/>
        <v>0</v>
      </c>
      <c r="Q65" s="25">
        <f t="shared" si="44"/>
        <v>0</v>
      </c>
      <c r="R65" s="25">
        <f t="shared" si="45"/>
        <v>0</v>
      </c>
      <c r="S65" s="25">
        <f t="shared" si="46"/>
        <v>0</v>
      </c>
      <c r="T65" s="509">
        <f t="shared" si="47"/>
        <v>0</v>
      </c>
      <c r="U65" s="509">
        <f t="shared" si="48"/>
        <v>0</v>
      </c>
      <c r="V65" s="509">
        <f t="shared" si="49"/>
        <v>0</v>
      </c>
      <c r="W65" s="25">
        <f t="shared" si="50"/>
        <v>0</v>
      </c>
      <c r="X65" s="25">
        <f t="shared" si="51"/>
        <v>0</v>
      </c>
      <c r="Y65" s="136">
        <f t="shared" si="30"/>
        <v>1.0000000000000009</v>
      </c>
      <c r="Z65" s="85">
        <f t="shared" si="31"/>
        <v>1.0000000000000009</v>
      </c>
      <c r="AB65" s="162">
        <f>(IF('Parameters &amp; DSA'!$H$1=1,(('Parameters &amp; DSA'!$B$73+'Parameters &amp; DSA'!$B$79+'Parameters &amp; DSA'!$B$83+'Parameters &amp; DSA'!$B$87)*K65)/(1+cDC)^$A65,(('Parameters &amp; DSA'!$B$73+'Parameters &amp; DSA'!$B$79)*K65)))*($AD$2/$AF$2)</f>
        <v>0</v>
      </c>
      <c r="AC65" s="282">
        <f>(IF('Parameters &amp; DSA'!$H$1=1,(('Parameters &amp; DSA'!$B$73+'Parameters &amp; DSA'!$B$79+'Parameters &amp; DSA'!$B$83+'Parameters &amp; DSA'!$B$87)*($M65+$N65))/(1+cDC)^$A65,(('Parameters &amp; DSA'!$B$73+'Parameters &amp; DSA'!$B$79)*($M65+$N65))))*($AD$2/$AF$2)</f>
        <v>0</v>
      </c>
      <c r="AD65" s="282">
        <f>(IF('Parameters &amp; DSA'!$H$1=1,(('Parameters &amp; DSA'!$B$73+'Parameters &amp; DSA'!$B$79+'Parameters &amp; DSA'!$B$83+'Parameters &amp; DSA'!$B$87)*(P65+Q65))/(1+cDC)^$A65,(('Parameters &amp; DSA'!$B$73+'Parameters &amp; DSA'!$B$79)*(P65+Q65))))*($AD$2/$AF$2)</f>
        <v>0</v>
      </c>
      <c r="AE65" s="282">
        <f>(IF('Parameters &amp; DSA'!$H$1=1,(('Parameters &amp; DSA'!$B$73+'Parameters &amp; DSA'!$B$79+'Parameters &amp; DSA'!$B$83+'Parameters &amp; DSA'!$B$87)*(S65+T65))/(1+cDC)^$A65,(('Parameters &amp; DSA'!$B$73+'Parameters &amp; DSA'!$B$79)*(S65+T65))))*($AD$2/$AF$2)</f>
        <v>0</v>
      </c>
      <c r="AF65" s="282">
        <f>(IF('Parameters &amp; DSA'!$H$1=1,(((V65)*cM_Dialysis0)+(W65*(cM_Dialysis1)))/(1+'Parameters &amp; DSA'!$B$6)^$A65,(((V65)*cM_Dialysis0)+(W65*cM_Dialysis1))))*($AD$2/$AG$2)</f>
        <v>0</v>
      </c>
      <c r="AG65" s="163">
        <f t="shared" si="21"/>
        <v>0</v>
      </c>
      <c r="AI65" s="84">
        <f t="shared" si="33"/>
        <v>0</v>
      </c>
      <c r="AJ65" s="25">
        <f t="shared" si="22"/>
        <v>0</v>
      </c>
      <c r="AK65" s="25">
        <f t="shared" si="34"/>
        <v>0</v>
      </c>
      <c r="AL65" s="25">
        <f t="shared" si="23"/>
        <v>0</v>
      </c>
      <c r="AM65" s="25">
        <f t="shared" si="35"/>
        <v>0</v>
      </c>
      <c r="AN65" s="25">
        <f t="shared" si="24"/>
        <v>0</v>
      </c>
      <c r="AO65" s="25">
        <f t="shared" si="36"/>
        <v>0</v>
      </c>
      <c r="AP65" s="25">
        <f t="shared" si="25"/>
        <v>0</v>
      </c>
      <c r="AQ65" s="25">
        <f t="shared" si="37"/>
        <v>0</v>
      </c>
      <c r="AR65" s="25">
        <f t="shared" si="26"/>
        <v>0</v>
      </c>
      <c r="AS65" s="25">
        <f t="shared" si="27"/>
        <v>0</v>
      </c>
      <c r="AT65" s="85">
        <f t="shared" si="28"/>
        <v>0</v>
      </c>
    </row>
    <row r="66" spans="1:46">
      <c r="A66" s="76">
        <v>62</v>
      </c>
      <c r="C66" s="10">
        <f t="shared" si="29"/>
        <v>104</v>
      </c>
      <c r="D66" s="93" t="str" cm="1">
        <f t="array" ref="D66">_xlfn.IFS(C66&lt;=4,"1-4",C66&lt;=9,"5-9",C66&lt;=14,"10-14",C66&lt;=19,"15-19",C66&lt;=24,"20-24",C66&lt;=29,"25-29",C66&lt;=34,"30-34",C66&lt;=39,"35-39",C66&lt;=44,"40-44",C66&lt;=49,"45-49",C66&lt;=54,"50-54",C66&lt;=54,"50-54",C66&lt;=59,"55-59",C66&lt;=64,"60-64",C66&lt;=69,"65-69",C66&lt;=74,"70-74",C66&lt;=79,"75-79",C66&lt;=84,"80-84",C66&gt;84,"85+")</f>
        <v>85+</v>
      </c>
      <c r="E66" s="79">
        <f>IF(D66="85+",1,VLOOKUP(D66,'Life table 2014'!$AF$3:$AR$21,7,FALSE))</f>
        <v>1</v>
      </c>
      <c r="F66" s="68"/>
      <c r="G66" s="266">
        <f t="shared" si="5"/>
        <v>22630</v>
      </c>
      <c r="H66" s="25">
        <f>'Parameters &amp; DSA'!$B$113*G66^'Parameters &amp; DSA'!$B$114</f>
        <v>2.8846721271642086</v>
      </c>
      <c r="I66" s="264">
        <f t="shared" si="32"/>
        <v>4.8751429619778741E-2</v>
      </c>
      <c r="J66" s="68"/>
      <c r="K66" s="134">
        <f t="shared" si="38"/>
        <v>0</v>
      </c>
      <c r="L66" s="135">
        <f t="shared" si="39"/>
        <v>0</v>
      </c>
      <c r="M66" s="135">
        <f t="shared" si="40"/>
        <v>0</v>
      </c>
      <c r="N66" s="25">
        <f t="shared" si="41"/>
        <v>0</v>
      </c>
      <c r="O66" s="25">
        <f t="shared" si="42"/>
        <v>0</v>
      </c>
      <c r="P66" s="25">
        <f t="shared" si="43"/>
        <v>0</v>
      </c>
      <c r="Q66" s="25">
        <f t="shared" si="44"/>
        <v>0</v>
      </c>
      <c r="R66" s="25">
        <f t="shared" si="45"/>
        <v>0</v>
      </c>
      <c r="S66" s="25">
        <f t="shared" si="46"/>
        <v>0</v>
      </c>
      <c r="T66" s="509">
        <f t="shared" si="47"/>
        <v>0</v>
      </c>
      <c r="U66" s="509">
        <f t="shared" si="48"/>
        <v>0</v>
      </c>
      <c r="V66" s="509">
        <f t="shared" si="49"/>
        <v>0</v>
      </c>
      <c r="W66" s="25">
        <f t="shared" si="50"/>
        <v>0</v>
      </c>
      <c r="X66" s="25">
        <f t="shared" si="51"/>
        <v>0</v>
      </c>
      <c r="Y66" s="136">
        <f t="shared" si="30"/>
        <v>1.0000000000000009</v>
      </c>
      <c r="Z66" s="85">
        <f t="shared" si="31"/>
        <v>1.0000000000000009</v>
      </c>
      <c r="AB66" s="162">
        <f>(IF('Parameters &amp; DSA'!$H$1=1,(('Parameters &amp; DSA'!$B$73+'Parameters &amp; DSA'!$B$79+'Parameters &amp; DSA'!$B$83+'Parameters &amp; DSA'!$B$87)*K66)/(1+cDC)^$A66,(('Parameters &amp; DSA'!$B$73+'Parameters &amp; DSA'!$B$79)*K66)))*($AD$2/$AF$2)</f>
        <v>0</v>
      </c>
      <c r="AC66" s="282">
        <f>(IF('Parameters &amp; DSA'!$H$1=1,(('Parameters &amp; DSA'!$B$73+'Parameters &amp; DSA'!$B$79+'Parameters &amp; DSA'!$B$83+'Parameters &amp; DSA'!$B$87)*($M66+$N66))/(1+cDC)^$A66,(('Parameters &amp; DSA'!$B$73+'Parameters &amp; DSA'!$B$79)*($M66+$N66))))*($AD$2/$AF$2)</f>
        <v>0</v>
      </c>
      <c r="AD66" s="282">
        <f>(IF('Parameters &amp; DSA'!$H$1=1,(('Parameters &amp; DSA'!$B$73+'Parameters &amp; DSA'!$B$79+'Parameters &amp; DSA'!$B$83+'Parameters &amp; DSA'!$B$87)*(P66+Q66))/(1+cDC)^$A66,(('Parameters &amp; DSA'!$B$73+'Parameters &amp; DSA'!$B$79)*(P66+Q66))))*($AD$2/$AF$2)</f>
        <v>0</v>
      </c>
      <c r="AE66" s="282">
        <f>(IF('Parameters &amp; DSA'!$H$1=1,(('Parameters &amp; DSA'!$B$73+'Parameters &amp; DSA'!$B$79+'Parameters &amp; DSA'!$B$83+'Parameters &amp; DSA'!$B$87)*(S66+T66))/(1+cDC)^$A66,(('Parameters &amp; DSA'!$B$73+'Parameters &amp; DSA'!$B$79)*(S66+T66))))*($AD$2/$AF$2)</f>
        <v>0</v>
      </c>
      <c r="AF66" s="282">
        <f>(IF('Parameters &amp; DSA'!$H$1=1,(((V66)*cM_Dialysis0)+(W66*(cM_Dialysis1)))/(1+'Parameters &amp; DSA'!$B$6)^$A66,(((V66)*cM_Dialysis0)+(W66*cM_Dialysis1))))*($AD$2/$AG$2)</f>
        <v>0</v>
      </c>
      <c r="AG66" s="163">
        <f t="shared" si="21"/>
        <v>0</v>
      </c>
      <c r="AI66" s="84">
        <f t="shared" si="33"/>
        <v>0</v>
      </c>
      <c r="AJ66" s="25">
        <f t="shared" si="22"/>
        <v>0</v>
      </c>
      <c r="AK66" s="25">
        <f t="shared" si="34"/>
        <v>0</v>
      </c>
      <c r="AL66" s="25">
        <f t="shared" si="23"/>
        <v>0</v>
      </c>
      <c r="AM66" s="25">
        <f t="shared" si="35"/>
        <v>0</v>
      </c>
      <c r="AN66" s="25">
        <f t="shared" si="24"/>
        <v>0</v>
      </c>
      <c r="AO66" s="25">
        <f t="shared" si="36"/>
        <v>0</v>
      </c>
      <c r="AP66" s="25">
        <f t="shared" si="25"/>
        <v>0</v>
      </c>
      <c r="AQ66" s="25">
        <f t="shared" si="37"/>
        <v>0</v>
      </c>
      <c r="AR66" s="25">
        <f t="shared" si="26"/>
        <v>0</v>
      </c>
      <c r="AS66" s="25">
        <f t="shared" si="27"/>
        <v>0</v>
      </c>
      <c r="AT66" s="85">
        <f t="shared" si="28"/>
        <v>0</v>
      </c>
    </row>
    <row r="67" spans="1:46">
      <c r="A67" s="76">
        <v>63</v>
      </c>
      <c r="C67" s="10">
        <f t="shared" si="29"/>
        <v>105</v>
      </c>
      <c r="D67" s="93" t="str" cm="1">
        <f t="array" ref="D67">_xlfn.IFS(C67&lt;=4,"1-4",C67&lt;=9,"5-9",C67&lt;=14,"10-14",C67&lt;=19,"15-19",C67&lt;=24,"20-24",C67&lt;=29,"25-29",C67&lt;=34,"30-34",C67&lt;=39,"35-39",C67&lt;=44,"40-44",C67&lt;=49,"45-49",C67&lt;=54,"50-54",C67&lt;=54,"50-54",C67&lt;=59,"55-59",C67&lt;=64,"60-64",C67&lt;=69,"65-69",C67&lt;=74,"70-74",C67&lt;=79,"75-79",C67&lt;=84,"80-84",C67&gt;84,"85+")</f>
        <v>85+</v>
      </c>
      <c r="E67" s="79">
        <f>IF(D67="85+",1,VLOOKUP(D67,'Life table 2014'!$AF$3:$AR$21,7,FALSE))</f>
        <v>1</v>
      </c>
      <c r="F67" s="68"/>
      <c r="G67" s="266">
        <f t="shared" si="5"/>
        <v>22995</v>
      </c>
      <c r="H67" s="25">
        <f>'Parameters &amp; DSA'!$B$113*G67^'Parameters &amp; DSA'!$B$114</f>
        <v>2.9347123896375074</v>
      </c>
      <c r="I67" s="264">
        <f t="shared" si="32"/>
        <v>4.8808873577598111E-2</v>
      </c>
      <c r="J67" s="68"/>
      <c r="K67" s="134">
        <f t="shared" si="38"/>
        <v>0</v>
      </c>
      <c r="L67" s="135">
        <f t="shared" si="39"/>
        <v>0</v>
      </c>
      <c r="M67" s="135">
        <f t="shared" si="40"/>
        <v>0</v>
      </c>
      <c r="N67" s="25">
        <f t="shared" si="41"/>
        <v>0</v>
      </c>
      <c r="O67" s="25">
        <f t="shared" si="42"/>
        <v>0</v>
      </c>
      <c r="P67" s="25">
        <f t="shared" si="43"/>
        <v>0</v>
      </c>
      <c r="Q67" s="25">
        <f t="shared" si="44"/>
        <v>0</v>
      </c>
      <c r="R67" s="25">
        <f t="shared" si="45"/>
        <v>0</v>
      </c>
      <c r="S67" s="25">
        <f t="shared" si="46"/>
        <v>0</v>
      </c>
      <c r="T67" s="509">
        <f t="shared" si="47"/>
        <v>0</v>
      </c>
      <c r="U67" s="509">
        <f t="shared" si="48"/>
        <v>0</v>
      </c>
      <c r="V67" s="509">
        <f t="shared" si="49"/>
        <v>0</v>
      </c>
      <c r="W67" s="25">
        <f t="shared" si="50"/>
        <v>0</v>
      </c>
      <c r="X67" s="25">
        <f t="shared" si="51"/>
        <v>0</v>
      </c>
      <c r="Y67" s="136">
        <f t="shared" si="30"/>
        <v>1.0000000000000009</v>
      </c>
      <c r="Z67" s="85">
        <f t="shared" si="31"/>
        <v>1.0000000000000009</v>
      </c>
      <c r="AB67" s="162">
        <f>(IF('Parameters &amp; DSA'!$H$1=1,(('Parameters &amp; DSA'!$B$73+'Parameters &amp; DSA'!$B$79+'Parameters &amp; DSA'!$B$83+'Parameters &amp; DSA'!$B$87)*K67)/(1+cDC)^$A67,(('Parameters &amp; DSA'!$B$73+'Parameters &amp; DSA'!$B$79)*K67)))*($AD$2/$AF$2)</f>
        <v>0</v>
      </c>
      <c r="AC67" s="282">
        <f>(IF('Parameters &amp; DSA'!$H$1=1,(('Parameters &amp; DSA'!$B$73+'Parameters &amp; DSA'!$B$79+'Parameters &amp; DSA'!$B$83+'Parameters &amp; DSA'!$B$87)*($M67+$N67))/(1+cDC)^$A67,(('Parameters &amp; DSA'!$B$73+'Parameters &amp; DSA'!$B$79)*($M67+$N67))))*($AD$2/$AF$2)</f>
        <v>0</v>
      </c>
      <c r="AD67" s="282">
        <f>(IF('Parameters &amp; DSA'!$H$1=1,(('Parameters &amp; DSA'!$B$73+'Parameters &amp; DSA'!$B$79+'Parameters &amp; DSA'!$B$83+'Parameters &amp; DSA'!$B$87)*(P67+Q67))/(1+cDC)^$A67,(('Parameters &amp; DSA'!$B$73+'Parameters &amp; DSA'!$B$79)*(P67+Q67))))*($AD$2/$AF$2)</f>
        <v>0</v>
      </c>
      <c r="AE67" s="282">
        <f>(IF('Parameters &amp; DSA'!$H$1=1,(('Parameters &amp; DSA'!$B$73+'Parameters &amp; DSA'!$B$79+'Parameters &amp; DSA'!$B$83+'Parameters &amp; DSA'!$B$87)*(S67+T67))/(1+cDC)^$A67,(('Parameters &amp; DSA'!$B$73+'Parameters &amp; DSA'!$B$79)*(S67+T67))))*($AD$2/$AF$2)</f>
        <v>0</v>
      </c>
      <c r="AF67" s="282">
        <f>(IF('Parameters &amp; DSA'!$H$1=1,(((V67)*cM_Dialysis0)+(W67*(cM_Dialysis1)))/(1+'Parameters &amp; DSA'!$B$6)^$A67,(((V67)*cM_Dialysis0)+(W67*cM_Dialysis1))))*($AD$2/$AG$2)</f>
        <v>0</v>
      </c>
      <c r="AG67" s="163">
        <f t="shared" si="21"/>
        <v>0</v>
      </c>
      <c r="AI67" s="84">
        <f t="shared" si="33"/>
        <v>0</v>
      </c>
      <c r="AJ67" s="25">
        <f t="shared" si="22"/>
        <v>0</v>
      </c>
      <c r="AK67" s="25">
        <f t="shared" si="34"/>
        <v>0</v>
      </c>
      <c r="AL67" s="25">
        <f t="shared" si="23"/>
        <v>0</v>
      </c>
      <c r="AM67" s="25">
        <f t="shared" si="35"/>
        <v>0</v>
      </c>
      <c r="AN67" s="25">
        <f t="shared" si="24"/>
        <v>0</v>
      </c>
      <c r="AO67" s="25">
        <f t="shared" si="36"/>
        <v>0</v>
      </c>
      <c r="AP67" s="25">
        <f t="shared" si="25"/>
        <v>0</v>
      </c>
      <c r="AQ67" s="25">
        <f t="shared" si="37"/>
        <v>0</v>
      </c>
      <c r="AR67" s="25">
        <f t="shared" si="26"/>
        <v>0</v>
      </c>
      <c r="AS67" s="25">
        <f t="shared" si="27"/>
        <v>0</v>
      </c>
      <c r="AT67" s="85">
        <f t="shared" si="28"/>
        <v>0</v>
      </c>
    </row>
    <row r="68" spans="1:46">
      <c r="A68" s="76">
        <v>64</v>
      </c>
      <c r="C68" s="10">
        <f t="shared" si="29"/>
        <v>106</v>
      </c>
      <c r="D68" s="93" t="str" cm="1">
        <f t="array" ref="D68">_xlfn.IFS(C68&lt;=4,"1-4",C68&lt;=9,"5-9",C68&lt;=14,"10-14",C68&lt;=19,"15-19",C68&lt;=24,"20-24",C68&lt;=29,"25-29",C68&lt;=34,"30-34",C68&lt;=39,"35-39",C68&lt;=44,"40-44",C68&lt;=49,"45-49",C68&lt;=54,"50-54",C68&lt;=54,"50-54",C68&lt;=59,"55-59",C68&lt;=64,"60-64",C68&lt;=69,"65-69",C68&lt;=74,"70-74",C68&lt;=79,"75-79",C68&lt;=84,"80-84",C68&gt;84,"85+")</f>
        <v>85+</v>
      </c>
      <c r="E68" s="79">
        <f>IF(D68="85+",1,VLOOKUP(D68,'Life table 2014'!$AF$3:$AR$21,7,FALSE))</f>
        <v>1</v>
      </c>
      <c r="F68" s="68"/>
      <c r="G68" s="266">
        <f t="shared" si="5"/>
        <v>23360</v>
      </c>
      <c r="H68" s="25">
        <f>'Parameters &amp; DSA'!$B$113*G68^'Parameters &amp; DSA'!$B$114</f>
        <v>2.9848121544843602</v>
      </c>
      <c r="I68" s="264">
        <f t="shared" si="32"/>
        <v>4.8865470023495727E-2</v>
      </c>
      <c r="J68" s="68"/>
      <c r="K68" s="134">
        <f t="shared" si="38"/>
        <v>0</v>
      </c>
      <c r="L68" s="135">
        <f t="shared" si="39"/>
        <v>0</v>
      </c>
      <c r="M68" s="135">
        <f t="shared" si="40"/>
        <v>0</v>
      </c>
      <c r="N68" s="25">
        <f t="shared" si="41"/>
        <v>0</v>
      </c>
      <c r="O68" s="25">
        <f t="shared" si="42"/>
        <v>0</v>
      </c>
      <c r="P68" s="25">
        <f t="shared" si="43"/>
        <v>0</v>
      </c>
      <c r="Q68" s="25">
        <f t="shared" si="44"/>
        <v>0</v>
      </c>
      <c r="R68" s="25">
        <f t="shared" si="45"/>
        <v>0</v>
      </c>
      <c r="S68" s="25">
        <f t="shared" si="46"/>
        <v>0</v>
      </c>
      <c r="T68" s="509">
        <f t="shared" si="47"/>
        <v>0</v>
      </c>
      <c r="U68" s="509">
        <f t="shared" si="48"/>
        <v>0</v>
      </c>
      <c r="V68" s="509">
        <f t="shared" si="49"/>
        <v>0</v>
      </c>
      <c r="W68" s="25">
        <f t="shared" si="50"/>
        <v>0</v>
      </c>
      <c r="X68" s="25">
        <f t="shared" si="51"/>
        <v>0</v>
      </c>
      <c r="Y68" s="136">
        <f t="shared" si="30"/>
        <v>1.0000000000000009</v>
      </c>
      <c r="Z68" s="85">
        <f t="shared" si="31"/>
        <v>1.0000000000000009</v>
      </c>
      <c r="AB68" s="162">
        <f>(IF('Parameters &amp; DSA'!$H$1=1,(('Parameters &amp; DSA'!$B$73+'Parameters &amp; DSA'!$B$79+'Parameters &amp; DSA'!$B$83+'Parameters &amp; DSA'!$B$87)*K68)/(1+cDC)^$A68,(('Parameters &amp; DSA'!$B$73+'Parameters &amp; DSA'!$B$79)*K68)))*($AD$2/$AF$2)</f>
        <v>0</v>
      </c>
      <c r="AC68" s="282">
        <f>(IF('Parameters &amp; DSA'!$H$1=1,(('Parameters &amp; DSA'!$B$73+'Parameters &amp; DSA'!$B$79+'Parameters &amp; DSA'!$B$83+'Parameters &amp; DSA'!$B$87)*($M68+$N68))/(1+cDC)^$A68,(('Parameters &amp; DSA'!$B$73+'Parameters &amp; DSA'!$B$79)*($M68+$N68))))*($AD$2/$AF$2)</f>
        <v>0</v>
      </c>
      <c r="AD68" s="282">
        <f>(IF('Parameters &amp; DSA'!$H$1=1,(('Parameters &amp; DSA'!$B$73+'Parameters &amp; DSA'!$B$79+'Parameters &amp; DSA'!$B$83+'Parameters &amp; DSA'!$B$87)*(P68+Q68))/(1+cDC)^$A68,(('Parameters &amp; DSA'!$B$73+'Parameters &amp; DSA'!$B$79)*(P68+Q68))))*($AD$2/$AF$2)</f>
        <v>0</v>
      </c>
      <c r="AE68" s="282">
        <f>(IF('Parameters &amp; DSA'!$H$1=1,(('Parameters &amp; DSA'!$B$73+'Parameters &amp; DSA'!$B$79+'Parameters &amp; DSA'!$B$83+'Parameters &amp; DSA'!$B$87)*(S68+T68))/(1+cDC)^$A68,(('Parameters &amp; DSA'!$B$73+'Parameters &amp; DSA'!$B$79)*(S68+T68))))*($AD$2/$AF$2)</f>
        <v>0</v>
      </c>
      <c r="AF68" s="282">
        <f>(IF('Parameters &amp; DSA'!$H$1=1,(((V68)*cM_Dialysis0)+(W68*(cM_Dialysis1)))/(1+'Parameters &amp; DSA'!$B$6)^$A68,(((V68)*cM_Dialysis0)+(W68*cM_Dialysis1))))*($AD$2/$AG$2)</f>
        <v>0</v>
      </c>
      <c r="AG68" s="163">
        <f t="shared" si="21"/>
        <v>0</v>
      </c>
      <c r="AI68" s="84">
        <f t="shared" ref="AI68:AI103" si="52">K68/((1+cDO)^$A68)</f>
        <v>0</v>
      </c>
      <c r="AJ68" s="25">
        <f t="shared" si="22"/>
        <v>0</v>
      </c>
      <c r="AK68" s="25">
        <f t="shared" ref="AK68:AK103" si="53">(M68+N68)/((1+cDO)^$A68)</f>
        <v>0</v>
      </c>
      <c r="AL68" s="25">
        <f t="shared" si="23"/>
        <v>0</v>
      </c>
      <c r="AM68" s="25">
        <f t="shared" ref="AM68:AM103" si="54">(P68+Q68)/((1+cDO)^$A68)</f>
        <v>0</v>
      </c>
      <c r="AN68" s="25">
        <f t="shared" si="24"/>
        <v>0</v>
      </c>
      <c r="AO68" s="25">
        <f t="shared" ref="AO68:AO103" si="55">(S68+T68)/((1+cDO)^$A68)</f>
        <v>0</v>
      </c>
      <c r="AP68" s="25">
        <f t="shared" si="25"/>
        <v>0</v>
      </c>
      <c r="AQ68" s="25">
        <f t="shared" ref="AQ68:AQ103" si="56">(V68+W68)/((1+cDO)^$A68)</f>
        <v>0</v>
      </c>
      <c r="AR68" s="25">
        <f t="shared" si="26"/>
        <v>0</v>
      </c>
      <c r="AS68" s="25">
        <f t="shared" si="27"/>
        <v>0</v>
      </c>
      <c r="AT68" s="85">
        <f t="shared" si="28"/>
        <v>0</v>
      </c>
    </row>
    <row r="69" spans="1:46">
      <c r="A69" s="76">
        <v>65</v>
      </c>
      <c r="C69" s="10">
        <f t="shared" si="29"/>
        <v>107</v>
      </c>
      <c r="D69" s="93" t="str" cm="1">
        <f t="array" ref="D69">_xlfn.IFS(C69&lt;=4,"1-4",C69&lt;=9,"5-9",C69&lt;=14,"10-14",C69&lt;=19,"15-19",C69&lt;=24,"20-24",C69&lt;=29,"25-29",C69&lt;=34,"30-34",C69&lt;=39,"35-39",C69&lt;=44,"40-44",C69&lt;=49,"45-49",C69&lt;=54,"50-54",C69&lt;=54,"50-54",C69&lt;=59,"55-59",C69&lt;=64,"60-64",C69&lt;=69,"65-69",C69&lt;=74,"70-74",C69&lt;=79,"75-79",C69&lt;=84,"80-84",C69&gt;84,"85+")</f>
        <v>85+</v>
      </c>
      <c r="E69" s="79">
        <f>IF(D69="85+",1,VLOOKUP(D69,'Life table 2014'!$AF$3:$AR$21,7,FALSE))</f>
        <v>1</v>
      </c>
      <c r="F69" s="68"/>
      <c r="G69" s="266">
        <f t="shared" ref="G69:G103" si="57">A69*365</f>
        <v>23725</v>
      </c>
      <c r="H69" s="25">
        <f>'Parameters &amp; DSA'!$B$113*G69^'Parameters &amp; DSA'!$B$114</f>
        <v>3.0349705610102311</v>
      </c>
      <c r="I69" s="264">
        <f t="shared" si="32"/>
        <v>4.8921244513934647E-2</v>
      </c>
      <c r="J69" s="68"/>
      <c r="K69" s="134">
        <f t="shared" ref="K69:K103" si="58">(K68*IF((1-(E68*mm_3a))&gt;0,(1-(E68*mm_3a)),0))*(1-p3a_3b*RR_3a)</f>
        <v>0</v>
      </c>
      <c r="L69" s="135">
        <f t="shared" ref="L69:L103" si="59">K68*IF((E68*mm_3a)&gt;1,1,(E68*mm_3a))</f>
        <v>0</v>
      </c>
      <c r="M69" s="135">
        <f t="shared" ref="M69:M103" si="60">(K68*IF((1-(E68*mm_3a))&gt;0,(1-(E68*mm_3a)),0))*p3a_3b*RR3a</f>
        <v>0</v>
      </c>
      <c r="N69" s="25">
        <f t="shared" ref="N69:N103" si="61">(SUM(M68:N68)*(IF(1-(E68*mm_3b)&gt;0,1-(E68*mm_3b),0)))*(1-p3b_4*RR3b)</f>
        <v>0</v>
      </c>
      <c r="O69" s="25">
        <f t="shared" ref="O69:O103" si="62">SUM(M68:N68)*(IF((E68*mm_3b)&gt;1,1,(E68*mm_3b)))</f>
        <v>0</v>
      </c>
      <c r="P69" s="25">
        <f t="shared" ref="P69:P103" si="63">(SUM(M68:N68)*(IF(1-(E68*mm_3b)&gt;0,1-(E68*mm_3b),0)))*p3b_4*RR_3b</f>
        <v>0</v>
      </c>
      <c r="Q69" s="25">
        <f t="shared" ref="Q69:Q103" si="64">(SUM(P68:Q68)*(IF(1-(E68*mm_4)&gt;0,1-(E68*mm_4),0)))*(1-p4_5*RR_4)</f>
        <v>0</v>
      </c>
      <c r="R69" s="25">
        <f t="shared" ref="R69:R103" si="65">SUM(P68:Q68)*IF((E68*mm_4)&gt;1,1,(E68*mm_4))</f>
        <v>0</v>
      </c>
      <c r="S69" s="25">
        <f t="shared" ref="S69:S103" si="66">(SUM(P68:Q68)*(IF(1-(E68*mm_4)&gt;0,1-(E68*mm_4),0)))*p4_5*RR_4</f>
        <v>0</v>
      </c>
      <c r="T69" s="509">
        <f t="shared" ref="T69:T103" si="67">(SUM(S68:T68)*(IF(1-E68-p5_Death&gt;0,1-E68-p5_Death,0))*(1-p5_Dialysis))</f>
        <v>0</v>
      </c>
      <c r="U69" s="509">
        <f t="shared" ref="U69:U103" si="68">SUM(S68:T68)*(IF(E68+p5_Death&gt;1,1,E68+p5_Death))</f>
        <v>0</v>
      </c>
      <c r="V69" s="509">
        <f t="shared" ref="V69:V103" si="69">(SUM(S68:T68)*(IF(1-E68-p5_Death&gt;0,1-E68-p5_Death,0)))*p5_Dialysis</f>
        <v>0</v>
      </c>
      <c r="W69" s="25">
        <f t="shared" si="50"/>
        <v>0</v>
      </c>
      <c r="X69" s="25">
        <f t="shared" si="51"/>
        <v>0</v>
      </c>
      <c r="Y69" s="136">
        <f t="shared" si="30"/>
        <v>1.0000000000000009</v>
      </c>
      <c r="Z69" s="85">
        <f t="shared" si="31"/>
        <v>1.0000000000000009</v>
      </c>
      <c r="AB69" s="162">
        <f>(IF('Parameters &amp; DSA'!$H$1=1,(('Parameters &amp; DSA'!$B$73+'Parameters &amp; DSA'!$B$79+'Parameters &amp; DSA'!$B$83+'Parameters &amp; DSA'!$B$87)*K69)/(1+cDC)^$A69,(('Parameters &amp; DSA'!$B$73+'Parameters &amp; DSA'!$B$79)*K69)))*($AD$2/$AF$2)</f>
        <v>0</v>
      </c>
      <c r="AC69" s="282">
        <f>(IF('Parameters &amp; DSA'!$H$1=1,(('Parameters &amp; DSA'!$B$73+'Parameters &amp; DSA'!$B$79+'Parameters &amp; DSA'!$B$83+'Parameters &amp; DSA'!$B$87)*($M69+$N69))/(1+cDC)^$A69,(('Parameters &amp; DSA'!$B$73+'Parameters &amp; DSA'!$B$79)*($M69+$N69))))*($AD$2/$AF$2)</f>
        <v>0</v>
      </c>
      <c r="AD69" s="282">
        <f>(IF('Parameters &amp; DSA'!$H$1=1,(('Parameters &amp; DSA'!$B$73+'Parameters &amp; DSA'!$B$79+'Parameters &amp; DSA'!$B$83+'Parameters &amp; DSA'!$B$87)*(P69+Q69))/(1+cDC)^$A69,(('Parameters &amp; DSA'!$B$73+'Parameters &amp; DSA'!$B$79)*(P69+Q69))))*($AD$2/$AF$2)</f>
        <v>0</v>
      </c>
      <c r="AE69" s="282">
        <f>(IF('Parameters &amp; DSA'!$H$1=1,(('Parameters &amp; DSA'!$B$73+'Parameters &amp; DSA'!$B$79+'Parameters &amp; DSA'!$B$83+'Parameters &amp; DSA'!$B$87)*(S69+T69))/(1+cDC)^$A69,(('Parameters &amp; DSA'!$B$73+'Parameters &amp; DSA'!$B$79)*(S69+T69))))*($AD$2/$AF$2)</f>
        <v>0</v>
      </c>
      <c r="AF69" s="282">
        <f>(IF('Parameters &amp; DSA'!$H$1=1,(((V69)*cM_Dialysis0)+(W69*(cM_Dialysis1)))/(1+'Parameters &amp; DSA'!$B$6)^$A69,(((V69)*cM_Dialysis0)+(W69*cM_Dialysis1))))*($AD$2/$AG$2)</f>
        <v>0</v>
      </c>
      <c r="AG69" s="163">
        <f t="shared" ref="AG69:AG103" si="70">(SUM(AB69:AF69))</f>
        <v>0</v>
      </c>
      <c r="AI69" s="84">
        <f t="shared" si="52"/>
        <v>0</v>
      </c>
      <c r="AJ69" s="25">
        <f t="shared" ref="AJ69:AJ103" si="71">AI69*u3aCT</f>
        <v>0</v>
      </c>
      <c r="AK69" s="25">
        <f t="shared" si="53"/>
        <v>0</v>
      </c>
      <c r="AL69" s="25">
        <f t="shared" ref="AL69:AL103" si="72">AK69*u3bCT</f>
        <v>0</v>
      </c>
      <c r="AM69" s="25">
        <f t="shared" si="54"/>
        <v>0</v>
      </c>
      <c r="AN69" s="25">
        <f t="shared" ref="AN69:AN103" si="73">AM69*u4CT</f>
        <v>0</v>
      </c>
      <c r="AO69" s="25">
        <f t="shared" si="55"/>
        <v>0</v>
      </c>
      <c r="AP69" s="25">
        <f t="shared" ref="AP69:AP103" si="74">AO69*u5CT</f>
        <v>0</v>
      </c>
      <c r="AQ69" s="25">
        <f t="shared" si="56"/>
        <v>0</v>
      </c>
      <c r="AR69" s="25">
        <f t="shared" ref="AR69:AR103" si="75">AQ69*uDialysisCT</f>
        <v>0</v>
      </c>
      <c r="AS69" s="25">
        <f t="shared" ref="AS69:AS103" si="76">AI69+AK69+AM69+AO69+AQ69</f>
        <v>0</v>
      </c>
      <c r="AT69" s="85">
        <f t="shared" ref="AT69:AT103" si="77">SUM(AJ69+AL69+AN69+AP69+AR69)</f>
        <v>0</v>
      </c>
    </row>
    <row r="70" spans="1:46">
      <c r="A70" s="76">
        <v>66</v>
      </c>
      <c r="C70" s="10">
        <f t="shared" ref="C70:C103" si="78">$C$4+A70</f>
        <v>108</v>
      </c>
      <c r="D70" s="93" t="str" cm="1">
        <f t="array" ref="D70">_xlfn.IFS(C70&lt;=4,"1-4",C70&lt;=9,"5-9",C70&lt;=14,"10-14",C70&lt;=19,"15-19",C70&lt;=24,"20-24",C70&lt;=29,"25-29",C70&lt;=34,"30-34",C70&lt;=39,"35-39",C70&lt;=44,"40-44",C70&lt;=49,"45-49",C70&lt;=54,"50-54",C70&lt;=54,"50-54",C70&lt;=59,"55-59",C70&lt;=64,"60-64",C70&lt;=69,"65-69",C70&lt;=74,"70-74",C70&lt;=79,"75-79",C70&lt;=84,"80-84",C70&gt;84,"85+")</f>
        <v>85+</v>
      </c>
      <c r="E70" s="79">
        <f>IF(D70="85+",1,VLOOKUP(D70,'Life table 2014'!$AF$3:$AR$21,7,FALSE))</f>
        <v>1</v>
      </c>
      <c r="F70" s="68"/>
      <c r="G70" s="266">
        <f t="shared" si="57"/>
        <v>24090</v>
      </c>
      <c r="H70" s="25">
        <f>'Parameters &amp; DSA'!$B$113*G70^'Parameters &amp; DSA'!$B$114</f>
        <v>3.0851867740299661</v>
      </c>
      <c r="I70" s="264">
        <f t="shared" si="32"/>
        <v>4.8976221453150615E-2</v>
      </c>
      <c r="J70" s="68"/>
      <c r="K70" s="134">
        <f t="shared" si="58"/>
        <v>0</v>
      </c>
      <c r="L70" s="135">
        <f t="shared" si="59"/>
        <v>0</v>
      </c>
      <c r="M70" s="135">
        <f t="shared" si="60"/>
        <v>0</v>
      </c>
      <c r="N70" s="25">
        <f t="shared" si="61"/>
        <v>0</v>
      </c>
      <c r="O70" s="25">
        <f t="shared" si="62"/>
        <v>0</v>
      </c>
      <c r="P70" s="25">
        <f t="shared" si="63"/>
        <v>0</v>
      </c>
      <c r="Q70" s="25">
        <f t="shared" si="64"/>
        <v>0</v>
      </c>
      <c r="R70" s="25">
        <f t="shared" si="65"/>
        <v>0</v>
      </c>
      <c r="S70" s="25">
        <f t="shared" si="66"/>
        <v>0</v>
      </c>
      <c r="T70" s="509">
        <f t="shared" si="67"/>
        <v>0</v>
      </c>
      <c r="U70" s="509">
        <f t="shared" si="68"/>
        <v>0</v>
      </c>
      <c r="V70" s="509">
        <f t="shared" si="69"/>
        <v>0</v>
      </c>
      <c r="W70" s="25">
        <f t="shared" si="50"/>
        <v>0</v>
      </c>
      <c r="X70" s="25">
        <f t="shared" si="51"/>
        <v>0</v>
      </c>
      <c r="Y70" s="136">
        <f t="shared" ref="Y70:Y103" si="79">L70+O70+R70+U70+X70+Y69</f>
        <v>1.0000000000000009</v>
      </c>
      <c r="Z70" s="85">
        <f t="shared" ref="Z70:Z103" si="80">K70+M70+N70+P70+Q70+S70+T70+V70+W70+Y70</f>
        <v>1.0000000000000009</v>
      </c>
      <c r="AB70" s="162">
        <f>(IF('Parameters &amp; DSA'!$H$1=1,(('Parameters &amp; DSA'!$B$73+'Parameters &amp; DSA'!$B$79+'Parameters &amp; DSA'!$B$83+'Parameters &amp; DSA'!$B$87)*K70)/(1+cDC)^$A70,(('Parameters &amp; DSA'!$B$73+'Parameters &amp; DSA'!$B$79)*K70)))*($AD$2/$AF$2)</f>
        <v>0</v>
      </c>
      <c r="AC70" s="282">
        <f>(IF('Parameters &amp; DSA'!$H$1=1,(('Parameters &amp; DSA'!$B$73+'Parameters &amp; DSA'!$B$79+'Parameters &amp; DSA'!$B$83+'Parameters &amp; DSA'!$B$87)*($M70+$N70))/(1+cDC)^$A70,(('Parameters &amp; DSA'!$B$73+'Parameters &amp; DSA'!$B$79)*($M70+$N70))))*($AD$2/$AF$2)</f>
        <v>0</v>
      </c>
      <c r="AD70" s="282">
        <f>(IF('Parameters &amp; DSA'!$H$1=1,(('Parameters &amp; DSA'!$B$73+'Parameters &amp; DSA'!$B$79+'Parameters &amp; DSA'!$B$83+'Parameters &amp; DSA'!$B$87)*(P70+Q70))/(1+cDC)^$A70,(('Parameters &amp; DSA'!$B$73+'Parameters &amp; DSA'!$B$79)*(P70+Q70))))*($AD$2/$AF$2)</f>
        <v>0</v>
      </c>
      <c r="AE70" s="282">
        <f>(IF('Parameters &amp; DSA'!$H$1=1,(('Parameters &amp; DSA'!$B$73+'Parameters &amp; DSA'!$B$79+'Parameters &amp; DSA'!$B$83+'Parameters &amp; DSA'!$B$87)*(S70+T70))/(1+cDC)^$A70,(('Parameters &amp; DSA'!$B$73+'Parameters &amp; DSA'!$B$79)*(S70+T70))))*($AD$2/$AF$2)</f>
        <v>0</v>
      </c>
      <c r="AF70" s="282">
        <f>(IF('Parameters &amp; DSA'!$H$1=1,(((V70)*cM_Dialysis0)+(W70*(cM_Dialysis1)))/(1+'Parameters &amp; DSA'!$B$6)^$A70,(((V70)*cM_Dialysis0)+(W70*cM_Dialysis1))))*($AD$2/$AG$2)</f>
        <v>0</v>
      </c>
      <c r="AG70" s="163">
        <f t="shared" si="70"/>
        <v>0</v>
      </c>
      <c r="AI70" s="84">
        <f t="shared" si="52"/>
        <v>0</v>
      </c>
      <c r="AJ70" s="25">
        <f t="shared" si="71"/>
        <v>0</v>
      </c>
      <c r="AK70" s="25">
        <f t="shared" si="53"/>
        <v>0</v>
      </c>
      <c r="AL70" s="25">
        <f t="shared" si="72"/>
        <v>0</v>
      </c>
      <c r="AM70" s="25">
        <f t="shared" si="54"/>
        <v>0</v>
      </c>
      <c r="AN70" s="25">
        <f t="shared" si="73"/>
        <v>0</v>
      </c>
      <c r="AO70" s="25">
        <f t="shared" si="55"/>
        <v>0</v>
      </c>
      <c r="AP70" s="25">
        <f t="shared" si="74"/>
        <v>0</v>
      </c>
      <c r="AQ70" s="25">
        <f t="shared" si="56"/>
        <v>0</v>
      </c>
      <c r="AR70" s="25">
        <f t="shared" si="75"/>
        <v>0</v>
      </c>
      <c r="AS70" s="25">
        <f t="shared" si="76"/>
        <v>0</v>
      </c>
      <c r="AT70" s="85">
        <f t="shared" si="77"/>
        <v>0</v>
      </c>
    </row>
    <row r="71" spans="1:46">
      <c r="A71" s="76">
        <v>67</v>
      </c>
      <c r="C71" s="10">
        <f t="shared" si="78"/>
        <v>109</v>
      </c>
      <c r="D71" s="93" t="str" cm="1">
        <f t="array" ref="D71">_xlfn.IFS(C71&lt;=4,"1-4",C71&lt;=9,"5-9",C71&lt;=14,"10-14",C71&lt;=19,"15-19",C71&lt;=24,"20-24",C71&lt;=29,"25-29",C71&lt;=34,"30-34",C71&lt;=39,"35-39",C71&lt;=44,"40-44",C71&lt;=49,"45-49",C71&lt;=54,"50-54",C71&lt;=54,"50-54",C71&lt;=59,"55-59",C71&lt;=64,"60-64",C71&lt;=69,"65-69",C71&lt;=74,"70-74",C71&lt;=79,"75-79",C71&lt;=84,"80-84",C71&gt;84,"85+")</f>
        <v>85+</v>
      </c>
      <c r="E71" s="79">
        <f>IF(D71="85+",1,VLOOKUP(D71,'Life table 2014'!$AF$3:$AR$21,7,FALSE))</f>
        <v>1</v>
      </c>
      <c r="F71" s="68"/>
      <c r="G71" s="266">
        <f t="shared" si="57"/>
        <v>24455</v>
      </c>
      <c r="H71" s="25">
        <f>'Parameters &amp; DSA'!$B$113*G71^'Parameters &amp; DSA'!$B$114</f>
        <v>3.1354599827363576</v>
      </c>
      <c r="I71" s="264">
        <f t="shared" si="32"/>
        <v>4.9030424161760622E-2</v>
      </c>
      <c r="J71" s="68"/>
      <c r="K71" s="134">
        <f t="shared" si="58"/>
        <v>0</v>
      </c>
      <c r="L71" s="135">
        <f t="shared" si="59"/>
        <v>0</v>
      </c>
      <c r="M71" s="135">
        <f t="shared" si="60"/>
        <v>0</v>
      </c>
      <c r="N71" s="25">
        <f t="shared" si="61"/>
        <v>0</v>
      </c>
      <c r="O71" s="25">
        <f t="shared" si="62"/>
        <v>0</v>
      </c>
      <c r="P71" s="25">
        <f t="shared" si="63"/>
        <v>0</v>
      </c>
      <c r="Q71" s="25">
        <f t="shared" si="64"/>
        <v>0</v>
      </c>
      <c r="R71" s="25">
        <f t="shared" si="65"/>
        <v>0</v>
      </c>
      <c r="S71" s="25">
        <f t="shared" si="66"/>
        <v>0</v>
      </c>
      <c r="T71" s="509">
        <f t="shared" si="67"/>
        <v>0</v>
      </c>
      <c r="U71" s="509">
        <f t="shared" si="68"/>
        <v>0</v>
      </c>
      <c r="V71" s="509">
        <f t="shared" si="69"/>
        <v>0</v>
      </c>
      <c r="W71" s="25">
        <f t="shared" si="50"/>
        <v>0</v>
      </c>
      <c r="X71" s="25">
        <f t="shared" si="51"/>
        <v>0</v>
      </c>
      <c r="Y71" s="136">
        <f t="shared" si="79"/>
        <v>1.0000000000000009</v>
      </c>
      <c r="Z71" s="85">
        <f t="shared" si="80"/>
        <v>1.0000000000000009</v>
      </c>
      <c r="AB71" s="162">
        <f>(IF('Parameters &amp; DSA'!$H$1=1,(('Parameters &amp; DSA'!$B$73+'Parameters &amp; DSA'!$B$79+'Parameters &amp; DSA'!$B$83+'Parameters &amp; DSA'!$B$87)*K71)/(1+cDC)^$A71,(('Parameters &amp; DSA'!$B$73+'Parameters &amp; DSA'!$B$79)*K71)))*($AD$2/$AF$2)</f>
        <v>0</v>
      </c>
      <c r="AC71" s="282">
        <f>(IF('Parameters &amp; DSA'!$H$1=1,(('Parameters &amp; DSA'!$B$73+'Parameters &amp; DSA'!$B$79+'Parameters &amp; DSA'!$B$83+'Parameters &amp; DSA'!$B$87)*($M71+$N71))/(1+cDC)^$A71,(('Parameters &amp; DSA'!$B$73+'Parameters &amp; DSA'!$B$79)*($M71+$N71))))*($AD$2/$AF$2)</f>
        <v>0</v>
      </c>
      <c r="AD71" s="282">
        <f>(IF('Parameters &amp; DSA'!$H$1=1,(('Parameters &amp; DSA'!$B$73+'Parameters &amp; DSA'!$B$79+'Parameters &amp; DSA'!$B$83+'Parameters &amp; DSA'!$B$87)*(P71+Q71))/(1+cDC)^$A71,(('Parameters &amp; DSA'!$B$73+'Parameters &amp; DSA'!$B$79)*(P71+Q71))))*($AD$2/$AF$2)</f>
        <v>0</v>
      </c>
      <c r="AE71" s="282">
        <f>(IF('Parameters &amp; DSA'!$H$1=1,(('Parameters &amp; DSA'!$B$73+'Parameters &amp; DSA'!$B$79+'Parameters &amp; DSA'!$B$83+'Parameters &amp; DSA'!$B$87)*(S71+T71))/(1+cDC)^$A71,(('Parameters &amp; DSA'!$B$73+'Parameters &amp; DSA'!$B$79)*(S71+T71))))*($AD$2/$AF$2)</f>
        <v>0</v>
      </c>
      <c r="AF71" s="282">
        <f>(IF('Parameters &amp; DSA'!$H$1=1,(((V71)*cM_Dialysis0)+(W71*(cM_Dialysis1)))/(1+'Parameters &amp; DSA'!$B$6)^$A71,(((V71)*cM_Dialysis0)+(W71*cM_Dialysis1))))*($AD$2/$AG$2)</f>
        <v>0</v>
      </c>
      <c r="AG71" s="163">
        <f t="shared" si="70"/>
        <v>0</v>
      </c>
      <c r="AI71" s="84">
        <f t="shared" si="52"/>
        <v>0</v>
      </c>
      <c r="AJ71" s="25">
        <f t="shared" si="71"/>
        <v>0</v>
      </c>
      <c r="AK71" s="25">
        <f t="shared" si="53"/>
        <v>0</v>
      </c>
      <c r="AL71" s="25">
        <f t="shared" si="72"/>
        <v>0</v>
      </c>
      <c r="AM71" s="25">
        <f t="shared" si="54"/>
        <v>0</v>
      </c>
      <c r="AN71" s="25">
        <f t="shared" si="73"/>
        <v>0</v>
      </c>
      <c r="AO71" s="25">
        <f t="shared" si="55"/>
        <v>0</v>
      </c>
      <c r="AP71" s="25">
        <f t="shared" si="74"/>
        <v>0</v>
      </c>
      <c r="AQ71" s="25">
        <f t="shared" si="56"/>
        <v>0</v>
      </c>
      <c r="AR71" s="25">
        <f t="shared" si="75"/>
        <v>0</v>
      </c>
      <c r="AS71" s="25">
        <f t="shared" si="76"/>
        <v>0</v>
      </c>
      <c r="AT71" s="85">
        <f t="shared" si="77"/>
        <v>0</v>
      </c>
    </row>
    <row r="72" spans="1:46">
      <c r="A72" s="76">
        <v>68</v>
      </c>
      <c r="C72" s="10">
        <f t="shared" si="78"/>
        <v>110</v>
      </c>
      <c r="D72" s="93" t="str" cm="1">
        <f t="array" ref="D72">_xlfn.IFS(C72&lt;=4,"1-4",C72&lt;=9,"5-9",C72&lt;=14,"10-14",C72&lt;=19,"15-19",C72&lt;=24,"20-24",C72&lt;=29,"25-29",C72&lt;=34,"30-34",C72&lt;=39,"35-39",C72&lt;=44,"40-44",C72&lt;=49,"45-49",C72&lt;=54,"50-54",C72&lt;=54,"50-54",C72&lt;=59,"55-59",C72&lt;=64,"60-64",C72&lt;=69,"65-69",C72&lt;=74,"70-74",C72&lt;=79,"75-79",C72&lt;=84,"80-84",C72&gt;84,"85+")</f>
        <v>85+</v>
      </c>
      <c r="E72" s="79">
        <f>IF(D72="85+",1,VLOOKUP(D72,'Life table 2014'!$AF$3:$AR$21,7,FALSE))</f>
        <v>1</v>
      </c>
      <c r="F72" s="68"/>
      <c r="G72" s="266">
        <f t="shared" si="57"/>
        <v>24820</v>
      </c>
      <c r="H72" s="25">
        <f>'Parameters &amp; DSA'!$B$113*G72^'Parameters &amp; DSA'!$B$114</f>
        <v>3.185789399635147</v>
      </c>
      <c r="I72" s="264">
        <f t="shared" ref="I72:I103" si="81">1-EXP(H71-H72)</f>
        <v>4.9083874940443861E-2</v>
      </c>
      <c r="J72" s="68"/>
      <c r="K72" s="134">
        <f t="shared" si="58"/>
        <v>0</v>
      </c>
      <c r="L72" s="135">
        <f t="shared" si="59"/>
        <v>0</v>
      </c>
      <c r="M72" s="135">
        <f t="shared" si="60"/>
        <v>0</v>
      </c>
      <c r="N72" s="25">
        <f t="shared" si="61"/>
        <v>0</v>
      </c>
      <c r="O72" s="25">
        <f t="shared" si="62"/>
        <v>0</v>
      </c>
      <c r="P72" s="25">
        <f t="shared" si="63"/>
        <v>0</v>
      </c>
      <c r="Q72" s="25">
        <f t="shared" si="64"/>
        <v>0</v>
      </c>
      <c r="R72" s="25">
        <f t="shared" si="65"/>
        <v>0</v>
      </c>
      <c r="S72" s="25">
        <f t="shared" si="66"/>
        <v>0</v>
      </c>
      <c r="T72" s="509">
        <f t="shared" si="67"/>
        <v>0</v>
      </c>
      <c r="U72" s="509">
        <f t="shared" si="68"/>
        <v>0</v>
      </c>
      <c r="V72" s="509">
        <f t="shared" si="69"/>
        <v>0</v>
      </c>
      <c r="W72" s="25">
        <f t="shared" si="50"/>
        <v>0</v>
      </c>
      <c r="X72" s="25">
        <f t="shared" si="51"/>
        <v>0</v>
      </c>
      <c r="Y72" s="136">
        <f t="shared" si="79"/>
        <v>1.0000000000000009</v>
      </c>
      <c r="Z72" s="85">
        <f t="shared" si="80"/>
        <v>1.0000000000000009</v>
      </c>
      <c r="AB72" s="162">
        <f>(IF('Parameters &amp; DSA'!$H$1=1,(('Parameters &amp; DSA'!$B$73+'Parameters &amp; DSA'!$B$79+'Parameters &amp; DSA'!$B$83+'Parameters &amp; DSA'!$B$87)*K72)/(1+cDC)^$A72,(('Parameters &amp; DSA'!$B$73+'Parameters &amp; DSA'!$B$79)*K72)))*($AD$2/$AF$2)</f>
        <v>0</v>
      </c>
      <c r="AC72" s="282">
        <f>(IF('Parameters &amp; DSA'!$H$1=1,(('Parameters &amp; DSA'!$B$73+'Parameters &amp; DSA'!$B$79+'Parameters &amp; DSA'!$B$83+'Parameters &amp; DSA'!$B$87)*($M72+$N72))/(1+cDC)^$A72,(('Parameters &amp; DSA'!$B$73+'Parameters &amp; DSA'!$B$79)*($M72+$N72))))*($AD$2/$AF$2)</f>
        <v>0</v>
      </c>
      <c r="AD72" s="282">
        <f>(IF('Parameters &amp; DSA'!$H$1=1,(('Parameters &amp; DSA'!$B$73+'Parameters &amp; DSA'!$B$79+'Parameters &amp; DSA'!$B$83+'Parameters &amp; DSA'!$B$87)*(P72+Q72))/(1+cDC)^$A72,(('Parameters &amp; DSA'!$B$73+'Parameters &amp; DSA'!$B$79)*(P72+Q72))))*($AD$2/$AF$2)</f>
        <v>0</v>
      </c>
      <c r="AE72" s="282">
        <f>(IF('Parameters &amp; DSA'!$H$1=1,(('Parameters &amp; DSA'!$B$73+'Parameters &amp; DSA'!$B$79+'Parameters &amp; DSA'!$B$83+'Parameters &amp; DSA'!$B$87)*(S72+T72))/(1+cDC)^$A72,(('Parameters &amp; DSA'!$B$73+'Parameters &amp; DSA'!$B$79)*(S72+T72))))*($AD$2/$AF$2)</f>
        <v>0</v>
      </c>
      <c r="AF72" s="282">
        <f>(IF('Parameters &amp; DSA'!$H$1=1,(((V72)*cM_Dialysis0)+(W72*(cM_Dialysis1)))/(1+'Parameters &amp; DSA'!$B$6)^$A72,(((V72)*cM_Dialysis0)+(W72*cM_Dialysis1))))*($AD$2/$AG$2)</f>
        <v>0</v>
      </c>
      <c r="AG72" s="163">
        <f t="shared" si="70"/>
        <v>0</v>
      </c>
      <c r="AI72" s="84">
        <f t="shared" si="52"/>
        <v>0</v>
      </c>
      <c r="AJ72" s="25">
        <f t="shared" si="71"/>
        <v>0</v>
      </c>
      <c r="AK72" s="25">
        <f t="shared" si="53"/>
        <v>0</v>
      </c>
      <c r="AL72" s="25">
        <f t="shared" si="72"/>
        <v>0</v>
      </c>
      <c r="AM72" s="25">
        <f t="shared" si="54"/>
        <v>0</v>
      </c>
      <c r="AN72" s="25">
        <f t="shared" si="73"/>
        <v>0</v>
      </c>
      <c r="AO72" s="25">
        <f t="shared" si="55"/>
        <v>0</v>
      </c>
      <c r="AP72" s="25">
        <f t="shared" si="74"/>
        <v>0</v>
      </c>
      <c r="AQ72" s="25">
        <f t="shared" si="56"/>
        <v>0</v>
      </c>
      <c r="AR72" s="25">
        <f t="shared" si="75"/>
        <v>0</v>
      </c>
      <c r="AS72" s="25">
        <f t="shared" si="76"/>
        <v>0</v>
      </c>
      <c r="AT72" s="85">
        <f t="shared" si="77"/>
        <v>0</v>
      </c>
    </row>
    <row r="73" spans="1:46">
      <c r="A73" s="76">
        <v>69</v>
      </c>
      <c r="C73" s="10">
        <f t="shared" si="78"/>
        <v>111</v>
      </c>
      <c r="D73" s="93" t="str" cm="1">
        <f t="array" ref="D73">_xlfn.IFS(C73&lt;=4,"1-4",C73&lt;=9,"5-9",C73&lt;=14,"10-14",C73&lt;=19,"15-19",C73&lt;=24,"20-24",C73&lt;=29,"25-29",C73&lt;=34,"30-34",C73&lt;=39,"35-39",C73&lt;=44,"40-44",C73&lt;=49,"45-49",C73&lt;=54,"50-54",C73&lt;=54,"50-54",C73&lt;=59,"55-59",C73&lt;=64,"60-64",C73&lt;=69,"65-69",C73&lt;=74,"70-74",C73&lt;=79,"75-79",C73&lt;=84,"80-84",C73&gt;84,"85+")</f>
        <v>85+</v>
      </c>
      <c r="E73" s="79">
        <f>IF(D73="85+",1,VLOOKUP(D73,'Life table 2014'!$AF$3:$AR$21,7,FALSE))</f>
        <v>1</v>
      </c>
      <c r="F73" s="68"/>
      <c r="G73" s="266">
        <f t="shared" si="57"/>
        <v>25185</v>
      </c>
      <c r="H73" s="25">
        <f>'Parameters &amp; DSA'!$B$113*G73^'Parameters &amp; DSA'!$B$114</f>
        <v>3.2361742595413934</v>
      </c>
      <c r="I73" s="264">
        <f t="shared" si="81"/>
        <v>4.913659512876023E-2</v>
      </c>
      <c r="J73" s="68"/>
      <c r="K73" s="134">
        <f t="shared" si="58"/>
        <v>0</v>
      </c>
      <c r="L73" s="135">
        <f t="shared" si="59"/>
        <v>0</v>
      </c>
      <c r="M73" s="135">
        <f t="shared" si="60"/>
        <v>0</v>
      </c>
      <c r="N73" s="25">
        <f t="shared" si="61"/>
        <v>0</v>
      </c>
      <c r="O73" s="25">
        <f t="shared" si="62"/>
        <v>0</v>
      </c>
      <c r="P73" s="25">
        <f t="shared" si="63"/>
        <v>0</v>
      </c>
      <c r="Q73" s="25">
        <f t="shared" si="64"/>
        <v>0</v>
      </c>
      <c r="R73" s="25">
        <f t="shared" si="65"/>
        <v>0</v>
      </c>
      <c r="S73" s="25">
        <f t="shared" si="66"/>
        <v>0</v>
      </c>
      <c r="T73" s="509">
        <f t="shared" si="67"/>
        <v>0</v>
      </c>
      <c r="U73" s="509">
        <f t="shared" si="68"/>
        <v>0</v>
      </c>
      <c r="V73" s="509">
        <f t="shared" si="69"/>
        <v>0</v>
      </c>
      <c r="W73" s="25">
        <f t="shared" si="50"/>
        <v>0</v>
      </c>
      <c r="X73" s="25">
        <f t="shared" si="51"/>
        <v>0</v>
      </c>
      <c r="Y73" s="136">
        <f t="shared" si="79"/>
        <v>1.0000000000000009</v>
      </c>
      <c r="Z73" s="85">
        <f t="shared" si="80"/>
        <v>1.0000000000000009</v>
      </c>
      <c r="AB73" s="162">
        <f>(IF('Parameters &amp; DSA'!$H$1=1,(('Parameters &amp; DSA'!$B$73+'Parameters &amp; DSA'!$B$79+'Parameters &amp; DSA'!$B$83+'Parameters &amp; DSA'!$B$87)*K73)/(1+cDC)^$A73,(('Parameters &amp; DSA'!$B$73+'Parameters &amp; DSA'!$B$79)*K73)))*($AD$2/$AF$2)</f>
        <v>0</v>
      </c>
      <c r="AC73" s="282">
        <f>(IF('Parameters &amp; DSA'!$H$1=1,(('Parameters &amp; DSA'!$B$73+'Parameters &amp; DSA'!$B$79+'Parameters &amp; DSA'!$B$83+'Parameters &amp; DSA'!$B$87)*($M73+$N73))/(1+cDC)^$A73,(('Parameters &amp; DSA'!$B$73+'Parameters &amp; DSA'!$B$79)*($M73+$N73))))*($AD$2/$AF$2)</f>
        <v>0</v>
      </c>
      <c r="AD73" s="282">
        <f>(IF('Parameters &amp; DSA'!$H$1=1,(('Parameters &amp; DSA'!$B$73+'Parameters &amp; DSA'!$B$79+'Parameters &amp; DSA'!$B$83+'Parameters &amp; DSA'!$B$87)*(P73+Q73))/(1+cDC)^$A73,(('Parameters &amp; DSA'!$B$73+'Parameters &amp; DSA'!$B$79)*(P73+Q73))))*($AD$2/$AF$2)</f>
        <v>0</v>
      </c>
      <c r="AE73" s="282">
        <f>(IF('Parameters &amp; DSA'!$H$1=1,(('Parameters &amp; DSA'!$B$73+'Parameters &amp; DSA'!$B$79+'Parameters &amp; DSA'!$B$83+'Parameters &amp; DSA'!$B$87)*(S73+T73))/(1+cDC)^$A73,(('Parameters &amp; DSA'!$B$73+'Parameters &amp; DSA'!$B$79)*(S73+T73))))*($AD$2/$AF$2)</f>
        <v>0</v>
      </c>
      <c r="AF73" s="282">
        <f>(IF('Parameters &amp; DSA'!$H$1=1,(((V73)*cM_Dialysis0)+(W73*(cM_Dialysis1)))/(1+'Parameters &amp; DSA'!$B$6)^$A73,(((V73)*cM_Dialysis0)+(W73*cM_Dialysis1))))*($AD$2/$AG$2)</f>
        <v>0</v>
      </c>
      <c r="AG73" s="163">
        <f t="shared" si="70"/>
        <v>0</v>
      </c>
      <c r="AI73" s="84">
        <f t="shared" si="52"/>
        <v>0</v>
      </c>
      <c r="AJ73" s="25">
        <f t="shared" si="71"/>
        <v>0</v>
      </c>
      <c r="AK73" s="25">
        <f t="shared" si="53"/>
        <v>0</v>
      </c>
      <c r="AL73" s="25">
        <f t="shared" si="72"/>
        <v>0</v>
      </c>
      <c r="AM73" s="25">
        <f t="shared" si="54"/>
        <v>0</v>
      </c>
      <c r="AN73" s="25">
        <f t="shared" si="73"/>
        <v>0</v>
      </c>
      <c r="AO73" s="25">
        <f t="shared" si="55"/>
        <v>0</v>
      </c>
      <c r="AP73" s="25">
        <f t="shared" si="74"/>
        <v>0</v>
      </c>
      <c r="AQ73" s="25">
        <f t="shared" si="56"/>
        <v>0</v>
      </c>
      <c r="AR73" s="25">
        <f t="shared" si="75"/>
        <v>0</v>
      </c>
      <c r="AS73" s="25">
        <f t="shared" si="76"/>
        <v>0</v>
      </c>
      <c r="AT73" s="85">
        <f t="shared" si="77"/>
        <v>0</v>
      </c>
    </row>
    <row r="74" spans="1:46">
      <c r="A74" s="76">
        <v>70</v>
      </c>
      <c r="C74" s="10">
        <f t="shared" si="78"/>
        <v>112</v>
      </c>
      <c r="D74" s="93" t="str" cm="1">
        <f t="array" ref="D74">_xlfn.IFS(C74&lt;=4,"1-4",C74&lt;=9,"5-9",C74&lt;=14,"10-14",C74&lt;=19,"15-19",C74&lt;=24,"20-24",C74&lt;=29,"25-29",C74&lt;=34,"30-34",C74&lt;=39,"35-39",C74&lt;=44,"40-44",C74&lt;=49,"45-49",C74&lt;=54,"50-54",C74&lt;=54,"50-54",C74&lt;=59,"55-59",C74&lt;=64,"60-64",C74&lt;=69,"65-69",C74&lt;=74,"70-74",C74&lt;=79,"75-79",C74&lt;=84,"80-84",C74&gt;84,"85+")</f>
        <v>85+</v>
      </c>
      <c r="E74" s="79">
        <f>IF(D74="85+",1,VLOOKUP(D74,'Life table 2014'!$AF$3:$AR$21,7,FALSE))</f>
        <v>1</v>
      </c>
      <c r="F74" s="68"/>
      <c r="G74" s="266">
        <f t="shared" si="57"/>
        <v>25550</v>
      </c>
      <c r="H74" s="25">
        <f>'Parameters &amp; DSA'!$B$113*G74^'Parameters &amp; DSA'!$B$114</f>
        <v>3.2866138186331066</v>
      </c>
      <c r="I74" s="264">
        <f t="shared" si="81"/>
        <v>4.9188605160030763E-2</v>
      </c>
      <c r="J74" s="68"/>
      <c r="K74" s="134">
        <f t="shared" si="58"/>
        <v>0</v>
      </c>
      <c r="L74" s="135">
        <f t="shared" si="59"/>
        <v>0</v>
      </c>
      <c r="M74" s="135">
        <f t="shared" si="60"/>
        <v>0</v>
      </c>
      <c r="N74" s="25">
        <f t="shared" si="61"/>
        <v>0</v>
      </c>
      <c r="O74" s="25">
        <f t="shared" si="62"/>
        <v>0</v>
      </c>
      <c r="P74" s="25">
        <f t="shared" si="63"/>
        <v>0</v>
      </c>
      <c r="Q74" s="25">
        <f t="shared" si="64"/>
        <v>0</v>
      </c>
      <c r="R74" s="25">
        <f t="shared" si="65"/>
        <v>0</v>
      </c>
      <c r="S74" s="25">
        <f t="shared" si="66"/>
        <v>0</v>
      </c>
      <c r="T74" s="509">
        <f t="shared" si="67"/>
        <v>0</v>
      </c>
      <c r="U74" s="509">
        <f t="shared" si="68"/>
        <v>0</v>
      </c>
      <c r="V74" s="509">
        <f t="shared" si="69"/>
        <v>0</v>
      </c>
      <c r="W74" s="25">
        <f t="shared" si="50"/>
        <v>0</v>
      </c>
      <c r="X74" s="25">
        <f t="shared" si="51"/>
        <v>0</v>
      </c>
      <c r="Y74" s="136">
        <f t="shared" si="79"/>
        <v>1.0000000000000009</v>
      </c>
      <c r="Z74" s="85">
        <f t="shared" si="80"/>
        <v>1.0000000000000009</v>
      </c>
      <c r="AB74" s="162">
        <f>(IF('Parameters &amp; DSA'!$H$1=1,(('Parameters &amp; DSA'!$B$73+'Parameters &amp; DSA'!$B$79+'Parameters &amp; DSA'!$B$83+'Parameters &amp; DSA'!$B$87)*K74)/(1+cDC)^$A74,(('Parameters &amp; DSA'!$B$73+'Parameters &amp; DSA'!$B$79)*K74)))*($AD$2/$AF$2)</f>
        <v>0</v>
      </c>
      <c r="AC74" s="282">
        <f>(IF('Parameters &amp; DSA'!$H$1=1,(('Parameters &amp; DSA'!$B$73+'Parameters &amp; DSA'!$B$79+'Parameters &amp; DSA'!$B$83+'Parameters &amp; DSA'!$B$87)*($M74+$N74))/(1+cDC)^$A74,(('Parameters &amp; DSA'!$B$73+'Parameters &amp; DSA'!$B$79)*($M74+$N74))))*($AD$2/$AF$2)</f>
        <v>0</v>
      </c>
      <c r="AD74" s="282">
        <f>(IF('Parameters &amp; DSA'!$H$1=1,(('Parameters &amp; DSA'!$B$73+'Parameters &amp; DSA'!$B$79+'Parameters &amp; DSA'!$B$83+'Parameters &amp; DSA'!$B$87)*(P74+Q74))/(1+cDC)^$A74,(('Parameters &amp; DSA'!$B$73+'Parameters &amp; DSA'!$B$79)*(P74+Q74))))*($AD$2/$AF$2)</f>
        <v>0</v>
      </c>
      <c r="AE74" s="282">
        <f>(IF('Parameters &amp; DSA'!$H$1=1,(('Parameters &amp; DSA'!$B$73+'Parameters &amp; DSA'!$B$79+'Parameters &amp; DSA'!$B$83+'Parameters &amp; DSA'!$B$87)*(S74+T74))/(1+cDC)^$A74,(('Parameters &amp; DSA'!$B$73+'Parameters &amp; DSA'!$B$79)*(S74+T74))))*($AD$2/$AF$2)</f>
        <v>0</v>
      </c>
      <c r="AF74" s="282">
        <f>(IF('Parameters &amp; DSA'!$H$1=1,(((V74)*cM_Dialysis0)+(W74*(cM_Dialysis1)))/(1+'Parameters &amp; DSA'!$B$6)^$A74,(((V74)*cM_Dialysis0)+(W74*cM_Dialysis1))))*($AD$2/$AG$2)</f>
        <v>0</v>
      </c>
      <c r="AG74" s="163">
        <f t="shared" si="70"/>
        <v>0</v>
      </c>
      <c r="AI74" s="84">
        <f t="shared" si="52"/>
        <v>0</v>
      </c>
      <c r="AJ74" s="25">
        <f t="shared" si="71"/>
        <v>0</v>
      </c>
      <c r="AK74" s="25">
        <f t="shared" si="53"/>
        <v>0</v>
      </c>
      <c r="AL74" s="25">
        <f t="shared" si="72"/>
        <v>0</v>
      </c>
      <c r="AM74" s="25">
        <f t="shared" si="54"/>
        <v>0</v>
      </c>
      <c r="AN74" s="25">
        <f t="shared" si="73"/>
        <v>0</v>
      </c>
      <c r="AO74" s="25">
        <f t="shared" si="55"/>
        <v>0</v>
      </c>
      <c r="AP74" s="25">
        <f t="shared" si="74"/>
        <v>0</v>
      </c>
      <c r="AQ74" s="25">
        <f t="shared" si="56"/>
        <v>0</v>
      </c>
      <c r="AR74" s="25">
        <f t="shared" si="75"/>
        <v>0</v>
      </c>
      <c r="AS74" s="25">
        <f t="shared" si="76"/>
        <v>0</v>
      </c>
      <c r="AT74" s="85">
        <f t="shared" si="77"/>
        <v>0</v>
      </c>
    </row>
    <row r="75" spans="1:46">
      <c r="A75" s="76">
        <v>71</v>
      </c>
      <c r="C75" s="10">
        <f t="shared" si="78"/>
        <v>113</v>
      </c>
      <c r="D75" s="93" t="str" cm="1">
        <f t="array" ref="D75">_xlfn.IFS(C75&lt;=4,"1-4",C75&lt;=9,"5-9",C75&lt;=14,"10-14",C75&lt;=19,"15-19",C75&lt;=24,"20-24",C75&lt;=29,"25-29",C75&lt;=34,"30-34",C75&lt;=39,"35-39",C75&lt;=44,"40-44",C75&lt;=49,"45-49",C75&lt;=54,"50-54",C75&lt;=54,"50-54",C75&lt;=59,"55-59",C75&lt;=64,"60-64",C75&lt;=69,"65-69",C75&lt;=74,"70-74",C75&lt;=79,"75-79",C75&lt;=84,"80-84",C75&gt;84,"85+")</f>
        <v>85+</v>
      </c>
      <c r="E75" s="79">
        <f>IF(D75="85+",1,VLOOKUP(D75,'Life table 2014'!$AF$3:$AR$21,7,FALSE))</f>
        <v>1</v>
      </c>
      <c r="F75" s="68"/>
      <c r="G75" s="266">
        <f t="shared" si="57"/>
        <v>25915</v>
      </c>
      <c r="H75" s="25">
        <f>'Parameters &amp; DSA'!$B$113*G75^'Parameters &amp; DSA'!$B$114</f>
        <v>3.3371073535579363</v>
      </c>
      <c r="I75" s="264">
        <f t="shared" si="81"/>
        <v>4.9239924612186292E-2</v>
      </c>
      <c r="J75" s="68"/>
      <c r="K75" s="134">
        <f t="shared" si="58"/>
        <v>0</v>
      </c>
      <c r="L75" s="135">
        <f t="shared" si="59"/>
        <v>0</v>
      </c>
      <c r="M75" s="135">
        <f t="shared" si="60"/>
        <v>0</v>
      </c>
      <c r="N75" s="25">
        <f t="shared" si="61"/>
        <v>0</v>
      </c>
      <c r="O75" s="25">
        <f t="shared" si="62"/>
        <v>0</v>
      </c>
      <c r="P75" s="25">
        <f t="shared" si="63"/>
        <v>0</v>
      </c>
      <c r="Q75" s="25">
        <f t="shared" si="64"/>
        <v>0</v>
      </c>
      <c r="R75" s="25">
        <f t="shared" si="65"/>
        <v>0</v>
      </c>
      <c r="S75" s="25">
        <f t="shared" si="66"/>
        <v>0</v>
      </c>
      <c r="T75" s="509">
        <f t="shared" si="67"/>
        <v>0</v>
      </c>
      <c r="U75" s="509">
        <f t="shared" si="68"/>
        <v>0</v>
      </c>
      <c r="V75" s="509">
        <f t="shared" si="69"/>
        <v>0</v>
      </c>
      <c r="W75" s="25">
        <f t="shared" si="50"/>
        <v>0</v>
      </c>
      <c r="X75" s="25">
        <f t="shared" si="51"/>
        <v>0</v>
      </c>
      <c r="Y75" s="136">
        <f t="shared" si="79"/>
        <v>1.0000000000000009</v>
      </c>
      <c r="Z75" s="85">
        <f t="shared" si="80"/>
        <v>1.0000000000000009</v>
      </c>
      <c r="AB75" s="162">
        <f>(IF('Parameters &amp; DSA'!$H$1=1,(('Parameters &amp; DSA'!$B$73+'Parameters &amp; DSA'!$B$79+'Parameters &amp; DSA'!$B$83+'Parameters &amp; DSA'!$B$87)*K75)/(1+cDC)^$A75,(('Parameters &amp; DSA'!$B$73+'Parameters &amp; DSA'!$B$79)*K75)))*($AD$2/$AF$2)</f>
        <v>0</v>
      </c>
      <c r="AC75" s="282">
        <f>(IF('Parameters &amp; DSA'!$H$1=1,(('Parameters &amp; DSA'!$B$73+'Parameters &amp; DSA'!$B$79+'Parameters &amp; DSA'!$B$83+'Parameters &amp; DSA'!$B$87)*($M75+$N75))/(1+cDC)^$A75,(('Parameters &amp; DSA'!$B$73+'Parameters &amp; DSA'!$B$79)*($M75+$N75))))*($AD$2/$AF$2)</f>
        <v>0</v>
      </c>
      <c r="AD75" s="282">
        <f>(IF('Parameters &amp; DSA'!$H$1=1,(('Parameters &amp; DSA'!$B$73+'Parameters &amp; DSA'!$B$79+'Parameters &amp; DSA'!$B$83+'Parameters &amp; DSA'!$B$87)*(P75+Q75))/(1+cDC)^$A75,(('Parameters &amp; DSA'!$B$73+'Parameters &amp; DSA'!$B$79)*(P75+Q75))))*($AD$2/$AF$2)</f>
        <v>0</v>
      </c>
      <c r="AE75" s="282">
        <f>(IF('Parameters &amp; DSA'!$H$1=1,(('Parameters &amp; DSA'!$B$73+'Parameters &amp; DSA'!$B$79+'Parameters &amp; DSA'!$B$83+'Parameters &amp; DSA'!$B$87)*(S75+T75))/(1+cDC)^$A75,(('Parameters &amp; DSA'!$B$73+'Parameters &amp; DSA'!$B$79)*(S75+T75))))*($AD$2/$AF$2)</f>
        <v>0</v>
      </c>
      <c r="AF75" s="282">
        <f>(IF('Parameters &amp; DSA'!$H$1=1,(((V75)*cM_Dialysis0)+(W75*(cM_Dialysis1)))/(1+'Parameters &amp; DSA'!$B$6)^$A75,(((V75)*cM_Dialysis0)+(W75*cM_Dialysis1))))*($AD$2/$AG$2)</f>
        <v>0</v>
      </c>
      <c r="AG75" s="163">
        <f t="shared" si="70"/>
        <v>0</v>
      </c>
      <c r="AI75" s="84">
        <f t="shared" si="52"/>
        <v>0</v>
      </c>
      <c r="AJ75" s="25">
        <f t="shared" si="71"/>
        <v>0</v>
      </c>
      <c r="AK75" s="25">
        <f t="shared" si="53"/>
        <v>0</v>
      </c>
      <c r="AL75" s="25">
        <f t="shared" si="72"/>
        <v>0</v>
      </c>
      <c r="AM75" s="25">
        <f t="shared" si="54"/>
        <v>0</v>
      </c>
      <c r="AN75" s="25">
        <f t="shared" si="73"/>
        <v>0</v>
      </c>
      <c r="AO75" s="25">
        <f t="shared" si="55"/>
        <v>0</v>
      </c>
      <c r="AP75" s="25">
        <f t="shared" si="74"/>
        <v>0</v>
      </c>
      <c r="AQ75" s="25">
        <f t="shared" si="56"/>
        <v>0</v>
      </c>
      <c r="AR75" s="25">
        <f t="shared" si="75"/>
        <v>0</v>
      </c>
      <c r="AS75" s="25">
        <f t="shared" si="76"/>
        <v>0</v>
      </c>
      <c r="AT75" s="85">
        <f t="shared" si="77"/>
        <v>0</v>
      </c>
    </row>
    <row r="76" spans="1:46">
      <c r="A76" s="76">
        <v>72</v>
      </c>
      <c r="C76" s="10">
        <f t="shared" si="78"/>
        <v>114</v>
      </c>
      <c r="D76" s="93" t="str" cm="1">
        <f t="array" ref="D76">_xlfn.IFS(C76&lt;=4,"1-4",C76&lt;=9,"5-9",C76&lt;=14,"10-14",C76&lt;=19,"15-19",C76&lt;=24,"20-24",C76&lt;=29,"25-29",C76&lt;=34,"30-34",C76&lt;=39,"35-39",C76&lt;=44,"40-44",C76&lt;=49,"45-49",C76&lt;=54,"50-54",C76&lt;=54,"50-54",C76&lt;=59,"55-59",C76&lt;=64,"60-64",C76&lt;=69,"65-69",C76&lt;=74,"70-74",C76&lt;=79,"75-79",C76&lt;=84,"80-84",C76&gt;84,"85+")</f>
        <v>85+</v>
      </c>
      <c r="E76" s="79">
        <f>IF(D76="85+",1,VLOOKUP(D76,'Life table 2014'!$AF$3:$AR$21,7,FALSE))</f>
        <v>1</v>
      </c>
      <c r="F76" s="68"/>
      <c r="G76" s="266">
        <f t="shared" si="57"/>
        <v>26280</v>
      </c>
      <c r="H76" s="25">
        <f>'Parameters &amp; DSA'!$B$113*G76^'Parameters &amp; DSA'!$B$114</f>
        <v>3.3876541605892512</v>
      </c>
      <c r="I76" s="264">
        <f t="shared" si="81"/>
        <v>4.9290572255098919E-2</v>
      </c>
      <c r="J76" s="68"/>
      <c r="K76" s="134">
        <f t="shared" si="58"/>
        <v>0</v>
      </c>
      <c r="L76" s="135">
        <f t="shared" si="59"/>
        <v>0</v>
      </c>
      <c r="M76" s="135">
        <f t="shared" si="60"/>
        <v>0</v>
      </c>
      <c r="N76" s="25">
        <f t="shared" si="61"/>
        <v>0</v>
      </c>
      <c r="O76" s="25">
        <f t="shared" si="62"/>
        <v>0</v>
      </c>
      <c r="P76" s="25">
        <f t="shared" si="63"/>
        <v>0</v>
      </c>
      <c r="Q76" s="25">
        <f t="shared" si="64"/>
        <v>0</v>
      </c>
      <c r="R76" s="25">
        <f t="shared" si="65"/>
        <v>0</v>
      </c>
      <c r="S76" s="25">
        <f t="shared" si="66"/>
        <v>0</v>
      </c>
      <c r="T76" s="509">
        <f t="shared" si="67"/>
        <v>0</v>
      </c>
      <c r="U76" s="509">
        <f t="shared" si="68"/>
        <v>0</v>
      </c>
      <c r="V76" s="509">
        <f t="shared" si="69"/>
        <v>0</v>
      </c>
      <c r="W76" s="25">
        <f t="shared" si="50"/>
        <v>0</v>
      </c>
      <c r="X76" s="25">
        <f t="shared" si="51"/>
        <v>0</v>
      </c>
      <c r="Y76" s="136">
        <f t="shared" si="79"/>
        <v>1.0000000000000009</v>
      </c>
      <c r="Z76" s="85">
        <f t="shared" si="80"/>
        <v>1.0000000000000009</v>
      </c>
      <c r="AB76" s="162">
        <f>(IF('Parameters &amp; DSA'!$H$1=1,(('Parameters &amp; DSA'!$B$73+'Parameters &amp; DSA'!$B$79+'Parameters &amp; DSA'!$B$83+'Parameters &amp; DSA'!$B$87)*K76)/(1+cDC)^$A76,(('Parameters &amp; DSA'!$B$73+'Parameters &amp; DSA'!$B$79)*K76)))*($AD$2/$AF$2)</f>
        <v>0</v>
      </c>
      <c r="AC76" s="282">
        <f>(IF('Parameters &amp; DSA'!$H$1=1,(('Parameters &amp; DSA'!$B$73+'Parameters &amp; DSA'!$B$79+'Parameters &amp; DSA'!$B$83+'Parameters &amp; DSA'!$B$87)*($M76+$N76))/(1+cDC)^$A76,(('Parameters &amp; DSA'!$B$73+'Parameters &amp; DSA'!$B$79)*($M76+$N76))))*($AD$2/$AF$2)</f>
        <v>0</v>
      </c>
      <c r="AD76" s="282">
        <f>(IF('Parameters &amp; DSA'!$H$1=1,(('Parameters &amp; DSA'!$B$73+'Parameters &amp; DSA'!$B$79+'Parameters &amp; DSA'!$B$83+'Parameters &amp; DSA'!$B$87)*(P76+Q76))/(1+cDC)^$A76,(('Parameters &amp; DSA'!$B$73+'Parameters &amp; DSA'!$B$79)*(P76+Q76))))*($AD$2/$AF$2)</f>
        <v>0</v>
      </c>
      <c r="AE76" s="282">
        <f>(IF('Parameters &amp; DSA'!$H$1=1,(('Parameters &amp; DSA'!$B$73+'Parameters &amp; DSA'!$B$79+'Parameters &amp; DSA'!$B$83+'Parameters &amp; DSA'!$B$87)*(S76+T76))/(1+cDC)^$A76,(('Parameters &amp; DSA'!$B$73+'Parameters &amp; DSA'!$B$79)*(S76+T76))))*($AD$2/$AF$2)</f>
        <v>0</v>
      </c>
      <c r="AF76" s="282">
        <f>(IF('Parameters &amp; DSA'!$H$1=1,(((V76)*cM_Dialysis0)+(W76*(cM_Dialysis1)))/(1+'Parameters &amp; DSA'!$B$6)^$A76,(((V76)*cM_Dialysis0)+(W76*cM_Dialysis1))))*($AD$2/$AG$2)</f>
        <v>0</v>
      </c>
      <c r="AG76" s="163">
        <f t="shared" si="70"/>
        <v>0</v>
      </c>
      <c r="AI76" s="84">
        <f t="shared" si="52"/>
        <v>0</v>
      </c>
      <c r="AJ76" s="25">
        <f t="shared" si="71"/>
        <v>0</v>
      </c>
      <c r="AK76" s="25">
        <f t="shared" si="53"/>
        <v>0</v>
      </c>
      <c r="AL76" s="25">
        <f t="shared" si="72"/>
        <v>0</v>
      </c>
      <c r="AM76" s="25">
        <f t="shared" si="54"/>
        <v>0</v>
      </c>
      <c r="AN76" s="25">
        <f t="shared" si="73"/>
        <v>0</v>
      </c>
      <c r="AO76" s="25">
        <f t="shared" si="55"/>
        <v>0</v>
      </c>
      <c r="AP76" s="25">
        <f t="shared" si="74"/>
        <v>0</v>
      </c>
      <c r="AQ76" s="25">
        <f t="shared" si="56"/>
        <v>0</v>
      </c>
      <c r="AR76" s="25">
        <f t="shared" si="75"/>
        <v>0</v>
      </c>
      <c r="AS76" s="25">
        <f t="shared" si="76"/>
        <v>0</v>
      </c>
      <c r="AT76" s="85">
        <f t="shared" si="77"/>
        <v>0</v>
      </c>
    </row>
    <row r="77" spans="1:46">
      <c r="A77" s="76">
        <v>73</v>
      </c>
      <c r="C77" s="10">
        <f t="shared" si="78"/>
        <v>115</v>
      </c>
      <c r="D77" s="93" t="str" cm="1">
        <f t="array" ref="D77">_xlfn.IFS(C77&lt;=4,"1-4",C77&lt;=9,"5-9",C77&lt;=14,"10-14",C77&lt;=19,"15-19",C77&lt;=24,"20-24",C77&lt;=29,"25-29",C77&lt;=34,"30-34",C77&lt;=39,"35-39",C77&lt;=44,"40-44",C77&lt;=49,"45-49",C77&lt;=54,"50-54",C77&lt;=54,"50-54",C77&lt;=59,"55-59",C77&lt;=64,"60-64",C77&lt;=69,"65-69",C77&lt;=74,"70-74",C77&lt;=79,"75-79",C77&lt;=84,"80-84",C77&gt;84,"85+")</f>
        <v>85+</v>
      </c>
      <c r="E77" s="79">
        <f>IF(D77="85+",1,VLOOKUP(D77,'Life table 2014'!$AF$3:$AR$21,7,FALSE))</f>
        <v>1</v>
      </c>
      <c r="F77" s="68"/>
      <c r="G77" s="266">
        <f t="shared" si="57"/>
        <v>26645</v>
      </c>
      <c r="H77" s="25">
        <f>'Parameters &amp; DSA'!$B$113*G77^'Parameters &amp; DSA'!$B$114</f>
        <v>3.4382535548283166</v>
      </c>
      <c r="I77" s="264">
        <f t="shared" si="81"/>
        <v>4.9340566094756455E-2</v>
      </c>
      <c r="J77" s="68"/>
      <c r="K77" s="134">
        <f t="shared" si="58"/>
        <v>0</v>
      </c>
      <c r="L77" s="135">
        <f t="shared" si="59"/>
        <v>0</v>
      </c>
      <c r="M77" s="135">
        <f t="shared" si="60"/>
        <v>0</v>
      </c>
      <c r="N77" s="25">
        <f t="shared" si="61"/>
        <v>0</v>
      </c>
      <c r="O77" s="25">
        <f t="shared" si="62"/>
        <v>0</v>
      </c>
      <c r="P77" s="25">
        <f t="shared" si="63"/>
        <v>0</v>
      </c>
      <c r="Q77" s="25">
        <f t="shared" si="64"/>
        <v>0</v>
      </c>
      <c r="R77" s="25">
        <f t="shared" si="65"/>
        <v>0</v>
      </c>
      <c r="S77" s="25">
        <f t="shared" si="66"/>
        <v>0</v>
      </c>
      <c r="T77" s="509">
        <f t="shared" si="67"/>
        <v>0</v>
      </c>
      <c r="U77" s="509">
        <f t="shared" si="68"/>
        <v>0</v>
      </c>
      <c r="V77" s="509">
        <f t="shared" si="69"/>
        <v>0</v>
      </c>
      <c r="W77" s="25">
        <f t="shared" si="50"/>
        <v>0</v>
      </c>
      <c r="X77" s="25">
        <f t="shared" si="51"/>
        <v>0</v>
      </c>
      <c r="Y77" s="136">
        <f t="shared" si="79"/>
        <v>1.0000000000000009</v>
      </c>
      <c r="Z77" s="85">
        <f t="shared" si="80"/>
        <v>1.0000000000000009</v>
      </c>
      <c r="AB77" s="162">
        <f>(IF('Parameters &amp; DSA'!$H$1=1,(('Parameters &amp; DSA'!$B$73+'Parameters &amp; DSA'!$B$79+'Parameters &amp; DSA'!$B$83+'Parameters &amp; DSA'!$B$87)*K77)/(1+cDC)^$A77,(('Parameters &amp; DSA'!$B$73+'Parameters &amp; DSA'!$B$79)*K77)))*($AD$2/$AF$2)</f>
        <v>0</v>
      </c>
      <c r="AC77" s="282">
        <f>(IF('Parameters &amp; DSA'!$H$1=1,(('Parameters &amp; DSA'!$B$73+'Parameters &amp; DSA'!$B$79+'Parameters &amp; DSA'!$B$83+'Parameters &amp; DSA'!$B$87)*($M77+$N77))/(1+cDC)^$A77,(('Parameters &amp; DSA'!$B$73+'Parameters &amp; DSA'!$B$79)*($M77+$N77))))*($AD$2/$AF$2)</f>
        <v>0</v>
      </c>
      <c r="AD77" s="282">
        <f>(IF('Parameters &amp; DSA'!$H$1=1,(('Parameters &amp; DSA'!$B$73+'Parameters &amp; DSA'!$B$79+'Parameters &amp; DSA'!$B$83+'Parameters &amp; DSA'!$B$87)*(P77+Q77))/(1+cDC)^$A77,(('Parameters &amp; DSA'!$B$73+'Parameters &amp; DSA'!$B$79)*(P77+Q77))))*($AD$2/$AF$2)</f>
        <v>0</v>
      </c>
      <c r="AE77" s="282">
        <f>(IF('Parameters &amp; DSA'!$H$1=1,(('Parameters &amp; DSA'!$B$73+'Parameters &amp; DSA'!$B$79+'Parameters &amp; DSA'!$B$83+'Parameters &amp; DSA'!$B$87)*(S77+T77))/(1+cDC)^$A77,(('Parameters &amp; DSA'!$B$73+'Parameters &amp; DSA'!$B$79)*(S77+T77))))*($AD$2/$AF$2)</f>
        <v>0</v>
      </c>
      <c r="AF77" s="282">
        <f>(IF('Parameters &amp; DSA'!$H$1=1,(((V77)*cM_Dialysis0)+(W77*(cM_Dialysis1)))/(1+'Parameters &amp; DSA'!$B$6)^$A77,(((V77)*cM_Dialysis0)+(W77*cM_Dialysis1))))*($AD$2/$AG$2)</f>
        <v>0</v>
      </c>
      <c r="AG77" s="163">
        <f t="shared" si="70"/>
        <v>0</v>
      </c>
      <c r="AI77" s="84">
        <f t="shared" si="52"/>
        <v>0</v>
      </c>
      <c r="AJ77" s="25">
        <f t="shared" si="71"/>
        <v>0</v>
      </c>
      <c r="AK77" s="25">
        <f t="shared" si="53"/>
        <v>0</v>
      </c>
      <c r="AL77" s="25">
        <f t="shared" si="72"/>
        <v>0</v>
      </c>
      <c r="AM77" s="25">
        <f t="shared" si="54"/>
        <v>0</v>
      </c>
      <c r="AN77" s="25">
        <f t="shared" si="73"/>
        <v>0</v>
      </c>
      <c r="AO77" s="25">
        <f t="shared" si="55"/>
        <v>0</v>
      </c>
      <c r="AP77" s="25">
        <f t="shared" si="74"/>
        <v>0</v>
      </c>
      <c r="AQ77" s="25">
        <f t="shared" si="56"/>
        <v>0</v>
      </c>
      <c r="AR77" s="25">
        <f t="shared" si="75"/>
        <v>0</v>
      </c>
      <c r="AS77" s="25">
        <f t="shared" si="76"/>
        <v>0</v>
      </c>
      <c r="AT77" s="85">
        <f t="shared" si="77"/>
        <v>0</v>
      </c>
    </row>
    <row r="78" spans="1:46">
      <c r="A78" s="76">
        <v>74</v>
      </c>
      <c r="C78" s="10">
        <f t="shared" si="78"/>
        <v>116</v>
      </c>
      <c r="D78" s="93" t="str" cm="1">
        <f t="array" ref="D78">_xlfn.IFS(C78&lt;=4,"1-4",C78&lt;=9,"5-9",C78&lt;=14,"10-14",C78&lt;=19,"15-19",C78&lt;=24,"20-24",C78&lt;=29,"25-29",C78&lt;=34,"30-34",C78&lt;=39,"35-39",C78&lt;=44,"40-44",C78&lt;=49,"45-49",C78&lt;=54,"50-54",C78&lt;=54,"50-54",C78&lt;=59,"55-59",C78&lt;=64,"60-64",C78&lt;=69,"65-69",C78&lt;=74,"70-74",C78&lt;=79,"75-79",C78&lt;=84,"80-84",C78&gt;84,"85+")</f>
        <v>85+</v>
      </c>
      <c r="E78" s="79">
        <f>IF(D78="85+",1,VLOOKUP(D78,'Life table 2014'!$AF$3:$AR$21,7,FALSE))</f>
        <v>1</v>
      </c>
      <c r="F78" s="68"/>
      <c r="G78" s="266">
        <f t="shared" si="57"/>
        <v>27010</v>
      </c>
      <c r="H78" s="25">
        <f>'Parameters &amp; DSA'!$B$113*G78^'Parameters &amp; DSA'!$B$114</f>
        <v>3.4889048694493416</v>
      </c>
      <c r="I78" s="264">
        <f t="shared" si="81"/>
        <v>4.9389923414341674E-2</v>
      </c>
      <c r="J78" s="68"/>
      <c r="K78" s="134">
        <f t="shared" si="58"/>
        <v>0</v>
      </c>
      <c r="L78" s="135">
        <f t="shared" si="59"/>
        <v>0</v>
      </c>
      <c r="M78" s="135">
        <f t="shared" si="60"/>
        <v>0</v>
      </c>
      <c r="N78" s="25">
        <f t="shared" si="61"/>
        <v>0</v>
      </c>
      <c r="O78" s="25">
        <f t="shared" si="62"/>
        <v>0</v>
      </c>
      <c r="P78" s="25">
        <f t="shared" si="63"/>
        <v>0</v>
      </c>
      <c r="Q78" s="25">
        <f t="shared" si="64"/>
        <v>0</v>
      </c>
      <c r="R78" s="25">
        <f t="shared" si="65"/>
        <v>0</v>
      </c>
      <c r="S78" s="25">
        <f t="shared" si="66"/>
        <v>0</v>
      </c>
      <c r="T78" s="509">
        <f t="shared" si="67"/>
        <v>0</v>
      </c>
      <c r="U78" s="509">
        <f t="shared" si="68"/>
        <v>0</v>
      </c>
      <c r="V78" s="509">
        <f t="shared" si="69"/>
        <v>0</v>
      </c>
      <c r="W78" s="25">
        <f t="shared" si="50"/>
        <v>0</v>
      </c>
      <c r="X78" s="25">
        <f t="shared" si="51"/>
        <v>0</v>
      </c>
      <c r="Y78" s="136">
        <f t="shared" si="79"/>
        <v>1.0000000000000009</v>
      </c>
      <c r="Z78" s="85">
        <f t="shared" si="80"/>
        <v>1.0000000000000009</v>
      </c>
      <c r="AB78" s="162">
        <f>(IF('Parameters &amp; DSA'!$H$1=1,(('Parameters &amp; DSA'!$B$73+'Parameters &amp; DSA'!$B$79+'Parameters &amp; DSA'!$B$83+'Parameters &amp; DSA'!$B$87)*K78)/(1+cDC)^$A78,(('Parameters &amp; DSA'!$B$73+'Parameters &amp; DSA'!$B$79)*K78)))*($AD$2/$AF$2)</f>
        <v>0</v>
      </c>
      <c r="AC78" s="282">
        <f>(IF('Parameters &amp; DSA'!$H$1=1,(('Parameters &amp; DSA'!$B$73+'Parameters &amp; DSA'!$B$79+'Parameters &amp; DSA'!$B$83+'Parameters &amp; DSA'!$B$87)*($M78+$N78))/(1+cDC)^$A78,(('Parameters &amp; DSA'!$B$73+'Parameters &amp; DSA'!$B$79)*($M78+$N78))))*($AD$2/$AF$2)</f>
        <v>0</v>
      </c>
      <c r="AD78" s="282">
        <f>(IF('Parameters &amp; DSA'!$H$1=1,(('Parameters &amp; DSA'!$B$73+'Parameters &amp; DSA'!$B$79+'Parameters &amp; DSA'!$B$83+'Parameters &amp; DSA'!$B$87)*(P78+Q78))/(1+cDC)^$A78,(('Parameters &amp; DSA'!$B$73+'Parameters &amp; DSA'!$B$79)*(P78+Q78))))*($AD$2/$AF$2)</f>
        <v>0</v>
      </c>
      <c r="AE78" s="282">
        <f>(IF('Parameters &amp; DSA'!$H$1=1,(('Parameters &amp; DSA'!$B$73+'Parameters &amp; DSA'!$B$79+'Parameters &amp; DSA'!$B$83+'Parameters &amp; DSA'!$B$87)*(S78+T78))/(1+cDC)^$A78,(('Parameters &amp; DSA'!$B$73+'Parameters &amp; DSA'!$B$79)*(S78+T78))))*($AD$2/$AF$2)</f>
        <v>0</v>
      </c>
      <c r="AF78" s="282">
        <f>(IF('Parameters &amp; DSA'!$H$1=1,(((V78)*cM_Dialysis0)+(W78*(cM_Dialysis1)))/(1+'Parameters &amp; DSA'!$B$6)^$A78,(((V78)*cM_Dialysis0)+(W78*cM_Dialysis1))))*($AD$2/$AG$2)</f>
        <v>0</v>
      </c>
      <c r="AG78" s="163">
        <f t="shared" si="70"/>
        <v>0</v>
      </c>
      <c r="AI78" s="84">
        <f t="shared" si="52"/>
        <v>0</v>
      </c>
      <c r="AJ78" s="25">
        <f t="shared" si="71"/>
        <v>0</v>
      </c>
      <c r="AK78" s="25">
        <f t="shared" si="53"/>
        <v>0</v>
      </c>
      <c r="AL78" s="25">
        <f t="shared" si="72"/>
        <v>0</v>
      </c>
      <c r="AM78" s="25">
        <f t="shared" si="54"/>
        <v>0</v>
      </c>
      <c r="AN78" s="25">
        <f t="shared" si="73"/>
        <v>0</v>
      </c>
      <c r="AO78" s="25">
        <f t="shared" si="55"/>
        <v>0</v>
      </c>
      <c r="AP78" s="25">
        <f t="shared" si="74"/>
        <v>0</v>
      </c>
      <c r="AQ78" s="25">
        <f t="shared" si="56"/>
        <v>0</v>
      </c>
      <c r="AR78" s="25">
        <f t="shared" si="75"/>
        <v>0</v>
      </c>
      <c r="AS78" s="25">
        <f t="shared" si="76"/>
        <v>0</v>
      </c>
      <c r="AT78" s="85">
        <f t="shared" si="77"/>
        <v>0</v>
      </c>
    </row>
    <row r="79" spans="1:46">
      <c r="A79" s="76">
        <v>75</v>
      </c>
      <c r="C79" s="10">
        <f t="shared" si="78"/>
        <v>117</v>
      </c>
      <c r="D79" s="93" t="str" cm="1">
        <f t="array" ref="D79">_xlfn.IFS(C79&lt;=4,"1-4",C79&lt;=9,"5-9",C79&lt;=14,"10-14",C79&lt;=19,"15-19",C79&lt;=24,"20-24",C79&lt;=29,"25-29",C79&lt;=34,"30-34",C79&lt;=39,"35-39",C79&lt;=44,"40-44",C79&lt;=49,"45-49",C79&lt;=54,"50-54",C79&lt;=54,"50-54",C79&lt;=59,"55-59",C79&lt;=64,"60-64",C79&lt;=69,"65-69",C79&lt;=74,"70-74",C79&lt;=79,"75-79",C79&lt;=84,"80-84",C79&gt;84,"85+")</f>
        <v>85+</v>
      </c>
      <c r="E79" s="79">
        <f>IF(D79="85+",1,VLOOKUP(D79,'Life table 2014'!$AF$3:$AR$21,7,FALSE))</f>
        <v>1</v>
      </c>
      <c r="F79" s="68"/>
      <c r="G79" s="266">
        <f t="shared" si="57"/>
        <v>27375</v>
      </c>
      <c r="H79" s="25">
        <f>'Parameters &amp; DSA'!$B$113*G79^'Parameters &amp; DSA'!$B$114</f>
        <v>3.539607454984651</v>
      </c>
      <c r="I79" s="264">
        <f t="shared" si="81"/>
        <v>4.9438660812680002E-2</v>
      </c>
      <c r="J79" s="68"/>
      <c r="K79" s="134">
        <f t="shared" si="58"/>
        <v>0</v>
      </c>
      <c r="L79" s="135">
        <f t="shared" si="59"/>
        <v>0</v>
      </c>
      <c r="M79" s="135">
        <f t="shared" si="60"/>
        <v>0</v>
      </c>
      <c r="N79" s="25">
        <f t="shared" si="61"/>
        <v>0</v>
      </c>
      <c r="O79" s="25">
        <f t="shared" si="62"/>
        <v>0</v>
      </c>
      <c r="P79" s="25">
        <f t="shared" si="63"/>
        <v>0</v>
      </c>
      <c r="Q79" s="25">
        <f t="shared" si="64"/>
        <v>0</v>
      </c>
      <c r="R79" s="25">
        <f t="shared" si="65"/>
        <v>0</v>
      </c>
      <c r="S79" s="25">
        <f t="shared" si="66"/>
        <v>0</v>
      </c>
      <c r="T79" s="509">
        <f t="shared" si="67"/>
        <v>0</v>
      </c>
      <c r="U79" s="509">
        <f t="shared" si="68"/>
        <v>0</v>
      </c>
      <c r="V79" s="509">
        <f t="shared" si="69"/>
        <v>0</v>
      </c>
      <c r="W79" s="25">
        <f t="shared" si="50"/>
        <v>0</v>
      </c>
      <c r="X79" s="25">
        <f t="shared" si="51"/>
        <v>0</v>
      </c>
      <c r="Y79" s="136">
        <f t="shared" si="79"/>
        <v>1.0000000000000009</v>
      </c>
      <c r="Z79" s="85">
        <f t="shared" si="80"/>
        <v>1.0000000000000009</v>
      </c>
      <c r="AB79" s="162">
        <f>(IF('Parameters &amp; DSA'!$H$1=1,(('Parameters &amp; DSA'!$B$73+'Parameters &amp; DSA'!$B$79+'Parameters &amp; DSA'!$B$83+'Parameters &amp; DSA'!$B$87)*K79)/(1+cDC)^$A79,(('Parameters &amp; DSA'!$B$73+'Parameters &amp; DSA'!$B$79)*K79)))*($AD$2/$AF$2)</f>
        <v>0</v>
      </c>
      <c r="AC79" s="282">
        <f>(IF('Parameters &amp; DSA'!$H$1=1,(('Parameters &amp; DSA'!$B$73+'Parameters &amp; DSA'!$B$79+'Parameters &amp; DSA'!$B$83+'Parameters &amp; DSA'!$B$87)*($M79+$N79))/(1+cDC)^$A79,(('Parameters &amp; DSA'!$B$73+'Parameters &amp; DSA'!$B$79)*($M79+$N79))))*($AD$2/$AF$2)</f>
        <v>0</v>
      </c>
      <c r="AD79" s="282">
        <f>(IF('Parameters &amp; DSA'!$H$1=1,(('Parameters &amp; DSA'!$B$73+'Parameters &amp; DSA'!$B$79+'Parameters &amp; DSA'!$B$83+'Parameters &amp; DSA'!$B$87)*(P79+Q79))/(1+cDC)^$A79,(('Parameters &amp; DSA'!$B$73+'Parameters &amp; DSA'!$B$79)*(P79+Q79))))*($AD$2/$AF$2)</f>
        <v>0</v>
      </c>
      <c r="AE79" s="282">
        <f>(IF('Parameters &amp; DSA'!$H$1=1,(('Parameters &amp; DSA'!$B$73+'Parameters &amp; DSA'!$B$79+'Parameters &amp; DSA'!$B$83+'Parameters &amp; DSA'!$B$87)*(S79+T79))/(1+cDC)^$A79,(('Parameters &amp; DSA'!$B$73+'Parameters &amp; DSA'!$B$79)*(S79+T79))))*($AD$2/$AF$2)</f>
        <v>0</v>
      </c>
      <c r="AF79" s="282">
        <f>(IF('Parameters &amp; DSA'!$H$1=1,(((V79)*cM_Dialysis0)+(W79*(cM_Dialysis1)))/(1+'Parameters &amp; DSA'!$B$6)^$A79,(((V79)*cM_Dialysis0)+(W79*cM_Dialysis1))))*($AD$2/$AG$2)</f>
        <v>0</v>
      </c>
      <c r="AG79" s="163">
        <f t="shared" si="70"/>
        <v>0</v>
      </c>
      <c r="AI79" s="84">
        <f t="shared" si="52"/>
        <v>0</v>
      </c>
      <c r="AJ79" s="25">
        <f t="shared" si="71"/>
        <v>0</v>
      </c>
      <c r="AK79" s="25">
        <f t="shared" si="53"/>
        <v>0</v>
      </c>
      <c r="AL79" s="25">
        <f t="shared" si="72"/>
        <v>0</v>
      </c>
      <c r="AM79" s="25">
        <f t="shared" si="54"/>
        <v>0</v>
      </c>
      <c r="AN79" s="25">
        <f t="shared" si="73"/>
        <v>0</v>
      </c>
      <c r="AO79" s="25">
        <f t="shared" si="55"/>
        <v>0</v>
      </c>
      <c r="AP79" s="25">
        <f t="shared" si="74"/>
        <v>0</v>
      </c>
      <c r="AQ79" s="25">
        <f t="shared" si="56"/>
        <v>0</v>
      </c>
      <c r="AR79" s="25">
        <f t="shared" si="75"/>
        <v>0</v>
      </c>
      <c r="AS79" s="25">
        <f t="shared" si="76"/>
        <v>0</v>
      </c>
      <c r="AT79" s="85">
        <f t="shared" si="77"/>
        <v>0</v>
      </c>
    </row>
    <row r="80" spans="1:46">
      <c r="A80" s="76">
        <v>76</v>
      </c>
      <c r="C80" s="10">
        <f t="shared" si="78"/>
        <v>118</v>
      </c>
      <c r="D80" s="93" t="str" cm="1">
        <f t="array" ref="D80">_xlfn.IFS(C80&lt;=4,"1-4",C80&lt;=9,"5-9",C80&lt;=14,"10-14",C80&lt;=19,"15-19",C80&lt;=24,"20-24",C80&lt;=29,"25-29",C80&lt;=34,"30-34",C80&lt;=39,"35-39",C80&lt;=44,"40-44",C80&lt;=49,"45-49",C80&lt;=54,"50-54",C80&lt;=54,"50-54",C80&lt;=59,"55-59",C80&lt;=64,"60-64",C80&lt;=69,"65-69",C80&lt;=74,"70-74",C80&lt;=79,"75-79",C80&lt;=84,"80-84",C80&gt;84,"85+")</f>
        <v>85+</v>
      </c>
      <c r="E80" s="79">
        <f>IF(D80="85+",1,VLOOKUP(D80,'Life table 2014'!$AF$3:$AR$21,7,FALSE))</f>
        <v>1</v>
      </c>
      <c r="F80" s="68"/>
      <c r="G80" s="266">
        <f t="shared" si="57"/>
        <v>27740</v>
      </c>
      <c r="H80" s="25">
        <f>'Parameters &amp; DSA'!$B$113*G80^'Parameters &amp; DSA'!$B$114</f>
        <v>3.5903606786472535</v>
      </c>
      <c r="I80" s="264">
        <f t="shared" si="81"/>
        <v>4.9486794240070076E-2</v>
      </c>
      <c r="J80" s="68"/>
      <c r="K80" s="134">
        <f t="shared" si="58"/>
        <v>0</v>
      </c>
      <c r="L80" s="135">
        <f t="shared" si="59"/>
        <v>0</v>
      </c>
      <c r="M80" s="135">
        <f t="shared" si="60"/>
        <v>0</v>
      </c>
      <c r="N80" s="25">
        <f t="shared" si="61"/>
        <v>0</v>
      </c>
      <c r="O80" s="25">
        <f t="shared" si="62"/>
        <v>0</v>
      </c>
      <c r="P80" s="25">
        <f t="shared" si="63"/>
        <v>0</v>
      </c>
      <c r="Q80" s="25">
        <f t="shared" si="64"/>
        <v>0</v>
      </c>
      <c r="R80" s="25">
        <f t="shared" si="65"/>
        <v>0</v>
      </c>
      <c r="S80" s="25">
        <f t="shared" si="66"/>
        <v>0</v>
      </c>
      <c r="T80" s="509">
        <f t="shared" si="67"/>
        <v>0</v>
      </c>
      <c r="U80" s="509">
        <f t="shared" si="68"/>
        <v>0</v>
      </c>
      <c r="V80" s="509">
        <f t="shared" si="69"/>
        <v>0</v>
      </c>
      <c r="W80" s="25">
        <f t="shared" si="50"/>
        <v>0</v>
      </c>
      <c r="X80" s="25">
        <f t="shared" si="51"/>
        <v>0</v>
      </c>
      <c r="Y80" s="136">
        <f t="shared" si="79"/>
        <v>1.0000000000000009</v>
      </c>
      <c r="Z80" s="85">
        <f t="shared" si="80"/>
        <v>1.0000000000000009</v>
      </c>
      <c r="AB80" s="162">
        <f>(IF('Parameters &amp; DSA'!$H$1=1,(('Parameters &amp; DSA'!$B$73+'Parameters &amp; DSA'!$B$79+'Parameters &amp; DSA'!$B$83+'Parameters &amp; DSA'!$B$87)*K80)/(1+cDC)^$A80,(('Parameters &amp; DSA'!$B$73+'Parameters &amp; DSA'!$B$79)*K80)))*($AD$2/$AF$2)</f>
        <v>0</v>
      </c>
      <c r="AC80" s="282">
        <f>(IF('Parameters &amp; DSA'!$H$1=1,(('Parameters &amp; DSA'!$B$73+'Parameters &amp; DSA'!$B$79+'Parameters &amp; DSA'!$B$83+'Parameters &amp; DSA'!$B$87)*($M80+$N80))/(1+cDC)^$A80,(('Parameters &amp; DSA'!$B$73+'Parameters &amp; DSA'!$B$79)*($M80+$N80))))*($AD$2/$AF$2)</f>
        <v>0</v>
      </c>
      <c r="AD80" s="282">
        <f>(IF('Parameters &amp; DSA'!$H$1=1,(('Parameters &amp; DSA'!$B$73+'Parameters &amp; DSA'!$B$79+'Parameters &amp; DSA'!$B$83+'Parameters &amp; DSA'!$B$87)*(P80+Q80))/(1+cDC)^$A80,(('Parameters &amp; DSA'!$B$73+'Parameters &amp; DSA'!$B$79)*(P80+Q80))))*($AD$2/$AF$2)</f>
        <v>0</v>
      </c>
      <c r="AE80" s="282">
        <f>(IF('Parameters &amp; DSA'!$H$1=1,(('Parameters &amp; DSA'!$B$73+'Parameters &amp; DSA'!$B$79+'Parameters &amp; DSA'!$B$83+'Parameters &amp; DSA'!$B$87)*(S80+T80))/(1+cDC)^$A80,(('Parameters &amp; DSA'!$B$73+'Parameters &amp; DSA'!$B$79)*(S80+T80))))*($AD$2/$AF$2)</f>
        <v>0</v>
      </c>
      <c r="AF80" s="282">
        <f>(IF('Parameters &amp; DSA'!$H$1=1,(((V80)*cM_Dialysis0)+(W80*(cM_Dialysis1)))/(1+'Parameters &amp; DSA'!$B$6)^$A80,(((V80)*cM_Dialysis0)+(W80*cM_Dialysis1))))*($AD$2/$AG$2)</f>
        <v>0</v>
      </c>
      <c r="AG80" s="163">
        <f t="shared" si="70"/>
        <v>0</v>
      </c>
      <c r="AI80" s="84">
        <f t="shared" si="52"/>
        <v>0</v>
      </c>
      <c r="AJ80" s="25">
        <f t="shared" si="71"/>
        <v>0</v>
      </c>
      <c r="AK80" s="25">
        <f t="shared" si="53"/>
        <v>0</v>
      </c>
      <c r="AL80" s="25">
        <f t="shared" si="72"/>
        <v>0</v>
      </c>
      <c r="AM80" s="25">
        <f t="shared" si="54"/>
        <v>0</v>
      </c>
      <c r="AN80" s="25">
        <f t="shared" si="73"/>
        <v>0</v>
      </c>
      <c r="AO80" s="25">
        <f t="shared" si="55"/>
        <v>0</v>
      </c>
      <c r="AP80" s="25">
        <f t="shared" si="74"/>
        <v>0</v>
      </c>
      <c r="AQ80" s="25">
        <f t="shared" si="56"/>
        <v>0</v>
      </c>
      <c r="AR80" s="25">
        <f t="shared" si="75"/>
        <v>0</v>
      </c>
      <c r="AS80" s="25">
        <f t="shared" si="76"/>
        <v>0</v>
      </c>
      <c r="AT80" s="85">
        <f t="shared" si="77"/>
        <v>0</v>
      </c>
    </row>
    <row r="81" spans="1:46">
      <c r="A81" s="76">
        <v>77</v>
      </c>
      <c r="C81" s="10">
        <f t="shared" si="78"/>
        <v>119</v>
      </c>
      <c r="D81" s="93" t="str" cm="1">
        <f t="array" ref="D81">_xlfn.IFS(C81&lt;=4,"1-4",C81&lt;=9,"5-9",C81&lt;=14,"10-14",C81&lt;=19,"15-19",C81&lt;=24,"20-24",C81&lt;=29,"25-29",C81&lt;=34,"30-34",C81&lt;=39,"35-39",C81&lt;=44,"40-44",C81&lt;=49,"45-49",C81&lt;=54,"50-54",C81&lt;=54,"50-54",C81&lt;=59,"55-59",C81&lt;=64,"60-64",C81&lt;=69,"65-69",C81&lt;=74,"70-74",C81&lt;=79,"75-79",C81&lt;=84,"80-84",C81&gt;84,"85+")</f>
        <v>85+</v>
      </c>
      <c r="E81" s="79">
        <f>IF(D81="85+",1,VLOOKUP(D81,'Life table 2014'!$AF$3:$AR$21,7,FALSE))</f>
        <v>1</v>
      </c>
      <c r="F81" s="68"/>
      <c r="G81" s="266">
        <f t="shared" si="57"/>
        <v>28105</v>
      </c>
      <c r="H81" s="25">
        <f>'Parameters &amp; DSA'!$B$113*G81^'Parameters &amp; DSA'!$B$114</f>
        <v>3.6411639236884201</v>
      </c>
      <c r="I81" s="264">
        <f t="shared" si="81"/>
        <v>4.953433903182769E-2</v>
      </c>
      <c r="J81" s="68"/>
      <c r="K81" s="134">
        <f t="shared" si="58"/>
        <v>0</v>
      </c>
      <c r="L81" s="135">
        <f t="shared" si="59"/>
        <v>0</v>
      </c>
      <c r="M81" s="135">
        <f t="shared" si="60"/>
        <v>0</v>
      </c>
      <c r="N81" s="25">
        <f t="shared" si="61"/>
        <v>0</v>
      </c>
      <c r="O81" s="25">
        <f t="shared" si="62"/>
        <v>0</v>
      </c>
      <c r="P81" s="25">
        <f t="shared" si="63"/>
        <v>0</v>
      </c>
      <c r="Q81" s="25">
        <f t="shared" si="64"/>
        <v>0</v>
      </c>
      <c r="R81" s="25">
        <f t="shared" si="65"/>
        <v>0</v>
      </c>
      <c r="S81" s="25">
        <f t="shared" si="66"/>
        <v>0</v>
      </c>
      <c r="T81" s="509">
        <f t="shared" si="67"/>
        <v>0</v>
      </c>
      <c r="U81" s="509">
        <f t="shared" si="68"/>
        <v>0</v>
      </c>
      <c r="V81" s="509">
        <f t="shared" si="69"/>
        <v>0</v>
      </c>
      <c r="W81" s="25">
        <f t="shared" si="50"/>
        <v>0</v>
      </c>
      <c r="X81" s="25">
        <f t="shared" si="51"/>
        <v>0</v>
      </c>
      <c r="Y81" s="136">
        <f t="shared" si="79"/>
        <v>1.0000000000000009</v>
      </c>
      <c r="Z81" s="85">
        <f t="shared" si="80"/>
        <v>1.0000000000000009</v>
      </c>
      <c r="AB81" s="162">
        <f>(IF('Parameters &amp; DSA'!$H$1=1,(('Parameters &amp; DSA'!$B$73+'Parameters &amp; DSA'!$B$79+'Parameters &amp; DSA'!$B$83+'Parameters &amp; DSA'!$B$87)*K81)/(1+cDC)^$A81,(('Parameters &amp; DSA'!$B$73+'Parameters &amp; DSA'!$B$79)*K81)))*($AD$2/$AF$2)</f>
        <v>0</v>
      </c>
      <c r="AC81" s="282">
        <f>(IF('Parameters &amp; DSA'!$H$1=1,(('Parameters &amp; DSA'!$B$73+'Parameters &amp; DSA'!$B$79+'Parameters &amp; DSA'!$B$83+'Parameters &amp; DSA'!$B$87)*($M81+$N81))/(1+cDC)^$A81,(('Parameters &amp; DSA'!$B$73+'Parameters &amp; DSA'!$B$79)*($M81+$N81))))*($AD$2/$AF$2)</f>
        <v>0</v>
      </c>
      <c r="AD81" s="282">
        <f>(IF('Parameters &amp; DSA'!$H$1=1,(('Parameters &amp; DSA'!$B$73+'Parameters &amp; DSA'!$B$79+'Parameters &amp; DSA'!$B$83+'Parameters &amp; DSA'!$B$87)*(P81+Q81))/(1+cDC)^$A81,(('Parameters &amp; DSA'!$B$73+'Parameters &amp; DSA'!$B$79)*(P81+Q81))))*($AD$2/$AF$2)</f>
        <v>0</v>
      </c>
      <c r="AE81" s="282">
        <f>(IF('Parameters &amp; DSA'!$H$1=1,(('Parameters &amp; DSA'!$B$73+'Parameters &amp; DSA'!$B$79+'Parameters &amp; DSA'!$B$83+'Parameters &amp; DSA'!$B$87)*(S81+T81))/(1+cDC)^$A81,(('Parameters &amp; DSA'!$B$73+'Parameters &amp; DSA'!$B$79)*(S81+T81))))*($AD$2/$AF$2)</f>
        <v>0</v>
      </c>
      <c r="AF81" s="282">
        <f>(IF('Parameters &amp; DSA'!$H$1=1,(((V81)*cM_Dialysis0)+(W81*(cM_Dialysis1)))/(1+'Parameters &amp; DSA'!$B$6)^$A81,(((V81)*cM_Dialysis0)+(W81*cM_Dialysis1))))*($AD$2/$AG$2)</f>
        <v>0</v>
      </c>
      <c r="AG81" s="163">
        <f t="shared" si="70"/>
        <v>0</v>
      </c>
      <c r="AI81" s="84">
        <f t="shared" si="52"/>
        <v>0</v>
      </c>
      <c r="AJ81" s="25">
        <f t="shared" si="71"/>
        <v>0</v>
      </c>
      <c r="AK81" s="25">
        <f t="shared" si="53"/>
        <v>0</v>
      </c>
      <c r="AL81" s="25">
        <f t="shared" si="72"/>
        <v>0</v>
      </c>
      <c r="AM81" s="25">
        <f t="shared" si="54"/>
        <v>0</v>
      </c>
      <c r="AN81" s="25">
        <f t="shared" si="73"/>
        <v>0</v>
      </c>
      <c r="AO81" s="25">
        <f t="shared" si="55"/>
        <v>0</v>
      </c>
      <c r="AP81" s="25">
        <f t="shared" si="74"/>
        <v>0</v>
      </c>
      <c r="AQ81" s="25">
        <f t="shared" si="56"/>
        <v>0</v>
      </c>
      <c r="AR81" s="25">
        <f t="shared" si="75"/>
        <v>0</v>
      </c>
      <c r="AS81" s="25">
        <f t="shared" si="76"/>
        <v>0</v>
      </c>
      <c r="AT81" s="85">
        <f t="shared" si="77"/>
        <v>0</v>
      </c>
    </row>
    <row r="82" spans="1:46">
      <c r="A82" s="76">
        <v>78</v>
      </c>
      <c r="C82" s="10">
        <f t="shared" si="78"/>
        <v>120</v>
      </c>
      <c r="D82" s="93" t="str" cm="1">
        <f t="array" ref="D82">_xlfn.IFS(C82&lt;=4,"1-4",C82&lt;=9,"5-9",C82&lt;=14,"10-14",C82&lt;=19,"15-19",C82&lt;=24,"20-24",C82&lt;=29,"25-29",C82&lt;=34,"30-34",C82&lt;=39,"35-39",C82&lt;=44,"40-44",C82&lt;=49,"45-49",C82&lt;=54,"50-54",C82&lt;=54,"50-54",C82&lt;=59,"55-59",C82&lt;=64,"60-64",C82&lt;=69,"65-69",C82&lt;=74,"70-74",C82&lt;=79,"75-79",C82&lt;=84,"80-84",C82&gt;84,"85+")</f>
        <v>85+</v>
      </c>
      <c r="E82" s="79">
        <f>IF(D82="85+",1,VLOOKUP(D82,'Life table 2014'!$AF$3:$AR$21,7,FALSE))</f>
        <v>1</v>
      </c>
      <c r="F82" s="68"/>
      <c r="G82" s="266">
        <f t="shared" si="57"/>
        <v>28470</v>
      </c>
      <c r="H82" s="25">
        <f>'Parameters &amp; DSA'!$B$113*G82^'Parameters &amp; DSA'!$B$114</f>
        <v>3.6920165887880727</v>
      </c>
      <c r="I82" s="264">
        <f t="shared" si="81"/>
        <v>4.9581309939719542E-2</v>
      </c>
      <c r="J82" s="68"/>
      <c r="K82" s="134">
        <f t="shared" si="58"/>
        <v>0</v>
      </c>
      <c r="L82" s="135">
        <f t="shared" si="59"/>
        <v>0</v>
      </c>
      <c r="M82" s="135">
        <f t="shared" si="60"/>
        <v>0</v>
      </c>
      <c r="N82" s="25">
        <f t="shared" si="61"/>
        <v>0</v>
      </c>
      <c r="O82" s="25">
        <f t="shared" si="62"/>
        <v>0</v>
      </c>
      <c r="P82" s="25">
        <f t="shared" si="63"/>
        <v>0</v>
      </c>
      <c r="Q82" s="25">
        <f t="shared" si="64"/>
        <v>0</v>
      </c>
      <c r="R82" s="25">
        <f t="shared" si="65"/>
        <v>0</v>
      </c>
      <c r="S82" s="25">
        <f t="shared" si="66"/>
        <v>0</v>
      </c>
      <c r="T82" s="509">
        <f t="shared" si="67"/>
        <v>0</v>
      </c>
      <c r="U82" s="509">
        <f t="shared" si="68"/>
        <v>0</v>
      </c>
      <c r="V82" s="509">
        <f t="shared" si="69"/>
        <v>0</v>
      </c>
      <c r="W82" s="25">
        <f t="shared" si="50"/>
        <v>0</v>
      </c>
      <c r="X82" s="25">
        <f t="shared" si="51"/>
        <v>0</v>
      </c>
      <c r="Y82" s="136">
        <f t="shared" si="79"/>
        <v>1.0000000000000009</v>
      </c>
      <c r="Z82" s="85">
        <f t="shared" si="80"/>
        <v>1.0000000000000009</v>
      </c>
      <c r="AB82" s="162">
        <f>(IF('Parameters &amp; DSA'!$H$1=1,(('Parameters &amp; DSA'!$B$73+'Parameters &amp; DSA'!$B$79+'Parameters &amp; DSA'!$B$83+'Parameters &amp; DSA'!$B$87)*K82)/(1+cDC)^$A82,(('Parameters &amp; DSA'!$B$73+'Parameters &amp; DSA'!$B$79)*K82)))*($AD$2/$AF$2)</f>
        <v>0</v>
      </c>
      <c r="AC82" s="282">
        <f>(IF('Parameters &amp; DSA'!$H$1=1,(('Parameters &amp; DSA'!$B$73+'Parameters &amp; DSA'!$B$79+'Parameters &amp; DSA'!$B$83+'Parameters &amp; DSA'!$B$87)*($M82+$N82))/(1+cDC)^$A82,(('Parameters &amp; DSA'!$B$73+'Parameters &amp; DSA'!$B$79)*($M82+$N82))))*($AD$2/$AF$2)</f>
        <v>0</v>
      </c>
      <c r="AD82" s="282">
        <f>(IF('Parameters &amp; DSA'!$H$1=1,(('Parameters &amp; DSA'!$B$73+'Parameters &amp; DSA'!$B$79+'Parameters &amp; DSA'!$B$83+'Parameters &amp; DSA'!$B$87)*(P82+Q82))/(1+cDC)^$A82,(('Parameters &amp; DSA'!$B$73+'Parameters &amp; DSA'!$B$79)*(P82+Q82))))*($AD$2/$AF$2)</f>
        <v>0</v>
      </c>
      <c r="AE82" s="282">
        <f>(IF('Parameters &amp; DSA'!$H$1=1,(('Parameters &amp; DSA'!$B$73+'Parameters &amp; DSA'!$B$79+'Parameters &amp; DSA'!$B$83+'Parameters &amp; DSA'!$B$87)*(S82+T82))/(1+cDC)^$A82,(('Parameters &amp; DSA'!$B$73+'Parameters &amp; DSA'!$B$79)*(S82+T82))))*($AD$2/$AF$2)</f>
        <v>0</v>
      </c>
      <c r="AF82" s="282">
        <f>(IF('Parameters &amp; DSA'!$H$1=1,(((V82)*cM_Dialysis0)+(W82*(cM_Dialysis1)))/(1+'Parameters &amp; DSA'!$B$6)^$A82,(((V82)*cM_Dialysis0)+(W82*cM_Dialysis1))))*($AD$2/$AG$2)</f>
        <v>0</v>
      </c>
      <c r="AG82" s="163">
        <f t="shared" si="70"/>
        <v>0</v>
      </c>
      <c r="AI82" s="84">
        <f t="shared" si="52"/>
        <v>0</v>
      </c>
      <c r="AJ82" s="25">
        <f t="shared" si="71"/>
        <v>0</v>
      </c>
      <c r="AK82" s="25">
        <f t="shared" si="53"/>
        <v>0</v>
      </c>
      <c r="AL82" s="25">
        <f t="shared" si="72"/>
        <v>0</v>
      </c>
      <c r="AM82" s="25">
        <f t="shared" si="54"/>
        <v>0</v>
      </c>
      <c r="AN82" s="25">
        <f t="shared" si="73"/>
        <v>0</v>
      </c>
      <c r="AO82" s="25">
        <f t="shared" si="55"/>
        <v>0</v>
      </c>
      <c r="AP82" s="25">
        <f t="shared" si="74"/>
        <v>0</v>
      </c>
      <c r="AQ82" s="25">
        <f t="shared" si="56"/>
        <v>0</v>
      </c>
      <c r="AR82" s="25">
        <f t="shared" si="75"/>
        <v>0</v>
      </c>
      <c r="AS82" s="25">
        <f t="shared" si="76"/>
        <v>0</v>
      </c>
      <c r="AT82" s="85">
        <f t="shared" si="77"/>
        <v>0</v>
      </c>
    </row>
    <row r="83" spans="1:46">
      <c r="A83" s="76">
        <v>79</v>
      </c>
      <c r="C83" s="10">
        <f t="shared" si="78"/>
        <v>121</v>
      </c>
      <c r="D83" s="93" t="str" cm="1">
        <f t="array" ref="D83">_xlfn.IFS(C83&lt;=4,"1-4",C83&lt;=9,"5-9",C83&lt;=14,"10-14",C83&lt;=19,"15-19",C83&lt;=24,"20-24",C83&lt;=29,"25-29",C83&lt;=34,"30-34",C83&lt;=39,"35-39",C83&lt;=44,"40-44",C83&lt;=49,"45-49",C83&lt;=54,"50-54",C83&lt;=54,"50-54",C83&lt;=59,"55-59",C83&lt;=64,"60-64",C83&lt;=69,"65-69",C83&lt;=74,"70-74",C83&lt;=79,"75-79",C83&lt;=84,"80-84",C83&gt;84,"85+")</f>
        <v>85+</v>
      </c>
      <c r="E83" s="79">
        <f>IF(D83="85+",1,VLOOKUP(D83,'Life table 2014'!$AF$3:$AR$21,7,FALSE))</f>
        <v>1</v>
      </c>
      <c r="F83" s="68"/>
      <c r="G83" s="266">
        <f t="shared" si="57"/>
        <v>28835</v>
      </c>
      <c r="H83" s="25">
        <f>'Parameters &amp; DSA'!$B$113*G83^'Parameters &amp; DSA'!$B$114</f>
        <v>3.7429180874758061</v>
      </c>
      <c r="I83" s="264">
        <f t="shared" si="81"/>
        <v>4.9627721161311866E-2</v>
      </c>
      <c r="J83" s="68"/>
      <c r="K83" s="134">
        <f t="shared" si="58"/>
        <v>0</v>
      </c>
      <c r="L83" s="135">
        <f t="shared" si="59"/>
        <v>0</v>
      </c>
      <c r="M83" s="135">
        <f t="shared" si="60"/>
        <v>0</v>
      </c>
      <c r="N83" s="25">
        <f t="shared" si="61"/>
        <v>0</v>
      </c>
      <c r="O83" s="25">
        <f t="shared" si="62"/>
        <v>0</v>
      </c>
      <c r="P83" s="25">
        <f t="shared" si="63"/>
        <v>0</v>
      </c>
      <c r="Q83" s="25">
        <f t="shared" si="64"/>
        <v>0</v>
      </c>
      <c r="R83" s="25">
        <f t="shared" si="65"/>
        <v>0</v>
      </c>
      <c r="S83" s="25">
        <f t="shared" si="66"/>
        <v>0</v>
      </c>
      <c r="T83" s="509">
        <f t="shared" si="67"/>
        <v>0</v>
      </c>
      <c r="U83" s="509">
        <f t="shared" si="68"/>
        <v>0</v>
      </c>
      <c r="V83" s="509">
        <f t="shared" si="69"/>
        <v>0</v>
      </c>
      <c r="W83" s="25">
        <f t="shared" si="50"/>
        <v>0</v>
      </c>
      <c r="X83" s="25">
        <f t="shared" si="51"/>
        <v>0</v>
      </c>
      <c r="Y83" s="136">
        <f t="shared" si="79"/>
        <v>1.0000000000000009</v>
      </c>
      <c r="Z83" s="85">
        <f t="shared" si="80"/>
        <v>1.0000000000000009</v>
      </c>
      <c r="AB83" s="162">
        <f>(IF('Parameters &amp; DSA'!$H$1=1,(('Parameters &amp; DSA'!$B$73+'Parameters &amp; DSA'!$B$79+'Parameters &amp; DSA'!$B$83+'Parameters &amp; DSA'!$B$87)*K83)/(1+cDC)^$A83,(('Parameters &amp; DSA'!$B$73+'Parameters &amp; DSA'!$B$79)*K83)))*($AD$2/$AF$2)</f>
        <v>0</v>
      </c>
      <c r="AC83" s="282">
        <f>(IF('Parameters &amp; DSA'!$H$1=1,(('Parameters &amp; DSA'!$B$73+'Parameters &amp; DSA'!$B$79+'Parameters &amp; DSA'!$B$83+'Parameters &amp; DSA'!$B$87)*($M83+$N83))/(1+cDC)^$A83,(('Parameters &amp; DSA'!$B$73+'Parameters &amp; DSA'!$B$79)*($M83+$N83))))*($AD$2/$AF$2)</f>
        <v>0</v>
      </c>
      <c r="AD83" s="282">
        <f>(IF('Parameters &amp; DSA'!$H$1=1,(('Parameters &amp; DSA'!$B$73+'Parameters &amp; DSA'!$B$79+'Parameters &amp; DSA'!$B$83+'Parameters &amp; DSA'!$B$87)*(P83+Q83))/(1+cDC)^$A83,(('Parameters &amp; DSA'!$B$73+'Parameters &amp; DSA'!$B$79)*(P83+Q83))))*($AD$2/$AF$2)</f>
        <v>0</v>
      </c>
      <c r="AE83" s="282">
        <f>(IF('Parameters &amp; DSA'!$H$1=1,(('Parameters &amp; DSA'!$B$73+'Parameters &amp; DSA'!$B$79+'Parameters &amp; DSA'!$B$83+'Parameters &amp; DSA'!$B$87)*(S83+T83))/(1+cDC)^$A83,(('Parameters &amp; DSA'!$B$73+'Parameters &amp; DSA'!$B$79)*(S83+T83))))*($AD$2/$AF$2)</f>
        <v>0</v>
      </c>
      <c r="AF83" s="282">
        <f>(IF('Parameters &amp; DSA'!$H$1=1,(((V83)*cM_Dialysis0)+(W83*(cM_Dialysis1)))/(1+'Parameters &amp; DSA'!$B$6)^$A83,(((V83)*cM_Dialysis0)+(W83*cM_Dialysis1))))*($AD$2/$AG$2)</f>
        <v>0</v>
      </c>
      <c r="AG83" s="163">
        <f t="shared" si="70"/>
        <v>0</v>
      </c>
      <c r="AI83" s="84">
        <f t="shared" si="52"/>
        <v>0</v>
      </c>
      <c r="AJ83" s="25">
        <f t="shared" si="71"/>
        <v>0</v>
      </c>
      <c r="AK83" s="25">
        <f t="shared" si="53"/>
        <v>0</v>
      </c>
      <c r="AL83" s="25">
        <f t="shared" si="72"/>
        <v>0</v>
      </c>
      <c r="AM83" s="25">
        <f t="shared" si="54"/>
        <v>0</v>
      </c>
      <c r="AN83" s="25">
        <f t="shared" si="73"/>
        <v>0</v>
      </c>
      <c r="AO83" s="25">
        <f t="shared" si="55"/>
        <v>0</v>
      </c>
      <c r="AP83" s="25">
        <f t="shared" si="74"/>
        <v>0</v>
      </c>
      <c r="AQ83" s="25">
        <f t="shared" si="56"/>
        <v>0</v>
      </c>
      <c r="AR83" s="25">
        <f t="shared" si="75"/>
        <v>0</v>
      </c>
      <c r="AS83" s="25">
        <f t="shared" si="76"/>
        <v>0</v>
      </c>
      <c r="AT83" s="85">
        <f t="shared" si="77"/>
        <v>0</v>
      </c>
    </row>
    <row r="84" spans="1:46">
      <c r="A84" s="76">
        <v>80</v>
      </c>
      <c r="C84" s="10">
        <f t="shared" si="78"/>
        <v>122</v>
      </c>
      <c r="D84" s="93" t="str" cm="1">
        <f t="array" ref="D84">_xlfn.IFS(C84&lt;=4,"1-4",C84&lt;=9,"5-9",C84&lt;=14,"10-14",C84&lt;=19,"15-19",C84&lt;=24,"20-24",C84&lt;=29,"25-29",C84&lt;=34,"30-34",C84&lt;=39,"35-39",C84&lt;=44,"40-44",C84&lt;=49,"45-49",C84&lt;=54,"50-54",C84&lt;=54,"50-54",C84&lt;=59,"55-59",C84&lt;=64,"60-64",C84&lt;=69,"65-69",C84&lt;=74,"70-74",C84&lt;=79,"75-79",C84&lt;=84,"80-84",C84&gt;84,"85+")</f>
        <v>85+</v>
      </c>
      <c r="E84" s="79">
        <f>IF(D84="85+",1,VLOOKUP(D84,'Life table 2014'!$AF$3:$AR$21,7,FALSE))</f>
        <v>1</v>
      </c>
      <c r="F84" s="68"/>
      <c r="G84" s="266">
        <f t="shared" si="57"/>
        <v>29200</v>
      </c>
      <c r="H84" s="25">
        <f>'Parameters &amp; DSA'!$B$113*G84^'Parameters &amp; DSA'!$B$114</f>
        <v>3.7938678475807368</v>
      </c>
      <c r="I84" s="264">
        <f t="shared" si="81"/>
        <v>4.9673586367584788E-2</v>
      </c>
      <c r="J84" s="68"/>
      <c r="K84" s="134">
        <f t="shared" si="58"/>
        <v>0</v>
      </c>
      <c r="L84" s="135">
        <f t="shared" si="59"/>
        <v>0</v>
      </c>
      <c r="M84" s="135">
        <f t="shared" si="60"/>
        <v>0</v>
      </c>
      <c r="N84" s="25">
        <f t="shared" si="61"/>
        <v>0</v>
      </c>
      <c r="O84" s="25">
        <f t="shared" si="62"/>
        <v>0</v>
      </c>
      <c r="P84" s="25">
        <f t="shared" si="63"/>
        <v>0</v>
      </c>
      <c r="Q84" s="25">
        <f t="shared" si="64"/>
        <v>0</v>
      </c>
      <c r="R84" s="25">
        <f t="shared" si="65"/>
        <v>0</v>
      </c>
      <c r="S84" s="25">
        <f t="shared" si="66"/>
        <v>0</v>
      </c>
      <c r="T84" s="509">
        <f t="shared" si="67"/>
        <v>0</v>
      </c>
      <c r="U84" s="509">
        <f t="shared" si="68"/>
        <v>0</v>
      </c>
      <c r="V84" s="509">
        <f t="shared" si="69"/>
        <v>0</v>
      </c>
      <c r="W84" s="25">
        <f t="shared" si="50"/>
        <v>0</v>
      </c>
      <c r="X84" s="25">
        <f t="shared" si="51"/>
        <v>0</v>
      </c>
      <c r="Y84" s="136">
        <f t="shared" si="79"/>
        <v>1.0000000000000009</v>
      </c>
      <c r="Z84" s="85">
        <f t="shared" si="80"/>
        <v>1.0000000000000009</v>
      </c>
      <c r="AB84" s="162">
        <f>(IF('Parameters &amp; DSA'!$H$1=1,(('Parameters &amp; DSA'!$B$73+'Parameters &amp; DSA'!$B$79+'Parameters &amp; DSA'!$B$83+'Parameters &amp; DSA'!$B$87)*K84)/(1+cDC)^$A84,(('Parameters &amp; DSA'!$B$73+'Parameters &amp; DSA'!$B$79)*K84)))*($AD$2/$AF$2)</f>
        <v>0</v>
      </c>
      <c r="AC84" s="282">
        <f>(IF('Parameters &amp; DSA'!$H$1=1,(('Parameters &amp; DSA'!$B$73+'Parameters &amp; DSA'!$B$79+'Parameters &amp; DSA'!$B$83+'Parameters &amp; DSA'!$B$87)*($M84+$N84))/(1+cDC)^$A84,(('Parameters &amp; DSA'!$B$73+'Parameters &amp; DSA'!$B$79)*($M84+$N84))))*($AD$2/$AF$2)</f>
        <v>0</v>
      </c>
      <c r="AD84" s="282">
        <f>(IF('Parameters &amp; DSA'!$H$1=1,(('Parameters &amp; DSA'!$B$73+'Parameters &amp; DSA'!$B$79+'Parameters &amp; DSA'!$B$83+'Parameters &amp; DSA'!$B$87)*(P84+Q84))/(1+cDC)^$A84,(('Parameters &amp; DSA'!$B$73+'Parameters &amp; DSA'!$B$79)*(P84+Q84))))*($AD$2/$AF$2)</f>
        <v>0</v>
      </c>
      <c r="AE84" s="282">
        <f>(IF('Parameters &amp; DSA'!$H$1=1,(('Parameters &amp; DSA'!$B$73+'Parameters &amp; DSA'!$B$79+'Parameters &amp; DSA'!$B$83+'Parameters &amp; DSA'!$B$87)*(S84+T84))/(1+cDC)^$A84,(('Parameters &amp; DSA'!$B$73+'Parameters &amp; DSA'!$B$79)*(S84+T84))))*($AD$2/$AF$2)</f>
        <v>0</v>
      </c>
      <c r="AF84" s="282">
        <f>(IF('Parameters &amp; DSA'!$H$1=1,(((V84)*cM_Dialysis0)+(W84*(cM_Dialysis1)))/(1+'Parameters &amp; DSA'!$B$6)^$A84,(((V84)*cM_Dialysis0)+(W84*cM_Dialysis1))))*($AD$2/$AG$2)</f>
        <v>0</v>
      </c>
      <c r="AG84" s="163">
        <f t="shared" si="70"/>
        <v>0</v>
      </c>
      <c r="AI84" s="84">
        <f t="shared" si="52"/>
        <v>0</v>
      </c>
      <c r="AJ84" s="25">
        <f t="shared" si="71"/>
        <v>0</v>
      </c>
      <c r="AK84" s="25">
        <f t="shared" si="53"/>
        <v>0</v>
      </c>
      <c r="AL84" s="25">
        <f t="shared" si="72"/>
        <v>0</v>
      </c>
      <c r="AM84" s="25">
        <f t="shared" si="54"/>
        <v>0</v>
      </c>
      <c r="AN84" s="25">
        <f t="shared" si="73"/>
        <v>0</v>
      </c>
      <c r="AO84" s="25">
        <f t="shared" si="55"/>
        <v>0</v>
      </c>
      <c r="AP84" s="25">
        <f t="shared" si="74"/>
        <v>0</v>
      </c>
      <c r="AQ84" s="25">
        <f t="shared" si="56"/>
        <v>0</v>
      </c>
      <c r="AR84" s="25">
        <f t="shared" si="75"/>
        <v>0</v>
      </c>
      <c r="AS84" s="25">
        <f t="shared" si="76"/>
        <v>0</v>
      </c>
      <c r="AT84" s="85">
        <f t="shared" si="77"/>
        <v>0</v>
      </c>
    </row>
    <row r="85" spans="1:46">
      <c r="A85" s="76">
        <v>81</v>
      </c>
      <c r="C85" s="10">
        <f t="shared" si="78"/>
        <v>123</v>
      </c>
      <c r="D85" s="93" t="str" cm="1">
        <f t="array" ref="D85">_xlfn.IFS(C85&lt;=4,"1-4",C85&lt;=9,"5-9",C85&lt;=14,"10-14",C85&lt;=19,"15-19",C85&lt;=24,"20-24",C85&lt;=29,"25-29",C85&lt;=34,"30-34",C85&lt;=39,"35-39",C85&lt;=44,"40-44",C85&lt;=49,"45-49",C85&lt;=54,"50-54",C85&lt;=54,"50-54",C85&lt;=59,"55-59",C85&lt;=64,"60-64",C85&lt;=69,"65-69",C85&lt;=74,"70-74",C85&lt;=79,"75-79",C85&lt;=84,"80-84",C85&gt;84,"85+")</f>
        <v>85+</v>
      </c>
      <c r="E85" s="79">
        <f>IF(D85="85+",1,VLOOKUP(D85,'Life table 2014'!$AF$3:$AR$21,7,FALSE))</f>
        <v>1</v>
      </c>
      <c r="F85" s="68"/>
      <c r="G85" s="266">
        <f t="shared" si="57"/>
        <v>29565</v>
      </c>
      <c r="H85" s="25">
        <f>'Parameters &amp; DSA'!$B$113*G85^'Parameters &amp; DSA'!$B$114</f>
        <v>3.8448653107083817</v>
      </c>
      <c r="I85" s="264">
        <f t="shared" si="81"/>
        <v>4.9718918728826278E-2</v>
      </c>
      <c r="J85" s="68"/>
      <c r="K85" s="134">
        <f t="shared" si="58"/>
        <v>0</v>
      </c>
      <c r="L85" s="135">
        <f t="shared" si="59"/>
        <v>0</v>
      </c>
      <c r="M85" s="135">
        <f t="shared" si="60"/>
        <v>0</v>
      </c>
      <c r="N85" s="25">
        <f t="shared" si="61"/>
        <v>0</v>
      </c>
      <c r="O85" s="25">
        <f t="shared" si="62"/>
        <v>0</v>
      </c>
      <c r="P85" s="25">
        <f t="shared" si="63"/>
        <v>0</v>
      </c>
      <c r="Q85" s="25">
        <f t="shared" si="64"/>
        <v>0</v>
      </c>
      <c r="R85" s="25">
        <f t="shared" si="65"/>
        <v>0</v>
      </c>
      <c r="S85" s="25">
        <f t="shared" si="66"/>
        <v>0</v>
      </c>
      <c r="T85" s="509">
        <f t="shared" si="67"/>
        <v>0</v>
      </c>
      <c r="U85" s="509">
        <f t="shared" si="68"/>
        <v>0</v>
      </c>
      <c r="V85" s="509">
        <f t="shared" si="69"/>
        <v>0</v>
      </c>
      <c r="W85" s="25">
        <f t="shared" si="50"/>
        <v>0</v>
      </c>
      <c r="X85" s="25">
        <f t="shared" si="51"/>
        <v>0</v>
      </c>
      <c r="Y85" s="136">
        <f t="shared" si="79"/>
        <v>1.0000000000000009</v>
      </c>
      <c r="Z85" s="85">
        <f t="shared" si="80"/>
        <v>1.0000000000000009</v>
      </c>
      <c r="AB85" s="162">
        <f>(IF('Parameters &amp; DSA'!$H$1=1,(('Parameters &amp; DSA'!$B$73+'Parameters &amp; DSA'!$B$79+'Parameters &amp; DSA'!$B$83+'Parameters &amp; DSA'!$B$87)*K85)/(1+cDC)^$A85,(('Parameters &amp; DSA'!$B$73+'Parameters &amp; DSA'!$B$79)*K85)))*($AD$2/$AF$2)</f>
        <v>0</v>
      </c>
      <c r="AC85" s="282">
        <f>(IF('Parameters &amp; DSA'!$H$1=1,(('Parameters &amp; DSA'!$B$73+'Parameters &amp; DSA'!$B$79+'Parameters &amp; DSA'!$B$83+'Parameters &amp; DSA'!$B$87)*($M85+$N85))/(1+cDC)^$A85,(('Parameters &amp; DSA'!$B$73+'Parameters &amp; DSA'!$B$79)*($M85+$N85))))*($AD$2/$AF$2)</f>
        <v>0</v>
      </c>
      <c r="AD85" s="282">
        <f>(IF('Parameters &amp; DSA'!$H$1=1,(('Parameters &amp; DSA'!$B$73+'Parameters &amp; DSA'!$B$79+'Parameters &amp; DSA'!$B$83+'Parameters &amp; DSA'!$B$87)*(P85+Q85))/(1+cDC)^$A85,(('Parameters &amp; DSA'!$B$73+'Parameters &amp; DSA'!$B$79)*(P85+Q85))))*($AD$2/$AF$2)</f>
        <v>0</v>
      </c>
      <c r="AE85" s="282">
        <f>(IF('Parameters &amp; DSA'!$H$1=1,(('Parameters &amp; DSA'!$B$73+'Parameters &amp; DSA'!$B$79+'Parameters &amp; DSA'!$B$83+'Parameters &amp; DSA'!$B$87)*(S85+T85))/(1+cDC)^$A85,(('Parameters &amp; DSA'!$B$73+'Parameters &amp; DSA'!$B$79)*(S85+T85))))*($AD$2/$AF$2)</f>
        <v>0</v>
      </c>
      <c r="AF85" s="282">
        <f>(IF('Parameters &amp; DSA'!$H$1=1,(((V85)*cM_Dialysis0)+(W85*(cM_Dialysis1)))/(1+'Parameters &amp; DSA'!$B$6)^$A85,(((V85)*cM_Dialysis0)+(W85*cM_Dialysis1))))*($AD$2/$AG$2)</f>
        <v>0</v>
      </c>
      <c r="AG85" s="163">
        <f t="shared" si="70"/>
        <v>0</v>
      </c>
      <c r="AI85" s="84">
        <f t="shared" si="52"/>
        <v>0</v>
      </c>
      <c r="AJ85" s="25">
        <f t="shared" si="71"/>
        <v>0</v>
      </c>
      <c r="AK85" s="25">
        <f t="shared" si="53"/>
        <v>0</v>
      </c>
      <c r="AL85" s="25">
        <f t="shared" si="72"/>
        <v>0</v>
      </c>
      <c r="AM85" s="25">
        <f t="shared" si="54"/>
        <v>0</v>
      </c>
      <c r="AN85" s="25">
        <f t="shared" si="73"/>
        <v>0</v>
      </c>
      <c r="AO85" s="25">
        <f t="shared" si="55"/>
        <v>0</v>
      </c>
      <c r="AP85" s="25">
        <f t="shared" si="74"/>
        <v>0</v>
      </c>
      <c r="AQ85" s="25">
        <f t="shared" si="56"/>
        <v>0</v>
      </c>
      <c r="AR85" s="25">
        <f t="shared" si="75"/>
        <v>0</v>
      </c>
      <c r="AS85" s="25">
        <f t="shared" si="76"/>
        <v>0</v>
      </c>
      <c r="AT85" s="85">
        <f t="shared" si="77"/>
        <v>0</v>
      </c>
    </row>
    <row r="86" spans="1:46">
      <c r="A86" s="76">
        <v>82</v>
      </c>
      <c r="C86" s="10">
        <f t="shared" si="78"/>
        <v>124</v>
      </c>
      <c r="D86" s="93" t="str" cm="1">
        <f t="array" ref="D86">_xlfn.IFS(C86&lt;=4,"1-4",C86&lt;=9,"5-9",C86&lt;=14,"10-14",C86&lt;=19,"15-19",C86&lt;=24,"20-24",C86&lt;=29,"25-29",C86&lt;=34,"30-34",C86&lt;=39,"35-39",C86&lt;=44,"40-44",C86&lt;=49,"45-49",C86&lt;=54,"50-54",C86&lt;=54,"50-54",C86&lt;=59,"55-59",C86&lt;=64,"60-64",C86&lt;=69,"65-69",C86&lt;=74,"70-74",C86&lt;=79,"75-79",C86&lt;=84,"80-84",C86&gt;84,"85+")</f>
        <v>85+</v>
      </c>
      <c r="E86" s="79">
        <f>IF(D86="85+",1,VLOOKUP(D86,'Life table 2014'!$AF$3:$AR$21,7,FALSE))</f>
        <v>1</v>
      </c>
      <c r="F86" s="68"/>
      <c r="G86" s="266">
        <f t="shared" si="57"/>
        <v>29930</v>
      </c>
      <c r="H86" s="25">
        <f>'Parameters &amp; DSA'!$B$113*G86^'Parameters &amp; DSA'!$B$114</f>
        <v>3.8959099317428132</v>
      </c>
      <c r="I86" s="264">
        <f t="shared" si="81"/>
        <v>4.9763730938844675E-2</v>
      </c>
      <c r="J86" s="68"/>
      <c r="K86" s="134">
        <f t="shared" si="58"/>
        <v>0</v>
      </c>
      <c r="L86" s="135">
        <f t="shared" si="59"/>
        <v>0</v>
      </c>
      <c r="M86" s="135">
        <f t="shared" si="60"/>
        <v>0</v>
      </c>
      <c r="N86" s="25">
        <f t="shared" si="61"/>
        <v>0</v>
      </c>
      <c r="O86" s="25">
        <f t="shared" si="62"/>
        <v>0</v>
      </c>
      <c r="P86" s="25">
        <f t="shared" si="63"/>
        <v>0</v>
      </c>
      <c r="Q86" s="25">
        <f t="shared" si="64"/>
        <v>0</v>
      </c>
      <c r="R86" s="25">
        <f t="shared" si="65"/>
        <v>0</v>
      </c>
      <c r="S86" s="25">
        <f t="shared" si="66"/>
        <v>0</v>
      </c>
      <c r="T86" s="509">
        <f t="shared" si="67"/>
        <v>0</v>
      </c>
      <c r="U86" s="509">
        <f t="shared" si="68"/>
        <v>0</v>
      </c>
      <c r="V86" s="509">
        <f t="shared" si="69"/>
        <v>0</v>
      </c>
      <c r="W86" s="25">
        <f t="shared" si="50"/>
        <v>0</v>
      </c>
      <c r="X86" s="25">
        <f t="shared" si="51"/>
        <v>0</v>
      </c>
      <c r="Y86" s="136">
        <f t="shared" si="79"/>
        <v>1.0000000000000009</v>
      </c>
      <c r="Z86" s="85">
        <f t="shared" si="80"/>
        <v>1.0000000000000009</v>
      </c>
      <c r="AB86" s="162">
        <f>(IF('Parameters &amp; DSA'!$H$1=1,(('Parameters &amp; DSA'!$B$73+'Parameters &amp; DSA'!$B$79+'Parameters &amp; DSA'!$B$83+'Parameters &amp; DSA'!$B$87)*K86)/(1+cDC)^$A86,(('Parameters &amp; DSA'!$B$73+'Parameters &amp; DSA'!$B$79)*K86)))*($AD$2/$AF$2)</f>
        <v>0</v>
      </c>
      <c r="AC86" s="282">
        <f>(IF('Parameters &amp; DSA'!$H$1=1,(('Parameters &amp; DSA'!$B$73+'Parameters &amp; DSA'!$B$79+'Parameters &amp; DSA'!$B$83+'Parameters &amp; DSA'!$B$87)*($M86+$N86))/(1+cDC)^$A86,(('Parameters &amp; DSA'!$B$73+'Parameters &amp; DSA'!$B$79)*($M86+$N86))))*($AD$2/$AF$2)</f>
        <v>0</v>
      </c>
      <c r="AD86" s="282">
        <f>(IF('Parameters &amp; DSA'!$H$1=1,(('Parameters &amp; DSA'!$B$73+'Parameters &amp; DSA'!$B$79+'Parameters &amp; DSA'!$B$83+'Parameters &amp; DSA'!$B$87)*(P86+Q86))/(1+cDC)^$A86,(('Parameters &amp; DSA'!$B$73+'Parameters &amp; DSA'!$B$79)*(P86+Q86))))*($AD$2/$AF$2)</f>
        <v>0</v>
      </c>
      <c r="AE86" s="282">
        <f>(IF('Parameters &amp; DSA'!$H$1=1,(('Parameters &amp; DSA'!$B$73+'Parameters &amp; DSA'!$B$79+'Parameters &amp; DSA'!$B$83+'Parameters &amp; DSA'!$B$87)*(S86+T86))/(1+cDC)^$A86,(('Parameters &amp; DSA'!$B$73+'Parameters &amp; DSA'!$B$79)*(S86+T86))))*($AD$2/$AF$2)</f>
        <v>0</v>
      </c>
      <c r="AF86" s="282">
        <f>(IF('Parameters &amp; DSA'!$H$1=1,(((V86)*cM_Dialysis0)+(W86*(cM_Dialysis1)))/(1+'Parameters &amp; DSA'!$B$6)^$A86,(((V86)*cM_Dialysis0)+(W86*cM_Dialysis1))))*($AD$2/$AG$2)</f>
        <v>0</v>
      </c>
      <c r="AG86" s="163">
        <f t="shared" si="70"/>
        <v>0</v>
      </c>
      <c r="AI86" s="84">
        <f t="shared" si="52"/>
        <v>0</v>
      </c>
      <c r="AJ86" s="25">
        <f t="shared" si="71"/>
        <v>0</v>
      </c>
      <c r="AK86" s="25">
        <f t="shared" si="53"/>
        <v>0</v>
      </c>
      <c r="AL86" s="25">
        <f t="shared" si="72"/>
        <v>0</v>
      </c>
      <c r="AM86" s="25">
        <f t="shared" si="54"/>
        <v>0</v>
      </c>
      <c r="AN86" s="25">
        <f t="shared" si="73"/>
        <v>0</v>
      </c>
      <c r="AO86" s="25">
        <f t="shared" si="55"/>
        <v>0</v>
      </c>
      <c r="AP86" s="25">
        <f t="shared" si="74"/>
        <v>0</v>
      </c>
      <c r="AQ86" s="25">
        <f t="shared" si="56"/>
        <v>0</v>
      </c>
      <c r="AR86" s="25">
        <f t="shared" si="75"/>
        <v>0</v>
      </c>
      <c r="AS86" s="25">
        <f t="shared" si="76"/>
        <v>0</v>
      </c>
      <c r="AT86" s="85">
        <f t="shared" si="77"/>
        <v>0</v>
      </c>
    </row>
    <row r="87" spans="1:46">
      <c r="A87" s="76">
        <v>83</v>
      </c>
      <c r="C87" s="10">
        <f t="shared" si="78"/>
        <v>125</v>
      </c>
      <c r="D87" s="93" t="str" cm="1">
        <f t="array" ref="D87">_xlfn.IFS(C87&lt;=4,"1-4",C87&lt;=9,"5-9",C87&lt;=14,"10-14",C87&lt;=19,"15-19",C87&lt;=24,"20-24",C87&lt;=29,"25-29",C87&lt;=34,"30-34",C87&lt;=39,"35-39",C87&lt;=44,"40-44",C87&lt;=49,"45-49",C87&lt;=54,"50-54",C87&lt;=54,"50-54",C87&lt;=59,"55-59",C87&lt;=64,"60-64",C87&lt;=69,"65-69",C87&lt;=74,"70-74",C87&lt;=79,"75-79",C87&lt;=84,"80-84",C87&gt;84,"85+")</f>
        <v>85+</v>
      </c>
      <c r="E87" s="79">
        <f>IF(D87="85+",1,VLOOKUP(D87,'Life table 2014'!$AF$3:$AR$21,7,FALSE))</f>
        <v>1</v>
      </c>
      <c r="F87" s="68"/>
      <c r="G87" s="266">
        <f t="shared" si="57"/>
        <v>30295</v>
      </c>
      <c r="H87" s="25">
        <f>'Parameters &amp; DSA'!$B$113*G87^'Parameters &amp; DSA'!$B$114</f>
        <v>3.9470011783727803</v>
      </c>
      <c r="I87" s="264">
        <f t="shared" si="81"/>
        <v>4.9808035237923987E-2</v>
      </c>
      <c r="J87" s="68"/>
      <c r="K87" s="134">
        <f t="shared" si="58"/>
        <v>0</v>
      </c>
      <c r="L87" s="135">
        <f t="shared" si="59"/>
        <v>0</v>
      </c>
      <c r="M87" s="135">
        <f t="shared" si="60"/>
        <v>0</v>
      </c>
      <c r="N87" s="25">
        <f t="shared" si="61"/>
        <v>0</v>
      </c>
      <c r="O87" s="25">
        <f t="shared" si="62"/>
        <v>0</v>
      </c>
      <c r="P87" s="25">
        <f t="shared" si="63"/>
        <v>0</v>
      </c>
      <c r="Q87" s="25">
        <f t="shared" si="64"/>
        <v>0</v>
      </c>
      <c r="R87" s="25">
        <f t="shared" si="65"/>
        <v>0</v>
      </c>
      <c r="S87" s="25">
        <f t="shared" si="66"/>
        <v>0</v>
      </c>
      <c r="T87" s="509">
        <f t="shared" si="67"/>
        <v>0</v>
      </c>
      <c r="U87" s="509">
        <f t="shared" si="68"/>
        <v>0</v>
      </c>
      <c r="V87" s="509">
        <f t="shared" si="69"/>
        <v>0</v>
      </c>
      <c r="W87" s="25">
        <f t="shared" si="50"/>
        <v>0</v>
      </c>
      <c r="X87" s="25">
        <f t="shared" si="51"/>
        <v>0</v>
      </c>
      <c r="Y87" s="136">
        <f t="shared" si="79"/>
        <v>1.0000000000000009</v>
      </c>
      <c r="Z87" s="85">
        <f t="shared" si="80"/>
        <v>1.0000000000000009</v>
      </c>
      <c r="AB87" s="162">
        <f>(IF('Parameters &amp; DSA'!$H$1=1,(('Parameters &amp; DSA'!$B$73+'Parameters &amp; DSA'!$B$79+'Parameters &amp; DSA'!$B$83+'Parameters &amp; DSA'!$B$87)*K87)/(1+cDC)^$A87,(('Parameters &amp; DSA'!$B$73+'Parameters &amp; DSA'!$B$79)*K87)))*($AD$2/$AF$2)</f>
        <v>0</v>
      </c>
      <c r="AC87" s="282">
        <f>(IF('Parameters &amp; DSA'!$H$1=1,(('Parameters &amp; DSA'!$B$73+'Parameters &amp; DSA'!$B$79+'Parameters &amp; DSA'!$B$83+'Parameters &amp; DSA'!$B$87)*($M87+$N87))/(1+cDC)^$A87,(('Parameters &amp; DSA'!$B$73+'Parameters &amp; DSA'!$B$79)*($M87+$N87))))*($AD$2/$AF$2)</f>
        <v>0</v>
      </c>
      <c r="AD87" s="282">
        <f>(IF('Parameters &amp; DSA'!$H$1=1,(('Parameters &amp; DSA'!$B$73+'Parameters &amp; DSA'!$B$79+'Parameters &amp; DSA'!$B$83+'Parameters &amp; DSA'!$B$87)*(P87+Q87))/(1+cDC)^$A87,(('Parameters &amp; DSA'!$B$73+'Parameters &amp; DSA'!$B$79)*(P87+Q87))))*($AD$2/$AF$2)</f>
        <v>0</v>
      </c>
      <c r="AE87" s="282">
        <f>(IF('Parameters &amp; DSA'!$H$1=1,(('Parameters &amp; DSA'!$B$73+'Parameters &amp; DSA'!$B$79+'Parameters &amp; DSA'!$B$83+'Parameters &amp; DSA'!$B$87)*(S87+T87))/(1+cDC)^$A87,(('Parameters &amp; DSA'!$B$73+'Parameters &amp; DSA'!$B$79)*(S87+T87))))*($AD$2/$AF$2)</f>
        <v>0</v>
      </c>
      <c r="AF87" s="282">
        <f>(IF('Parameters &amp; DSA'!$H$1=1,(((V87)*cM_Dialysis0)+(W87*(cM_Dialysis1)))/(1+'Parameters &amp; DSA'!$B$6)^$A87,(((V87)*cM_Dialysis0)+(W87*cM_Dialysis1))))*($AD$2/$AG$2)</f>
        <v>0</v>
      </c>
      <c r="AG87" s="163">
        <f t="shared" si="70"/>
        <v>0</v>
      </c>
      <c r="AI87" s="84">
        <f t="shared" si="52"/>
        <v>0</v>
      </c>
      <c r="AJ87" s="25">
        <f t="shared" si="71"/>
        <v>0</v>
      </c>
      <c r="AK87" s="25">
        <f t="shared" si="53"/>
        <v>0</v>
      </c>
      <c r="AL87" s="25">
        <f t="shared" si="72"/>
        <v>0</v>
      </c>
      <c r="AM87" s="25">
        <f t="shared" si="54"/>
        <v>0</v>
      </c>
      <c r="AN87" s="25">
        <f t="shared" si="73"/>
        <v>0</v>
      </c>
      <c r="AO87" s="25">
        <f t="shared" si="55"/>
        <v>0</v>
      </c>
      <c r="AP87" s="25">
        <f t="shared" si="74"/>
        <v>0</v>
      </c>
      <c r="AQ87" s="25">
        <f t="shared" si="56"/>
        <v>0</v>
      </c>
      <c r="AR87" s="25">
        <f t="shared" si="75"/>
        <v>0</v>
      </c>
      <c r="AS87" s="25">
        <f t="shared" si="76"/>
        <v>0</v>
      </c>
      <c r="AT87" s="85">
        <f t="shared" si="77"/>
        <v>0</v>
      </c>
    </row>
    <row r="88" spans="1:46">
      <c r="A88" s="76">
        <v>84</v>
      </c>
      <c r="C88" s="10">
        <f t="shared" si="78"/>
        <v>126</v>
      </c>
      <c r="D88" s="93" t="str" cm="1">
        <f t="array" ref="D88">_xlfn.IFS(C88&lt;=4,"1-4",C88&lt;=9,"5-9",C88&lt;=14,"10-14",C88&lt;=19,"15-19",C88&lt;=24,"20-24",C88&lt;=29,"25-29",C88&lt;=34,"30-34",C88&lt;=39,"35-39",C88&lt;=44,"40-44",C88&lt;=49,"45-49",C88&lt;=54,"50-54",C88&lt;=54,"50-54",C88&lt;=59,"55-59",C88&lt;=64,"60-64",C88&lt;=69,"65-69",C88&lt;=74,"70-74",C88&lt;=79,"75-79",C88&lt;=84,"80-84",C88&gt;84,"85+")</f>
        <v>85+</v>
      </c>
      <c r="E88" s="79">
        <f>IF(D88="85+",1,VLOOKUP(D88,'Life table 2014'!$AF$3:$AR$21,7,FALSE))</f>
        <v>1</v>
      </c>
      <c r="F88" s="68"/>
      <c r="G88" s="266">
        <f t="shared" si="57"/>
        <v>30660</v>
      </c>
      <c r="H88" s="25">
        <f>'Parameters &amp; DSA'!$B$113*G88^'Parameters &amp; DSA'!$B$114</f>
        <v>3.998138530640146</v>
      </c>
      <c r="I88" s="264">
        <f t="shared" si="81"/>
        <v>4.9851843434200127E-2</v>
      </c>
      <c r="J88" s="68"/>
      <c r="K88" s="134">
        <f t="shared" si="58"/>
        <v>0</v>
      </c>
      <c r="L88" s="135">
        <f t="shared" si="59"/>
        <v>0</v>
      </c>
      <c r="M88" s="135">
        <f t="shared" si="60"/>
        <v>0</v>
      </c>
      <c r="N88" s="25">
        <f t="shared" si="61"/>
        <v>0</v>
      </c>
      <c r="O88" s="25">
        <f t="shared" si="62"/>
        <v>0</v>
      </c>
      <c r="P88" s="25">
        <f t="shared" si="63"/>
        <v>0</v>
      </c>
      <c r="Q88" s="25">
        <f t="shared" si="64"/>
        <v>0</v>
      </c>
      <c r="R88" s="25">
        <f t="shared" si="65"/>
        <v>0</v>
      </c>
      <c r="S88" s="25">
        <f t="shared" si="66"/>
        <v>0</v>
      </c>
      <c r="T88" s="509">
        <f t="shared" si="67"/>
        <v>0</v>
      </c>
      <c r="U88" s="509">
        <f t="shared" si="68"/>
        <v>0</v>
      </c>
      <c r="V88" s="509">
        <f t="shared" si="69"/>
        <v>0</v>
      </c>
      <c r="W88" s="25">
        <f t="shared" si="50"/>
        <v>0</v>
      </c>
      <c r="X88" s="25">
        <f t="shared" si="51"/>
        <v>0</v>
      </c>
      <c r="Y88" s="136">
        <f t="shared" si="79"/>
        <v>1.0000000000000009</v>
      </c>
      <c r="Z88" s="85">
        <f t="shared" si="80"/>
        <v>1.0000000000000009</v>
      </c>
      <c r="AB88" s="162">
        <f>(IF('Parameters &amp; DSA'!$H$1=1,(('Parameters &amp; DSA'!$B$73+'Parameters &amp; DSA'!$B$79+'Parameters &amp; DSA'!$B$83+'Parameters &amp; DSA'!$B$87)*K88)/(1+cDC)^$A88,(('Parameters &amp; DSA'!$B$73+'Parameters &amp; DSA'!$B$79)*K88)))*($AD$2/$AF$2)</f>
        <v>0</v>
      </c>
      <c r="AC88" s="282">
        <f>(IF('Parameters &amp; DSA'!$H$1=1,(('Parameters &amp; DSA'!$B$73+'Parameters &amp; DSA'!$B$79+'Parameters &amp; DSA'!$B$83+'Parameters &amp; DSA'!$B$87)*($M88+$N88))/(1+cDC)^$A88,(('Parameters &amp; DSA'!$B$73+'Parameters &amp; DSA'!$B$79)*($M88+$N88))))*($AD$2/$AF$2)</f>
        <v>0</v>
      </c>
      <c r="AD88" s="282">
        <f>(IF('Parameters &amp; DSA'!$H$1=1,(('Parameters &amp; DSA'!$B$73+'Parameters &amp; DSA'!$B$79+'Parameters &amp; DSA'!$B$83+'Parameters &amp; DSA'!$B$87)*(P88+Q88))/(1+cDC)^$A88,(('Parameters &amp; DSA'!$B$73+'Parameters &amp; DSA'!$B$79)*(P88+Q88))))*($AD$2/$AF$2)</f>
        <v>0</v>
      </c>
      <c r="AE88" s="282">
        <f>(IF('Parameters &amp; DSA'!$H$1=1,(('Parameters &amp; DSA'!$B$73+'Parameters &amp; DSA'!$B$79+'Parameters &amp; DSA'!$B$83+'Parameters &amp; DSA'!$B$87)*(S88+T88))/(1+cDC)^$A88,(('Parameters &amp; DSA'!$B$73+'Parameters &amp; DSA'!$B$79)*(S88+T88))))*($AD$2/$AF$2)</f>
        <v>0</v>
      </c>
      <c r="AF88" s="282">
        <f>(IF('Parameters &amp; DSA'!$H$1=1,(((V88)*cM_Dialysis0)+(W88*(cM_Dialysis1)))/(1+'Parameters &amp; DSA'!$B$6)^$A88,(((V88)*cM_Dialysis0)+(W88*cM_Dialysis1))))*($AD$2/$AG$2)</f>
        <v>0</v>
      </c>
      <c r="AG88" s="163">
        <f t="shared" si="70"/>
        <v>0</v>
      </c>
      <c r="AI88" s="84">
        <f t="shared" si="52"/>
        <v>0</v>
      </c>
      <c r="AJ88" s="25">
        <f t="shared" si="71"/>
        <v>0</v>
      </c>
      <c r="AK88" s="25">
        <f t="shared" si="53"/>
        <v>0</v>
      </c>
      <c r="AL88" s="25">
        <f t="shared" si="72"/>
        <v>0</v>
      </c>
      <c r="AM88" s="25">
        <f t="shared" si="54"/>
        <v>0</v>
      </c>
      <c r="AN88" s="25">
        <f t="shared" si="73"/>
        <v>0</v>
      </c>
      <c r="AO88" s="25">
        <f t="shared" si="55"/>
        <v>0</v>
      </c>
      <c r="AP88" s="25">
        <f t="shared" si="74"/>
        <v>0</v>
      </c>
      <c r="AQ88" s="25">
        <f t="shared" si="56"/>
        <v>0</v>
      </c>
      <c r="AR88" s="25">
        <f t="shared" si="75"/>
        <v>0</v>
      </c>
      <c r="AS88" s="25">
        <f t="shared" si="76"/>
        <v>0</v>
      </c>
      <c r="AT88" s="85">
        <f t="shared" si="77"/>
        <v>0</v>
      </c>
    </row>
    <row r="89" spans="1:46">
      <c r="A89" s="76">
        <v>85</v>
      </c>
      <c r="C89" s="10">
        <f t="shared" si="78"/>
        <v>127</v>
      </c>
      <c r="D89" s="93" t="str" cm="1">
        <f t="array" ref="D89">_xlfn.IFS(C89&lt;=4,"1-4",C89&lt;=9,"5-9",C89&lt;=14,"10-14",C89&lt;=19,"15-19",C89&lt;=24,"20-24",C89&lt;=29,"25-29",C89&lt;=34,"30-34",C89&lt;=39,"35-39",C89&lt;=44,"40-44",C89&lt;=49,"45-49",C89&lt;=54,"50-54",C89&lt;=54,"50-54",C89&lt;=59,"55-59",C89&lt;=64,"60-64",C89&lt;=69,"65-69",C89&lt;=74,"70-74",C89&lt;=79,"75-79",C89&lt;=84,"80-84",C89&gt;84,"85+")</f>
        <v>85+</v>
      </c>
      <c r="E89" s="79">
        <f>IF(D89="85+",1,VLOOKUP(D89,'Life table 2014'!$AF$3:$AR$21,7,FALSE))</f>
        <v>1</v>
      </c>
      <c r="F89" s="68"/>
      <c r="G89" s="266">
        <f t="shared" si="57"/>
        <v>31025</v>
      </c>
      <c r="H89" s="25">
        <f>'Parameters &amp; DSA'!$B$113*G89^'Parameters &amp; DSA'!$B$114</f>
        <v>4.0493214805094873</v>
      </c>
      <c r="I89" s="264">
        <f t="shared" si="81"/>
        <v>4.9895166923929923E-2</v>
      </c>
      <c r="J89" s="68"/>
      <c r="K89" s="134">
        <f t="shared" si="58"/>
        <v>0</v>
      </c>
      <c r="L89" s="135">
        <f t="shared" si="59"/>
        <v>0</v>
      </c>
      <c r="M89" s="135">
        <f t="shared" si="60"/>
        <v>0</v>
      </c>
      <c r="N89" s="25">
        <f t="shared" si="61"/>
        <v>0</v>
      </c>
      <c r="O89" s="25">
        <f t="shared" si="62"/>
        <v>0</v>
      </c>
      <c r="P89" s="25">
        <f t="shared" si="63"/>
        <v>0</v>
      </c>
      <c r="Q89" s="25">
        <f t="shared" si="64"/>
        <v>0</v>
      </c>
      <c r="R89" s="25">
        <f t="shared" si="65"/>
        <v>0</v>
      </c>
      <c r="S89" s="25">
        <f t="shared" si="66"/>
        <v>0</v>
      </c>
      <c r="T89" s="509">
        <f t="shared" si="67"/>
        <v>0</v>
      </c>
      <c r="U89" s="509">
        <f t="shared" si="68"/>
        <v>0</v>
      </c>
      <c r="V89" s="509">
        <f t="shared" si="69"/>
        <v>0</v>
      </c>
      <c r="W89" s="25">
        <f t="shared" si="50"/>
        <v>0</v>
      </c>
      <c r="X89" s="25">
        <f t="shared" si="51"/>
        <v>0</v>
      </c>
      <c r="Y89" s="136">
        <f t="shared" si="79"/>
        <v>1.0000000000000009</v>
      </c>
      <c r="Z89" s="85">
        <f t="shared" si="80"/>
        <v>1.0000000000000009</v>
      </c>
      <c r="AB89" s="162">
        <f>(IF('Parameters &amp; DSA'!$H$1=1,(('Parameters &amp; DSA'!$B$73+'Parameters &amp; DSA'!$B$79+'Parameters &amp; DSA'!$B$83+'Parameters &amp; DSA'!$B$87)*K89)/(1+cDC)^$A89,(('Parameters &amp; DSA'!$B$73+'Parameters &amp; DSA'!$B$79)*K89)))*($AD$2/$AF$2)</f>
        <v>0</v>
      </c>
      <c r="AC89" s="282">
        <f>(IF('Parameters &amp; DSA'!$H$1=1,(('Parameters &amp; DSA'!$B$73+'Parameters &amp; DSA'!$B$79+'Parameters &amp; DSA'!$B$83+'Parameters &amp; DSA'!$B$87)*($M89+$N89))/(1+cDC)^$A89,(('Parameters &amp; DSA'!$B$73+'Parameters &amp; DSA'!$B$79)*($M89+$N89))))*($AD$2/$AF$2)</f>
        <v>0</v>
      </c>
      <c r="AD89" s="282">
        <f>(IF('Parameters &amp; DSA'!$H$1=1,(('Parameters &amp; DSA'!$B$73+'Parameters &amp; DSA'!$B$79+'Parameters &amp; DSA'!$B$83+'Parameters &amp; DSA'!$B$87)*(P89+Q89))/(1+cDC)^$A89,(('Parameters &amp; DSA'!$B$73+'Parameters &amp; DSA'!$B$79)*(P89+Q89))))*($AD$2/$AF$2)</f>
        <v>0</v>
      </c>
      <c r="AE89" s="282">
        <f>(IF('Parameters &amp; DSA'!$H$1=1,(('Parameters &amp; DSA'!$B$73+'Parameters &amp; DSA'!$B$79+'Parameters &amp; DSA'!$B$83+'Parameters &amp; DSA'!$B$87)*(S89+T89))/(1+cDC)^$A89,(('Parameters &amp; DSA'!$B$73+'Parameters &amp; DSA'!$B$79)*(S89+T89))))*($AD$2/$AF$2)</f>
        <v>0</v>
      </c>
      <c r="AF89" s="282">
        <f>(IF('Parameters &amp; DSA'!$H$1=1,(((V89)*cM_Dialysis0)+(W89*(cM_Dialysis1)))/(1+'Parameters &amp; DSA'!$B$6)^$A89,(((V89)*cM_Dialysis0)+(W89*cM_Dialysis1))))*($AD$2/$AG$2)</f>
        <v>0</v>
      </c>
      <c r="AG89" s="163">
        <f t="shared" si="70"/>
        <v>0</v>
      </c>
      <c r="AI89" s="84">
        <f t="shared" si="52"/>
        <v>0</v>
      </c>
      <c r="AJ89" s="25">
        <f t="shared" si="71"/>
        <v>0</v>
      </c>
      <c r="AK89" s="25">
        <f t="shared" si="53"/>
        <v>0</v>
      </c>
      <c r="AL89" s="25">
        <f t="shared" si="72"/>
        <v>0</v>
      </c>
      <c r="AM89" s="25">
        <f t="shared" si="54"/>
        <v>0</v>
      </c>
      <c r="AN89" s="25">
        <f t="shared" si="73"/>
        <v>0</v>
      </c>
      <c r="AO89" s="25">
        <f t="shared" si="55"/>
        <v>0</v>
      </c>
      <c r="AP89" s="25">
        <f t="shared" si="74"/>
        <v>0</v>
      </c>
      <c r="AQ89" s="25">
        <f t="shared" si="56"/>
        <v>0</v>
      </c>
      <c r="AR89" s="25">
        <f t="shared" si="75"/>
        <v>0</v>
      </c>
      <c r="AS89" s="25">
        <f t="shared" si="76"/>
        <v>0</v>
      </c>
      <c r="AT89" s="85">
        <f t="shared" si="77"/>
        <v>0</v>
      </c>
    </row>
    <row r="90" spans="1:46">
      <c r="A90" s="76">
        <v>86</v>
      </c>
      <c r="C90" s="10">
        <f t="shared" si="78"/>
        <v>128</v>
      </c>
      <c r="D90" s="93" t="str" cm="1">
        <f t="array" ref="D90">_xlfn.IFS(C90&lt;=4,"1-4",C90&lt;=9,"5-9",C90&lt;=14,"10-14",C90&lt;=19,"15-19",C90&lt;=24,"20-24",C90&lt;=29,"25-29",C90&lt;=34,"30-34",C90&lt;=39,"35-39",C90&lt;=44,"40-44",C90&lt;=49,"45-49",C90&lt;=54,"50-54",C90&lt;=54,"50-54",C90&lt;=59,"55-59",C90&lt;=64,"60-64",C90&lt;=69,"65-69",C90&lt;=74,"70-74",C90&lt;=79,"75-79",C90&lt;=84,"80-84",C90&gt;84,"85+")</f>
        <v>85+</v>
      </c>
      <c r="E90" s="79">
        <f>IF(D90="85+",1,VLOOKUP(D90,'Life table 2014'!$AF$3:$AR$21,7,FALSE))</f>
        <v>1</v>
      </c>
      <c r="F90" s="68"/>
      <c r="G90" s="266">
        <f t="shared" si="57"/>
        <v>31390</v>
      </c>
      <c r="H90" s="25">
        <f>'Parameters &amp; DSA'!$B$113*G90^'Parameters &amp; DSA'!$B$114</f>
        <v>4.1005495314575944</v>
      </c>
      <c r="I90" s="264">
        <f t="shared" si="81"/>
        <v>4.9938016710549205E-2</v>
      </c>
      <c r="J90" s="68"/>
      <c r="K90" s="134">
        <f t="shared" si="58"/>
        <v>0</v>
      </c>
      <c r="L90" s="135">
        <f t="shared" si="59"/>
        <v>0</v>
      </c>
      <c r="M90" s="135">
        <f t="shared" si="60"/>
        <v>0</v>
      </c>
      <c r="N90" s="25">
        <f t="shared" si="61"/>
        <v>0</v>
      </c>
      <c r="O90" s="25">
        <f t="shared" si="62"/>
        <v>0</v>
      </c>
      <c r="P90" s="25">
        <f t="shared" si="63"/>
        <v>0</v>
      </c>
      <c r="Q90" s="25">
        <f t="shared" si="64"/>
        <v>0</v>
      </c>
      <c r="R90" s="25">
        <f t="shared" si="65"/>
        <v>0</v>
      </c>
      <c r="S90" s="25">
        <f t="shared" si="66"/>
        <v>0</v>
      </c>
      <c r="T90" s="509">
        <f t="shared" si="67"/>
        <v>0</v>
      </c>
      <c r="U90" s="509">
        <f t="shared" si="68"/>
        <v>0</v>
      </c>
      <c r="V90" s="509">
        <f t="shared" si="69"/>
        <v>0</v>
      </c>
      <c r="W90" s="25">
        <f t="shared" si="50"/>
        <v>0</v>
      </c>
      <c r="X90" s="25">
        <f t="shared" si="51"/>
        <v>0</v>
      </c>
      <c r="Y90" s="136">
        <f t="shared" si="79"/>
        <v>1.0000000000000009</v>
      </c>
      <c r="Z90" s="85">
        <f t="shared" si="80"/>
        <v>1.0000000000000009</v>
      </c>
      <c r="AB90" s="162">
        <f>(IF('Parameters &amp; DSA'!$H$1=1,(('Parameters &amp; DSA'!$B$73+'Parameters &amp; DSA'!$B$79+'Parameters &amp; DSA'!$B$83+'Parameters &amp; DSA'!$B$87)*K90)/(1+cDC)^$A90,(('Parameters &amp; DSA'!$B$73+'Parameters &amp; DSA'!$B$79)*K90)))*($AD$2/$AF$2)</f>
        <v>0</v>
      </c>
      <c r="AC90" s="282">
        <f>(IF('Parameters &amp; DSA'!$H$1=1,(('Parameters &amp; DSA'!$B$73+'Parameters &amp; DSA'!$B$79+'Parameters &amp; DSA'!$B$83+'Parameters &amp; DSA'!$B$87)*($M90+$N90))/(1+cDC)^$A90,(('Parameters &amp; DSA'!$B$73+'Parameters &amp; DSA'!$B$79)*($M90+$N90))))*($AD$2/$AF$2)</f>
        <v>0</v>
      </c>
      <c r="AD90" s="282">
        <f>(IF('Parameters &amp; DSA'!$H$1=1,(('Parameters &amp; DSA'!$B$73+'Parameters &amp; DSA'!$B$79+'Parameters &amp; DSA'!$B$83+'Parameters &amp; DSA'!$B$87)*(P90+Q90))/(1+cDC)^$A90,(('Parameters &amp; DSA'!$B$73+'Parameters &amp; DSA'!$B$79)*(P90+Q90))))*($AD$2/$AF$2)</f>
        <v>0</v>
      </c>
      <c r="AE90" s="282">
        <f>(IF('Parameters &amp; DSA'!$H$1=1,(('Parameters &amp; DSA'!$B$73+'Parameters &amp; DSA'!$B$79+'Parameters &amp; DSA'!$B$83+'Parameters &amp; DSA'!$B$87)*(S90+T90))/(1+cDC)^$A90,(('Parameters &amp; DSA'!$B$73+'Parameters &amp; DSA'!$B$79)*(S90+T90))))*($AD$2/$AF$2)</f>
        <v>0</v>
      </c>
      <c r="AF90" s="282">
        <f>(IF('Parameters &amp; DSA'!$H$1=1,(((V90)*cM_Dialysis0)+(W90*(cM_Dialysis1)))/(1+'Parameters &amp; DSA'!$B$6)^$A90,(((V90)*cM_Dialysis0)+(W90*cM_Dialysis1))))*($AD$2/$AG$2)</f>
        <v>0</v>
      </c>
      <c r="AG90" s="163">
        <f t="shared" si="70"/>
        <v>0</v>
      </c>
      <c r="AI90" s="84">
        <f t="shared" si="52"/>
        <v>0</v>
      </c>
      <c r="AJ90" s="25">
        <f t="shared" si="71"/>
        <v>0</v>
      </c>
      <c r="AK90" s="25">
        <f t="shared" si="53"/>
        <v>0</v>
      </c>
      <c r="AL90" s="25">
        <f t="shared" si="72"/>
        <v>0</v>
      </c>
      <c r="AM90" s="25">
        <f t="shared" si="54"/>
        <v>0</v>
      </c>
      <c r="AN90" s="25">
        <f t="shared" si="73"/>
        <v>0</v>
      </c>
      <c r="AO90" s="25">
        <f t="shared" si="55"/>
        <v>0</v>
      </c>
      <c r="AP90" s="25">
        <f t="shared" si="74"/>
        <v>0</v>
      </c>
      <c r="AQ90" s="25">
        <f t="shared" si="56"/>
        <v>0</v>
      </c>
      <c r="AR90" s="25">
        <f t="shared" si="75"/>
        <v>0</v>
      </c>
      <c r="AS90" s="25">
        <f t="shared" si="76"/>
        <v>0</v>
      </c>
      <c r="AT90" s="85">
        <f t="shared" si="77"/>
        <v>0</v>
      </c>
    </row>
    <row r="91" spans="1:46">
      <c r="A91" s="76">
        <v>87</v>
      </c>
      <c r="C91" s="10">
        <f t="shared" si="78"/>
        <v>129</v>
      </c>
      <c r="D91" s="93" t="str" cm="1">
        <f t="array" ref="D91">_xlfn.IFS(C91&lt;=4,"1-4",C91&lt;=9,"5-9",C91&lt;=14,"10-14",C91&lt;=19,"15-19",C91&lt;=24,"20-24",C91&lt;=29,"25-29",C91&lt;=34,"30-34",C91&lt;=39,"35-39",C91&lt;=44,"40-44",C91&lt;=49,"45-49",C91&lt;=54,"50-54",C91&lt;=54,"50-54",C91&lt;=59,"55-59",C91&lt;=64,"60-64",C91&lt;=69,"65-69",C91&lt;=74,"70-74",C91&lt;=79,"75-79",C91&lt;=84,"80-84",C91&gt;84,"85+")</f>
        <v>85+</v>
      </c>
      <c r="E91" s="79">
        <f>IF(D91="85+",1,VLOOKUP(D91,'Life table 2014'!$AF$3:$AR$21,7,FALSE))</f>
        <v>1</v>
      </c>
      <c r="F91" s="68"/>
      <c r="G91" s="266">
        <f t="shared" si="57"/>
        <v>31755</v>
      </c>
      <c r="H91" s="25">
        <f>'Parameters &amp; DSA'!$B$113*G91^'Parameters &amp; DSA'!$B$114</f>
        <v>4.1518221980816685</v>
      </c>
      <c r="I91" s="264">
        <f t="shared" si="81"/>
        <v>4.9980403422581365E-2</v>
      </c>
      <c r="J91" s="68"/>
      <c r="K91" s="134">
        <f t="shared" si="58"/>
        <v>0</v>
      </c>
      <c r="L91" s="135">
        <f t="shared" si="59"/>
        <v>0</v>
      </c>
      <c r="M91" s="135">
        <f t="shared" si="60"/>
        <v>0</v>
      </c>
      <c r="N91" s="25">
        <f t="shared" si="61"/>
        <v>0</v>
      </c>
      <c r="O91" s="25">
        <f t="shared" si="62"/>
        <v>0</v>
      </c>
      <c r="P91" s="25">
        <f t="shared" si="63"/>
        <v>0</v>
      </c>
      <c r="Q91" s="25">
        <f t="shared" si="64"/>
        <v>0</v>
      </c>
      <c r="R91" s="25">
        <f t="shared" si="65"/>
        <v>0</v>
      </c>
      <c r="S91" s="25">
        <f t="shared" si="66"/>
        <v>0</v>
      </c>
      <c r="T91" s="509">
        <f t="shared" si="67"/>
        <v>0</v>
      </c>
      <c r="U91" s="509">
        <f t="shared" si="68"/>
        <v>0</v>
      </c>
      <c r="V91" s="509">
        <f t="shared" si="69"/>
        <v>0</v>
      </c>
      <c r="W91" s="25">
        <f t="shared" si="50"/>
        <v>0</v>
      </c>
      <c r="X91" s="25">
        <f t="shared" si="51"/>
        <v>0</v>
      </c>
      <c r="Y91" s="136">
        <f t="shared" si="79"/>
        <v>1.0000000000000009</v>
      </c>
      <c r="Z91" s="85">
        <f t="shared" si="80"/>
        <v>1.0000000000000009</v>
      </c>
      <c r="AB91" s="162">
        <f>(IF('Parameters &amp; DSA'!$H$1=1,(('Parameters &amp; DSA'!$B$73+'Parameters &amp; DSA'!$B$79+'Parameters &amp; DSA'!$B$83+'Parameters &amp; DSA'!$B$87)*K91)/(1+cDC)^$A91,(('Parameters &amp; DSA'!$B$73+'Parameters &amp; DSA'!$B$79)*K91)))*($AD$2/$AF$2)</f>
        <v>0</v>
      </c>
      <c r="AC91" s="282">
        <f>(IF('Parameters &amp; DSA'!$H$1=1,(('Parameters &amp; DSA'!$B$73+'Parameters &amp; DSA'!$B$79+'Parameters &amp; DSA'!$B$83+'Parameters &amp; DSA'!$B$87)*($M91+$N91))/(1+cDC)^$A91,(('Parameters &amp; DSA'!$B$73+'Parameters &amp; DSA'!$B$79)*($M91+$N91))))*($AD$2/$AF$2)</f>
        <v>0</v>
      </c>
      <c r="AD91" s="282">
        <f>(IF('Parameters &amp; DSA'!$H$1=1,(('Parameters &amp; DSA'!$B$73+'Parameters &amp; DSA'!$B$79+'Parameters &amp; DSA'!$B$83+'Parameters &amp; DSA'!$B$87)*(P91+Q91))/(1+cDC)^$A91,(('Parameters &amp; DSA'!$B$73+'Parameters &amp; DSA'!$B$79)*(P91+Q91))))*($AD$2/$AF$2)</f>
        <v>0</v>
      </c>
      <c r="AE91" s="282">
        <f>(IF('Parameters &amp; DSA'!$H$1=1,(('Parameters &amp; DSA'!$B$73+'Parameters &amp; DSA'!$B$79+'Parameters &amp; DSA'!$B$83+'Parameters &amp; DSA'!$B$87)*(S91+T91))/(1+cDC)^$A91,(('Parameters &amp; DSA'!$B$73+'Parameters &amp; DSA'!$B$79)*(S91+T91))))*($AD$2/$AF$2)</f>
        <v>0</v>
      </c>
      <c r="AF91" s="282">
        <f>(IF('Parameters &amp; DSA'!$H$1=1,(((V91)*cM_Dialysis0)+(W91*(cM_Dialysis1)))/(1+'Parameters &amp; DSA'!$B$6)^$A91,(((V91)*cM_Dialysis0)+(W91*cM_Dialysis1))))*($AD$2/$AG$2)</f>
        <v>0</v>
      </c>
      <c r="AG91" s="163">
        <f t="shared" si="70"/>
        <v>0</v>
      </c>
      <c r="AI91" s="84">
        <f t="shared" si="52"/>
        <v>0</v>
      </c>
      <c r="AJ91" s="25">
        <f t="shared" si="71"/>
        <v>0</v>
      </c>
      <c r="AK91" s="25">
        <f t="shared" si="53"/>
        <v>0</v>
      </c>
      <c r="AL91" s="25">
        <f t="shared" si="72"/>
        <v>0</v>
      </c>
      <c r="AM91" s="25">
        <f t="shared" si="54"/>
        <v>0</v>
      </c>
      <c r="AN91" s="25">
        <f t="shared" si="73"/>
        <v>0</v>
      </c>
      <c r="AO91" s="25">
        <f t="shared" si="55"/>
        <v>0</v>
      </c>
      <c r="AP91" s="25">
        <f t="shared" si="74"/>
        <v>0</v>
      </c>
      <c r="AQ91" s="25">
        <f t="shared" si="56"/>
        <v>0</v>
      </c>
      <c r="AR91" s="25">
        <f t="shared" si="75"/>
        <v>0</v>
      </c>
      <c r="AS91" s="25">
        <f t="shared" si="76"/>
        <v>0</v>
      </c>
      <c r="AT91" s="85">
        <f t="shared" si="77"/>
        <v>0</v>
      </c>
    </row>
    <row r="92" spans="1:46">
      <c r="A92" s="76">
        <v>88</v>
      </c>
      <c r="C92" s="10">
        <f t="shared" si="78"/>
        <v>130</v>
      </c>
      <c r="D92" s="93" t="str" cm="1">
        <f t="array" ref="D92">_xlfn.IFS(C92&lt;=4,"1-4",C92&lt;=9,"5-9",C92&lt;=14,"10-14",C92&lt;=19,"15-19",C92&lt;=24,"20-24",C92&lt;=29,"25-29",C92&lt;=34,"30-34",C92&lt;=39,"35-39",C92&lt;=44,"40-44",C92&lt;=49,"45-49",C92&lt;=54,"50-54",C92&lt;=54,"50-54",C92&lt;=59,"55-59",C92&lt;=64,"60-64",C92&lt;=69,"65-69",C92&lt;=74,"70-74",C92&lt;=79,"75-79",C92&lt;=84,"80-84",C92&gt;84,"85+")</f>
        <v>85+</v>
      </c>
      <c r="E92" s="79">
        <f>IF(D92="85+",1,VLOOKUP(D92,'Life table 2014'!$AF$3:$AR$21,7,FALSE))</f>
        <v>1</v>
      </c>
      <c r="F92" s="68"/>
      <c r="G92" s="266">
        <f t="shared" si="57"/>
        <v>32120</v>
      </c>
      <c r="H92" s="25">
        <f>'Parameters &amp; DSA'!$B$113*G92^'Parameters &amp; DSA'!$B$114</f>
        <v>4.203139005725248</v>
      </c>
      <c r="I92" s="264">
        <f t="shared" si="81"/>
        <v>5.0022337330614786E-2</v>
      </c>
      <c r="J92" s="68"/>
      <c r="K92" s="134">
        <f t="shared" si="58"/>
        <v>0</v>
      </c>
      <c r="L92" s="135">
        <f t="shared" si="59"/>
        <v>0</v>
      </c>
      <c r="M92" s="135">
        <f t="shared" si="60"/>
        <v>0</v>
      </c>
      <c r="N92" s="25">
        <f t="shared" si="61"/>
        <v>0</v>
      </c>
      <c r="O92" s="25">
        <f t="shared" si="62"/>
        <v>0</v>
      </c>
      <c r="P92" s="25">
        <f t="shared" si="63"/>
        <v>0</v>
      </c>
      <c r="Q92" s="25">
        <f t="shared" si="64"/>
        <v>0</v>
      </c>
      <c r="R92" s="25">
        <f t="shared" si="65"/>
        <v>0</v>
      </c>
      <c r="S92" s="25">
        <f t="shared" si="66"/>
        <v>0</v>
      </c>
      <c r="T92" s="509">
        <f t="shared" si="67"/>
        <v>0</v>
      </c>
      <c r="U92" s="509">
        <f t="shared" si="68"/>
        <v>0</v>
      </c>
      <c r="V92" s="509">
        <f t="shared" si="69"/>
        <v>0</v>
      </c>
      <c r="W92" s="25">
        <f t="shared" si="50"/>
        <v>0</v>
      </c>
      <c r="X92" s="25">
        <f t="shared" si="51"/>
        <v>0</v>
      </c>
      <c r="Y92" s="136">
        <f t="shared" si="79"/>
        <v>1.0000000000000009</v>
      </c>
      <c r="Z92" s="85">
        <f t="shared" si="80"/>
        <v>1.0000000000000009</v>
      </c>
      <c r="AB92" s="162">
        <f>(IF('Parameters &amp; DSA'!$H$1=1,(('Parameters &amp; DSA'!$B$73+'Parameters &amp; DSA'!$B$79+'Parameters &amp; DSA'!$B$83+'Parameters &amp; DSA'!$B$87)*K92)/(1+cDC)^$A92,(('Parameters &amp; DSA'!$B$73+'Parameters &amp; DSA'!$B$79)*K92)))*($AD$2/$AF$2)</f>
        <v>0</v>
      </c>
      <c r="AC92" s="282">
        <f>(IF('Parameters &amp; DSA'!$H$1=1,(('Parameters &amp; DSA'!$B$73+'Parameters &amp; DSA'!$B$79+'Parameters &amp; DSA'!$B$83+'Parameters &amp; DSA'!$B$87)*($M92+$N92))/(1+cDC)^$A92,(('Parameters &amp; DSA'!$B$73+'Parameters &amp; DSA'!$B$79)*($M92+$N92))))*($AD$2/$AF$2)</f>
        <v>0</v>
      </c>
      <c r="AD92" s="282">
        <f>(IF('Parameters &amp; DSA'!$H$1=1,(('Parameters &amp; DSA'!$B$73+'Parameters &amp; DSA'!$B$79+'Parameters &amp; DSA'!$B$83+'Parameters &amp; DSA'!$B$87)*(P92+Q92))/(1+cDC)^$A92,(('Parameters &amp; DSA'!$B$73+'Parameters &amp; DSA'!$B$79)*(P92+Q92))))*($AD$2/$AF$2)</f>
        <v>0</v>
      </c>
      <c r="AE92" s="282">
        <f>(IF('Parameters &amp; DSA'!$H$1=1,(('Parameters &amp; DSA'!$B$73+'Parameters &amp; DSA'!$B$79+'Parameters &amp; DSA'!$B$83+'Parameters &amp; DSA'!$B$87)*(S92+T92))/(1+cDC)^$A92,(('Parameters &amp; DSA'!$B$73+'Parameters &amp; DSA'!$B$79)*(S92+T92))))*($AD$2/$AF$2)</f>
        <v>0</v>
      </c>
      <c r="AF92" s="282">
        <f>(IF('Parameters &amp; DSA'!$H$1=1,(((V92)*cM_Dialysis0)+(W92*(cM_Dialysis1)))/(1+'Parameters &amp; DSA'!$B$6)^$A92,(((V92)*cM_Dialysis0)+(W92*cM_Dialysis1))))*($AD$2/$AG$2)</f>
        <v>0</v>
      </c>
      <c r="AG92" s="163">
        <f t="shared" si="70"/>
        <v>0</v>
      </c>
      <c r="AI92" s="84">
        <f t="shared" si="52"/>
        <v>0</v>
      </c>
      <c r="AJ92" s="25">
        <f t="shared" si="71"/>
        <v>0</v>
      </c>
      <c r="AK92" s="25">
        <f t="shared" si="53"/>
        <v>0</v>
      </c>
      <c r="AL92" s="25">
        <f t="shared" si="72"/>
        <v>0</v>
      </c>
      <c r="AM92" s="25">
        <f t="shared" si="54"/>
        <v>0</v>
      </c>
      <c r="AN92" s="25">
        <f t="shared" si="73"/>
        <v>0</v>
      </c>
      <c r="AO92" s="25">
        <f t="shared" si="55"/>
        <v>0</v>
      </c>
      <c r="AP92" s="25">
        <f t="shared" si="74"/>
        <v>0</v>
      </c>
      <c r="AQ92" s="25">
        <f t="shared" si="56"/>
        <v>0</v>
      </c>
      <c r="AR92" s="25">
        <f t="shared" si="75"/>
        <v>0</v>
      </c>
      <c r="AS92" s="25">
        <f t="shared" si="76"/>
        <v>0</v>
      </c>
      <c r="AT92" s="85">
        <f t="shared" si="77"/>
        <v>0</v>
      </c>
    </row>
    <row r="93" spans="1:46">
      <c r="A93" s="76">
        <v>89</v>
      </c>
      <c r="C93" s="10">
        <f t="shared" si="78"/>
        <v>131</v>
      </c>
      <c r="D93" s="93" t="str" cm="1">
        <f t="array" ref="D93">_xlfn.IFS(C93&lt;=4,"1-4",C93&lt;=9,"5-9",C93&lt;=14,"10-14",C93&lt;=19,"15-19",C93&lt;=24,"20-24",C93&lt;=29,"25-29",C93&lt;=34,"30-34",C93&lt;=39,"35-39",C93&lt;=44,"40-44",C93&lt;=49,"45-49",C93&lt;=54,"50-54",C93&lt;=54,"50-54",C93&lt;=59,"55-59",C93&lt;=64,"60-64",C93&lt;=69,"65-69",C93&lt;=74,"70-74",C93&lt;=79,"75-79",C93&lt;=84,"80-84",C93&gt;84,"85+")</f>
        <v>85+</v>
      </c>
      <c r="E93" s="79">
        <f>IF(D93="85+",1,VLOOKUP(D93,'Life table 2014'!$AF$3:$AR$21,7,FALSE))</f>
        <v>1</v>
      </c>
      <c r="F93" s="68"/>
      <c r="G93" s="266">
        <f t="shared" si="57"/>
        <v>32485</v>
      </c>
      <c r="H93" s="25">
        <f>'Parameters &amp; DSA'!$B$113*G93^'Parameters &amp; DSA'!$B$114</f>
        <v>4.2544994901208497</v>
      </c>
      <c r="I93" s="264">
        <f t="shared" si="81"/>
        <v>5.006382836331047E-2</v>
      </c>
      <c r="J93" s="68"/>
      <c r="K93" s="134">
        <f t="shared" si="58"/>
        <v>0</v>
      </c>
      <c r="L93" s="135">
        <f t="shared" si="59"/>
        <v>0</v>
      </c>
      <c r="M93" s="135">
        <f t="shared" si="60"/>
        <v>0</v>
      </c>
      <c r="N93" s="25">
        <f t="shared" si="61"/>
        <v>0</v>
      </c>
      <c r="O93" s="25">
        <f t="shared" si="62"/>
        <v>0</v>
      </c>
      <c r="P93" s="25">
        <f t="shared" si="63"/>
        <v>0</v>
      </c>
      <c r="Q93" s="25">
        <f t="shared" si="64"/>
        <v>0</v>
      </c>
      <c r="R93" s="25">
        <f t="shared" si="65"/>
        <v>0</v>
      </c>
      <c r="S93" s="25">
        <f t="shared" si="66"/>
        <v>0</v>
      </c>
      <c r="T93" s="509">
        <f t="shared" si="67"/>
        <v>0</v>
      </c>
      <c r="U93" s="509">
        <f t="shared" si="68"/>
        <v>0</v>
      </c>
      <c r="V93" s="509">
        <f t="shared" si="69"/>
        <v>0</v>
      </c>
      <c r="W93" s="25">
        <f t="shared" si="50"/>
        <v>0</v>
      </c>
      <c r="X93" s="25">
        <f t="shared" si="51"/>
        <v>0</v>
      </c>
      <c r="Y93" s="136">
        <f t="shared" si="79"/>
        <v>1.0000000000000009</v>
      </c>
      <c r="Z93" s="85">
        <f t="shared" si="80"/>
        <v>1.0000000000000009</v>
      </c>
      <c r="AB93" s="162">
        <f>(IF('Parameters &amp; DSA'!$H$1=1,(('Parameters &amp; DSA'!$B$73+'Parameters &amp; DSA'!$B$79+'Parameters &amp; DSA'!$B$83+'Parameters &amp; DSA'!$B$87)*K93)/(1+cDC)^$A93,(('Parameters &amp; DSA'!$B$73+'Parameters &amp; DSA'!$B$79)*K93)))*($AD$2/$AF$2)</f>
        <v>0</v>
      </c>
      <c r="AC93" s="282">
        <f>(IF('Parameters &amp; DSA'!$H$1=1,(('Parameters &amp; DSA'!$B$73+'Parameters &amp; DSA'!$B$79+'Parameters &amp; DSA'!$B$83+'Parameters &amp; DSA'!$B$87)*($M93+$N93))/(1+cDC)^$A93,(('Parameters &amp; DSA'!$B$73+'Parameters &amp; DSA'!$B$79)*($M93+$N93))))*($AD$2/$AF$2)</f>
        <v>0</v>
      </c>
      <c r="AD93" s="282">
        <f>(IF('Parameters &amp; DSA'!$H$1=1,(('Parameters &amp; DSA'!$B$73+'Parameters &amp; DSA'!$B$79+'Parameters &amp; DSA'!$B$83+'Parameters &amp; DSA'!$B$87)*(P93+Q93))/(1+cDC)^$A93,(('Parameters &amp; DSA'!$B$73+'Parameters &amp; DSA'!$B$79)*(P93+Q93))))*($AD$2/$AF$2)</f>
        <v>0</v>
      </c>
      <c r="AE93" s="282">
        <f>(IF('Parameters &amp; DSA'!$H$1=1,(('Parameters &amp; DSA'!$B$73+'Parameters &amp; DSA'!$B$79+'Parameters &amp; DSA'!$B$83+'Parameters &amp; DSA'!$B$87)*(S93+T93))/(1+cDC)^$A93,(('Parameters &amp; DSA'!$B$73+'Parameters &amp; DSA'!$B$79)*(S93+T93))))*($AD$2/$AF$2)</f>
        <v>0</v>
      </c>
      <c r="AF93" s="282">
        <f>(IF('Parameters &amp; DSA'!$H$1=1,(((V93)*cM_Dialysis0)+(W93*(cM_Dialysis1)))/(1+'Parameters &amp; DSA'!$B$6)^$A93,(((V93)*cM_Dialysis0)+(W93*cM_Dialysis1))))*($AD$2/$AG$2)</f>
        <v>0</v>
      </c>
      <c r="AG93" s="163">
        <f t="shared" si="70"/>
        <v>0</v>
      </c>
      <c r="AI93" s="84">
        <f t="shared" si="52"/>
        <v>0</v>
      </c>
      <c r="AJ93" s="25">
        <f t="shared" si="71"/>
        <v>0</v>
      </c>
      <c r="AK93" s="25">
        <f t="shared" si="53"/>
        <v>0</v>
      </c>
      <c r="AL93" s="25">
        <f t="shared" si="72"/>
        <v>0</v>
      </c>
      <c r="AM93" s="25">
        <f t="shared" si="54"/>
        <v>0</v>
      </c>
      <c r="AN93" s="25">
        <f t="shared" si="73"/>
        <v>0</v>
      </c>
      <c r="AO93" s="25">
        <f t="shared" si="55"/>
        <v>0</v>
      </c>
      <c r="AP93" s="25">
        <f t="shared" si="74"/>
        <v>0</v>
      </c>
      <c r="AQ93" s="25">
        <f t="shared" si="56"/>
        <v>0</v>
      </c>
      <c r="AR93" s="25">
        <f t="shared" si="75"/>
        <v>0</v>
      </c>
      <c r="AS93" s="25">
        <f t="shared" si="76"/>
        <v>0</v>
      </c>
      <c r="AT93" s="85">
        <f t="shared" si="77"/>
        <v>0</v>
      </c>
    </row>
    <row r="94" spans="1:46">
      <c r="A94" s="76">
        <v>90</v>
      </c>
      <c r="C94" s="10">
        <f t="shared" si="78"/>
        <v>132</v>
      </c>
      <c r="D94" s="93" t="str" cm="1">
        <f t="array" ref="D94">_xlfn.IFS(C94&lt;=4,"1-4",C94&lt;=9,"5-9",C94&lt;=14,"10-14",C94&lt;=19,"15-19",C94&lt;=24,"20-24",C94&lt;=29,"25-29",C94&lt;=34,"30-34",C94&lt;=39,"35-39",C94&lt;=44,"40-44",C94&lt;=49,"45-49",C94&lt;=54,"50-54",C94&lt;=54,"50-54",C94&lt;=59,"55-59",C94&lt;=64,"60-64",C94&lt;=69,"65-69",C94&lt;=74,"70-74",C94&lt;=79,"75-79",C94&lt;=84,"80-84",C94&gt;84,"85+")</f>
        <v>85+</v>
      </c>
      <c r="E94" s="79">
        <f>IF(D94="85+",1,VLOOKUP(D94,'Life table 2014'!$AF$3:$AR$21,7,FALSE))</f>
        <v>1</v>
      </c>
      <c r="F94" s="68"/>
      <c r="G94" s="266">
        <f t="shared" si="57"/>
        <v>32850</v>
      </c>
      <c r="H94" s="25">
        <f>'Parameters &amp; DSA'!$B$113*G94^'Parameters &amp; DSA'!$B$114</f>
        <v>4.305903197048246</v>
      </c>
      <c r="I94" s="264">
        <f t="shared" si="81"/>
        <v>5.0104886122375292E-2</v>
      </c>
      <c r="J94" s="68"/>
      <c r="K94" s="134">
        <f t="shared" si="58"/>
        <v>0</v>
      </c>
      <c r="L94" s="135">
        <f t="shared" si="59"/>
        <v>0</v>
      </c>
      <c r="M94" s="135">
        <f t="shared" si="60"/>
        <v>0</v>
      </c>
      <c r="N94" s="25">
        <f t="shared" si="61"/>
        <v>0</v>
      </c>
      <c r="O94" s="25">
        <f t="shared" si="62"/>
        <v>0</v>
      </c>
      <c r="P94" s="25">
        <f t="shared" si="63"/>
        <v>0</v>
      </c>
      <c r="Q94" s="25">
        <f t="shared" si="64"/>
        <v>0</v>
      </c>
      <c r="R94" s="25">
        <f t="shared" si="65"/>
        <v>0</v>
      </c>
      <c r="S94" s="25">
        <f t="shared" si="66"/>
        <v>0</v>
      </c>
      <c r="T94" s="509">
        <f t="shared" si="67"/>
        <v>0</v>
      </c>
      <c r="U94" s="509">
        <f t="shared" si="68"/>
        <v>0</v>
      </c>
      <c r="V94" s="509">
        <f t="shared" si="69"/>
        <v>0</v>
      </c>
      <c r="W94" s="25">
        <f t="shared" si="50"/>
        <v>0</v>
      </c>
      <c r="X94" s="25">
        <f t="shared" si="51"/>
        <v>0</v>
      </c>
      <c r="Y94" s="136">
        <f t="shared" si="79"/>
        <v>1.0000000000000009</v>
      </c>
      <c r="Z94" s="85">
        <f t="shared" si="80"/>
        <v>1.0000000000000009</v>
      </c>
      <c r="AB94" s="162">
        <f>(IF('Parameters &amp; DSA'!$H$1=1,(('Parameters &amp; DSA'!$B$73+'Parameters &amp; DSA'!$B$79+'Parameters &amp; DSA'!$B$83+'Parameters &amp; DSA'!$B$87)*K94)/(1+cDC)^$A94,(('Parameters &amp; DSA'!$B$73+'Parameters &amp; DSA'!$B$79)*K94)))*($AD$2/$AF$2)</f>
        <v>0</v>
      </c>
      <c r="AC94" s="282">
        <f>(IF('Parameters &amp; DSA'!$H$1=1,(('Parameters &amp; DSA'!$B$73+'Parameters &amp; DSA'!$B$79+'Parameters &amp; DSA'!$B$83+'Parameters &amp; DSA'!$B$87)*($M94+$N94))/(1+cDC)^$A94,(('Parameters &amp; DSA'!$B$73+'Parameters &amp; DSA'!$B$79)*($M94+$N94))))*($AD$2/$AF$2)</f>
        <v>0</v>
      </c>
      <c r="AD94" s="282">
        <f>(IF('Parameters &amp; DSA'!$H$1=1,(('Parameters &amp; DSA'!$B$73+'Parameters &amp; DSA'!$B$79+'Parameters &amp; DSA'!$B$83+'Parameters &amp; DSA'!$B$87)*(P94+Q94))/(1+cDC)^$A94,(('Parameters &amp; DSA'!$B$73+'Parameters &amp; DSA'!$B$79)*(P94+Q94))))*($AD$2/$AF$2)</f>
        <v>0</v>
      </c>
      <c r="AE94" s="282">
        <f>(IF('Parameters &amp; DSA'!$H$1=1,(('Parameters &amp; DSA'!$B$73+'Parameters &amp; DSA'!$B$79+'Parameters &amp; DSA'!$B$83+'Parameters &amp; DSA'!$B$87)*(S94+T94))/(1+cDC)^$A94,(('Parameters &amp; DSA'!$B$73+'Parameters &amp; DSA'!$B$79)*(S94+T94))))*($AD$2/$AF$2)</f>
        <v>0</v>
      </c>
      <c r="AF94" s="282">
        <f>(IF('Parameters &amp; DSA'!$H$1=1,(((V94)*cM_Dialysis0)+(W94*(cM_Dialysis1)))/(1+'Parameters &amp; DSA'!$B$6)^$A94,(((V94)*cM_Dialysis0)+(W94*cM_Dialysis1))))*($AD$2/$AG$2)</f>
        <v>0</v>
      </c>
      <c r="AG94" s="163">
        <f t="shared" si="70"/>
        <v>0</v>
      </c>
      <c r="AI94" s="84">
        <f t="shared" si="52"/>
        <v>0</v>
      </c>
      <c r="AJ94" s="25">
        <f t="shared" si="71"/>
        <v>0</v>
      </c>
      <c r="AK94" s="25">
        <f t="shared" si="53"/>
        <v>0</v>
      </c>
      <c r="AL94" s="25">
        <f t="shared" si="72"/>
        <v>0</v>
      </c>
      <c r="AM94" s="25">
        <f t="shared" si="54"/>
        <v>0</v>
      </c>
      <c r="AN94" s="25">
        <f t="shared" si="73"/>
        <v>0</v>
      </c>
      <c r="AO94" s="25">
        <f t="shared" si="55"/>
        <v>0</v>
      </c>
      <c r="AP94" s="25">
        <f t="shared" si="74"/>
        <v>0</v>
      </c>
      <c r="AQ94" s="25">
        <f t="shared" si="56"/>
        <v>0</v>
      </c>
      <c r="AR94" s="25">
        <f t="shared" si="75"/>
        <v>0</v>
      </c>
      <c r="AS94" s="25">
        <f t="shared" si="76"/>
        <v>0</v>
      </c>
      <c r="AT94" s="85">
        <f t="shared" si="77"/>
        <v>0</v>
      </c>
    </row>
    <row r="95" spans="1:46">
      <c r="A95" s="76">
        <v>91</v>
      </c>
      <c r="C95" s="10">
        <f t="shared" si="78"/>
        <v>133</v>
      </c>
      <c r="D95" s="93" t="str" cm="1">
        <f t="array" ref="D95">_xlfn.IFS(C95&lt;=4,"1-4",C95&lt;=9,"5-9",C95&lt;=14,"10-14",C95&lt;=19,"15-19",C95&lt;=24,"20-24",C95&lt;=29,"25-29",C95&lt;=34,"30-34",C95&lt;=39,"35-39",C95&lt;=44,"40-44",C95&lt;=49,"45-49",C95&lt;=54,"50-54",C95&lt;=54,"50-54",C95&lt;=59,"55-59",C95&lt;=64,"60-64",C95&lt;=69,"65-69",C95&lt;=74,"70-74",C95&lt;=79,"75-79",C95&lt;=84,"80-84",C95&gt;84,"85+")</f>
        <v>85+</v>
      </c>
      <c r="E95" s="79">
        <f>IF(D95="85+",1,VLOOKUP(D95,'Life table 2014'!$AF$3:$AR$21,7,FALSE))</f>
        <v>1</v>
      </c>
      <c r="F95" s="68"/>
      <c r="G95" s="266">
        <f t="shared" si="57"/>
        <v>33215</v>
      </c>
      <c r="H95" s="25">
        <f>'Parameters &amp; DSA'!$B$113*G95^'Parameters &amp; DSA'!$B$114</f>
        <v>4.3573496820078708</v>
      </c>
      <c r="I95" s="264">
        <f t="shared" si="81"/>
        <v>5.0145519897047852E-2</v>
      </c>
      <c r="J95" s="68"/>
      <c r="K95" s="134">
        <f t="shared" si="58"/>
        <v>0</v>
      </c>
      <c r="L95" s="135">
        <f t="shared" si="59"/>
        <v>0</v>
      </c>
      <c r="M95" s="135">
        <f t="shared" si="60"/>
        <v>0</v>
      </c>
      <c r="N95" s="25">
        <f t="shared" si="61"/>
        <v>0</v>
      </c>
      <c r="O95" s="25">
        <f t="shared" si="62"/>
        <v>0</v>
      </c>
      <c r="P95" s="25">
        <f t="shared" si="63"/>
        <v>0</v>
      </c>
      <c r="Q95" s="25">
        <f t="shared" si="64"/>
        <v>0</v>
      </c>
      <c r="R95" s="25">
        <f t="shared" si="65"/>
        <v>0</v>
      </c>
      <c r="S95" s="25">
        <f t="shared" si="66"/>
        <v>0</v>
      </c>
      <c r="T95" s="509">
        <f t="shared" si="67"/>
        <v>0</v>
      </c>
      <c r="U95" s="509">
        <f t="shared" si="68"/>
        <v>0</v>
      </c>
      <c r="V95" s="509">
        <f t="shared" si="69"/>
        <v>0</v>
      </c>
      <c r="W95" s="25">
        <f t="shared" si="50"/>
        <v>0</v>
      </c>
      <c r="X95" s="25">
        <f t="shared" si="51"/>
        <v>0</v>
      </c>
      <c r="Y95" s="136">
        <f t="shared" si="79"/>
        <v>1.0000000000000009</v>
      </c>
      <c r="Z95" s="85">
        <f t="shared" si="80"/>
        <v>1.0000000000000009</v>
      </c>
      <c r="AB95" s="162">
        <f>(IF('Parameters &amp; DSA'!$H$1=1,(('Parameters &amp; DSA'!$B$73+'Parameters &amp; DSA'!$B$79+'Parameters &amp; DSA'!$B$83+'Parameters &amp; DSA'!$B$87)*K95)/(1+cDC)^$A95,(('Parameters &amp; DSA'!$B$73+'Parameters &amp; DSA'!$B$79)*K95)))*($AD$2/$AF$2)</f>
        <v>0</v>
      </c>
      <c r="AC95" s="282">
        <f>(IF('Parameters &amp; DSA'!$H$1=1,(('Parameters &amp; DSA'!$B$73+'Parameters &amp; DSA'!$B$79+'Parameters &amp; DSA'!$B$83+'Parameters &amp; DSA'!$B$87)*($M95+$N95))/(1+cDC)^$A95,(('Parameters &amp; DSA'!$B$73+'Parameters &amp; DSA'!$B$79)*($M95+$N95))))*($AD$2/$AF$2)</f>
        <v>0</v>
      </c>
      <c r="AD95" s="282">
        <f>(IF('Parameters &amp; DSA'!$H$1=1,(('Parameters &amp; DSA'!$B$73+'Parameters &amp; DSA'!$B$79+'Parameters &amp; DSA'!$B$83+'Parameters &amp; DSA'!$B$87)*(P95+Q95))/(1+cDC)^$A95,(('Parameters &amp; DSA'!$B$73+'Parameters &amp; DSA'!$B$79)*(P95+Q95))))*($AD$2/$AF$2)</f>
        <v>0</v>
      </c>
      <c r="AE95" s="282">
        <f>(IF('Parameters &amp; DSA'!$H$1=1,(('Parameters &amp; DSA'!$B$73+'Parameters &amp; DSA'!$B$79+'Parameters &amp; DSA'!$B$83+'Parameters &amp; DSA'!$B$87)*(S95+T95))/(1+cDC)^$A95,(('Parameters &amp; DSA'!$B$73+'Parameters &amp; DSA'!$B$79)*(S95+T95))))*($AD$2/$AF$2)</f>
        <v>0</v>
      </c>
      <c r="AF95" s="282">
        <f>(IF('Parameters &amp; DSA'!$H$1=1,(((V95)*cM_Dialysis0)+(W95*(cM_Dialysis1)))/(1+'Parameters &amp; DSA'!$B$6)^$A95,(((V95)*cM_Dialysis0)+(W95*cM_Dialysis1))))*($AD$2/$AG$2)</f>
        <v>0</v>
      </c>
      <c r="AG95" s="163">
        <f t="shared" si="70"/>
        <v>0</v>
      </c>
      <c r="AI95" s="84">
        <f t="shared" si="52"/>
        <v>0</v>
      </c>
      <c r="AJ95" s="25">
        <f t="shared" si="71"/>
        <v>0</v>
      </c>
      <c r="AK95" s="25">
        <f t="shared" si="53"/>
        <v>0</v>
      </c>
      <c r="AL95" s="25">
        <f t="shared" si="72"/>
        <v>0</v>
      </c>
      <c r="AM95" s="25">
        <f t="shared" si="54"/>
        <v>0</v>
      </c>
      <c r="AN95" s="25">
        <f t="shared" si="73"/>
        <v>0</v>
      </c>
      <c r="AO95" s="25">
        <f t="shared" si="55"/>
        <v>0</v>
      </c>
      <c r="AP95" s="25">
        <f t="shared" si="74"/>
        <v>0</v>
      </c>
      <c r="AQ95" s="25">
        <f t="shared" si="56"/>
        <v>0</v>
      </c>
      <c r="AR95" s="25">
        <f t="shared" si="75"/>
        <v>0</v>
      </c>
      <c r="AS95" s="25">
        <f t="shared" si="76"/>
        <v>0</v>
      </c>
      <c r="AT95" s="85">
        <f t="shared" si="77"/>
        <v>0</v>
      </c>
    </row>
    <row r="96" spans="1:46">
      <c r="A96" s="76">
        <v>92</v>
      </c>
      <c r="C96" s="10">
        <f t="shared" si="78"/>
        <v>134</v>
      </c>
      <c r="D96" s="93" t="str" cm="1">
        <f t="array" ref="D96">_xlfn.IFS(C96&lt;=4,"1-4",C96&lt;=9,"5-9",C96&lt;=14,"10-14",C96&lt;=19,"15-19",C96&lt;=24,"20-24",C96&lt;=29,"25-29",C96&lt;=34,"30-34",C96&lt;=39,"35-39",C96&lt;=44,"40-44",C96&lt;=49,"45-49",C96&lt;=54,"50-54",C96&lt;=54,"50-54",C96&lt;=59,"55-59",C96&lt;=64,"60-64",C96&lt;=69,"65-69",C96&lt;=74,"70-74",C96&lt;=79,"75-79",C96&lt;=84,"80-84",C96&gt;84,"85+")</f>
        <v>85+</v>
      </c>
      <c r="E96" s="79">
        <f>IF(D96="85+",1,VLOOKUP(D96,'Life table 2014'!$AF$3:$AR$21,7,FALSE))</f>
        <v>1</v>
      </c>
      <c r="F96" s="68"/>
      <c r="G96" s="266">
        <f t="shared" si="57"/>
        <v>33580</v>
      </c>
      <c r="H96" s="25">
        <f>'Parameters &amp; DSA'!$B$113*G96^'Parameters &amp; DSA'!$B$114</f>
        <v>4.4088385099081071</v>
      </c>
      <c r="I96" s="264">
        <f t="shared" si="81"/>
        <v>5.0185738677391734E-2</v>
      </c>
      <c r="J96" s="68"/>
      <c r="K96" s="134">
        <f t="shared" si="58"/>
        <v>0</v>
      </c>
      <c r="L96" s="135">
        <f t="shared" si="59"/>
        <v>0</v>
      </c>
      <c r="M96" s="135">
        <f t="shared" si="60"/>
        <v>0</v>
      </c>
      <c r="N96" s="25">
        <f t="shared" si="61"/>
        <v>0</v>
      </c>
      <c r="O96" s="25">
        <f t="shared" si="62"/>
        <v>0</v>
      </c>
      <c r="P96" s="25">
        <f t="shared" si="63"/>
        <v>0</v>
      </c>
      <c r="Q96" s="25">
        <f t="shared" si="64"/>
        <v>0</v>
      </c>
      <c r="R96" s="25">
        <f t="shared" si="65"/>
        <v>0</v>
      </c>
      <c r="S96" s="25">
        <f t="shared" si="66"/>
        <v>0</v>
      </c>
      <c r="T96" s="509">
        <f t="shared" si="67"/>
        <v>0</v>
      </c>
      <c r="U96" s="509">
        <f t="shared" si="68"/>
        <v>0</v>
      </c>
      <c r="V96" s="509">
        <f t="shared" si="69"/>
        <v>0</v>
      </c>
      <c r="W96" s="25">
        <f t="shared" si="50"/>
        <v>0</v>
      </c>
      <c r="X96" s="25">
        <f t="shared" si="51"/>
        <v>0</v>
      </c>
      <c r="Y96" s="136">
        <f t="shared" si="79"/>
        <v>1.0000000000000009</v>
      </c>
      <c r="Z96" s="85">
        <f t="shared" si="80"/>
        <v>1.0000000000000009</v>
      </c>
      <c r="AB96" s="162">
        <f>(IF('Parameters &amp; DSA'!$H$1=1,(('Parameters &amp; DSA'!$B$73+'Parameters &amp; DSA'!$B$79+'Parameters &amp; DSA'!$B$83+'Parameters &amp; DSA'!$B$87)*K96)/(1+cDC)^$A96,(('Parameters &amp; DSA'!$B$73+'Parameters &amp; DSA'!$B$79)*K96)))*($AD$2/$AF$2)</f>
        <v>0</v>
      </c>
      <c r="AC96" s="282">
        <f>(IF('Parameters &amp; DSA'!$H$1=1,(('Parameters &amp; DSA'!$B$73+'Parameters &amp; DSA'!$B$79+'Parameters &amp; DSA'!$B$83+'Parameters &amp; DSA'!$B$87)*($M96+$N96))/(1+cDC)^$A96,(('Parameters &amp; DSA'!$B$73+'Parameters &amp; DSA'!$B$79)*($M96+$N96))))*($AD$2/$AF$2)</f>
        <v>0</v>
      </c>
      <c r="AD96" s="282">
        <f>(IF('Parameters &amp; DSA'!$H$1=1,(('Parameters &amp; DSA'!$B$73+'Parameters &amp; DSA'!$B$79+'Parameters &amp; DSA'!$B$83+'Parameters &amp; DSA'!$B$87)*(P96+Q96))/(1+cDC)^$A96,(('Parameters &amp; DSA'!$B$73+'Parameters &amp; DSA'!$B$79)*(P96+Q96))))*($AD$2/$AF$2)</f>
        <v>0</v>
      </c>
      <c r="AE96" s="282">
        <f>(IF('Parameters &amp; DSA'!$H$1=1,(('Parameters &amp; DSA'!$B$73+'Parameters &amp; DSA'!$B$79+'Parameters &amp; DSA'!$B$83+'Parameters &amp; DSA'!$B$87)*(S96+T96))/(1+cDC)^$A96,(('Parameters &amp; DSA'!$B$73+'Parameters &amp; DSA'!$B$79)*(S96+T96))))*($AD$2/$AF$2)</f>
        <v>0</v>
      </c>
      <c r="AF96" s="282">
        <f>(IF('Parameters &amp; DSA'!$H$1=1,(((V96)*cM_Dialysis0)+(W96*(cM_Dialysis1)))/(1+'Parameters &amp; DSA'!$B$6)^$A96,(((V96)*cM_Dialysis0)+(W96*cM_Dialysis1))))*($AD$2/$AG$2)</f>
        <v>0</v>
      </c>
      <c r="AG96" s="163">
        <f t="shared" si="70"/>
        <v>0</v>
      </c>
      <c r="AI96" s="84">
        <f t="shared" si="52"/>
        <v>0</v>
      </c>
      <c r="AJ96" s="25">
        <f t="shared" si="71"/>
        <v>0</v>
      </c>
      <c r="AK96" s="25">
        <f t="shared" si="53"/>
        <v>0</v>
      </c>
      <c r="AL96" s="25">
        <f t="shared" si="72"/>
        <v>0</v>
      </c>
      <c r="AM96" s="25">
        <f t="shared" si="54"/>
        <v>0</v>
      </c>
      <c r="AN96" s="25">
        <f t="shared" si="73"/>
        <v>0</v>
      </c>
      <c r="AO96" s="25">
        <f t="shared" si="55"/>
        <v>0</v>
      </c>
      <c r="AP96" s="25">
        <f t="shared" si="74"/>
        <v>0</v>
      </c>
      <c r="AQ96" s="25">
        <f t="shared" si="56"/>
        <v>0</v>
      </c>
      <c r="AR96" s="25">
        <f t="shared" si="75"/>
        <v>0</v>
      </c>
      <c r="AS96" s="25">
        <f t="shared" si="76"/>
        <v>0</v>
      </c>
      <c r="AT96" s="85">
        <f t="shared" si="77"/>
        <v>0</v>
      </c>
    </row>
    <row r="97" spans="1:46">
      <c r="A97" s="76">
        <v>93</v>
      </c>
      <c r="C97" s="10">
        <f t="shared" si="78"/>
        <v>135</v>
      </c>
      <c r="D97" s="93" t="str" cm="1">
        <f t="array" ref="D97">_xlfn.IFS(C97&lt;=4,"1-4",C97&lt;=9,"5-9",C97&lt;=14,"10-14",C97&lt;=19,"15-19",C97&lt;=24,"20-24",C97&lt;=29,"25-29",C97&lt;=34,"30-34",C97&lt;=39,"35-39",C97&lt;=44,"40-44",C97&lt;=49,"45-49",C97&lt;=54,"50-54",C97&lt;=54,"50-54",C97&lt;=59,"55-59",C97&lt;=64,"60-64",C97&lt;=69,"65-69",C97&lt;=74,"70-74",C97&lt;=79,"75-79",C97&lt;=84,"80-84",C97&gt;84,"85+")</f>
        <v>85+</v>
      </c>
      <c r="E97" s="79">
        <f>IF(D97="85+",1,VLOOKUP(D97,'Life table 2014'!$AF$3:$AR$21,7,FALSE))</f>
        <v>1</v>
      </c>
      <c r="F97" s="68"/>
      <c r="G97" s="266">
        <f t="shared" si="57"/>
        <v>33945</v>
      </c>
      <c r="H97" s="25">
        <f>'Parameters &amp; DSA'!$B$113*G97^'Parameters &amp; DSA'!$B$114</f>
        <v>4.4603692547660705</v>
      </c>
      <c r="I97" s="264">
        <f t="shared" si="81"/>
        <v>5.0225551167217053E-2</v>
      </c>
      <c r="J97" s="68"/>
      <c r="K97" s="134">
        <f t="shared" si="58"/>
        <v>0</v>
      </c>
      <c r="L97" s="135">
        <f t="shared" si="59"/>
        <v>0</v>
      </c>
      <c r="M97" s="135">
        <f t="shared" si="60"/>
        <v>0</v>
      </c>
      <c r="N97" s="25">
        <f t="shared" si="61"/>
        <v>0</v>
      </c>
      <c r="O97" s="25">
        <f t="shared" si="62"/>
        <v>0</v>
      </c>
      <c r="P97" s="25">
        <f t="shared" si="63"/>
        <v>0</v>
      </c>
      <c r="Q97" s="25">
        <f t="shared" si="64"/>
        <v>0</v>
      </c>
      <c r="R97" s="25">
        <f t="shared" si="65"/>
        <v>0</v>
      </c>
      <c r="S97" s="25">
        <f t="shared" si="66"/>
        <v>0</v>
      </c>
      <c r="T97" s="509">
        <f t="shared" si="67"/>
        <v>0</v>
      </c>
      <c r="U97" s="509">
        <f t="shared" si="68"/>
        <v>0</v>
      </c>
      <c r="V97" s="509">
        <f t="shared" si="69"/>
        <v>0</v>
      </c>
      <c r="W97" s="25">
        <f t="shared" ref="W97:W103" si="82">SUM(V96:W96)*(IF((1-E96-I96)&gt;0,(1-E96-I96),0))</f>
        <v>0</v>
      </c>
      <c r="X97" s="25">
        <f t="shared" ref="X97:X103" si="83">SUM(V96:W96)*(IF((E96+I96)&gt;1,1,(E96+I96)))</f>
        <v>0</v>
      </c>
      <c r="Y97" s="136">
        <f t="shared" si="79"/>
        <v>1.0000000000000009</v>
      </c>
      <c r="Z97" s="85">
        <f t="shared" si="80"/>
        <v>1.0000000000000009</v>
      </c>
      <c r="AB97" s="162">
        <f>(IF('Parameters &amp; DSA'!$H$1=1,(('Parameters &amp; DSA'!$B$73+'Parameters &amp; DSA'!$B$79+'Parameters &amp; DSA'!$B$83+'Parameters &amp; DSA'!$B$87)*K97)/(1+cDC)^$A97,(('Parameters &amp; DSA'!$B$73+'Parameters &amp; DSA'!$B$79)*K97)))*($AD$2/$AF$2)</f>
        <v>0</v>
      </c>
      <c r="AC97" s="282">
        <f>(IF('Parameters &amp; DSA'!$H$1=1,(('Parameters &amp; DSA'!$B$73+'Parameters &amp; DSA'!$B$79+'Parameters &amp; DSA'!$B$83+'Parameters &amp; DSA'!$B$87)*($M97+$N97))/(1+cDC)^$A97,(('Parameters &amp; DSA'!$B$73+'Parameters &amp; DSA'!$B$79)*($M97+$N97))))*($AD$2/$AF$2)</f>
        <v>0</v>
      </c>
      <c r="AD97" s="282">
        <f>(IF('Parameters &amp; DSA'!$H$1=1,(('Parameters &amp; DSA'!$B$73+'Parameters &amp; DSA'!$B$79+'Parameters &amp; DSA'!$B$83+'Parameters &amp; DSA'!$B$87)*(P97+Q97))/(1+cDC)^$A97,(('Parameters &amp; DSA'!$B$73+'Parameters &amp; DSA'!$B$79)*(P97+Q97))))*($AD$2/$AF$2)</f>
        <v>0</v>
      </c>
      <c r="AE97" s="282">
        <f>(IF('Parameters &amp; DSA'!$H$1=1,(('Parameters &amp; DSA'!$B$73+'Parameters &amp; DSA'!$B$79+'Parameters &amp; DSA'!$B$83+'Parameters &amp; DSA'!$B$87)*(S97+T97))/(1+cDC)^$A97,(('Parameters &amp; DSA'!$B$73+'Parameters &amp; DSA'!$B$79)*(S97+T97))))*($AD$2/$AF$2)</f>
        <v>0</v>
      </c>
      <c r="AF97" s="282">
        <f>(IF('Parameters &amp; DSA'!$H$1=1,(((V97)*cM_Dialysis0)+(W97*(cM_Dialysis1)))/(1+'Parameters &amp; DSA'!$B$6)^$A97,(((V97)*cM_Dialysis0)+(W97*cM_Dialysis1))))*($AD$2/$AG$2)</f>
        <v>0</v>
      </c>
      <c r="AG97" s="163">
        <f t="shared" si="70"/>
        <v>0</v>
      </c>
      <c r="AI97" s="84">
        <f t="shared" si="52"/>
        <v>0</v>
      </c>
      <c r="AJ97" s="25">
        <f t="shared" si="71"/>
        <v>0</v>
      </c>
      <c r="AK97" s="25">
        <f t="shared" si="53"/>
        <v>0</v>
      </c>
      <c r="AL97" s="25">
        <f t="shared" si="72"/>
        <v>0</v>
      </c>
      <c r="AM97" s="25">
        <f t="shared" si="54"/>
        <v>0</v>
      </c>
      <c r="AN97" s="25">
        <f t="shared" si="73"/>
        <v>0</v>
      </c>
      <c r="AO97" s="25">
        <f t="shared" si="55"/>
        <v>0</v>
      </c>
      <c r="AP97" s="25">
        <f t="shared" si="74"/>
        <v>0</v>
      </c>
      <c r="AQ97" s="25">
        <f t="shared" si="56"/>
        <v>0</v>
      </c>
      <c r="AR97" s="25">
        <f t="shared" si="75"/>
        <v>0</v>
      </c>
      <c r="AS97" s="25">
        <f t="shared" si="76"/>
        <v>0</v>
      </c>
      <c r="AT97" s="85">
        <f t="shared" si="77"/>
        <v>0</v>
      </c>
    </row>
    <row r="98" spans="1:46">
      <c r="A98" s="76">
        <v>94</v>
      </c>
      <c r="C98" s="10">
        <f t="shared" si="78"/>
        <v>136</v>
      </c>
      <c r="D98" s="93" t="str" cm="1">
        <f t="array" ref="D98">_xlfn.IFS(C98&lt;=4,"1-4",C98&lt;=9,"5-9",C98&lt;=14,"10-14",C98&lt;=19,"15-19",C98&lt;=24,"20-24",C98&lt;=29,"25-29",C98&lt;=34,"30-34",C98&lt;=39,"35-39",C98&lt;=44,"40-44",C98&lt;=49,"45-49",C98&lt;=54,"50-54",C98&lt;=54,"50-54",C98&lt;=59,"55-59",C98&lt;=64,"60-64",C98&lt;=69,"65-69",C98&lt;=74,"70-74",C98&lt;=79,"75-79",C98&lt;=84,"80-84",C98&gt;84,"85+")</f>
        <v>85+</v>
      </c>
      <c r="E98" s="79">
        <f>IF(D98="85+",1,VLOOKUP(D98,'Life table 2014'!$AF$3:$AR$21,7,FALSE))</f>
        <v>1</v>
      </c>
      <c r="F98" s="68"/>
      <c r="G98" s="266">
        <f t="shared" si="57"/>
        <v>34310</v>
      </c>
      <c r="H98" s="25">
        <f>'Parameters &amp; DSA'!$B$113*G98^'Parameters &amp; DSA'!$B$114</f>
        <v>4.5119414994209519</v>
      </c>
      <c r="I98" s="264">
        <f t="shared" si="81"/>
        <v>5.0264965796106398E-2</v>
      </c>
      <c r="J98" s="68"/>
      <c r="K98" s="134">
        <f t="shared" si="58"/>
        <v>0</v>
      </c>
      <c r="L98" s="135">
        <f t="shared" si="59"/>
        <v>0</v>
      </c>
      <c r="M98" s="135">
        <f t="shared" si="60"/>
        <v>0</v>
      </c>
      <c r="N98" s="25">
        <f t="shared" si="61"/>
        <v>0</v>
      </c>
      <c r="O98" s="25">
        <f t="shared" si="62"/>
        <v>0</v>
      </c>
      <c r="P98" s="25">
        <f t="shared" si="63"/>
        <v>0</v>
      </c>
      <c r="Q98" s="25">
        <f t="shared" si="64"/>
        <v>0</v>
      </c>
      <c r="R98" s="25">
        <f t="shared" si="65"/>
        <v>0</v>
      </c>
      <c r="S98" s="25">
        <f t="shared" si="66"/>
        <v>0</v>
      </c>
      <c r="T98" s="509">
        <f t="shared" si="67"/>
        <v>0</v>
      </c>
      <c r="U98" s="509">
        <f t="shared" si="68"/>
        <v>0</v>
      </c>
      <c r="V98" s="509">
        <f t="shared" si="69"/>
        <v>0</v>
      </c>
      <c r="W98" s="25">
        <f t="shared" si="82"/>
        <v>0</v>
      </c>
      <c r="X98" s="25">
        <f t="shared" si="83"/>
        <v>0</v>
      </c>
      <c r="Y98" s="136">
        <f t="shared" si="79"/>
        <v>1.0000000000000009</v>
      </c>
      <c r="Z98" s="85">
        <f t="shared" si="80"/>
        <v>1.0000000000000009</v>
      </c>
      <c r="AB98" s="162">
        <f>(IF('Parameters &amp; DSA'!$H$1=1,(('Parameters &amp; DSA'!$B$73+'Parameters &amp; DSA'!$B$79+'Parameters &amp; DSA'!$B$83+'Parameters &amp; DSA'!$B$87)*K98)/(1+cDC)^$A98,(('Parameters &amp; DSA'!$B$73+'Parameters &amp; DSA'!$B$79)*K98)))*($AD$2/$AF$2)</f>
        <v>0</v>
      </c>
      <c r="AC98" s="282">
        <f>(IF('Parameters &amp; DSA'!$H$1=1,(('Parameters &amp; DSA'!$B$73+'Parameters &amp; DSA'!$B$79+'Parameters &amp; DSA'!$B$83+'Parameters &amp; DSA'!$B$87)*($M98+$N98))/(1+cDC)^$A98,(('Parameters &amp; DSA'!$B$73+'Parameters &amp; DSA'!$B$79)*($M98+$N98))))*($AD$2/$AF$2)</f>
        <v>0</v>
      </c>
      <c r="AD98" s="282">
        <f>(IF('Parameters &amp; DSA'!$H$1=1,(('Parameters &amp; DSA'!$B$73+'Parameters &amp; DSA'!$B$79+'Parameters &amp; DSA'!$B$83+'Parameters &amp; DSA'!$B$87)*(P98+Q98))/(1+cDC)^$A98,(('Parameters &amp; DSA'!$B$73+'Parameters &amp; DSA'!$B$79)*(P98+Q98))))*($AD$2/$AF$2)</f>
        <v>0</v>
      </c>
      <c r="AE98" s="282">
        <f>(IF('Parameters &amp; DSA'!$H$1=1,(('Parameters &amp; DSA'!$B$73+'Parameters &amp; DSA'!$B$79+'Parameters &amp; DSA'!$B$83+'Parameters &amp; DSA'!$B$87)*(S98+T98))/(1+cDC)^$A98,(('Parameters &amp; DSA'!$B$73+'Parameters &amp; DSA'!$B$79)*(S98+T98))))*($AD$2/$AF$2)</f>
        <v>0</v>
      </c>
      <c r="AF98" s="282">
        <f>(IF('Parameters &amp; DSA'!$H$1=1,(((V98)*cM_Dialysis0)+(W98*(cM_Dialysis1)))/(1+'Parameters &amp; DSA'!$B$6)^$A98,(((V98)*cM_Dialysis0)+(W98*cM_Dialysis1))))*($AD$2/$AG$2)</f>
        <v>0</v>
      </c>
      <c r="AG98" s="163">
        <f t="shared" si="70"/>
        <v>0</v>
      </c>
      <c r="AI98" s="84">
        <f t="shared" si="52"/>
        <v>0</v>
      </c>
      <c r="AJ98" s="25">
        <f t="shared" si="71"/>
        <v>0</v>
      </c>
      <c r="AK98" s="25">
        <f t="shared" si="53"/>
        <v>0</v>
      </c>
      <c r="AL98" s="25">
        <f t="shared" si="72"/>
        <v>0</v>
      </c>
      <c r="AM98" s="25">
        <f t="shared" si="54"/>
        <v>0</v>
      </c>
      <c r="AN98" s="25">
        <f t="shared" si="73"/>
        <v>0</v>
      </c>
      <c r="AO98" s="25">
        <f t="shared" si="55"/>
        <v>0</v>
      </c>
      <c r="AP98" s="25">
        <f t="shared" si="74"/>
        <v>0</v>
      </c>
      <c r="AQ98" s="25">
        <f t="shared" si="56"/>
        <v>0</v>
      </c>
      <c r="AR98" s="25">
        <f t="shared" si="75"/>
        <v>0</v>
      </c>
      <c r="AS98" s="25">
        <f t="shared" si="76"/>
        <v>0</v>
      </c>
      <c r="AT98" s="85">
        <f t="shared" si="77"/>
        <v>0</v>
      </c>
    </row>
    <row r="99" spans="1:46">
      <c r="A99" s="76">
        <v>95</v>
      </c>
      <c r="C99" s="10">
        <f t="shared" si="78"/>
        <v>137</v>
      </c>
      <c r="D99" s="93" t="str" cm="1">
        <f t="array" ref="D99">_xlfn.IFS(C99&lt;=4,"1-4",C99&lt;=9,"5-9",C99&lt;=14,"10-14",C99&lt;=19,"15-19",C99&lt;=24,"20-24",C99&lt;=29,"25-29",C99&lt;=34,"30-34",C99&lt;=39,"35-39",C99&lt;=44,"40-44",C99&lt;=49,"45-49",C99&lt;=54,"50-54",C99&lt;=54,"50-54",C99&lt;=59,"55-59",C99&lt;=64,"60-64",C99&lt;=69,"65-69",C99&lt;=74,"70-74",C99&lt;=79,"75-79",C99&lt;=84,"80-84",C99&gt;84,"85+")</f>
        <v>85+</v>
      </c>
      <c r="E99" s="79">
        <f>IF(D99="85+",1,VLOOKUP(D99,'Life table 2014'!$AF$3:$AR$21,7,FALSE))</f>
        <v>1</v>
      </c>
      <c r="F99" s="68"/>
      <c r="G99" s="266">
        <f t="shared" si="57"/>
        <v>34675</v>
      </c>
      <c r="H99" s="25">
        <f>'Parameters &amp; DSA'!$B$113*G99^'Parameters &amp; DSA'!$B$114</f>
        <v>4.563554835259346</v>
      </c>
      <c r="I99" s="264">
        <f t="shared" si="81"/>
        <v>5.0303990730889425E-2</v>
      </c>
      <c r="J99" s="68"/>
      <c r="K99" s="134">
        <f t="shared" si="58"/>
        <v>0</v>
      </c>
      <c r="L99" s="135">
        <f t="shared" si="59"/>
        <v>0</v>
      </c>
      <c r="M99" s="135">
        <f t="shared" si="60"/>
        <v>0</v>
      </c>
      <c r="N99" s="25">
        <f t="shared" si="61"/>
        <v>0</v>
      </c>
      <c r="O99" s="25">
        <f t="shared" si="62"/>
        <v>0</v>
      </c>
      <c r="P99" s="25">
        <f t="shared" si="63"/>
        <v>0</v>
      </c>
      <c r="Q99" s="25">
        <f t="shared" si="64"/>
        <v>0</v>
      </c>
      <c r="R99" s="25">
        <f t="shared" si="65"/>
        <v>0</v>
      </c>
      <c r="S99" s="25">
        <f t="shared" si="66"/>
        <v>0</v>
      </c>
      <c r="T99" s="509">
        <f t="shared" si="67"/>
        <v>0</v>
      </c>
      <c r="U99" s="509">
        <f t="shared" si="68"/>
        <v>0</v>
      </c>
      <c r="V99" s="509">
        <f t="shared" si="69"/>
        <v>0</v>
      </c>
      <c r="W99" s="25">
        <f t="shared" si="82"/>
        <v>0</v>
      </c>
      <c r="X99" s="25">
        <f t="shared" si="83"/>
        <v>0</v>
      </c>
      <c r="Y99" s="136">
        <f t="shared" si="79"/>
        <v>1.0000000000000009</v>
      </c>
      <c r="Z99" s="85">
        <f t="shared" si="80"/>
        <v>1.0000000000000009</v>
      </c>
      <c r="AB99" s="162">
        <f>(IF('Parameters &amp; DSA'!$H$1=1,(('Parameters &amp; DSA'!$B$73+'Parameters &amp; DSA'!$B$79+'Parameters &amp; DSA'!$B$83+'Parameters &amp; DSA'!$B$87)*K99)/(1+cDC)^$A99,(('Parameters &amp; DSA'!$B$73+'Parameters &amp; DSA'!$B$79)*K99)))*($AD$2/$AF$2)</f>
        <v>0</v>
      </c>
      <c r="AC99" s="282">
        <f>(IF('Parameters &amp; DSA'!$H$1=1,(('Parameters &amp; DSA'!$B$73+'Parameters &amp; DSA'!$B$79+'Parameters &amp; DSA'!$B$83+'Parameters &amp; DSA'!$B$87)*($M99+$N99))/(1+cDC)^$A99,(('Parameters &amp; DSA'!$B$73+'Parameters &amp; DSA'!$B$79)*($M99+$N99))))*($AD$2/$AF$2)</f>
        <v>0</v>
      </c>
      <c r="AD99" s="282">
        <f>(IF('Parameters &amp; DSA'!$H$1=1,(('Parameters &amp; DSA'!$B$73+'Parameters &amp; DSA'!$B$79+'Parameters &amp; DSA'!$B$83+'Parameters &amp; DSA'!$B$87)*(P99+Q99))/(1+cDC)^$A99,(('Parameters &amp; DSA'!$B$73+'Parameters &amp; DSA'!$B$79)*(P99+Q99))))*($AD$2/$AF$2)</f>
        <v>0</v>
      </c>
      <c r="AE99" s="282">
        <f>(IF('Parameters &amp; DSA'!$H$1=1,(('Parameters &amp; DSA'!$B$73+'Parameters &amp; DSA'!$B$79+'Parameters &amp; DSA'!$B$83+'Parameters &amp; DSA'!$B$87)*(S99+T99))/(1+cDC)^$A99,(('Parameters &amp; DSA'!$B$73+'Parameters &amp; DSA'!$B$79)*(S99+T99))))*($AD$2/$AF$2)</f>
        <v>0</v>
      </c>
      <c r="AF99" s="282">
        <f>(IF('Parameters &amp; DSA'!$H$1=1,(((V99)*cM_Dialysis0)+(W99*(cM_Dialysis1)))/(1+'Parameters &amp; DSA'!$B$6)^$A99,(((V99)*cM_Dialysis0)+(W99*cM_Dialysis1))))*($AD$2/$AG$2)</f>
        <v>0</v>
      </c>
      <c r="AG99" s="163">
        <f t="shared" si="70"/>
        <v>0</v>
      </c>
      <c r="AI99" s="84">
        <f t="shared" si="52"/>
        <v>0</v>
      </c>
      <c r="AJ99" s="25">
        <f t="shared" si="71"/>
        <v>0</v>
      </c>
      <c r="AK99" s="25">
        <f t="shared" si="53"/>
        <v>0</v>
      </c>
      <c r="AL99" s="25">
        <f t="shared" si="72"/>
        <v>0</v>
      </c>
      <c r="AM99" s="25">
        <f t="shared" si="54"/>
        <v>0</v>
      </c>
      <c r="AN99" s="25">
        <f t="shared" si="73"/>
        <v>0</v>
      </c>
      <c r="AO99" s="25">
        <f t="shared" si="55"/>
        <v>0</v>
      </c>
      <c r="AP99" s="25">
        <f t="shared" si="74"/>
        <v>0</v>
      </c>
      <c r="AQ99" s="25">
        <f t="shared" si="56"/>
        <v>0</v>
      </c>
      <c r="AR99" s="25">
        <f t="shared" si="75"/>
        <v>0</v>
      </c>
      <c r="AS99" s="25">
        <f t="shared" si="76"/>
        <v>0</v>
      </c>
      <c r="AT99" s="85">
        <f t="shared" si="77"/>
        <v>0</v>
      </c>
    </row>
    <row r="100" spans="1:46">
      <c r="A100" s="76">
        <v>96</v>
      </c>
      <c r="C100" s="10">
        <f t="shared" si="78"/>
        <v>138</v>
      </c>
      <c r="D100" s="93" t="str" cm="1">
        <f t="array" ref="D100">_xlfn.IFS(C100&lt;=4,"1-4",C100&lt;=9,"5-9",C100&lt;=14,"10-14",C100&lt;=19,"15-19",C100&lt;=24,"20-24",C100&lt;=29,"25-29",C100&lt;=34,"30-34",C100&lt;=39,"35-39",C100&lt;=44,"40-44",C100&lt;=49,"45-49",C100&lt;=54,"50-54",C100&lt;=54,"50-54",C100&lt;=59,"55-59",C100&lt;=64,"60-64",C100&lt;=69,"65-69",C100&lt;=74,"70-74",C100&lt;=79,"75-79",C100&lt;=84,"80-84",C100&gt;84,"85+")</f>
        <v>85+</v>
      </c>
      <c r="E100" s="79">
        <f>IF(D100="85+",1,VLOOKUP(D100,'Life table 2014'!$AF$3:$AR$21,7,FALSE))</f>
        <v>1</v>
      </c>
      <c r="F100" s="68"/>
      <c r="G100" s="266">
        <f t="shared" si="57"/>
        <v>35040</v>
      </c>
      <c r="H100" s="25">
        <f>'Parameters &amp; DSA'!$B$113*G100^'Parameters &amp; DSA'!$B$114</f>
        <v>4.6152088619519844</v>
      </c>
      <c r="I100" s="264">
        <f t="shared" si="81"/>
        <v>5.0342633886562127E-2</v>
      </c>
      <c r="J100" s="68"/>
      <c r="K100" s="134">
        <f t="shared" si="58"/>
        <v>0</v>
      </c>
      <c r="L100" s="135">
        <f t="shared" si="59"/>
        <v>0</v>
      </c>
      <c r="M100" s="135">
        <f t="shared" si="60"/>
        <v>0</v>
      </c>
      <c r="N100" s="25">
        <f t="shared" si="61"/>
        <v>0</v>
      </c>
      <c r="O100" s="25">
        <f t="shared" si="62"/>
        <v>0</v>
      </c>
      <c r="P100" s="25">
        <f t="shared" si="63"/>
        <v>0</v>
      </c>
      <c r="Q100" s="25">
        <f t="shared" si="64"/>
        <v>0</v>
      </c>
      <c r="R100" s="25">
        <f t="shared" si="65"/>
        <v>0</v>
      </c>
      <c r="S100" s="25">
        <f t="shared" si="66"/>
        <v>0</v>
      </c>
      <c r="T100" s="509">
        <f t="shared" si="67"/>
        <v>0</v>
      </c>
      <c r="U100" s="509">
        <f t="shared" si="68"/>
        <v>0</v>
      </c>
      <c r="V100" s="509">
        <f t="shared" si="69"/>
        <v>0</v>
      </c>
      <c r="W100" s="25">
        <f t="shared" si="82"/>
        <v>0</v>
      </c>
      <c r="X100" s="25">
        <f t="shared" si="83"/>
        <v>0</v>
      </c>
      <c r="Y100" s="136">
        <f t="shared" si="79"/>
        <v>1.0000000000000009</v>
      </c>
      <c r="Z100" s="85">
        <f t="shared" si="80"/>
        <v>1.0000000000000009</v>
      </c>
      <c r="AB100" s="162">
        <f>(IF('Parameters &amp; DSA'!$H$1=1,(('Parameters &amp; DSA'!$B$73+'Parameters &amp; DSA'!$B$79+'Parameters &amp; DSA'!$B$83+'Parameters &amp; DSA'!$B$87)*K100)/(1+cDC)^$A100,(('Parameters &amp; DSA'!$B$73+'Parameters &amp; DSA'!$B$79)*K100)))*($AD$2/$AF$2)</f>
        <v>0</v>
      </c>
      <c r="AC100" s="282">
        <f>(IF('Parameters &amp; DSA'!$H$1=1,(('Parameters &amp; DSA'!$B$73+'Parameters &amp; DSA'!$B$79+'Parameters &amp; DSA'!$B$83+'Parameters &amp; DSA'!$B$87)*($M100+$N100))/(1+cDC)^$A100,(('Parameters &amp; DSA'!$B$73+'Parameters &amp; DSA'!$B$79)*($M100+$N100))))*($AD$2/$AF$2)</f>
        <v>0</v>
      </c>
      <c r="AD100" s="282">
        <f>(IF('Parameters &amp; DSA'!$H$1=1,(('Parameters &amp; DSA'!$B$73+'Parameters &amp; DSA'!$B$79+'Parameters &amp; DSA'!$B$83+'Parameters &amp; DSA'!$B$87)*(P100+Q100))/(1+cDC)^$A100,(('Parameters &amp; DSA'!$B$73+'Parameters &amp; DSA'!$B$79)*(P100+Q100))))*($AD$2/$AF$2)</f>
        <v>0</v>
      </c>
      <c r="AE100" s="282">
        <f>(IF('Parameters &amp; DSA'!$H$1=1,(('Parameters &amp; DSA'!$B$73+'Parameters &amp; DSA'!$B$79+'Parameters &amp; DSA'!$B$83+'Parameters &amp; DSA'!$B$87)*(S100+T100))/(1+cDC)^$A100,(('Parameters &amp; DSA'!$B$73+'Parameters &amp; DSA'!$B$79)*(S100+T100))))*($AD$2/$AF$2)</f>
        <v>0</v>
      </c>
      <c r="AF100" s="282">
        <f>(IF('Parameters &amp; DSA'!$H$1=1,(((V100)*cM_Dialysis0)+(W100*(cM_Dialysis1)))/(1+'Parameters &amp; DSA'!$B$6)^$A100,(((V100)*cM_Dialysis0)+(W100*cM_Dialysis1))))*($AD$2/$AG$2)</f>
        <v>0</v>
      </c>
      <c r="AG100" s="163">
        <f t="shared" si="70"/>
        <v>0</v>
      </c>
      <c r="AI100" s="84">
        <f t="shared" si="52"/>
        <v>0</v>
      </c>
      <c r="AJ100" s="25">
        <f t="shared" si="71"/>
        <v>0</v>
      </c>
      <c r="AK100" s="25">
        <f t="shared" si="53"/>
        <v>0</v>
      </c>
      <c r="AL100" s="25">
        <f t="shared" si="72"/>
        <v>0</v>
      </c>
      <c r="AM100" s="25">
        <f t="shared" si="54"/>
        <v>0</v>
      </c>
      <c r="AN100" s="25">
        <f t="shared" si="73"/>
        <v>0</v>
      </c>
      <c r="AO100" s="25">
        <f t="shared" si="55"/>
        <v>0</v>
      </c>
      <c r="AP100" s="25">
        <f t="shared" si="74"/>
        <v>0</v>
      </c>
      <c r="AQ100" s="25">
        <f t="shared" si="56"/>
        <v>0</v>
      </c>
      <c r="AR100" s="25">
        <f t="shared" si="75"/>
        <v>0</v>
      </c>
      <c r="AS100" s="25">
        <f t="shared" si="76"/>
        <v>0</v>
      </c>
      <c r="AT100" s="85">
        <f t="shared" si="77"/>
        <v>0</v>
      </c>
    </row>
    <row r="101" spans="1:46">
      <c r="A101" s="76">
        <v>97</v>
      </c>
      <c r="C101" s="10">
        <f t="shared" si="78"/>
        <v>139</v>
      </c>
      <c r="D101" s="93" t="str" cm="1">
        <f t="array" ref="D101">_xlfn.IFS(C101&lt;=4,"1-4",C101&lt;=9,"5-9",C101&lt;=14,"10-14",C101&lt;=19,"15-19",C101&lt;=24,"20-24",C101&lt;=29,"25-29",C101&lt;=34,"30-34",C101&lt;=39,"35-39",C101&lt;=44,"40-44",C101&lt;=49,"45-49",C101&lt;=54,"50-54",C101&lt;=54,"50-54",C101&lt;=59,"55-59",C101&lt;=64,"60-64",C101&lt;=69,"65-69",C101&lt;=74,"70-74",C101&lt;=79,"75-79",C101&lt;=84,"80-84",C101&gt;84,"85+")</f>
        <v>85+</v>
      </c>
      <c r="E101" s="79">
        <f>IF(D101="85+",1,VLOOKUP(D101,'Life table 2014'!$AF$3:$AR$21,7,FALSE))</f>
        <v>1</v>
      </c>
      <c r="F101" s="68"/>
      <c r="G101" s="266">
        <f t="shared" si="57"/>
        <v>35405</v>
      </c>
      <c r="H101" s="25">
        <f>'Parameters &amp; DSA'!$B$113*G101^'Parameters &amp; DSA'!$B$114</f>
        <v>4.6669031872011342</v>
      </c>
      <c r="I101" s="264">
        <f t="shared" si="81"/>
        <v>5.0380902936497884E-2</v>
      </c>
      <c r="J101" s="68"/>
      <c r="K101" s="134">
        <f t="shared" si="58"/>
        <v>0</v>
      </c>
      <c r="L101" s="135">
        <f t="shared" si="59"/>
        <v>0</v>
      </c>
      <c r="M101" s="135">
        <f t="shared" si="60"/>
        <v>0</v>
      </c>
      <c r="N101" s="25">
        <f t="shared" si="61"/>
        <v>0</v>
      </c>
      <c r="O101" s="25">
        <f t="shared" si="62"/>
        <v>0</v>
      </c>
      <c r="P101" s="25">
        <f t="shared" si="63"/>
        <v>0</v>
      </c>
      <c r="Q101" s="25">
        <f t="shared" si="64"/>
        <v>0</v>
      </c>
      <c r="R101" s="25">
        <f t="shared" si="65"/>
        <v>0</v>
      </c>
      <c r="S101" s="25">
        <f t="shared" si="66"/>
        <v>0</v>
      </c>
      <c r="T101" s="509">
        <f t="shared" si="67"/>
        <v>0</v>
      </c>
      <c r="U101" s="509">
        <f t="shared" si="68"/>
        <v>0</v>
      </c>
      <c r="V101" s="509">
        <f t="shared" si="69"/>
        <v>0</v>
      </c>
      <c r="W101" s="25">
        <f t="shared" si="82"/>
        <v>0</v>
      </c>
      <c r="X101" s="25">
        <f t="shared" si="83"/>
        <v>0</v>
      </c>
      <c r="Y101" s="136">
        <f t="shared" si="79"/>
        <v>1.0000000000000009</v>
      </c>
      <c r="Z101" s="85">
        <f t="shared" si="80"/>
        <v>1.0000000000000009</v>
      </c>
      <c r="AB101" s="162">
        <f>(IF('Parameters &amp; DSA'!$H$1=1,(('Parameters &amp; DSA'!$B$73+'Parameters &amp; DSA'!$B$79+'Parameters &amp; DSA'!$B$83+'Parameters &amp; DSA'!$B$87)*K101)/(1+cDC)^$A101,(('Parameters &amp; DSA'!$B$73+'Parameters &amp; DSA'!$B$79)*K101)))*($AD$2/$AF$2)</f>
        <v>0</v>
      </c>
      <c r="AC101" s="282">
        <f>(IF('Parameters &amp; DSA'!$H$1=1,(('Parameters &amp; DSA'!$B$73+'Parameters &amp; DSA'!$B$79+'Parameters &amp; DSA'!$B$83+'Parameters &amp; DSA'!$B$87)*($M101+$N101))/(1+cDC)^$A101,(('Parameters &amp; DSA'!$B$73+'Parameters &amp; DSA'!$B$79)*($M101+$N101))))*($AD$2/$AF$2)</f>
        <v>0</v>
      </c>
      <c r="AD101" s="282">
        <f>(IF('Parameters &amp; DSA'!$H$1=1,(('Parameters &amp; DSA'!$B$73+'Parameters &amp; DSA'!$B$79+'Parameters &amp; DSA'!$B$83+'Parameters &amp; DSA'!$B$87)*(P101+Q101))/(1+cDC)^$A101,(('Parameters &amp; DSA'!$B$73+'Parameters &amp; DSA'!$B$79)*(P101+Q101))))*($AD$2/$AF$2)</f>
        <v>0</v>
      </c>
      <c r="AE101" s="282">
        <f>(IF('Parameters &amp; DSA'!$H$1=1,(('Parameters &amp; DSA'!$B$73+'Parameters &amp; DSA'!$B$79+'Parameters &amp; DSA'!$B$83+'Parameters &amp; DSA'!$B$87)*(S101+T101))/(1+cDC)^$A101,(('Parameters &amp; DSA'!$B$73+'Parameters &amp; DSA'!$B$79)*(S101+T101))))*($AD$2/$AF$2)</f>
        <v>0</v>
      </c>
      <c r="AF101" s="282">
        <f>(IF('Parameters &amp; DSA'!$H$1=1,(((V101)*cM_Dialysis0)+(W101*(cM_Dialysis1)))/(1+'Parameters &amp; DSA'!$B$6)^$A101,(((V101)*cM_Dialysis0)+(W101*cM_Dialysis1))))*($AD$2/$AG$2)</f>
        <v>0</v>
      </c>
      <c r="AG101" s="163">
        <f t="shared" si="70"/>
        <v>0</v>
      </c>
      <c r="AI101" s="84">
        <f t="shared" si="52"/>
        <v>0</v>
      </c>
      <c r="AJ101" s="25">
        <f t="shared" si="71"/>
        <v>0</v>
      </c>
      <c r="AK101" s="25">
        <f t="shared" si="53"/>
        <v>0</v>
      </c>
      <c r="AL101" s="25">
        <f t="shared" si="72"/>
        <v>0</v>
      </c>
      <c r="AM101" s="25">
        <f t="shared" si="54"/>
        <v>0</v>
      </c>
      <c r="AN101" s="25">
        <f t="shared" si="73"/>
        <v>0</v>
      </c>
      <c r="AO101" s="25">
        <f t="shared" si="55"/>
        <v>0</v>
      </c>
      <c r="AP101" s="25">
        <f t="shared" si="74"/>
        <v>0</v>
      </c>
      <c r="AQ101" s="25">
        <f t="shared" si="56"/>
        <v>0</v>
      </c>
      <c r="AR101" s="25">
        <f t="shared" si="75"/>
        <v>0</v>
      </c>
      <c r="AS101" s="25">
        <f t="shared" si="76"/>
        <v>0</v>
      </c>
      <c r="AT101" s="85">
        <f t="shared" si="77"/>
        <v>0</v>
      </c>
    </row>
    <row r="102" spans="1:46">
      <c r="A102" s="76">
        <v>98</v>
      </c>
      <c r="C102" s="10">
        <f t="shared" si="78"/>
        <v>140</v>
      </c>
      <c r="D102" s="93" t="str" cm="1">
        <f t="array" ref="D102">_xlfn.IFS(C102&lt;=4,"1-4",C102&lt;=9,"5-9",C102&lt;=14,"10-14",C102&lt;=19,"15-19",C102&lt;=24,"20-24",C102&lt;=29,"25-29",C102&lt;=34,"30-34",C102&lt;=39,"35-39",C102&lt;=44,"40-44",C102&lt;=49,"45-49",C102&lt;=54,"50-54",C102&lt;=54,"50-54",C102&lt;=59,"55-59",C102&lt;=64,"60-64",C102&lt;=69,"65-69",C102&lt;=74,"70-74",C102&lt;=79,"75-79",C102&lt;=84,"80-84",C102&gt;84,"85+")</f>
        <v>85+</v>
      </c>
      <c r="E102" s="79">
        <f>IF(D102="85+",1,VLOOKUP(D102,'Life table 2014'!$AF$3:$AR$21,7,FALSE))</f>
        <v>1</v>
      </c>
      <c r="F102" s="68"/>
      <c r="G102" s="266">
        <f t="shared" si="57"/>
        <v>35770</v>
      </c>
      <c r="H102" s="25">
        <f>'Parameters &amp; DSA'!$B$113*G102^'Parameters &amp; DSA'!$B$114</f>
        <v>4.7186374264983657</v>
      </c>
      <c r="I102" s="264">
        <f t="shared" si="81"/>
        <v>5.0418805322373639E-2</v>
      </c>
      <c r="J102" s="68"/>
      <c r="K102" s="134">
        <f t="shared" si="58"/>
        <v>0</v>
      </c>
      <c r="L102" s="135">
        <f t="shared" si="59"/>
        <v>0</v>
      </c>
      <c r="M102" s="135">
        <f t="shared" si="60"/>
        <v>0</v>
      </c>
      <c r="N102" s="25">
        <f t="shared" si="61"/>
        <v>0</v>
      </c>
      <c r="O102" s="25">
        <f t="shared" si="62"/>
        <v>0</v>
      </c>
      <c r="P102" s="25">
        <f t="shared" si="63"/>
        <v>0</v>
      </c>
      <c r="Q102" s="25">
        <f t="shared" si="64"/>
        <v>0</v>
      </c>
      <c r="R102" s="25">
        <f t="shared" si="65"/>
        <v>0</v>
      </c>
      <c r="S102" s="25">
        <f t="shared" si="66"/>
        <v>0</v>
      </c>
      <c r="T102" s="509">
        <f t="shared" si="67"/>
        <v>0</v>
      </c>
      <c r="U102" s="509">
        <f t="shared" si="68"/>
        <v>0</v>
      </c>
      <c r="V102" s="509">
        <f t="shared" si="69"/>
        <v>0</v>
      </c>
      <c r="W102" s="25">
        <f t="shared" si="82"/>
        <v>0</v>
      </c>
      <c r="X102" s="25">
        <f t="shared" si="83"/>
        <v>0</v>
      </c>
      <c r="Y102" s="136">
        <f t="shared" si="79"/>
        <v>1.0000000000000009</v>
      </c>
      <c r="Z102" s="85">
        <f t="shared" si="80"/>
        <v>1.0000000000000009</v>
      </c>
      <c r="AB102" s="162">
        <f>(IF('Parameters &amp; DSA'!$H$1=1,(('Parameters &amp; DSA'!$B$73+'Parameters &amp; DSA'!$B$79+'Parameters &amp; DSA'!$B$83+'Parameters &amp; DSA'!$B$87)*K102)/(1+cDC)^$A102,(('Parameters &amp; DSA'!$B$73+'Parameters &amp; DSA'!$B$79)*K102)))*($AD$2/$AF$2)</f>
        <v>0</v>
      </c>
      <c r="AC102" s="282">
        <f>(IF('Parameters &amp; DSA'!$H$1=1,(('Parameters &amp; DSA'!$B$73+'Parameters &amp; DSA'!$B$79+'Parameters &amp; DSA'!$B$83+'Parameters &amp; DSA'!$B$87)*($M102+$N102))/(1+cDC)^$A102,(('Parameters &amp; DSA'!$B$73+'Parameters &amp; DSA'!$B$79)*($M102+$N102))))*($AD$2/$AF$2)</f>
        <v>0</v>
      </c>
      <c r="AD102" s="282">
        <f>(IF('Parameters &amp; DSA'!$H$1=1,(('Parameters &amp; DSA'!$B$73+'Parameters &amp; DSA'!$B$79+'Parameters &amp; DSA'!$B$83+'Parameters &amp; DSA'!$B$87)*(P102+Q102))/(1+cDC)^$A102,(('Parameters &amp; DSA'!$B$73+'Parameters &amp; DSA'!$B$79)*(P102+Q102))))*($AD$2/$AF$2)</f>
        <v>0</v>
      </c>
      <c r="AE102" s="282">
        <f>(IF('Parameters &amp; DSA'!$H$1=1,(('Parameters &amp; DSA'!$B$73+'Parameters &amp; DSA'!$B$79+'Parameters &amp; DSA'!$B$83+'Parameters &amp; DSA'!$B$87)*(S102+T102))/(1+cDC)^$A102,(('Parameters &amp; DSA'!$B$73+'Parameters &amp; DSA'!$B$79)*(S102+T102))))*($AD$2/$AF$2)</f>
        <v>0</v>
      </c>
      <c r="AF102" s="282">
        <f>(IF('Parameters &amp; DSA'!$H$1=1,(((V102)*cM_Dialysis0)+(W102*(cM_Dialysis1)))/(1+'Parameters &amp; DSA'!$B$6)^$A102,(((V102)*cM_Dialysis0)+(W102*cM_Dialysis1))))*($AD$2/$AG$2)</f>
        <v>0</v>
      </c>
      <c r="AG102" s="163">
        <f t="shared" si="70"/>
        <v>0</v>
      </c>
      <c r="AI102" s="84">
        <f t="shared" si="52"/>
        <v>0</v>
      </c>
      <c r="AJ102" s="25">
        <f t="shared" si="71"/>
        <v>0</v>
      </c>
      <c r="AK102" s="25">
        <f t="shared" si="53"/>
        <v>0</v>
      </c>
      <c r="AL102" s="25">
        <f t="shared" si="72"/>
        <v>0</v>
      </c>
      <c r="AM102" s="25">
        <f t="shared" si="54"/>
        <v>0</v>
      </c>
      <c r="AN102" s="25">
        <f t="shared" si="73"/>
        <v>0</v>
      </c>
      <c r="AO102" s="25">
        <f t="shared" si="55"/>
        <v>0</v>
      </c>
      <c r="AP102" s="25">
        <f t="shared" si="74"/>
        <v>0</v>
      </c>
      <c r="AQ102" s="25">
        <f t="shared" si="56"/>
        <v>0</v>
      </c>
      <c r="AR102" s="25">
        <f t="shared" si="75"/>
        <v>0</v>
      </c>
      <c r="AS102" s="25">
        <f t="shared" si="76"/>
        <v>0</v>
      </c>
      <c r="AT102" s="85">
        <f t="shared" si="77"/>
        <v>0</v>
      </c>
    </row>
    <row r="103" spans="1:46" ht="16.5" thickBot="1">
      <c r="A103" s="72">
        <v>99</v>
      </c>
      <c r="C103" s="80">
        <f t="shared" si="78"/>
        <v>141</v>
      </c>
      <c r="D103" s="81" t="str" cm="1">
        <f t="array" ref="D103">_xlfn.IFS(C103&lt;=4,"1-4",C103&lt;=9,"5-9",C103&lt;=14,"10-14",C103&lt;=19,"15-19",C103&lt;=24,"20-24",C103&lt;=29,"25-29",C103&lt;=34,"30-34",C103&lt;=39,"35-39",C103&lt;=44,"40-44",C103&lt;=49,"45-49",C103&lt;=54,"50-54",C103&lt;=54,"50-54",C103&lt;=59,"55-59",C103&lt;=64,"60-64",C103&lt;=69,"65-69",C103&lt;=74,"70-74",C103&lt;=79,"75-79",C103&lt;=84,"80-84",C103&gt;84,"85+")</f>
        <v>85+</v>
      </c>
      <c r="E103" s="82">
        <f>IF(D103="85+",1,VLOOKUP(D103,'Life table 2014'!$AF$3:$AR$21,7,FALSE))</f>
        <v>1</v>
      </c>
      <c r="F103" s="68"/>
      <c r="G103" s="267">
        <f t="shared" si="57"/>
        <v>36135</v>
      </c>
      <c r="H103" s="86">
        <f>'Parameters &amp; DSA'!$B$113*G103^'Parameters &amp; DSA'!$B$114</f>
        <v>4.7704112028919008</v>
      </c>
      <c r="I103" s="265">
        <f t="shared" si="81"/>
        <v>5.0456348263341333E-2</v>
      </c>
      <c r="J103" s="68"/>
      <c r="K103" s="134">
        <f t="shared" si="58"/>
        <v>0</v>
      </c>
      <c r="L103" s="135">
        <f t="shared" si="59"/>
        <v>0</v>
      </c>
      <c r="M103" s="135">
        <f t="shared" si="60"/>
        <v>0</v>
      </c>
      <c r="N103" s="25">
        <f t="shared" si="61"/>
        <v>0</v>
      </c>
      <c r="O103" s="25">
        <f t="shared" si="62"/>
        <v>0</v>
      </c>
      <c r="P103" s="25">
        <f t="shared" si="63"/>
        <v>0</v>
      </c>
      <c r="Q103" s="25">
        <f t="shared" si="64"/>
        <v>0</v>
      </c>
      <c r="R103" s="25">
        <f t="shared" si="65"/>
        <v>0</v>
      </c>
      <c r="S103" s="25">
        <f t="shared" si="66"/>
        <v>0</v>
      </c>
      <c r="T103" s="509">
        <f t="shared" si="67"/>
        <v>0</v>
      </c>
      <c r="U103" s="509">
        <f t="shared" si="68"/>
        <v>0</v>
      </c>
      <c r="V103" s="509">
        <f t="shared" si="69"/>
        <v>0</v>
      </c>
      <c r="W103" s="25">
        <f t="shared" si="82"/>
        <v>0</v>
      </c>
      <c r="X103" s="25">
        <f t="shared" si="83"/>
        <v>0</v>
      </c>
      <c r="Y103" s="136">
        <f t="shared" si="79"/>
        <v>1.0000000000000009</v>
      </c>
      <c r="Z103" s="85">
        <f t="shared" si="80"/>
        <v>1.0000000000000009</v>
      </c>
      <c r="AB103" s="162">
        <f>(IF('Parameters &amp; DSA'!$H$1=1,(('Parameters &amp; DSA'!$B$73+'Parameters &amp; DSA'!$B$79+'Parameters &amp; DSA'!$B$83+'Parameters &amp; DSA'!$B$87)*K103)/(1+cDC)^$A103,(('Parameters &amp; DSA'!$B$73+'Parameters &amp; DSA'!$B$79)*K103)))*($AD$2/$AF$2)</f>
        <v>0</v>
      </c>
      <c r="AC103" s="282">
        <f>(IF('Parameters &amp; DSA'!$H$1=1,(('Parameters &amp; DSA'!$B$73+'Parameters &amp; DSA'!$B$79+'Parameters &amp; DSA'!$B$83+'Parameters &amp; DSA'!$B$87)*($M103+$N103))/(1+cDC)^$A103,(('Parameters &amp; DSA'!$B$73+'Parameters &amp; DSA'!$B$79)*($M103+$N103))))*($AD$2/$AF$2)</f>
        <v>0</v>
      </c>
      <c r="AD103" s="282">
        <f>(IF('Parameters &amp; DSA'!$H$1=1,(('Parameters &amp; DSA'!$B$73+'Parameters &amp; DSA'!$B$79+'Parameters &amp; DSA'!$B$83+'Parameters &amp; DSA'!$B$87)*(P103+Q103))/(1+cDC)^$A103,(('Parameters &amp; DSA'!$B$73+'Parameters &amp; DSA'!$B$79)*(P103+Q103))))*($AD$2/$AF$2)</f>
        <v>0</v>
      </c>
      <c r="AE103" s="282">
        <f>(IF('Parameters &amp; DSA'!$H$1=1,(('Parameters &amp; DSA'!$B$73+'Parameters &amp; DSA'!$B$79+'Parameters &amp; DSA'!$B$83+'Parameters &amp; DSA'!$B$87)*(S103+T103))/(1+cDC)^$A103,(('Parameters &amp; DSA'!$B$73+'Parameters &amp; DSA'!$B$79)*(S103+T103))))*($AD$2/$AF$2)</f>
        <v>0</v>
      </c>
      <c r="AF103" s="282">
        <f>(IF('Parameters &amp; DSA'!$H$1=1,(((V103)*cM_Dialysis0)+(W103*(cM_Dialysis1)))/(1+'Parameters &amp; DSA'!$B$6)^$A103,(((V103)*cM_Dialysis0)+(W103*cM_Dialysis1))))*($AD$2/$AG$2)</f>
        <v>0</v>
      </c>
      <c r="AG103" s="163">
        <f t="shared" si="70"/>
        <v>0</v>
      </c>
      <c r="AI103" s="119">
        <f t="shared" si="52"/>
        <v>0</v>
      </c>
      <c r="AJ103" s="86">
        <f t="shared" si="71"/>
        <v>0</v>
      </c>
      <c r="AK103" s="86">
        <f t="shared" si="53"/>
        <v>0</v>
      </c>
      <c r="AL103" s="86">
        <f t="shared" si="72"/>
        <v>0</v>
      </c>
      <c r="AM103" s="86">
        <f t="shared" si="54"/>
        <v>0</v>
      </c>
      <c r="AN103" s="86">
        <f t="shared" si="73"/>
        <v>0</v>
      </c>
      <c r="AO103" s="86">
        <f t="shared" si="55"/>
        <v>0</v>
      </c>
      <c r="AP103" s="86">
        <f t="shared" si="74"/>
        <v>0</v>
      </c>
      <c r="AQ103" s="86">
        <f t="shared" si="56"/>
        <v>0</v>
      </c>
      <c r="AR103" s="86">
        <f t="shared" si="75"/>
        <v>0</v>
      </c>
      <c r="AS103" s="86">
        <f t="shared" si="76"/>
        <v>0</v>
      </c>
      <c r="AT103" s="87">
        <f t="shared" si="77"/>
        <v>0</v>
      </c>
    </row>
    <row r="104" spans="1:46" ht="16.5" thickBot="1">
      <c r="C104"/>
      <c r="D104"/>
      <c r="E104" s="68"/>
      <c r="F104" s="68"/>
      <c r="G104" s="68"/>
      <c r="H104" s="68"/>
      <c r="I104" s="68"/>
      <c r="J104" s="68"/>
    </row>
    <row r="105" spans="1:46" ht="16.5" thickBot="1">
      <c r="K105" s="213">
        <f>SUM(K4:K103)</f>
        <v>11.646095617965443</v>
      </c>
      <c r="L105" s="210">
        <f t="shared" ref="L105:X105" si="84">SUM(L4:L103)</f>
        <v>0.11282536516954751</v>
      </c>
      <c r="M105" s="210">
        <f t="shared" si="84"/>
        <v>0.88717463483045333</v>
      </c>
      <c r="N105" s="210">
        <f t="shared" si="84"/>
        <v>4.8123280348745405</v>
      </c>
      <c r="O105" s="210">
        <f t="shared" si="84"/>
        <v>8.5119962351363126E-2</v>
      </c>
      <c r="P105" s="210">
        <f t="shared" si="84"/>
        <v>0.80205467247909012</v>
      </c>
      <c r="Q105" s="210">
        <f t="shared" si="84"/>
        <v>2.2343104991306073</v>
      </c>
      <c r="R105" s="210">
        <f t="shared" si="84"/>
        <v>5.7284506102221119E-2</v>
      </c>
      <c r="S105" s="210">
        <f t="shared" si="84"/>
        <v>0.74477016637686932</v>
      </c>
      <c r="T105" s="210">
        <f t="shared" si="84"/>
        <v>0.32381040681614603</v>
      </c>
      <c r="U105" s="210">
        <f t="shared" si="84"/>
        <v>0.42095975956072301</v>
      </c>
      <c r="V105" s="210">
        <f t="shared" si="84"/>
        <v>0.32381040681614603</v>
      </c>
      <c r="W105" s="210">
        <f t="shared" si="84"/>
        <v>3.4321935893803728</v>
      </c>
      <c r="X105" s="210">
        <f t="shared" si="84"/>
        <v>0.32381040681614598</v>
      </c>
      <c r="Y105" s="281">
        <f>SUM(K105:X105)</f>
        <v>26.206548028669673</v>
      </c>
      <c r="AB105" s="279">
        <f>SUM(AB4:AB103)</f>
        <v>87818.364852798579</v>
      </c>
      <c r="AC105" s="280">
        <f t="shared" ref="AC105:AF105" si="85">SUM(AC4:AC103)</f>
        <v>36731.00818524124</v>
      </c>
      <c r="AD105" s="280">
        <f t="shared" si="85"/>
        <v>17842.74437768311</v>
      </c>
      <c r="AE105" s="280">
        <f t="shared" si="85"/>
        <v>6064.5692092903246</v>
      </c>
      <c r="AF105" s="283">
        <f t="shared" si="85"/>
        <v>1144838.5260511877</v>
      </c>
      <c r="AG105" s="301">
        <f>SUM(AG4:AG103)</f>
        <v>1293295.2126762012</v>
      </c>
      <c r="AR105" s="117" t="s">
        <v>179</v>
      </c>
      <c r="AS105" s="124"/>
      <c r="AT105" s="300">
        <f>SUM(AT4:AT103)</f>
        <v>15.225417028486147</v>
      </c>
    </row>
    <row r="106" spans="1:46" ht="16.5" thickBot="1"/>
    <row r="107" spans="1:46" ht="16.5" thickBot="1">
      <c r="K107" s="213">
        <f>SUM(K4:K103)</f>
        <v>11.646095617965443</v>
      </c>
      <c r="L107" s="99"/>
      <c r="M107" s="99"/>
      <c r="N107" s="210">
        <f>SUM(M105:N105)</f>
        <v>5.6995026697049935</v>
      </c>
      <c r="O107" s="99"/>
      <c r="P107" s="99"/>
      <c r="Q107" s="210">
        <f>SUM(P105:Q105)</f>
        <v>3.0363651716096975</v>
      </c>
      <c r="R107" s="99"/>
      <c r="S107" s="99"/>
      <c r="T107" s="210">
        <f>SUM(S105:U105)</f>
        <v>1.4895403327537384</v>
      </c>
      <c r="U107" s="210"/>
      <c r="V107" s="99"/>
      <c r="W107" s="284">
        <f>SUM(V105:X105)</f>
        <v>4.0798144030126648</v>
      </c>
      <c r="Y107" s="25"/>
      <c r="AR107" s="117" t="s">
        <v>177</v>
      </c>
      <c r="AS107" s="124"/>
      <c r="AT107" s="300">
        <f>SUM(AS4:AS103)</f>
        <v>17.091197797282462</v>
      </c>
    </row>
    <row r="108" spans="1:46" ht="16.5" thickBot="1"/>
    <row r="109" spans="1:46" ht="16.5" thickBot="1">
      <c r="K109" s="285">
        <f>K107/Y105</f>
        <v>0.44439640067149416</v>
      </c>
      <c r="L109" s="286"/>
      <c r="M109" s="286"/>
      <c r="N109" s="286">
        <f>N107/Y105</f>
        <v>0.21748391522110433</v>
      </c>
      <c r="O109" s="286"/>
      <c r="P109" s="286"/>
      <c r="Q109" s="286">
        <f>Q107/Y105</f>
        <v>0.11586284344996325</v>
      </c>
      <c r="R109" s="286"/>
      <c r="S109" s="286"/>
      <c r="T109" s="286">
        <f>T107/Y105</f>
        <v>5.6838479113090278E-2</v>
      </c>
      <c r="U109" s="286"/>
      <c r="V109" s="286"/>
      <c r="W109" s="287">
        <f>W107/Y105</f>
        <v>0.15567919889904588</v>
      </c>
    </row>
  </sheetData>
  <mergeCells count="3">
    <mergeCell ref="C1:Z1"/>
    <mergeCell ref="AB1:AG1"/>
    <mergeCell ref="AI1:AT1"/>
  </mergeCells>
  <conditionalFormatting sqref="Z4">
    <cfRule type="cellIs" dxfId="5" priority="7" operator="notEqual">
      <formula>1</formula>
    </cfRule>
    <cfRule type="cellIs" dxfId="4" priority="8" operator="equal">
      <formula>1</formula>
    </cfRule>
  </conditionalFormatting>
  <conditionalFormatting sqref="Z5:Z103">
    <cfRule type="cellIs" dxfId="3" priority="3" operator="notEqual">
      <formula>1</formula>
    </cfRule>
    <cfRule type="cellIs" dxfId="2" priority="4" operator="equal">
      <formula>1</formula>
    </cfRule>
  </conditionalFormatting>
  <conditionalFormatting sqref="T5:V103">
    <cfRule type="cellIs" dxfId="1" priority="1" operator="lessThan">
      <formula>0</formula>
    </cfRule>
    <cfRule type="cellIs" dxfId="0" priority="2" operator="lessThan">
      <formula>0</formula>
    </cfRule>
  </conditionalFormatting>
  <pageMargins left="0.7" right="0.7" top="0.75" bottom="0.75" header="0.3" footer="0.3"/>
  <ignoredErrors>
    <ignoredError sqref="D4:D53 D54:D103" twoDigitTextYear="1"/>
    <ignoredError sqref="Q3" numberStoredAsText="1"/>
  </ignoredErrors>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2698A-8632-D246-B43B-3CE5FF0ACAE3}">
  <sheetPr codeName="Sheet8"/>
  <dimension ref="A1:CC1015"/>
  <sheetViews>
    <sheetView zoomScale="55" zoomScaleNormal="55" workbookViewId="0">
      <pane xSplit="2" ySplit="6" topLeftCell="C7" activePane="bottomRight" state="frozen"/>
      <selection activeCell="A2" sqref="A2:E18"/>
      <selection pane="topRight" activeCell="A2" sqref="A2:E18"/>
      <selection pane="bottomLeft" activeCell="A2" sqref="A2:E18"/>
      <selection pane="bottomRight" activeCell="P25" sqref="P25"/>
    </sheetView>
  </sheetViews>
  <sheetFormatPr defaultColWidth="11.25" defaultRowHeight="15.75"/>
  <cols>
    <col min="1" max="1" width="10.75" style="11" customWidth="1"/>
    <col min="2" max="2" width="1.75" style="121" customWidth="1"/>
    <col min="5" max="5" width="11.25" style="315" hidden="1" customWidth="1"/>
    <col min="8" max="8" width="11.25" style="315" hidden="1" customWidth="1"/>
    <col min="11" max="11" width="11.25" style="315" hidden="1" customWidth="1"/>
    <col min="15" max="15" width="12.5" customWidth="1"/>
    <col min="16" max="16" width="12.75" customWidth="1"/>
    <col min="17" max="17" width="12.25" customWidth="1"/>
    <col min="18" max="18" width="10.25" customWidth="1"/>
    <col min="19" max="19" width="1.75" style="121" customWidth="1"/>
    <col min="23" max="23" width="0" hidden="1" customWidth="1"/>
    <col min="24" max="24" width="1.75" style="121" customWidth="1"/>
    <col min="25" max="28" width="15.75" customWidth="1"/>
    <col min="29" max="29" width="16.25" customWidth="1"/>
    <col min="30" max="30" width="17" customWidth="1"/>
    <col min="31" max="34" width="15.75" customWidth="1"/>
    <col min="35" max="35" width="23" customWidth="1"/>
    <col min="36" max="36" width="24" customWidth="1"/>
    <col min="37" max="37" width="1.75" style="121" customWidth="1"/>
    <col min="43" max="47" width="0" hidden="1" customWidth="1"/>
    <col min="48" max="48" width="1.75" style="121" customWidth="1"/>
    <col min="51" max="51" width="22.25" customWidth="1"/>
    <col min="54" max="56" width="23.25" customWidth="1"/>
    <col min="57" max="57" width="24.25" style="10" customWidth="1"/>
    <col min="58" max="58" width="25" style="10" customWidth="1"/>
    <col min="59" max="59" width="23.75" customWidth="1"/>
    <col min="60" max="60" width="1.75" style="121" customWidth="1"/>
    <col min="61" max="61" width="20.75" customWidth="1"/>
    <col min="62" max="62" width="20.75" style="90" customWidth="1"/>
    <col min="63" max="63" width="1.75" customWidth="1"/>
    <col min="64" max="64" width="23.25" style="10" customWidth="1"/>
    <col min="65" max="65" width="20.75" customWidth="1"/>
    <col min="66" max="66" width="20.75" style="90" customWidth="1"/>
    <col min="67" max="67" width="3" customWidth="1"/>
    <col min="68" max="68" width="23.25" style="206" customWidth="1"/>
    <col min="69" max="69" width="5.125" customWidth="1"/>
    <col min="70" max="70" width="10.75" style="10"/>
    <col min="71" max="71" width="10.75" style="90"/>
    <col min="72" max="72" width="2" customWidth="1"/>
    <col min="73" max="73" width="24" style="10" customWidth="1"/>
    <col min="74" max="74" width="25.75" style="90" customWidth="1"/>
    <col min="75" max="75" width="2.25" customWidth="1"/>
    <col min="76" max="76" width="20.25" style="175" customWidth="1"/>
    <col min="77" max="77" width="15.75" customWidth="1"/>
    <col min="78" max="78" width="15.75" style="176" customWidth="1"/>
    <col min="79" max="79" width="2" customWidth="1"/>
    <col min="80" max="80" width="16" style="177" customWidth="1"/>
    <col min="81" max="81" width="24.75" style="178" customWidth="1"/>
  </cols>
  <sheetData>
    <row r="1" spans="1:81" ht="16.5" thickBot="1">
      <c r="B1" s="131"/>
      <c r="C1" s="530" t="s">
        <v>187</v>
      </c>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31"/>
      <c r="AV1" s="120"/>
      <c r="AW1" s="530" t="s">
        <v>188</v>
      </c>
      <c r="AX1" s="526"/>
      <c r="AY1" s="526"/>
      <c r="AZ1" s="526"/>
      <c r="BA1" s="526"/>
      <c r="BB1" s="531"/>
      <c r="BC1" s="294"/>
      <c r="BD1" s="294"/>
      <c r="BE1" s="132"/>
      <c r="BF1" s="527" t="s">
        <v>211</v>
      </c>
      <c r="BG1" s="529"/>
      <c r="BH1" s="120"/>
      <c r="BI1" s="513" t="s">
        <v>189</v>
      </c>
      <c r="BJ1" s="515"/>
      <c r="BL1" s="532" t="s">
        <v>190</v>
      </c>
      <c r="BM1" s="533"/>
      <c r="BN1" s="534"/>
      <c r="BP1" s="202" t="s">
        <v>198</v>
      </c>
      <c r="BR1" s="513" t="s">
        <v>191</v>
      </c>
      <c r="BS1" s="515"/>
      <c r="BU1" s="513" t="s">
        <v>192</v>
      </c>
      <c r="BV1" s="515"/>
      <c r="BX1" s="527" t="s">
        <v>210</v>
      </c>
      <c r="BY1" s="528"/>
      <c r="BZ1" s="529"/>
      <c r="CB1" s="527" t="s">
        <v>330</v>
      </c>
      <c r="CC1" s="529"/>
    </row>
    <row r="2" spans="1:81" ht="7.9" customHeight="1" thickBot="1">
      <c r="A2"/>
      <c r="B2"/>
      <c r="C2" s="91"/>
      <c r="D2" s="91"/>
      <c r="E2" s="319"/>
      <c r="F2" s="91"/>
      <c r="G2" s="91"/>
      <c r="H2" s="319"/>
      <c r="I2" s="91"/>
      <c r="J2" s="91"/>
      <c r="K2" s="319"/>
      <c r="L2" s="91"/>
      <c r="M2" s="91"/>
      <c r="N2" s="91"/>
      <c r="O2" s="91"/>
      <c r="P2" s="91"/>
      <c r="Q2" s="91"/>
      <c r="R2" s="91"/>
      <c r="S2"/>
      <c r="T2" s="91"/>
      <c r="U2" s="91"/>
      <c r="V2" s="91"/>
      <c r="W2" s="91"/>
      <c r="X2"/>
      <c r="Y2" s="91"/>
      <c r="Z2" s="91"/>
      <c r="AA2" s="91"/>
      <c r="AB2" s="91"/>
      <c r="AC2" s="91"/>
      <c r="AD2" s="91"/>
      <c r="AE2" s="91"/>
      <c r="AF2" s="91"/>
      <c r="AG2" s="91"/>
      <c r="AH2" s="91"/>
      <c r="AI2" s="91"/>
      <c r="AJ2" s="91"/>
      <c r="AK2"/>
      <c r="AL2" s="91"/>
      <c r="AM2" s="91"/>
      <c r="AN2" s="91"/>
      <c r="AO2" s="91"/>
      <c r="AP2" s="91"/>
      <c r="AQ2" s="91"/>
      <c r="AR2" s="91"/>
      <c r="AS2" s="91"/>
      <c r="AT2" s="91"/>
      <c r="AU2" s="91"/>
      <c r="AV2"/>
      <c r="BE2"/>
      <c r="BF2"/>
      <c r="BH2" s="90"/>
      <c r="BJ2"/>
      <c r="BL2"/>
      <c r="BN2"/>
      <c r="BP2" s="182"/>
      <c r="BR2" s="99"/>
      <c r="BS2" s="99"/>
      <c r="BU2" s="174"/>
      <c r="BV2"/>
      <c r="BX2" s="189"/>
      <c r="BZ2"/>
      <c r="CB2" s="190"/>
      <c r="CC2" s="191"/>
    </row>
    <row r="3" spans="1:81" ht="16.5" thickBot="1">
      <c r="A3" s="143" t="s">
        <v>193</v>
      </c>
      <c r="B3" s="90"/>
      <c r="C3" s="19" t="s">
        <v>194</v>
      </c>
      <c r="D3" s="19"/>
      <c r="E3" s="535"/>
      <c r="F3" s="19"/>
      <c r="G3" s="19"/>
      <c r="H3" s="535"/>
      <c r="I3" s="19"/>
      <c r="J3" s="19"/>
      <c r="K3" s="535"/>
      <c r="L3" s="19"/>
      <c r="M3" s="19"/>
      <c r="N3" s="19"/>
      <c r="O3" s="19"/>
      <c r="P3" s="19"/>
      <c r="Q3" s="19"/>
      <c r="R3" s="19"/>
      <c r="T3" s="19" t="s">
        <v>195</v>
      </c>
      <c r="U3" s="19"/>
      <c r="V3" s="19"/>
      <c r="W3" s="19"/>
      <c r="Y3" s="19" t="s">
        <v>320</v>
      </c>
      <c r="Z3" s="19"/>
      <c r="AA3" s="19"/>
      <c r="AB3" s="19"/>
      <c r="AC3" s="19"/>
      <c r="AD3" s="19"/>
      <c r="AE3" s="19"/>
      <c r="AF3" s="19"/>
      <c r="AG3" s="19"/>
      <c r="AH3" s="19"/>
      <c r="AI3" s="19"/>
      <c r="AJ3" s="19"/>
      <c r="AL3" s="19" t="s">
        <v>196</v>
      </c>
      <c r="AM3" s="19"/>
      <c r="AN3" s="19"/>
      <c r="AO3" s="19"/>
      <c r="AP3" s="19"/>
      <c r="AQ3" s="19"/>
      <c r="AR3" s="19"/>
      <c r="AS3" s="19"/>
      <c r="AT3" s="19"/>
      <c r="AU3" s="19"/>
      <c r="AW3" s="295" t="s">
        <v>0</v>
      </c>
      <c r="AX3" s="289"/>
      <c r="AY3" s="289"/>
      <c r="AZ3" s="289" t="s">
        <v>197</v>
      </c>
      <c r="BA3" s="289"/>
      <c r="BB3" s="289"/>
      <c r="BC3" s="289" t="s">
        <v>186</v>
      </c>
      <c r="BD3" s="296"/>
      <c r="BE3" s="133" t="s">
        <v>354</v>
      </c>
      <c r="BF3">
        <v>160000</v>
      </c>
      <c r="BG3" s="165">
        <v>160000</v>
      </c>
      <c r="BI3" s="91"/>
      <c r="BJ3" s="91"/>
      <c r="BL3" s="91"/>
      <c r="BM3" s="91"/>
      <c r="BN3" s="91"/>
      <c r="BP3" s="203">
        <f>BP5-(MAX(BF5,BG5))</f>
        <v>0</v>
      </c>
      <c r="BR3" s="168" t="s">
        <v>199</v>
      </c>
      <c r="BS3" s="169" t="s">
        <v>191</v>
      </c>
      <c r="BU3" s="28" t="s">
        <v>200</v>
      </c>
      <c r="BV3" s="166">
        <f>BS4*BP3</f>
        <v>0</v>
      </c>
      <c r="BX3" s="188"/>
      <c r="BZ3" s="188"/>
      <c r="CB3" s="11"/>
      <c r="CC3" s="7"/>
    </row>
    <row r="4" spans="1:81" s="4" customFormat="1" ht="16.5" thickBot="1">
      <c r="A4" s="8"/>
      <c r="B4" s="137"/>
      <c r="C4" s="26" t="str">
        <f>'Parameters &amp; DSA'!A10</f>
        <v>p3a/3a</v>
      </c>
      <c r="D4" s="26" t="str">
        <f>'Parameters &amp; DSA'!A11</f>
        <v>p3a/3b</v>
      </c>
      <c r="E4" s="536" t="e">
        <f>'Parameters &amp; DSA'!#REF!</f>
        <v>#REF!</v>
      </c>
      <c r="F4" s="26" t="str">
        <f>'Parameters &amp; DSA'!A12</f>
        <v>p3b/3b</v>
      </c>
      <c r="G4" s="26" t="str">
        <f>'Parameters &amp; DSA'!A13</f>
        <v>p3b/4</v>
      </c>
      <c r="H4" s="536" t="e">
        <f>'Parameters &amp; DSA'!#REF!</f>
        <v>#REF!</v>
      </c>
      <c r="I4" s="26" t="str">
        <f>'Parameters &amp; DSA'!A14</f>
        <v>p4/4</v>
      </c>
      <c r="J4" s="26" t="str">
        <f>'Parameters &amp; DSA'!A15</f>
        <v>p4/5</v>
      </c>
      <c r="K4" s="536" t="e">
        <f>'Parameters &amp; DSA'!#REF!</f>
        <v>#REF!</v>
      </c>
      <c r="L4" s="26" t="str">
        <f>'Parameters &amp; DSA'!A16</f>
        <v>p5/5</v>
      </c>
      <c r="M4" s="26" t="str">
        <f>'Parameters &amp; DSA'!A17</f>
        <v>p5/Dialysis</v>
      </c>
      <c r="N4" s="26" t="str">
        <f>'Parameters &amp; DSA'!A18</f>
        <v>p5/Death</v>
      </c>
      <c r="O4" s="26" t="s">
        <v>305</v>
      </c>
      <c r="P4" s="26" t="s">
        <v>307</v>
      </c>
      <c r="Q4" s="26" t="s">
        <v>309</v>
      </c>
      <c r="R4" s="26" t="s">
        <v>311</v>
      </c>
      <c r="S4" s="138"/>
      <c r="T4" s="26" t="str">
        <f>'Parameters &amp; DSA'!A23</f>
        <v>RR3a</v>
      </c>
      <c r="U4" s="26" t="str">
        <f>'Parameters &amp; DSA'!A24</f>
        <v>RR3b</v>
      </c>
      <c r="V4" s="26" t="str">
        <f>'Parameters &amp; DSA'!A25</f>
        <v>RR4</v>
      </c>
      <c r="W4" s="26" t="str">
        <f>'Parameters &amp; DSA'!A26</f>
        <v>RR5</v>
      </c>
      <c r="X4" s="138"/>
      <c r="Y4" s="26" t="str">
        <f>'Parameters &amp; DSA'!A71</f>
        <v>cWageCT</v>
      </c>
      <c r="Z4" s="26" t="str">
        <f>'Parameters &amp; DSA'!A72</f>
        <v>cMaterialsCT</v>
      </c>
      <c r="AA4" s="26" t="str">
        <f>'Parameters &amp; DSA'!A74</f>
        <v>cWageICP</v>
      </c>
      <c r="AB4" s="26" t="str">
        <f>'Parameters &amp; DSA'!A75</f>
        <v>cMaterialsICP</v>
      </c>
      <c r="AC4" s="26" t="str">
        <f>'Parameters &amp; DSA'!A78</f>
        <v>cIndirectMCT</v>
      </c>
      <c r="AD4" s="26" t="str">
        <f>'Parameters &amp; DSA'!A79</f>
        <v>cIndirectMICP</v>
      </c>
      <c r="AE4" s="26" t="str">
        <f>'Parameters &amp; DSA'!A82</f>
        <v>cDirectNMCT</v>
      </c>
      <c r="AF4" s="26" t="str">
        <f>'Parameters &amp; DSA'!A83</f>
        <v>cDirectNMICP</v>
      </c>
      <c r="AG4" s="26" t="str">
        <f>'Parameters &amp; DSA'!A86</f>
        <v>cIndirectNMCT</v>
      </c>
      <c r="AH4" s="26" t="str">
        <f>'Parameters &amp; DSA'!A87</f>
        <v>cIndirectNMICP</v>
      </c>
      <c r="AI4" s="26" t="str">
        <f>'Parameters &amp; DSA'!A47</f>
        <v>cMDialysis0</v>
      </c>
      <c r="AJ4" s="26" t="str">
        <f>'Parameters &amp; DSA'!A48</f>
        <v>cMDialysis1</v>
      </c>
      <c r="AK4" s="138"/>
      <c r="AL4" s="26" t="str">
        <f>'Parameters &amp; DSA'!A61</f>
        <v>u3a</v>
      </c>
      <c r="AM4" s="26" t="str">
        <f>'Parameters &amp; DSA'!A62</f>
        <v>u3b</v>
      </c>
      <c r="AN4" s="26" t="str">
        <f>'Parameters &amp; DSA'!A63</f>
        <v>u4</v>
      </c>
      <c r="AO4" s="26" t="str">
        <f>'Parameters &amp; DSA'!A64</f>
        <v>u5</v>
      </c>
      <c r="AP4" s="26" t="str">
        <f>'Parameters &amp; DSA'!A65</f>
        <v>uDialysis</v>
      </c>
      <c r="AQ4" s="26" t="str">
        <f>AL4</f>
        <v>u3a</v>
      </c>
      <c r="AR4" s="26" t="str">
        <f>AM4</f>
        <v>u3b</v>
      </c>
      <c r="AS4" s="26" t="str">
        <f t="shared" ref="AS4:AU5" si="0">AN4</f>
        <v>u4</v>
      </c>
      <c r="AT4" s="26" t="str">
        <f t="shared" si="0"/>
        <v>u5</v>
      </c>
      <c r="AU4" s="26" t="str">
        <f t="shared" si="0"/>
        <v>uDialysis</v>
      </c>
      <c r="AV4" s="138"/>
      <c r="AW4" s="297" t="s">
        <v>201</v>
      </c>
      <c r="AX4" s="26" t="s">
        <v>202</v>
      </c>
      <c r="AY4" s="26" t="s">
        <v>203</v>
      </c>
      <c r="AZ4" s="26" t="s">
        <v>201</v>
      </c>
      <c r="BA4" s="26" t="s">
        <v>202</v>
      </c>
      <c r="BB4" s="26" t="s">
        <v>203</v>
      </c>
      <c r="BC4" s="26" t="s">
        <v>184</v>
      </c>
      <c r="BD4" s="298" t="s">
        <v>185</v>
      </c>
      <c r="BE4" s="139"/>
      <c r="BF4" s="200" t="s">
        <v>82</v>
      </c>
      <c r="BG4" s="26" t="s">
        <v>197</v>
      </c>
      <c r="BH4" s="138"/>
      <c r="BI4" s="274" t="s">
        <v>82</v>
      </c>
      <c r="BJ4" s="144" t="s">
        <v>197</v>
      </c>
      <c r="BL4" s="154" t="s">
        <v>183</v>
      </c>
      <c r="BM4" s="155" t="s">
        <v>0</v>
      </c>
      <c r="BN4" s="156" t="s">
        <v>197</v>
      </c>
      <c r="BP4" s="204" t="s">
        <v>204</v>
      </c>
      <c r="BR4" s="128">
        <v>10000</v>
      </c>
      <c r="BS4" s="167">
        <f>SUM(BS7:BS11)</f>
        <v>47170.984028103696</v>
      </c>
      <c r="BU4" s="172" t="s">
        <v>183</v>
      </c>
      <c r="BV4" s="173" t="s">
        <v>200</v>
      </c>
      <c r="BX4" s="187" t="s">
        <v>205</v>
      </c>
      <c r="BY4" s="186" t="s">
        <v>206</v>
      </c>
      <c r="BZ4" s="184" t="s">
        <v>204</v>
      </c>
      <c r="CB4" s="180" t="s">
        <v>207</v>
      </c>
      <c r="CC4" s="181">
        <f>(BZ5-(MAX(BX5,BY5)))*BS4</f>
        <v>0</v>
      </c>
    </row>
    <row r="5" spans="1:81" s="11" customFormat="1" ht="91.15" customHeight="1" thickBot="1">
      <c r="B5" s="12"/>
      <c r="C5" s="151">
        <f>p3a_3aMDCT</f>
        <v>0.92307692307692313</v>
      </c>
      <c r="D5" s="152">
        <f>p3a_3bMDCT</f>
        <v>7.6923076923076927E-2</v>
      </c>
      <c r="E5" s="537" t="e">
        <f>p3a_DeathMDCT</f>
        <v>#REF!</v>
      </c>
      <c r="F5" s="152">
        <f>p3b_3bMDCT</f>
        <v>0.85714285714285721</v>
      </c>
      <c r="G5" s="152">
        <f>p3b_4MDCT</f>
        <v>0.14285714285714282</v>
      </c>
      <c r="H5" s="537" t="e">
        <f>p3b_DeathMDCT</f>
        <v>#REF!</v>
      </c>
      <c r="I5" s="152">
        <f>p4_4MDCT</f>
        <v>0.75</v>
      </c>
      <c r="J5" s="152">
        <f>p4_5MDCT</f>
        <v>0.25</v>
      </c>
      <c r="K5" s="537" t="e">
        <f>p4_DeathMDCT</f>
        <v>#REF!</v>
      </c>
      <c r="L5" s="152">
        <f>p5_5MDCT</f>
        <v>0.125</v>
      </c>
      <c r="M5" s="152">
        <f>p5_DialysisMDCT</f>
        <v>0.5</v>
      </c>
      <c r="N5" s="152">
        <f>p5_DeathMDCT</f>
        <v>0.375</v>
      </c>
      <c r="O5" s="152">
        <f>'Parameters &amp; DSA'!B111</f>
        <v>-11.17709</v>
      </c>
      <c r="P5" s="152">
        <f>'Parameters &amp; DSA'!B112</f>
        <v>3.4733199999999999E-2</v>
      </c>
      <c r="Q5" s="152">
        <f>'Parameters &amp; DSA'!B113</f>
        <v>6.0172471156348588E-5</v>
      </c>
      <c r="R5" s="153">
        <f>'Parameters &amp; DSA'!B114</f>
        <v>1.074865137262125</v>
      </c>
      <c r="S5" s="127"/>
      <c r="T5" s="128">
        <f>RR_3a</f>
        <v>1</v>
      </c>
      <c r="U5" s="129">
        <f>RR_3b</f>
        <v>0.44444444444444442</v>
      </c>
      <c r="V5" s="129">
        <f>RR_4</f>
        <v>0.33333333333333331</v>
      </c>
      <c r="W5" s="130">
        <f>RR_5</f>
        <v>1</v>
      </c>
      <c r="X5" s="76"/>
      <c r="Y5" s="140">
        <f>'Parameters &amp; DSA'!B71</f>
        <v>740.37</v>
      </c>
      <c r="Z5" s="145">
        <f>'Parameters &amp; DSA'!B72</f>
        <v>4167.83</v>
      </c>
      <c r="AA5" s="145">
        <f>'Parameters &amp; DSA'!B74</f>
        <v>1561.12</v>
      </c>
      <c r="AB5" s="145">
        <f>'Parameters &amp; DSA'!B75</f>
        <v>4604.51</v>
      </c>
      <c r="AC5" s="145">
        <f>'Parameters &amp; DSA'!B78</f>
        <v>981.64</v>
      </c>
      <c r="AD5" s="145">
        <f>'Parameters &amp; DSA'!B79</f>
        <v>1233.1300000000001</v>
      </c>
      <c r="AE5" s="145">
        <f>'Parameters &amp; DSA'!B82</f>
        <v>564.83000000000004</v>
      </c>
      <c r="AF5" s="145">
        <f>'Parameters &amp; DSA'!B83</f>
        <v>1046.83</v>
      </c>
      <c r="AG5" s="145">
        <f>'Parameters &amp; DSA'!B86</f>
        <v>126.25</v>
      </c>
      <c r="AH5" s="145">
        <f>'Parameters &amp; DSA'!B87</f>
        <v>419.17</v>
      </c>
      <c r="AI5" s="145">
        <f>cM_Dialysis0</f>
        <v>518165.90162061516</v>
      </c>
      <c r="AJ5" s="145">
        <f>cM_Dialysis1</f>
        <v>484165.90162061516</v>
      </c>
      <c r="AK5" s="76"/>
      <c r="AL5" s="151">
        <f>u3aCT</f>
        <v>0.91693029999999998</v>
      </c>
      <c r="AM5" s="152">
        <f>u3bCT</f>
        <v>0.91451020000000005</v>
      </c>
      <c r="AN5" s="152">
        <f>u4CT</f>
        <v>0.90845659999999995</v>
      </c>
      <c r="AO5" s="152">
        <f>u5CT</f>
        <v>0.8660196</v>
      </c>
      <c r="AP5" s="152">
        <f>uDialysisCT</f>
        <v>0.7</v>
      </c>
      <c r="AQ5" s="152">
        <f>AL5</f>
        <v>0.91693029999999998</v>
      </c>
      <c r="AR5" s="152">
        <f>AM5</f>
        <v>0.91451020000000005</v>
      </c>
      <c r="AS5" s="152">
        <f t="shared" si="0"/>
        <v>0.90845659999999995</v>
      </c>
      <c r="AT5" s="152">
        <f t="shared" si="0"/>
        <v>0.8660196</v>
      </c>
      <c r="AU5" s="152">
        <f t="shared" si="0"/>
        <v>0.7</v>
      </c>
      <c r="AV5" s="76"/>
      <c r="AW5" s="125">
        <f>'MM Conventional'!AT105</f>
        <v>13.249273168770104</v>
      </c>
      <c r="AX5" s="126">
        <f>'MM Conventional'!AT107</f>
        <v>15.105623119893444</v>
      </c>
      <c r="AY5" s="145">
        <f>'MM Conventional'!AG105</f>
        <v>1703631.9644773069</v>
      </c>
      <c r="AZ5" s="126">
        <f>'MM ICP'!AT105</f>
        <v>15.225417028486147</v>
      </c>
      <c r="BA5" s="126">
        <f>'MM ICP'!AT107</f>
        <v>17.091197797282462</v>
      </c>
      <c r="BB5" s="145">
        <f>'MM ICP'!AG105</f>
        <v>1293295.2126762012</v>
      </c>
      <c r="BC5" s="145"/>
      <c r="BD5" s="141"/>
      <c r="BE5" s="13"/>
      <c r="BF5" s="201">
        <f>IF(ISBLANK(E1006),AVERAGE(BF7:BF57),AVERAGE(BF7:BF1006))</f>
        <v>474780.63462504413</v>
      </c>
      <c r="BG5" s="273">
        <f>IF(ISBLANK(E1006),AVERAGE(BG7:BG57),AVERAGE(BG7:BG1006))</f>
        <v>1179191.2413110819</v>
      </c>
      <c r="BH5" s="76"/>
      <c r="BI5" s="323">
        <f>AVERAGE(BI7:BI1006)</f>
        <v>0</v>
      </c>
      <c r="BJ5" s="324">
        <f>AVERAGE(BJ7:BJ1006)</f>
        <v>1</v>
      </c>
      <c r="BP5" s="205">
        <f>IF(ISBLANK(E1006),AVERAGE(BP7:BP57),AVERAGE(BP7:BP1006))</f>
        <v>1179191.2413110819</v>
      </c>
      <c r="BR5" s="170" t="s">
        <v>208</v>
      </c>
      <c r="BS5" s="171" t="s">
        <v>209</v>
      </c>
      <c r="BU5" s="13"/>
      <c r="BX5" s="225">
        <f>AVERAGE(BX7:BX56)</f>
        <v>-209437033528.75107</v>
      </c>
      <c r="BY5" s="185">
        <f>AVERAGE(BY7:BY56)</f>
        <v>-84896151792.804016</v>
      </c>
      <c r="BZ5" s="183">
        <f>AVERAGE(BZ7:BZ56)</f>
        <v>-84896151792.804016</v>
      </c>
      <c r="CB5" s="190"/>
      <c r="CC5" s="192"/>
    </row>
    <row r="6" spans="1:81" ht="16.5" thickBot="1">
      <c r="A6" s="142"/>
      <c r="B6"/>
      <c r="C6" s="99"/>
      <c r="D6" s="99"/>
      <c r="E6" s="538"/>
      <c r="F6" s="99"/>
      <c r="G6" s="99"/>
      <c r="H6" s="538"/>
      <c r="I6" s="99"/>
      <c r="J6" s="99"/>
      <c r="K6" s="538"/>
      <c r="L6" s="99"/>
      <c r="M6" s="99"/>
      <c r="N6" s="99"/>
      <c r="O6" s="99"/>
      <c r="P6" s="99"/>
      <c r="Q6" s="99"/>
      <c r="R6" s="99"/>
      <c r="S6"/>
      <c r="T6" s="99"/>
      <c r="U6" s="99"/>
      <c r="V6" s="99"/>
      <c r="W6" s="99"/>
      <c r="X6"/>
      <c r="Y6" s="99"/>
      <c r="Z6" s="99"/>
      <c r="AA6" s="99"/>
      <c r="AB6" s="99"/>
      <c r="AC6" s="99"/>
      <c r="AD6" s="99"/>
      <c r="AE6" s="99"/>
      <c r="AF6" s="99"/>
      <c r="AG6" s="99"/>
      <c r="AH6" s="99"/>
      <c r="AI6" s="99"/>
      <c r="AJ6" s="99"/>
      <c r="AK6"/>
      <c r="AL6" s="99"/>
      <c r="AM6" s="99"/>
      <c r="AN6" s="99"/>
      <c r="AO6" s="99"/>
      <c r="AP6" s="99"/>
      <c r="AQ6" s="99"/>
      <c r="AR6" s="99"/>
      <c r="AS6" s="99"/>
      <c r="AT6" s="99"/>
      <c r="AU6" s="99"/>
      <c r="AV6"/>
      <c r="AW6" s="91"/>
      <c r="AX6" s="91"/>
      <c r="AY6" s="91"/>
      <c r="AZ6" s="91"/>
      <c r="BA6" s="91"/>
      <c r="BB6" s="91"/>
      <c r="BE6"/>
      <c r="BF6" s="91"/>
      <c r="BG6" s="207">
        <f>BF5/BG5</f>
        <v>0.4026324297466457</v>
      </c>
      <c r="BH6" s="90"/>
      <c r="BI6" s="91"/>
      <c r="BJ6" s="91"/>
      <c r="BL6" s="91"/>
      <c r="BM6" s="91"/>
      <c r="BN6" s="91"/>
      <c r="BP6" s="207"/>
      <c r="BR6" s="99"/>
      <c r="BS6" s="99"/>
      <c r="BU6" s="91"/>
      <c r="BV6" s="91"/>
      <c r="BX6" s="226"/>
      <c r="BY6" s="182"/>
      <c r="BZ6" s="182"/>
      <c r="CB6" s="185"/>
      <c r="CC6" s="193"/>
    </row>
    <row r="7" spans="1:81">
      <c r="A7" s="11">
        <v>1</v>
      </c>
      <c r="C7" s="25">
        <v>0.9158606449815303</v>
      </c>
      <c r="D7" s="25">
        <v>8.4139355018469683E-2</v>
      </c>
      <c r="E7" s="426" t="e">
        <v>#REF!</v>
      </c>
      <c r="F7" s="25">
        <v>0.85726101020181544</v>
      </c>
      <c r="G7" s="25">
        <v>0.14273898979818458</v>
      </c>
      <c r="H7" s="426" t="e">
        <v>#REF!</v>
      </c>
      <c r="I7" s="25">
        <v>0.77071848410915167</v>
      </c>
      <c r="J7" s="25">
        <v>0.22928151589084836</v>
      </c>
      <c r="K7" s="426" t="e">
        <v>#REF!</v>
      </c>
      <c r="L7" s="25">
        <v>0.15680144595511847</v>
      </c>
      <c r="M7" s="25">
        <v>0.5001997596524882</v>
      </c>
      <c r="N7" s="25">
        <v>0.34299879439239334</v>
      </c>
      <c r="O7" s="25">
        <v>-10.63609150116687</v>
      </c>
      <c r="P7" s="25">
        <v>2.9508004340394453E-2</v>
      </c>
      <c r="Q7" s="25">
        <v>8.2992914700117686E-5</v>
      </c>
      <c r="R7" s="25">
        <v>1.0477041214564444</v>
      </c>
      <c r="S7" s="146"/>
      <c r="T7">
        <v>1.0773939713177341</v>
      </c>
      <c r="U7">
        <v>0.44542784727883883</v>
      </c>
      <c r="V7">
        <v>0.30628666159599893</v>
      </c>
      <c r="W7">
        <v>1</v>
      </c>
      <c r="Y7" s="2">
        <v>2500.7175827629158</v>
      </c>
      <c r="Z7" s="2">
        <v>802.49881209774924</v>
      </c>
      <c r="AA7" s="2">
        <v>4227.7749748137385</v>
      </c>
      <c r="AB7" s="2">
        <v>241.51718104171687</v>
      </c>
      <c r="AC7" s="2">
        <v>1695.5138232727222</v>
      </c>
      <c r="AD7" s="2">
        <v>2470.5179214732161</v>
      </c>
      <c r="AE7" s="2">
        <v>535.85986657386275</v>
      </c>
      <c r="AF7" s="2">
        <v>1077.5003862670499</v>
      </c>
      <c r="AG7" s="2">
        <v>116.40937403489335</v>
      </c>
      <c r="AH7" s="2">
        <v>515.35459648434437</v>
      </c>
      <c r="AI7" s="2">
        <v>366967.23315834487</v>
      </c>
      <c r="AJ7" s="2">
        <v>335972.75383478258</v>
      </c>
      <c r="AL7" s="25">
        <v>0.9167822094824355</v>
      </c>
      <c r="AM7" s="25">
        <v>0.91200973162134769</v>
      </c>
      <c r="AN7" s="25">
        <v>0.90744102233247859</v>
      </c>
      <c r="AO7" s="25">
        <v>0.86034714266912016</v>
      </c>
      <c r="AP7" s="25">
        <v>0.60821786971402769</v>
      </c>
      <c r="AQ7" s="25">
        <v>0.9167822094824355</v>
      </c>
      <c r="AR7" s="25">
        <v>0.91200973162134769</v>
      </c>
      <c r="AS7" s="25">
        <v>0.90744102233247859</v>
      </c>
      <c r="AT7" s="25">
        <v>0.86034714266912016</v>
      </c>
      <c r="AU7" s="25">
        <v>0.60821786971402769</v>
      </c>
      <c r="AW7" s="1">
        <v>13.05546690125961</v>
      </c>
      <c r="AX7" s="1">
        <v>15.211520977859591</v>
      </c>
      <c r="AY7" s="2">
        <v>1264949.6809472612</v>
      </c>
      <c r="AZ7" s="1">
        <v>15.003629478005179</v>
      </c>
      <c r="BA7" s="1">
        <v>17.100419703714749</v>
      </c>
      <c r="BB7" s="2">
        <v>1002707.7509262195</v>
      </c>
      <c r="BC7" s="2">
        <f>BB7-AY7</f>
        <v>-262241.93002104165</v>
      </c>
      <c r="BD7" s="242">
        <f>AZ7-AW7</f>
        <v>1.9481625767455686</v>
      </c>
      <c r="BE7" s="510">
        <f t="shared" ref="BE7:BE70" si="1">BC7/BD7</f>
        <v>-134609.87966369843</v>
      </c>
      <c r="BF7" s="161">
        <f t="shared" ref="BF7:BF70" si="2">AW7*Threshold-AY7</f>
        <v>823925.02325427649</v>
      </c>
      <c r="BG7" s="2">
        <f t="shared" ref="BG7:BG70" si="3">AZ7*Threshold-BB7</f>
        <v>1397872.965554609</v>
      </c>
      <c r="BI7">
        <f t="shared" ref="BI7:BI70" si="4">IF(MAX($BF7:$BG7)=$BF7,1,0)</f>
        <v>0</v>
      </c>
      <c r="BJ7" s="90">
        <f t="shared" ref="BJ7:BJ70" si="5">IF(MAX($BF7:$BG7)=$BF7,0,1)</f>
        <v>1</v>
      </c>
      <c r="BL7" s="165">
        <v>0</v>
      </c>
      <c r="BM7">
        <v>8.0000000000000002E-3</v>
      </c>
      <c r="BN7" s="90">
        <v>0.99199999999999999</v>
      </c>
      <c r="BP7" s="206">
        <f>MAX(BF7,BG7)</f>
        <v>1397872.965554609</v>
      </c>
      <c r="BR7" s="13">
        <v>1</v>
      </c>
      <c r="BS7" s="30">
        <f>$BR$4/(1+cDO)^(BR7-1)</f>
        <v>10000</v>
      </c>
      <c r="BU7" s="165">
        <f>BL7</f>
        <v>0</v>
      </c>
      <c r="BV7" s="164"/>
      <c r="BX7" s="227">
        <v>-215769554986.77792</v>
      </c>
      <c r="BY7">
        <v>-87134405120.73645</v>
      </c>
      <c r="BZ7" s="176">
        <f>MAX(BX7,BY7)</f>
        <v>-87134405120.73645</v>
      </c>
      <c r="CB7" s="177" t="s">
        <v>21</v>
      </c>
      <c r="CC7" s="178">
        <v>0</v>
      </c>
    </row>
    <row r="8" spans="1:81">
      <c r="A8" s="11">
        <v>2</v>
      </c>
      <c r="C8" s="25">
        <v>0.93346515293718602</v>
      </c>
      <c r="D8" s="25">
        <v>6.653484706281397E-2</v>
      </c>
      <c r="E8" s="426" t="e">
        <v>#REF!</v>
      </c>
      <c r="F8" s="25">
        <v>0.85228480956990404</v>
      </c>
      <c r="G8" s="25">
        <v>0.14771519043009598</v>
      </c>
      <c r="H8" s="426" t="e">
        <v>#REF!</v>
      </c>
      <c r="I8" s="25">
        <v>0.73498697039296523</v>
      </c>
      <c r="J8" s="25">
        <v>0.26501302960703482</v>
      </c>
      <c r="K8" s="426" t="e">
        <v>#REF!</v>
      </c>
      <c r="L8" s="25">
        <v>0.12362103917400724</v>
      </c>
      <c r="M8" s="25">
        <v>0.49725572693251913</v>
      </c>
      <c r="N8" s="25">
        <v>0.37912323389347369</v>
      </c>
      <c r="O8" s="25">
        <v>-11.030226822008256</v>
      </c>
      <c r="P8" s="25">
        <v>3.222687226867986E-2</v>
      </c>
      <c r="Q8" s="25">
        <v>6.2728279285245849E-5</v>
      </c>
      <c r="R8" s="25">
        <v>1.0780949154077064</v>
      </c>
      <c r="S8" s="146"/>
      <c r="T8">
        <v>0.87581866004278519</v>
      </c>
      <c r="U8">
        <v>0.4562218271156297</v>
      </c>
      <c r="V8">
        <v>0.35222506243215707</v>
      </c>
      <c r="W8">
        <v>1</v>
      </c>
      <c r="Y8" s="2">
        <v>314.87896979461601</v>
      </c>
      <c r="Z8" s="2">
        <v>286.63102469332512</v>
      </c>
      <c r="AA8" s="2">
        <v>705.0503987349806</v>
      </c>
      <c r="AB8" s="2">
        <v>7446.1121601107743</v>
      </c>
      <c r="AC8" s="2">
        <v>376.34182145031173</v>
      </c>
      <c r="AD8" s="2">
        <v>1813.8459574436281</v>
      </c>
      <c r="AE8" s="2">
        <v>589.13505380422089</v>
      </c>
      <c r="AF8" s="2">
        <v>797.84947061429671</v>
      </c>
      <c r="AG8" s="2">
        <v>91.642421345819471</v>
      </c>
      <c r="AH8" s="2">
        <v>322.50100386012616</v>
      </c>
      <c r="AI8" s="2">
        <v>410685.43008734623</v>
      </c>
      <c r="AJ8" s="2">
        <v>374622.60328564479</v>
      </c>
      <c r="AL8" s="25">
        <v>0.92049754754388968</v>
      </c>
      <c r="AM8" s="25">
        <v>0.91245375974764853</v>
      </c>
      <c r="AN8" s="25">
        <v>0.91212552640366318</v>
      </c>
      <c r="AO8" s="25">
        <v>0.86006830723187966</v>
      </c>
      <c r="AP8" s="25">
        <v>0.72962573441668899</v>
      </c>
      <c r="AQ8" s="25">
        <v>0.92049754754388968</v>
      </c>
      <c r="AR8" s="25">
        <v>0.91245375974764853</v>
      </c>
      <c r="AS8" s="25">
        <v>0.91212552640366318</v>
      </c>
      <c r="AT8" s="25">
        <v>0.86006830723187966</v>
      </c>
      <c r="AU8" s="25">
        <v>0.72962573441668899</v>
      </c>
      <c r="AW8" s="1">
        <v>13.307636162817913</v>
      </c>
      <c r="AX8" s="1">
        <v>15.035362466993361</v>
      </c>
      <c r="AY8" s="2">
        <v>1219372.3571231759</v>
      </c>
      <c r="AZ8" s="1">
        <v>15.488394629933035</v>
      </c>
      <c r="BA8" s="1">
        <v>17.250208266186284</v>
      </c>
      <c r="BB8" s="2">
        <v>999912.18140163214</v>
      </c>
      <c r="BC8" s="2">
        <f t="shared" ref="BC8:BC71" si="6">BB8-AY8</f>
        <v>-219460.17572154372</v>
      </c>
      <c r="BD8" s="242">
        <f t="shared" ref="BD8:BD71" si="7">AZ8-AW8</f>
        <v>2.1807584671151226</v>
      </c>
      <c r="BE8" s="510">
        <f t="shared" si="1"/>
        <v>-100634.79244992352</v>
      </c>
      <c r="BF8" s="161">
        <f t="shared" si="2"/>
        <v>909849.42892769002</v>
      </c>
      <c r="BG8" s="2">
        <f t="shared" si="3"/>
        <v>1478230.9593876535</v>
      </c>
      <c r="BI8">
        <f t="shared" si="4"/>
        <v>0</v>
      </c>
      <c r="BJ8" s="90">
        <f t="shared" si="5"/>
        <v>1</v>
      </c>
      <c r="BL8" s="165">
        <v>2000</v>
      </c>
      <c r="BM8">
        <v>8.0000000000000002E-3</v>
      </c>
      <c r="BN8" s="90">
        <v>0.99199999999999999</v>
      </c>
      <c r="BP8" s="206">
        <f t="shared" ref="BP8:BP71" si="8">MAX(BF8,BG8)</f>
        <v>1478230.9593876535</v>
      </c>
      <c r="BR8" s="13">
        <v>2</v>
      </c>
      <c r="BS8" s="30">
        <f>$BR$4/(1+cDO)^(BR8-1)</f>
        <v>9708.7378640776697</v>
      </c>
      <c r="BU8" s="165">
        <f t="shared" ref="BU8:BU67" si="9">BL8</f>
        <v>2000</v>
      </c>
      <c r="BV8" s="164"/>
      <c r="BX8" s="227">
        <v>-217926836430.98602</v>
      </c>
      <c r="BY8">
        <v>-87727877119.631073</v>
      </c>
      <c r="BZ8" s="176">
        <f t="shared" ref="BZ8:BZ16" si="10">MAX(BX8,BY8)</f>
        <v>-87727877119.631073</v>
      </c>
      <c r="CB8" s="177" t="s">
        <v>24</v>
      </c>
      <c r="CC8" s="178">
        <v>0</v>
      </c>
    </row>
    <row r="9" spans="1:81">
      <c r="A9" s="11">
        <v>3</v>
      </c>
      <c r="C9" s="25">
        <v>0.92075620617866583</v>
      </c>
      <c r="D9" s="25">
        <v>7.9243793821334202E-2</v>
      </c>
      <c r="E9" s="426" t="e">
        <v>#REF!</v>
      </c>
      <c r="F9" s="25">
        <v>0.85298122997920744</v>
      </c>
      <c r="G9" s="25">
        <v>0.14701877002079261</v>
      </c>
      <c r="H9" s="426" t="e">
        <v>#REF!</v>
      </c>
      <c r="I9" s="25">
        <v>0.76445513713479274</v>
      </c>
      <c r="J9" s="25">
        <v>0.23554486286520726</v>
      </c>
      <c r="K9" s="426" t="e">
        <v>#REF!</v>
      </c>
      <c r="L9" s="25">
        <v>0.16756095678768579</v>
      </c>
      <c r="M9" s="25">
        <v>0.50169092728806053</v>
      </c>
      <c r="N9" s="25">
        <v>0.33074811592425368</v>
      </c>
      <c r="O9" s="25">
        <v>-10.974617973093887</v>
      </c>
      <c r="P9" s="25">
        <v>3.5631540195968488E-2</v>
      </c>
      <c r="Q9" s="25">
        <v>7.650968033097013E-5</v>
      </c>
      <c r="R9" s="25">
        <v>1.0391994840851326</v>
      </c>
      <c r="S9" s="146"/>
      <c r="T9">
        <v>1.0004344263832829</v>
      </c>
      <c r="U9">
        <v>0.45645984876995799</v>
      </c>
      <c r="V9">
        <v>0.31486420254436881</v>
      </c>
      <c r="W9">
        <v>1</v>
      </c>
      <c r="Y9" s="2">
        <v>994.88533390764189</v>
      </c>
      <c r="Z9" s="2">
        <v>1782.6044870585927</v>
      </c>
      <c r="AA9" s="2">
        <v>325.13551080319195</v>
      </c>
      <c r="AB9" s="2">
        <v>4141.4392831152409</v>
      </c>
      <c r="AC9" s="2">
        <v>800.85320903458</v>
      </c>
      <c r="AD9" s="2">
        <v>600.12211134741017</v>
      </c>
      <c r="AE9" s="2">
        <v>525.80780859242736</v>
      </c>
      <c r="AF9" s="2">
        <v>1051.759030247392</v>
      </c>
      <c r="AG9" s="2">
        <v>154.72572902987827</v>
      </c>
      <c r="AH9" s="2">
        <v>300.72437698514318</v>
      </c>
      <c r="AI9" s="2">
        <v>508220.30506542372</v>
      </c>
      <c r="AJ9" s="2">
        <v>476863.60684522922</v>
      </c>
      <c r="AL9" s="25">
        <v>0.91779135439475179</v>
      </c>
      <c r="AM9" s="25">
        <v>0.90956521562932513</v>
      </c>
      <c r="AN9" s="25">
        <v>0.90099622426970727</v>
      </c>
      <c r="AO9" s="25">
        <v>0.80856155284766806</v>
      </c>
      <c r="AP9" s="25">
        <v>0.74495989973969268</v>
      </c>
      <c r="AQ9" s="25">
        <v>0.91779135439475179</v>
      </c>
      <c r="AR9" s="25">
        <v>0.90956521562932513</v>
      </c>
      <c r="AS9" s="25">
        <v>0.90099622426970727</v>
      </c>
      <c r="AT9" s="25">
        <v>0.80856155284766806</v>
      </c>
      <c r="AU9" s="25">
        <v>0.74495989973969268</v>
      </c>
      <c r="AW9" s="1">
        <v>13.519912939285486</v>
      </c>
      <c r="AX9" s="1">
        <v>15.4185108541304</v>
      </c>
      <c r="AY9" s="2">
        <v>1907946.0419420868</v>
      </c>
      <c r="AZ9" s="1">
        <v>15.409938280877496</v>
      </c>
      <c r="BA9" s="1">
        <v>17.329803529453901</v>
      </c>
      <c r="BB9" s="2">
        <v>1415440.4715679472</v>
      </c>
      <c r="BC9" s="2">
        <f t="shared" si="6"/>
        <v>-492505.57037413958</v>
      </c>
      <c r="BD9" s="242">
        <f t="shared" si="7"/>
        <v>1.8900253415920094</v>
      </c>
      <c r="BE9" s="510">
        <f t="shared" si="1"/>
        <v>-260581.46392856905</v>
      </c>
      <c r="BF9" s="161">
        <f t="shared" si="2"/>
        <v>255240.02834359114</v>
      </c>
      <c r="BG9" s="2">
        <f t="shared" si="3"/>
        <v>1050149.6533724524</v>
      </c>
      <c r="BI9">
        <f t="shared" si="4"/>
        <v>0</v>
      </c>
      <c r="BJ9" s="90">
        <f t="shared" si="5"/>
        <v>1</v>
      </c>
      <c r="BL9" s="165">
        <v>4000</v>
      </c>
      <c r="BM9">
        <v>8.0000000000000002E-3</v>
      </c>
      <c r="BN9" s="90">
        <v>0.99199999999999999</v>
      </c>
      <c r="BP9" s="206">
        <f t="shared" si="8"/>
        <v>1050149.6533724524</v>
      </c>
      <c r="BR9" s="13">
        <v>3</v>
      </c>
      <c r="BS9" s="30">
        <f>$BR$4/(1+cDO)^(BR9-1)</f>
        <v>9425.9590913375432</v>
      </c>
      <c r="BU9" s="165">
        <f t="shared" si="9"/>
        <v>4000</v>
      </c>
      <c r="BV9" s="164"/>
      <c r="BX9" s="227">
        <v>-222085380929.24945</v>
      </c>
      <c r="BY9">
        <v>-88980173820.115189</v>
      </c>
      <c r="BZ9" s="176">
        <f t="shared" si="10"/>
        <v>-88980173820.115189</v>
      </c>
      <c r="CB9" s="177" t="s">
        <v>26</v>
      </c>
      <c r="CC9" s="178">
        <v>0</v>
      </c>
    </row>
    <row r="10" spans="1:81">
      <c r="A10" s="11">
        <v>4</v>
      </c>
      <c r="C10" s="25">
        <v>0.91831899605005729</v>
      </c>
      <c r="D10" s="25">
        <v>8.1681003949942738E-2</v>
      </c>
      <c r="E10" s="426" t="e">
        <v>#REF!</v>
      </c>
      <c r="F10" s="25">
        <v>0.85771517741647774</v>
      </c>
      <c r="G10" s="25">
        <v>0.14228482258352232</v>
      </c>
      <c r="H10" s="426" t="e">
        <v>#REF!</v>
      </c>
      <c r="I10" s="25">
        <v>0.75680245325156714</v>
      </c>
      <c r="J10" s="25">
        <v>0.2431975467484328</v>
      </c>
      <c r="K10" s="426" t="e">
        <v>#REF!</v>
      </c>
      <c r="L10" s="25">
        <v>0.11237856132649549</v>
      </c>
      <c r="M10" s="25">
        <v>0.49858444551604864</v>
      </c>
      <c r="N10" s="25">
        <v>0.38903699315745588</v>
      </c>
      <c r="O10" s="25">
        <v>-11.037617101625299</v>
      </c>
      <c r="P10" s="25">
        <v>3.3022888146945241E-2</v>
      </c>
      <c r="Q10" s="25">
        <v>6.4383330633514542E-5</v>
      </c>
      <c r="R10" s="25">
        <v>1.0777076706169613</v>
      </c>
      <c r="S10" s="146"/>
      <c r="T10">
        <v>1.0961601664445524</v>
      </c>
      <c r="U10">
        <v>0.44195573962267598</v>
      </c>
      <c r="V10">
        <v>0.32467402295122838</v>
      </c>
      <c r="W10">
        <v>1</v>
      </c>
      <c r="Y10" s="2">
        <v>406.9865174064891</v>
      </c>
      <c r="Z10" s="2">
        <v>991.98913912041928</v>
      </c>
      <c r="AA10" s="2">
        <v>2139.9856063903371</v>
      </c>
      <c r="AB10" s="2">
        <v>8762.4452338076335</v>
      </c>
      <c r="AC10" s="2">
        <v>7.2704163411774863</v>
      </c>
      <c r="AD10" s="2">
        <v>2218.3390288077308</v>
      </c>
      <c r="AE10" s="2">
        <v>566.63270557296255</v>
      </c>
      <c r="AF10" s="2">
        <v>733.52165732364915</v>
      </c>
      <c r="AG10" s="2">
        <v>151.43560256573855</v>
      </c>
      <c r="AH10" s="2">
        <v>365.63594110238614</v>
      </c>
      <c r="AI10" s="2">
        <v>507696.73301717493</v>
      </c>
      <c r="AJ10" s="2">
        <v>480532.52548619424</v>
      </c>
      <c r="AL10" s="25">
        <v>0.91451387358143987</v>
      </c>
      <c r="AM10" s="25">
        <v>0.91485789672961304</v>
      </c>
      <c r="AN10" s="25">
        <v>0.91157634309379143</v>
      </c>
      <c r="AO10" s="25">
        <v>0.86915477077469594</v>
      </c>
      <c r="AP10" s="25">
        <v>0.80107500559839417</v>
      </c>
      <c r="AQ10" s="25">
        <v>0.91451387358143987</v>
      </c>
      <c r="AR10" s="25">
        <v>0.91485789672961304</v>
      </c>
      <c r="AS10" s="25">
        <v>0.91157634309379143</v>
      </c>
      <c r="AT10" s="25">
        <v>0.86915477077469594</v>
      </c>
      <c r="AU10" s="25">
        <v>0.80107500559839417</v>
      </c>
      <c r="AW10" s="1">
        <v>13.443163281484019</v>
      </c>
      <c r="AX10" s="1">
        <v>15.028986958672578</v>
      </c>
      <c r="AY10" s="2">
        <v>1497409.8320960538</v>
      </c>
      <c r="AZ10" s="1">
        <v>15.195309497488079</v>
      </c>
      <c r="BA10" s="1">
        <v>16.864580183646066</v>
      </c>
      <c r="BB10" s="2">
        <v>1320205.5571380474</v>
      </c>
      <c r="BC10" s="2">
        <f t="shared" si="6"/>
        <v>-177204.27495800634</v>
      </c>
      <c r="BD10" s="242">
        <f t="shared" si="7"/>
        <v>1.7521462160040606</v>
      </c>
      <c r="BE10" s="510">
        <f t="shared" si="1"/>
        <v>-101135.55212426157</v>
      </c>
      <c r="BF10" s="161">
        <f t="shared" si="2"/>
        <v>653496.29294138914</v>
      </c>
      <c r="BG10" s="2">
        <f t="shared" si="3"/>
        <v>1111043.9624600455</v>
      </c>
      <c r="BI10">
        <f t="shared" si="4"/>
        <v>0</v>
      </c>
      <c r="BJ10" s="90">
        <f t="shared" si="5"/>
        <v>1</v>
      </c>
      <c r="BL10" s="165">
        <v>6000</v>
      </c>
      <c r="BM10">
        <v>7.0000000000000001E-3</v>
      </c>
      <c r="BN10" s="90">
        <v>0.99299999999999999</v>
      </c>
      <c r="BP10" s="206">
        <f t="shared" si="8"/>
        <v>1111043.9624600455</v>
      </c>
      <c r="BR10" s="13">
        <v>4</v>
      </c>
      <c r="BS10" s="30">
        <f>$BR$4/(1+cDO)^(BR10-1)</f>
        <v>9151.4165935315959</v>
      </c>
      <c r="BU10" s="165">
        <f>BL10</f>
        <v>6000</v>
      </c>
      <c r="BV10" s="164"/>
      <c r="BX10" s="227">
        <v>-201173134965.77563</v>
      </c>
      <c r="BY10">
        <v>-83248552464.681625</v>
      </c>
      <c r="BZ10" s="176">
        <f t="shared" si="10"/>
        <v>-83248552464.681625</v>
      </c>
      <c r="CB10" s="177" t="s">
        <v>27</v>
      </c>
      <c r="CC10" s="178">
        <v>0</v>
      </c>
    </row>
    <row r="11" spans="1:81">
      <c r="A11" s="11">
        <v>5</v>
      </c>
      <c r="C11" s="25">
        <v>0.92650286594659659</v>
      </c>
      <c r="D11" s="25">
        <v>7.349713405340344E-2</v>
      </c>
      <c r="E11" s="426" t="e">
        <v>#REF!</v>
      </c>
      <c r="F11" s="25">
        <v>0.85370241960518944</v>
      </c>
      <c r="G11" s="25">
        <v>0.14629758039481053</v>
      </c>
      <c r="H11" s="426" t="e">
        <v>#REF!</v>
      </c>
      <c r="I11" s="25">
        <v>0.72354351712410336</v>
      </c>
      <c r="J11" s="25">
        <v>0.27645648287589669</v>
      </c>
      <c r="K11" s="426" t="e">
        <v>#REF!</v>
      </c>
      <c r="L11" s="25">
        <v>0.15166423104899074</v>
      </c>
      <c r="M11" s="25">
        <v>0.49962251920798884</v>
      </c>
      <c r="N11" s="25">
        <v>0.34871324974302043</v>
      </c>
      <c r="O11" s="25">
        <v>-11.389208427361325</v>
      </c>
      <c r="P11" s="25">
        <v>3.5240280760172701E-2</v>
      </c>
      <c r="Q11" s="25">
        <v>4.9719336535162784E-5</v>
      </c>
      <c r="R11" s="25">
        <v>1.1048984477825923</v>
      </c>
      <c r="S11" s="146"/>
      <c r="T11">
        <v>0.99078370218617473</v>
      </c>
      <c r="U11">
        <v>0.45071367257757944</v>
      </c>
      <c r="V11">
        <v>0.3677087030063988</v>
      </c>
      <c r="W11">
        <v>1</v>
      </c>
      <c r="Y11" s="2">
        <v>230.31932144818273</v>
      </c>
      <c r="Z11" s="2">
        <v>154.81029194891994</v>
      </c>
      <c r="AA11" s="2">
        <v>1817.1836478301068</v>
      </c>
      <c r="AB11" s="2">
        <v>2616.309456266044</v>
      </c>
      <c r="AC11" s="2">
        <v>2992.5612841674661</v>
      </c>
      <c r="AD11" s="2">
        <v>735.57720970507307</v>
      </c>
      <c r="AE11" s="2">
        <v>561.93838080239186</v>
      </c>
      <c r="AF11" s="2">
        <v>739.89027089031492</v>
      </c>
      <c r="AG11" s="2">
        <v>142.99622619394819</v>
      </c>
      <c r="AH11" s="2">
        <v>576.02754974029085</v>
      </c>
      <c r="AI11" s="2">
        <v>478027.43359060626</v>
      </c>
      <c r="AJ11" s="2">
        <v>445923.46411295765</v>
      </c>
      <c r="AL11" s="25">
        <v>0.91601139580092827</v>
      </c>
      <c r="AM11" s="25">
        <v>0.91447945134837594</v>
      </c>
      <c r="AN11" s="25">
        <v>0.90527217206506416</v>
      </c>
      <c r="AO11" s="25">
        <v>0.84468673521295823</v>
      </c>
      <c r="AP11" s="25">
        <v>0.73417675027662566</v>
      </c>
      <c r="AQ11" s="25">
        <v>0.91601139580092827</v>
      </c>
      <c r="AR11" s="25">
        <v>0.91447945134837594</v>
      </c>
      <c r="AS11" s="25">
        <v>0.90527217206506416</v>
      </c>
      <c r="AT11" s="25">
        <v>0.84468673521295823</v>
      </c>
      <c r="AU11" s="25">
        <v>0.73417675027662566</v>
      </c>
      <c r="AW11" s="1">
        <v>13.462967089953274</v>
      </c>
      <c r="AX11" s="1">
        <v>15.27821487758313</v>
      </c>
      <c r="AY11" s="2">
        <v>1551828.1383809363</v>
      </c>
      <c r="AZ11" s="1">
        <v>15.268935136366634</v>
      </c>
      <c r="BA11" s="1">
        <v>17.110882986965834</v>
      </c>
      <c r="BB11" s="2">
        <v>1193523.5560412728</v>
      </c>
      <c r="BC11" s="2">
        <f t="shared" si="6"/>
        <v>-358304.58233966352</v>
      </c>
      <c r="BD11" s="242">
        <f t="shared" si="7"/>
        <v>1.8059680464133603</v>
      </c>
      <c r="BE11" s="510">
        <f t="shared" si="1"/>
        <v>-198400.28900359222</v>
      </c>
      <c r="BF11" s="161">
        <f t="shared" si="2"/>
        <v>602246.59601158742</v>
      </c>
      <c r="BG11" s="2">
        <f t="shared" si="3"/>
        <v>1249506.0657773889</v>
      </c>
      <c r="BI11">
        <f t="shared" si="4"/>
        <v>0</v>
      </c>
      <c r="BJ11" s="90">
        <f t="shared" si="5"/>
        <v>1</v>
      </c>
      <c r="BL11" s="165">
        <v>8000</v>
      </c>
      <c r="BM11">
        <v>5.0000000000000001E-3</v>
      </c>
      <c r="BN11" s="90">
        <v>0.995</v>
      </c>
      <c r="BP11" s="206">
        <f t="shared" si="8"/>
        <v>1249506.0657773889</v>
      </c>
      <c r="BR11" s="13">
        <v>5</v>
      </c>
      <c r="BS11" s="30">
        <f>$BR$4/(1+cDO)^(BR11-1)</f>
        <v>8884.8704791568889</v>
      </c>
      <c r="BU11" s="165">
        <f t="shared" si="9"/>
        <v>8000</v>
      </c>
      <c r="BV11" s="164"/>
      <c r="BX11" s="227">
        <v>-208290374640.06735</v>
      </c>
      <c r="BY11">
        <v>-84444365331.371872</v>
      </c>
      <c r="BZ11" s="176">
        <f t="shared" si="10"/>
        <v>-84444365331.371872</v>
      </c>
      <c r="CB11" s="179" t="s">
        <v>29</v>
      </c>
      <c r="CC11" s="178">
        <v>0</v>
      </c>
    </row>
    <row r="12" spans="1:81">
      <c r="A12" s="11">
        <v>6</v>
      </c>
      <c r="C12" s="25">
        <v>0.93058209064367159</v>
      </c>
      <c r="D12" s="25">
        <v>6.9417909356328369E-2</v>
      </c>
      <c r="E12" s="426" t="e">
        <v>#REF!</v>
      </c>
      <c r="F12" s="25">
        <v>0.85563133405019909</v>
      </c>
      <c r="G12" s="25">
        <v>0.14436866594980088</v>
      </c>
      <c r="H12" s="426" t="e">
        <v>#REF!</v>
      </c>
      <c r="I12" s="25">
        <v>0.74521985911864896</v>
      </c>
      <c r="J12" s="25">
        <v>0.25478014088135104</v>
      </c>
      <c r="K12" s="426" t="e">
        <v>#REF!</v>
      </c>
      <c r="L12" s="25">
        <v>0.11119744750368699</v>
      </c>
      <c r="M12" s="25">
        <v>0.50182987171050208</v>
      </c>
      <c r="N12" s="25">
        <v>0.38697268078581093</v>
      </c>
      <c r="O12" s="25">
        <v>-11.477150628877782</v>
      </c>
      <c r="P12" s="25">
        <v>3.450163817019232E-2</v>
      </c>
      <c r="Q12" s="25">
        <v>4.4142751394008203E-5</v>
      </c>
      <c r="R12" s="25">
        <v>1.1086415301198786</v>
      </c>
      <c r="S12" s="146"/>
      <c r="T12">
        <v>0.88625422409009424</v>
      </c>
      <c r="U12">
        <v>0.44823412560797637</v>
      </c>
      <c r="V12">
        <v>0.33762866403226638</v>
      </c>
      <c r="W12">
        <v>1</v>
      </c>
      <c r="Y12" s="2">
        <v>248.45907040747937</v>
      </c>
      <c r="Z12" s="2">
        <v>422.2450614798978</v>
      </c>
      <c r="AA12" s="2">
        <v>1886.0079628509031</v>
      </c>
      <c r="AB12" s="2">
        <v>9016.7104868756524</v>
      </c>
      <c r="AC12" s="2">
        <v>699.47108941923682</v>
      </c>
      <c r="AD12" s="2">
        <v>276.58122479257833</v>
      </c>
      <c r="AE12" s="2">
        <v>611.77381366015368</v>
      </c>
      <c r="AF12" s="2">
        <v>995.35000830432932</v>
      </c>
      <c r="AG12" s="2">
        <v>90.375564386994441</v>
      </c>
      <c r="AH12" s="2">
        <v>445.89677691115565</v>
      </c>
      <c r="AI12" s="2">
        <v>395492.99684311048</v>
      </c>
      <c r="AJ12" s="2">
        <v>373198.62605135498</v>
      </c>
      <c r="AL12" s="25">
        <v>0.92138034654315115</v>
      </c>
      <c r="AM12" s="25">
        <v>0.91611042929177722</v>
      </c>
      <c r="AN12" s="25">
        <v>0.90181894136036012</v>
      </c>
      <c r="AO12" s="25">
        <v>0.82985119053451561</v>
      </c>
      <c r="AP12" s="25">
        <v>0.76657393037236032</v>
      </c>
      <c r="AQ12" s="25">
        <v>0.92138034654315115</v>
      </c>
      <c r="AR12" s="25">
        <v>0.91611042929177722</v>
      </c>
      <c r="AS12" s="25">
        <v>0.90181894136036012</v>
      </c>
      <c r="AT12" s="25">
        <v>0.82985119053451561</v>
      </c>
      <c r="AU12" s="25">
        <v>0.76657393037236032</v>
      </c>
      <c r="AW12" s="1">
        <v>13.297689733384384</v>
      </c>
      <c r="AX12" s="1">
        <v>14.956346372831627</v>
      </c>
      <c r="AY12" s="2">
        <v>1243592.5414718539</v>
      </c>
      <c r="AZ12" s="1">
        <v>15.509867351111724</v>
      </c>
      <c r="BA12" s="1">
        <v>17.228455630846067</v>
      </c>
      <c r="BB12" s="2">
        <v>1029566.4261653987</v>
      </c>
      <c r="BC12" s="2">
        <f t="shared" si="6"/>
        <v>-214026.11530645518</v>
      </c>
      <c r="BD12" s="242">
        <f t="shared" si="7"/>
        <v>2.21217761772734</v>
      </c>
      <c r="BE12" s="510">
        <f t="shared" si="1"/>
        <v>-96749.064628152642</v>
      </c>
      <c r="BF12" s="161">
        <f t="shared" si="2"/>
        <v>884037.81586964754</v>
      </c>
      <c r="BG12" s="2">
        <f t="shared" si="3"/>
        <v>1452012.350012477</v>
      </c>
      <c r="BI12">
        <f t="shared" si="4"/>
        <v>0</v>
      </c>
      <c r="BJ12" s="90">
        <f t="shared" si="5"/>
        <v>1</v>
      </c>
      <c r="BL12" s="165">
        <v>10000</v>
      </c>
      <c r="BM12">
        <v>5.0000000000000001E-3</v>
      </c>
      <c r="BN12" s="90">
        <v>0.995</v>
      </c>
      <c r="BP12" s="206">
        <f t="shared" si="8"/>
        <v>1452012.350012477</v>
      </c>
      <c r="BU12" s="165">
        <f t="shared" si="9"/>
        <v>10000</v>
      </c>
      <c r="BV12" s="164"/>
      <c r="BX12" s="227">
        <v>-207049933871.06116</v>
      </c>
      <c r="BY12">
        <v>-83674605862.736908</v>
      </c>
      <c r="BZ12" s="176">
        <f t="shared" si="10"/>
        <v>-83674605862.736908</v>
      </c>
      <c r="CB12" s="179" t="s">
        <v>31</v>
      </c>
      <c r="CC12" s="178">
        <v>0</v>
      </c>
    </row>
    <row r="13" spans="1:81">
      <c r="A13" s="11">
        <v>7</v>
      </c>
      <c r="C13" s="25">
        <v>0.92885045677002687</v>
      </c>
      <c r="D13" s="25">
        <v>7.1149543229973106E-2</v>
      </c>
      <c r="E13" s="426" t="e">
        <v>#REF!</v>
      </c>
      <c r="F13" s="25">
        <v>0.85263374251716506</v>
      </c>
      <c r="G13" s="25">
        <v>0.14736625748283488</v>
      </c>
      <c r="H13" s="426" t="e">
        <v>#REF!</v>
      </c>
      <c r="I13" s="25">
        <v>0.76905699939942362</v>
      </c>
      <c r="J13" s="25">
        <v>0.23094300060057635</v>
      </c>
      <c r="K13" s="426" t="e">
        <v>#REF!</v>
      </c>
      <c r="L13" s="25">
        <v>9.2031164736156579E-2</v>
      </c>
      <c r="M13" s="25">
        <v>0.50064321709131798</v>
      </c>
      <c r="N13" s="25">
        <v>0.40732561817252544</v>
      </c>
      <c r="O13" s="25">
        <v>-11.509991992065457</v>
      </c>
      <c r="P13" s="25">
        <v>3.4970287241195407E-2</v>
      </c>
      <c r="Q13" s="25">
        <v>4.3565721196043112E-5</v>
      </c>
      <c r="R13" s="25">
        <v>1.1185737309516652</v>
      </c>
      <c r="S13" s="146"/>
      <c r="T13">
        <v>0.95087950958789014</v>
      </c>
      <c r="U13">
        <v>0.45565166318552675</v>
      </c>
      <c r="V13">
        <v>0.31008479164273017</v>
      </c>
      <c r="W13">
        <v>1</v>
      </c>
      <c r="Y13" s="2">
        <v>694.51847026749726</v>
      </c>
      <c r="Z13" s="2">
        <v>9044.2199013971276</v>
      </c>
      <c r="AA13" s="2">
        <v>2884.4032875768098</v>
      </c>
      <c r="AB13" s="2">
        <v>1460.1425026818458</v>
      </c>
      <c r="AC13" s="2">
        <v>906.31661311297171</v>
      </c>
      <c r="AD13" s="2">
        <v>84.916065403569021</v>
      </c>
      <c r="AE13" s="2">
        <v>573.27254136842203</v>
      </c>
      <c r="AF13" s="2">
        <v>878.48846556718695</v>
      </c>
      <c r="AG13" s="2">
        <v>107.1039178611407</v>
      </c>
      <c r="AH13" s="2">
        <v>438.23125502930515</v>
      </c>
      <c r="AI13" s="2">
        <v>433018.51232698048</v>
      </c>
      <c r="AJ13" s="2">
        <v>393484.77884036332</v>
      </c>
      <c r="AL13" s="25">
        <v>0.91404777269932747</v>
      </c>
      <c r="AM13" s="25">
        <v>0.9161943935480763</v>
      </c>
      <c r="AN13" s="25">
        <v>0.91101190260494636</v>
      </c>
      <c r="AO13" s="25">
        <v>0.8608646840498172</v>
      </c>
      <c r="AP13" s="25">
        <v>0.81323505972153898</v>
      </c>
      <c r="AQ13" s="25">
        <v>0.91404777269932747</v>
      </c>
      <c r="AR13" s="25">
        <v>0.9161943935480763</v>
      </c>
      <c r="AS13" s="25">
        <v>0.91101190260494636</v>
      </c>
      <c r="AT13" s="25">
        <v>0.8608646840498172</v>
      </c>
      <c r="AU13" s="25">
        <v>0.81323505972153898</v>
      </c>
      <c r="AW13" s="1">
        <v>13.361021947062648</v>
      </c>
      <c r="AX13" s="1">
        <v>14.907408032549267</v>
      </c>
      <c r="AY13" s="2">
        <v>1317869.1083910728</v>
      </c>
      <c r="AZ13" s="1">
        <v>15.454730781359448</v>
      </c>
      <c r="BA13" s="1">
        <v>17.108737236227579</v>
      </c>
      <c r="BB13" s="2">
        <v>893148.70537788526</v>
      </c>
      <c r="BC13" s="2">
        <f t="shared" si="6"/>
        <v>-424720.40301318758</v>
      </c>
      <c r="BD13" s="242">
        <f t="shared" si="7"/>
        <v>2.0937088342968</v>
      </c>
      <c r="BE13" s="510">
        <f t="shared" si="1"/>
        <v>-202855.52415688956</v>
      </c>
      <c r="BF13" s="161">
        <f t="shared" si="2"/>
        <v>819894.4031389507</v>
      </c>
      <c r="BG13" s="2">
        <f t="shared" si="3"/>
        <v>1579608.2196396263</v>
      </c>
      <c r="BI13">
        <f t="shared" si="4"/>
        <v>0</v>
      </c>
      <c r="BJ13" s="90">
        <f t="shared" si="5"/>
        <v>1</v>
      </c>
      <c r="BL13" s="165">
        <v>12000</v>
      </c>
      <c r="BM13">
        <v>5.0000000000000001E-3</v>
      </c>
      <c r="BN13" s="90">
        <v>0.995</v>
      </c>
      <c r="BP13" s="206">
        <f t="shared" si="8"/>
        <v>1579608.2196396263</v>
      </c>
      <c r="BU13" s="165">
        <f>BL13</f>
        <v>12000</v>
      </c>
      <c r="BV13" s="164"/>
      <c r="BX13" s="227">
        <v>-206930969766.94888</v>
      </c>
      <c r="BY13">
        <v>-83551740002.513763</v>
      </c>
      <c r="BZ13" s="176">
        <f t="shared" si="10"/>
        <v>-83551740002.513763</v>
      </c>
      <c r="CB13" s="177" t="s">
        <v>32</v>
      </c>
      <c r="CC13" s="178">
        <v>0</v>
      </c>
    </row>
    <row r="14" spans="1:81">
      <c r="A14" s="11">
        <v>8</v>
      </c>
      <c r="C14" s="25">
        <v>0.91970105579222672</v>
      </c>
      <c r="D14" s="25">
        <v>8.0298944207773226E-2</v>
      </c>
      <c r="E14" s="426" t="e">
        <v>#REF!</v>
      </c>
      <c r="F14" s="25">
        <v>0.85795348507031732</v>
      </c>
      <c r="G14" s="25">
        <v>0.14204651492968265</v>
      </c>
      <c r="H14" s="426" t="e">
        <v>#REF!</v>
      </c>
      <c r="I14" s="25">
        <v>0.74508253809678859</v>
      </c>
      <c r="J14" s="25">
        <v>0.25491746190321141</v>
      </c>
      <c r="K14" s="426" t="e">
        <v>#REF!</v>
      </c>
      <c r="L14" s="25">
        <v>0.10468243810894928</v>
      </c>
      <c r="M14" s="25">
        <v>0.50046186868426867</v>
      </c>
      <c r="N14" s="25">
        <v>0.39485569320678204</v>
      </c>
      <c r="O14" s="25">
        <v>-11.176028026835446</v>
      </c>
      <c r="P14" s="25">
        <v>3.5588672857502002E-2</v>
      </c>
      <c r="Q14" s="25">
        <v>6.2440043426827867E-5</v>
      </c>
      <c r="R14" s="25">
        <v>1.076364298588329</v>
      </c>
      <c r="S14" s="146"/>
      <c r="T14">
        <v>1.0686604567829672</v>
      </c>
      <c r="U14">
        <v>0.44331225217913917</v>
      </c>
      <c r="V14">
        <v>0.33929956834766428</v>
      </c>
      <c r="W14">
        <v>1</v>
      </c>
      <c r="Y14" s="2">
        <v>265.45348231741895</v>
      </c>
      <c r="Z14" s="2">
        <v>4420.5719733356864</v>
      </c>
      <c r="AA14" s="2">
        <v>445.0315664430608</v>
      </c>
      <c r="AB14" s="2">
        <v>981.10200239796518</v>
      </c>
      <c r="AC14" s="2">
        <v>104.26767097312388</v>
      </c>
      <c r="AD14" s="2">
        <v>2592.3282248564769</v>
      </c>
      <c r="AE14" s="2">
        <v>545.84541930743353</v>
      </c>
      <c r="AF14" s="2">
        <v>931.74571496964541</v>
      </c>
      <c r="AG14" s="2">
        <v>85.314449259321705</v>
      </c>
      <c r="AH14" s="2">
        <v>295.29147485640749</v>
      </c>
      <c r="AI14" s="2">
        <v>560863.96861681214</v>
      </c>
      <c r="AJ14" s="2">
        <v>541273.32789851842</v>
      </c>
      <c r="AL14" s="25">
        <v>0.92079874035537523</v>
      </c>
      <c r="AM14" s="25">
        <v>0.91622141194765794</v>
      </c>
      <c r="AN14" s="25">
        <v>0.91539552107224065</v>
      </c>
      <c r="AO14" s="25">
        <v>0.82787313909056381</v>
      </c>
      <c r="AP14" s="25">
        <v>0.70104358800289879</v>
      </c>
      <c r="AQ14" s="25">
        <v>0.92079874035537523</v>
      </c>
      <c r="AR14" s="25">
        <v>0.91622141194765794</v>
      </c>
      <c r="AS14" s="25">
        <v>0.91539552107224065</v>
      </c>
      <c r="AT14" s="25">
        <v>0.82787313909056381</v>
      </c>
      <c r="AU14" s="25">
        <v>0.70104358800289879</v>
      </c>
      <c r="AW14" s="1">
        <v>13.223664542009702</v>
      </c>
      <c r="AX14" s="1">
        <v>15.014351922496864</v>
      </c>
      <c r="AY14" s="2">
        <v>1740314.4885071639</v>
      </c>
      <c r="AZ14" s="1">
        <v>15.059406700029248</v>
      </c>
      <c r="BA14" s="1">
        <v>16.859990721127865</v>
      </c>
      <c r="BB14" s="2">
        <v>1312852.7445114036</v>
      </c>
      <c r="BC14" s="2">
        <f t="shared" si="6"/>
        <v>-427461.74399576033</v>
      </c>
      <c r="BD14" s="242">
        <f t="shared" si="7"/>
        <v>1.8357421580195457</v>
      </c>
      <c r="BE14" s="510">
        <f t="shared" si="1"/>
        <v>-232855.00206462495</v>
      </c>
      <c r="BF14" s="161">
        <f t="shared" si="2"/>
        <v>375471.83821438835</v>
      </c>
      <c r="BG14" s="2">
        <f t="shared" si="3"/>
        <v>1096652.327493276</v>
      </c>
      <c r="BI14">
        <f t="shared" si="4"/>
        <v>0</v>
      </c>
      <c r="BJ14" s="90">
        <f t="shared" si="5"/>
        <v>1</v>
      </c>
      <c r="BL14" s="165">
        <v>14000</v>
      </c>
      <c r="BM14">
        <v>4.0000000000000001E-3</v>
      </c>
      <c r="BN14" s="90">
        <v>0.996</v>
      </c>
      <c r="BP14" s="206">
        <f t="shared" si="8"/>
        <v>1096652.327493276</v>
      </c>
      <c r="BU14" s="165">
        <f t="shared" si="9"/>
        <v>14000</v>
      </c>
      <c r="BV14" s="164"/>
      <c r="BX14" s="227">
        <v>-207249561604.23447</v>
      </c>
      <c r="BY14">
        <v>-83912788861.590317</v>
      </c>
      <c r="BZ14" s="176">
        <f t="shared" si="10"/>
        <v>-83912788861.590317</v>
      </c>
      <c r="CB14" s="179" t="s">
        <v>34</v>
      </c>
      <c r="CC14" s="178">
        <v>0</v>
      </c>
    </row>
    <row r="15" spans="1:81">
      <c r="A15" s="11">
        <v>9</v>
      </c>
      <c r="C15" s="25">
        <v>0.92081960700403376</v>
      </c>
      <c r="D15" s="25">
        <v>7.9180392995966298E-2</v>
      </c>
      <c r="E15" s="426" t="e">
        <v>#REF!</v>
      </c>
      <c r="F15" s="25">
        <v>0.85764530008477613</v>
      </c>
      <c r="G15" s="25">
        <v>0.1423546999152239</v>
      </c>
      <c r="H15" s="426" t="e">
        <v>#REF!</v>
      </c>
      <c r="I15" s="25">
        <v>0.76209432598298987</v>
      </c>
      <c r="J15" s="25">
        <v>0.23790567401701015</v>
      </c>
      <c r="K15" s="426" t="e">
        <v>#REF!</v>
      </c>
      <c r="L15" s="25">
        <v>0.15052333119212785</v>
      </c>
      <c r="M15" s="25">
        <v>0.50144387315156891</v>
      </c>
      <c r="N15" s="25">
        <v>0.34803279565630324</v>
      </c>
      <c r="O15" s="25">
        <v>-11.326727965029574</v>
      </c>
      <c r="P15" s="25">
        <v>3.3742450523272613E-2</v>
      </c>
      <c r="Q15" s="25">
        <v>4.9698040954546697E-5</v>
      </c>
      <c r="R15" s="25">
        <v>1.1064990077498953</v>
      </c>
      <c r="S15" s="146"/>
      <c r="T15">
        <v>1.0665952169652386</v>
      </c>
      <c r="U15">
        <v>0.44528222403053785</v>
      </c>
      <c r="V15">
        <v>0.31680177164347745</v>
      </c>
      <c r="W15">
        <v>1</v>
      </c>
      <c r="Y15" s="2">
        <v>252.53545021620189</v>
      </c>
      <c r="Z15" s="2">
        <v>4220.0607567154284</v>
      </c>
      <c r="AA15" s="2">
        <v>1508.4733932004717</v>
      </c>
      <c r="AB15" s="2">
        <v>9627.2061938566949</v>
      </c>
      <c r="AC15" s="2">
        <v>1172.0299627261634</v>
      </c>
      <c r="AD15" s="2">
        <v>5307.9450678828916</v>
      </c>
      <c r="AE15" s="2">
        <v>545.63345663509006</v>
      </c>
      <c r="AF15" s="2">
        <v>961.17794653839599</v>
      </c>
      <c r="AG15" s="2">
        <v>210.26645448048112</v>
      </c>
      <c r="AH15" s="2">
        <v>369.84846999315801</v>
      </c>
      <c r="AI15" s="2">
        <v>474969.11908680777</v>
      </c>
      <c r="AJ15" s="2">
        <v>449926.83881950559</v>
      </c>
      <c r="AL15" s="25">
        <v>0.91331540842736014</v>
      </c>
      <c r="AM15" s="25">
        <v>0.91934626959741972</v>
      </c>
      <c r="AN15" s="25">
        <v>0.91393049121800862</v>
      </c>
      <c r="AO15" s="25">
        <v>0.8535458866461757</v>
      </c>
      <c r="AP15" s="25">
        <v>0.68359629521616827</v>
      </c>
      <c r="AQ15" s="25">
        <v>0.91331540842736014</v>
      </c>
      <c r="AR15" s="25">
        <v>0.91934626959741972</v>
      </c>
      <c r="AS15" s="25">
        <v>0.91393049121800862</v>
      </c>
      <c r="AT15" s="25">
        <v>0.8535458866461757</v>
      </c>
      <c r="AU15" s="25">
        <v>0.68359629521616827</v>
      </c>
      <c r="AW15" s="1">
        <v>13.342520832634266</v>
      </c>
      <c r="AX15" s="1">
        <v>15.28616289249276</v>
      </c>
      <c r="AY15" s="2">
        <v>1588552.9030221456</v>
      </c>
      <c r="AZ15" s="1">
        <v>15.211507137487406</v>
      </c>
      <c r="BA15" s="1">
        <v>17.132291785175511</v>
      </c>
      <c r="BB15" s="2">
        <v>1384622.8457396799</v>
      </c>
      <c r="BC15" s="2">
        <f t="shared" si="6"/>
        <v>-203930.05728246574</v>
      </c>
      <c r="BD15" s="242">
        <f t="shared" si="7"/>
        <v>1.8689863048531397</v>
      </c>
      <c r="BE15" s="510">
        <f t="shared" si="1"/>
        <v>-109112.65467966608</v>
      </c>
      <c r="BF15" s="161">
        <f t="shared" si="2"/>
        <v>546250.43019933696</v>
      </c>
      <c r="BG15" s="2">
        <f t="shared" si="3"/>
        <v>1049218.2962583052</v>
      </c>
      <c r="BI15">
        <f t="shared" si="4"/>
        <v>0</v>
      </c>
      <c r="BJ15" s="90">
        <f t="shared" si="5"/>
        <v>1</v>
      </c>
      <c r="BL15" s="165">
        <v>16000</v>
      </c>
      <c r="BM15">
        <v>4.0000000000000001E-3</v>
      </c>
      <c r="BN15" s="90">
        <v>0.996</v>
      </c>
      <c r="BP15" s="206">
        <f t="shared" si="8"/>
        <v>1049218.2962583052</v>
      </c>
      <c r="BU15" s="165">
        <f t="shared" si="9"/>
        <v>16000</v>
      </c>
      <c r="BV15" s="164"/>
      <c r="BX15" s="227">
        <v>-205531420051.81802</v>
      </c>
      <c r="BY15">
        <v>-83119593517.623657</v>
      </c>
      <c r="BZ15" s="176">
        <f t="shared" si="10"/>
        <v>-83119593517.623657</v>
      </c>
      <c r="CB15" s="179" t="s">
        <v>36</v>
      </c>
      <c r="CC15" s="178">
        <v>0</v>
      </c>
    </row>
    <row r="16" spans="1:81">
      <c r="A16" s="11">
        <v>10</v>
      </c>
      <c r="C16" s="25">
        <v>0.90637232484264063</v>
      </c>
      <c r="D16" s="25">
        <v>9.3627675157359397E-2</v>
      </c>
      <c r="E16" s="426" t="e">
        <v>#REF!</v>
      </c>
      <c r="F16" s="25">
        <v>0.85868858303798112</v>
      </c>
      <c r="G16" s="25">
        <v>0.14131141696201888</v>
      </c>
      <c r="H16" s="426" t="e">
        <v>#REF!</v>
      </c>
      <c r="I16" s="25">
        <v>0.74516428740623142</v>
      </c>
      <c r="J16" s="25">
        <v>0.25483571259376853</v>
      </c>
      <c r="K16" s="426" t="e">
        <v>#REF!</v>
      </c>
      <c r="L16" s="25">
        <v>8.1581153170626752E-2</v>
      </c>
      <c r="M16" s="25">
        <v>0.50453528331484465</v>
      </c>
      <c r="N16" s="25">
        <v>0.4138835635145286</v>
      </c>
      <c r="O16" s="25">
        <v>-11.013448377932351</v>
      </c>
      <c r="P16" s="25">
        <v>3.5131943772094221E-2</v>
      </c>
      <c r="Q16" s="25">
        <v>7.2067546023940661E-5</v>
      </c>
      <c r="R16" s="25">
        <v>1.0517584683560726</v>
      </c>
      <c r="S16" s="146"/>
      <c r="T16">
        <v>1.1666199789170486</v>
      </c>
      <c r="U16">
        <v>0.4368160478944923</v>
      </c>
      <c r="V16">
        <v>0.33673732771239506</v>
      </c>
      <c r="W16">
        <v>1</v>
      </c>
      <c r="Y16" s="2">
        <v>947.38159434245631</v>
      </c>
      <c r="Z16" s="2">
        <v>901.11366540976508</v>
      </c>
      <c r="AA16" s="2">
        <v>1704.2591846234589</v>
      </c>
      <c r="AB16" s="2">
        <v>15371.100241934233</v>
      </c>
      <c r="AC16" s="2">
        <v>5.8495042052956343</v>
      </c>
      <c r="AD16" s="2">
        <v>111.37527400450757</v>
      </c>
      <c r="AE16" s="2">
        <v>591.80524815523859</v>
      </c>
      <c r="AF16" s="2">
        <v>723.14510990381962</v>
      </c>
      <c r="AG16" s="2">
        <v>85.13252999053914</v>
      </c>
      <c r="AH16" s="2">
        <v>336.10234136137245</v>
      </c>
      <c r="AI16" s="2">
        <v>417023.3388587457</v>
      </c>
      <c r="AJ16" s="2">
        <v>372481.78376719943</v>
      </c>
      <c r="AL16" s="25">
        <v>0.91328424868623337</v>
      </c>
      <c r="AM16" s="25">
        <v>0.9176604642673829</v>
      </c>
      <c r="AN16" s="25">
        <v>0.90965185123212877</v>
      </c>
      <c r="AO16" s="25">
        <v>0.8623815705644845</v>
      </c>
      <c r="AP16" s="25">
        <v>0.74212419132704543</v>
      </c>
      <c r="AQ16" s="25">
        <v>0.91328424868623337</v>
      </c>
      <c r="AR16" s="25">
        <v>0.9176604642673829</v>
      </c>
      <c r="AS16" s="25">
        <v>0.90965185123212877</v>
      </c>
      <c r="AT16" s="25">
        <v>0.8623815705644845</v>
      </c>
      <c r="AU16" s="25">
        <v>0.74212419132704543</v>
      </c>
      <c r="AW16" s="1">
        <v>13.032528620711231</v>
      </c>
      <c r="AX16" s="1">
        <v>14.760244392329962</v>
      </c>
      <c r="AY16" s="2">
        <v>1221969.9942330788</v>
      </c>
      <c r="AZ16" s="1">
        <v>14.722599118701918</v>
      </c>
      <c r="BA16" s="1">
        <v>16.490387491803016</v>
      </c>
      <c r="BB16" s="2">
        <v>1200501.1573268878</v>
      </c>
      <c r="BC16" s="2">
        <f t="shared" si="6"/>
        <v>-21468.836906190962</v>
      </c>
      <c r="BD16" s="242">
        <f t="shared" si="7"/>
        <v>1.6900704979906873</v>
      </c>
      <c r="BE16" s="510">
        <f t="shared" si="1"/>
        <v>-12702.923890876213</v>
      </c>
      <c r="BF16" s="161">
        <f t="shared" si="2"/>
        <v>863234.58508071816</v>
      </c>
      <c r="BG16" s="2">
        <f t="shared" si="3"/>
        <v>1155114.7016654192</v>
      </c>
      <c r="BI16">
        <f t="shared" si="4"/>
        <v>0</v>
      </c>
      <c r="BJ16" s="90">
        <f t="shared" si="5"/>
        <v>1</v>
      </c>
      <c r="BL16" s="165">
        <v>18000</v>
      </c>
      <c r="BM16">
        <v>4.0000000000000001E-3</v>
      </c>
      <c r="BN16" s="90">
        <v>0.996</v>
      </c>
      <c r="BP16" s="206">
        <f t="shared" si="8"/>
        <v>1155114.7016654192</v>
      </c>
      <c r="BU16" s="165">
        <f t="shared" si="9"/>
        <v>18000</v>
      </c>
      <c r="BV16" s="164"/>
      <c r="BX16" s="227">
        <v>-202363168040.59171</v>
      </c>
      <c r="BY16">
        <v>-83167415827.039154</v>
      </c>
      <c r="BZ16" s="176">
        <f t="shared" si="10"/>
        <v>-83167415827.039154</v>
      </c>
      <c r="CB16" s="177" t="s">
        <v>37</v>
      </c>
      <c r="CC16" s="178">
        <v>0</v>
      </c>
    </row>
    <row r="17" spans="1:81">
      <c r="A17" s="11">
        <v>11</v>
      </c>
      <c r="C17" s="25">
        <v>0.92956285082998402</v>
      </c>
      <c r="D17" s="25">
        <v>7.0437149170015936E-2</v>
      </c>
      <c r="E17" s="426" t="e">
        <v>#REF!</v>
      </c>
      <c r="F17" s="25">
        <v>0.85743033720954465</v>
      </c>
      <c r="G17" s="25">
        <v>0.14256966279045535</v>
      </c>
      <c r="H17" s="426" t="e">
        <v>#REF!</v>
      </c>
      <c r="I17" s="25">
        <v>0.75261845841679675</v>
      </c>
      <c r="J17" s="25">
        <v>0.2473815415832033</v>
      </c>
      <c r="K17" s="426" t="e">
        <v>#REF!</v>
      </c>
      <c r="L17" s="25">
        <v>0.14131164085692044</v>
      </c>
      <c r="M17" s="25">
        <v>0.49916530372106011</v>
      </c>
      <c r="N17" s="25">
        <v>0.3595230554220194</v>
      </c>
      <c r="O17" s="25">
        <v>-11.132023269993851</v>
      </c>
      <c r="P17" s="25">
        <v>3.3441356465796532E-2</v>
      </c>
      <c r="Q17" s="25">
        <v>5.962197770475049E-5</v>
      </c>
      <c r="R17" s="25">
        <v>1.0730513998076705</v>
      </c>
      <c r="S17" s="146"/>
      <c r="T17">
        <v>0.92820926860925446</v>
      </c>
      <c r="U17">
        <v>0.44369562143285418</v>
      </c>
      <c r="V17">
        <v>0.33087957476783164</v>
      </c>
      <c r="W17">
        <v>1</v>
      </c>
      <c r="Y17" s="2">
        <v>27.657643016733406</v>
      </c>
      <c r="Z17" s="2">
        <v>5664.9914837395536</v>
      </c>
      <c r="AA17" s="2">
        <v>3330.8144979948788</v>
      </c>
      <c r="AB17" s="2">
        <v>8811.0777835931349</v>
      </c>
      <c r="AC17" s="2">
        <v>397.31131220677071</v>
      </c>
      <c r="AD17" s="2">
        <v>1038.6226879563903</v>
      </c>
      <c r="AE17" s="2">
        <v>554.30080494711581</v>
      </c>
      <c r="AF17" s="2">
        <v>1104.3935652888526</v>
      </c>
      <c r="AG17" s="2">
        <v>106.29495066048759</v>
      </c>
      <c r="AH17" s="2">
        <v>278.71038451943554</v>
      </c>
      <c r="AI17" s="2">
        <v>482922.61311002402</v>
      </c>
      <c r="AJ17" s="2">
        <v>455636.59186818468</v>
      </c>
      <c r="AL17" s="25">
        <v>0.91735895407590695</v>
      </c>
      <c r="AM17" s="25">
        <v>0.91064027523794089</v>
      </c>
      <c r="AN17" s="25">
        <v>0.91610093254968328</v>
      </c>
      <c r="AO17" s="25">
        <v>0.85998247768384872</v>
      </c>
      <c r="AP17" s="25">
        <v>0.6466929340080636</v>
      </c>
      <c r="AQ17" s="25">
        <v>0.91735895407590695</v>
      </c>
      <c r="AR17" s="25">
        <v>0.91064027523794089</v>
      </c>
      <c r="AS17" s="25">
        <v>0.91610093254968328</v>
      </c>
      <c r="AT17" s="25">
        <v>0.85998247768384872</v>
      </c>
      <c r="AU17" s="25">
        <v>0.6466929340080636</v>
      </c>
      <c r="AW17" s="1">
        <v>13.23956340016364</v>
      </c>
      <c r="AX17" s="1">
        <v>15.273427483437898</v>
      </c>
      <c r="AY17" s="2">
        <v>1667566.7395692249</v>
      </c>
      <c r="AZ17" s="1">
        <v>15.405825104021202</v>
      </c>
      <c r="BA17" s="1">
        <v>17.387374155020705</v>
      </c>
      <c r="BB17" s="2">
        <v>1318591.7361430116</v>
      </c>
      <c r="BC17" s="2">
        <f t="shared" si="6"/>
        <v>-348975.00342621328</v>
      </c>
      <c r="BD17" s="242">
        <f t="shared" si="7"/>
        <v>2.1662617038575629</v>
      </c>
      <c r="BE17" s="510">
        <f t="shared" si="1"/>
        <v>-161095.49589727653</v>
      </c>
      <c r="BF17" s="161">
        <f t="shared" si="2"/>
        <v>450763.40445695724</v>
      </c>
      <c r="BG17" s="2">
        <f t="shared" si="3"/>
        <v>1146340.2805003808</v>
      </c>
      <c r="BI17">
        <f t="shared" si="4"/>
        <v>0</v>
      </c>
      <c r="BJ17" s="90">
        <f t="shared" si="5"/>
        <v>1</v>
      </c>
      <c r="BL17" s="165">
        <v>20000</v>
      </c>
      <c r="BM17">
        <v>4.0000000000000001E-3</v>
      </c>
      <c r="BN17" s="90">
        <v>0.996</v>
      </c>
      <c r="BP17" s="206">
        <f t="shared" si="8"/>
        <v>1146340.2805003808</v>
      </c>
      <c r="BU17" s="165">
        <f t="shared" si="9"/>
        <v>20000</v>
      </c>
      <c r="BV17" s="164"/>
      <c r="CB17" s="179" t="s">
        <v>39</v>
      </c>
      <c r="CC17" s="178">
        <v>0</v>
      </c>
    </row>
    <row r="18" spans="1:81">
      <c r="A18" s="11">
        <v>12</v>
      </c>
      <c r="C18" s="25">
        <v>0.91695587711160476</v>
      </c>
      <c r="D18" s="25">
        <v>8.3044122888395216E-2</v>
      </c>
      <c r="E18" s="426" t="e">
        <v>#REF!</v>
      </c>
      <c r="F18" s="25">
        <v>0.85029106447270353</v>
      </c>
      <c r="G18" s="25">
        <v>0.14970893552729647</v>
      </c>
      <c r="H18" s="426" t="e">
        <v>#REF!</v>
      </c>
      <c r="I18" s="25">
        <v>0.74556822193440286</v>
      </c>
      <c r="J18" s="25">
        <v>0.25443177806559708</v>
      </c>
      <c r="K18" s="426" t="e">
        <v>#REF!</v>
      </c>
      <c r="L18" s="25">
        <v>0.15199627311707697</v>
      </c>
      <c r="M18" s="25">
        <v>0.49983006909007321</v>
      </c>
      <c r="N18" s="25">
        <v>0.34817365779284981</v>
      </c>
      <c r="O18" s="25">
        <v>-11.239630069983615</v>
      </c>
      <c r="P18" s="25">
        <v>3.4789613488748775E-2</v>
      </c>
      <c r="Q18" s="25">
        <v>5.6658626584236846E-5</v>
      </c>
      <c r="R18" s="25">
        <v>1.08887065820507</v>
      </c>
      <c r="S18" s="146"/>
      <c r="T18">
        <v>1.0700368173070212</v>
      </c>
      <c r="U18">
        <v>0.46701217022703845</v>
      </c>
      <c r="V18">
        <v>0.33768069350723295</v>
      </c>
      <c r="W18">
        <v>1</v>
      </c>
      <c r="Y18" s="2">
        <v>1233.4320167281232</v>
      </c>
      <c r="Z18" s="2">
        <v>11213.92280822909</v>
      </c>
      <c r="AA18" s="2">
        <v>267.77743540769831</v>
      </c>
      <c r="AB18" s="2">
        <v>15147.12083016699</v>
      </c>
      <c r="AC18" s="2">
        <v>744.12051245518023</v>
      </c>
      <c r="AD18" s="2">
        <v>2192.515694895219</v>
      </c>
      <c r="AE18" s="2">
        <v>621.43191117780123</v>
      </c>
      <c r="AF18" s="2">
        <v>950.86470983657273</v>
      </c>
      <c r="AG18" s="2">
        <v>127.72389484304801</v>
      </c>
      <c r="AH18" s="2">
        <v>272.52921433087425</v>
      </c>
      <c r="AI18" s="2">
        <v>386215.526051244</v>
      </c>
      <c r="AJ18" s="2">
        <v>356587.19130736659</v>
      </c>
      <c r="AL18" s="25">
        <v>0.91866575936442074</v>
      </c>
      <c r="AM18" s="25">
        <v>0.91266431538413351</v>
      </c>
      <c r="AN18" s="25">
        <v>0.90288454426606946</v>
      </c>
      <c r="AO18" s="25">
        <v>0.85705373633547699</v>
      </c>
      <c r="AP18" s="25">
        <v>0.80225310145100104</v>
      </c>
      <c r="AQ18" s="25">
        <v>0.91866575936442074</v>
      </c>
      <c r="AR18" s="25">
        <v>0.91266431538413351</v>
      </c>
      <c r="AS18" s="25">
        <v>0.90288454426606946</v>
      </c>
      <c r="AT18" s="25">
        <v>0.85705373633547699</v>
      </c>
      <c r="AU18" s="25">
        <v>0.80225310145100104</v>
      </c>
      <c r="AW18" s="1">
        <v>13.562010557639596</v>
      </c>
      <c r="AX18" s="1">
        <v>15.176953340829664</v>
      </c>
      <c r="AY18" s="2">
        <v>1425417.9216473892</v>
      </c>
      <c r="AZ18" s="1">
        <v>15.202052673358709</v>
      </c>
      <c r="BA18" s="1">
        <v>16.899088295730209</v>
      </c>
      <c r="BB18" s="2">
        <v>1233101.7614672775</v>
      </c>
      <c r="BC18" s="2">
        <f t="shared" si="6"/>
        <v>-192316.16018011165</v>
      </c>
      <c r="BD18" s="242">
        <f t="shared" si="7"/>
        <v>1.6400421157191136</v>
      </c>
      <c r="BE18" s="510">
        <f t="shared" si="1"/>
        <v>-117262.93997992013</v>
      </c>
      <c r="BF18" s="161">
        <f t="shared" si="2"/>
        <v>744503.76757494616</v>
      </c>
      <c r="BG18" s="2">
        <f t="shared" si="3"/>
        <v>1199226.6662701159</v>
      </c>
      <c r="BI18">
        <f t="shared" si="4"/>
        <v>0</v>
      </c>
      <c r="BJ18" s="90">
        <f t="shared" si="5"/>
        <v>1</v>
      </c>
      <c r="BL18" s="165">
        <v>22000</v>
      </c>
      <c r="BM18">
        <v>3.0000000000000001E-3</v>
      </c>
      <c r="BN18" s="90">
        <v>0.997</v>
      </c>
      <c r="BP18" s="206">
        <f t="shared" si="8"/>
        <v>1199226.6662701159</v>
      </c>
      <c r="BU18" s="165">
        <f t="shared" si="9"/>
        <v>22000</v>
      </c>
      <c r="BV18" s="164"/>
      <c r="CB18" s="179" t="s">
        <v>41</v>
      </c>
      <c r="CC18" s="178">
        <v>0</v>
      </c>
    </row>
    <row r="19" spans="1:81">
      <c r="A19" s="11">
        <v>13</v>
      </c>
      <c r="C19" s="25">
        <v>0.91977191832606198</v>
      </c>
      <c r="D19" s="25">
        <v>8.0228081673938051E-2</v>
      </c>
      <c r="E19" s="426" t="e">
        <v>#REF!</v>
      </c>
      <c r="F19" s="25">
        <v>0.85891956870994046</v>
      </c>
      <c r="G19" s="25">
        <v>0.14108043129005959</v>
      </c>
      <c r="H19" s="426" t="e">
        <v>#REF!</v>
      </c>
      <c r="I19" s="25">
        <v>0.75469245884021707</v>
      </c>
      <c r="J19" s="25">
        <v>0.24530754115978287</v>
      </c>
      <c r="K19" s="426" t="e">
        <v>#REF!</v>
      </c>
      <c r="L19" s="25">
        <v>0.13149449149198872</v>
      </c>
      <c r="M19" s="25">
        <v>0.50261529163506691</v>
      </c>
      <c r="N19" s="25">
        <v>0.36589021687294437</v>
      </c>
      <c r="O19" s="25">
        <v>-10.694697479624015</v>
      </c>
      <c r="P19" s="25">
        <v>3.3239134317030836E-2</v>
      </c>
      <c r="Q19" s="25">
        <v>9.1547386150697189E-5</v>
      </c>
      <c r="R19" s="25">
        <v>1.0308800036145767</v>
      </c>
      <c r="S19" s="146"/>
      <c r="T19">
        <v>1.0486959815198229</v>
      </c>
      <c r="U19">
        <v>0.44040648695037565</v>
      </c>
      <c r="V19">
        <v>0.32744776724681407</v>
      </c>
      <c r="W19">
        <v>1</v>
      </c>
      <c r="Y19" s="2">
        <v>2125.6041992901892</v>
      </c>
      <c r="Z19" s="2">
        <v>1869.7158506464871</v>
      </c>
      <c r="AA19" s="2">
        <v>88.299321222510997</v>
      </c>
      <c r="AB19" s="2">
        <v>8385.182634723833</v>
      </c>
      <c r="AC19" s="2">
        <v>3253.4414767330645</v>
      </c>
      <c r="AD19" s="2">
        <v>2030.7500510400778</v>
      </c>
      <c r="AE19" s="2">
        <v>609.14905637797062</v>
      </c>
      <c r="AF19" s="2">
        <v>1116.5386274237303</v>
      </c>
      <c r="AG19" s="2">
        <v>84.113197613606658</v>
      </c>
      <c r="AH19" s="2">
        <v>603.02358778975611</v>
      </c>
      <c r="AI19" s="2">
        <v>597463.8902414185</v>
      </c>
      <c r="AJ19" s="2">
        <v>566839.65264015528</v>
      </c>
      <c r="AL19" s="25">
        <v>0.91926594409416107</v>
      </c>
      <c r="AM19" s="25">
        <v>0.91391074562621721</v>
      </c>
      <c r="AN19" s="25">
        <v>0.9076690082871457</v>
      </c>
      <c r="AO19" s="25">
        <v>0.87952025671863709</v>
      </c>
      <c r="AP19" s="25">
        <v>0.66726844348944248</v>
      </c>
      <c r="AQ19" s="25">
        <v>0.91926594409416107</v>
      </c>
      <c r="AR19" s="25">
        <v>0.91391074562621721</v>
      </c>
      <c r="AS19" s="25">
        <v>0.9076690082871457</v>
      </c>
      <c r="AT19" s="25">
        <v>0.87952025671863709</v>
      </c>
      <c r="AU19" s="25">
        <v>0.66726844348944248</v>
      </c>
      <c r="AW19" s="1">
        <v>13.265728546314664</v>
      </c>
      <c r="AX19" s="1">
        <v>15.196583116784142</v>
      </c>
      <c r="AY19" s="2">
        <v>2038176.6346981728</v>
      </c>
      <c r="AZ19" s="1">
        <v>15.171318967813857</v>
      </c>
      <c r="BA19" s="1">
        <v>17.090388448901926</v>
      </c>
      <c r="BB19" s="2">
        <v>1597589.5136804506</v>
      </c>
      <c r="BC19" s="2">
        <f t="shared" si="6"/>
        <v>-440587.12101772218</v>
      </c>
      <c r="BD19" s="242">
        <f t="shared" si="7"/>
        <v>1.905590421499193</v>
      </c>
      <c r="BE19" s="510">
        <f t="shared" si="1"/>
        <v>-231207.66983657342</v>
      </c>
      <c r="BF19" s="161">
        <f t="shared" si="2"/>
        <v>84339.932712173322</v>
      </c>
      <c r="BG19" s="2">
        <f t="shared" si="3"/>
        <v>829821.52116976632</v>
      </c>
      <c r="BI19">
        <f t="shared" si="4"/>
        <v>0</v>
      </c>
      <c r="BJ19" s="90">
        <f t="shared" si="5"/>
        <v>1</v>
      </c>
      <c r="BL19" s="165">
        <v>24000</v>
      </c>
      <c r="BM19">
        <v>3.0000000000000001E-3</v>
      </c>
      <c r="BN19" s="90">
        <v>0.997</v>
      </c>
      <c r="BP19" s="206">
        <f t="shared" si="8"/>
        <v>829821.52116976632</v>
      </c>
      <c r="BU19" s="165">
        <f t="shared" si="9"/>
        <v>24000</v>
      </c>
      <c r="BV19" s="164"/>
      <c r="CB19" s="177" t="s">
        <v>43</v>
      </c>
      <c r="CC19" s="178">
        <v>0</v>
      </c>
    </row>
    <row r="20" spans="1:81">
      <c r="A20" s="11">
        <v>14</v>
      </c>
      <c r="C20" s="25">
        <v>0.92672226830269511</v>
      </c>
      <c r="D20" s="25">
        <v>7.3277731697304879E-2</v>
      </c>
      <c r="E20" s="426" t="e">
        <v>#REF!</v>
      </c>
      <c r="F20" s="25">
        <v>0.85573060500934917</v>
      </c>
      <c r="G20" s="25">
        <v>0.14426939499065086</v>
      </c>
      <c r="H20" s="426" t="e">
        <v>#REF!</v>
      </c>
      <c r="I20" s="25">
        <v>0.7617750635216991</v>
      </c>
      <c r="J20" s="25">
        <v>0.23822493647830084</v>
      </c>
      <c r="K20" s="426" t="e">
        <v>#REF!</v>
      </c>
      <c r="L20" s="25">
        <v>1.7301094988649068E-2</v>
      </c>
      <c r="M20" s="25">
        <v>0.50235095669808971</v>
      </c>
      <c r="N20" s="25">
        <v>0.48034794831326122</v>
      </c>
      <c r="O20" s="25">
        <v>-11.149425062341539</v>
      </c>
      <c r="P20" s="25">
        <v>3.4453355586481646E-2</v>
      </c>
      <c r="Q20" s="25">
        <v>6.113756140589319E-5</v>
      </c>
      <c r="R20" s="25">
        <v>1.070380469898067</v>
      </c>
      <c r="S20" s="146"/>
      <c r="T20">
        <v>0.97849163617215629</v>
      </c>
      <c r="U20">
        <v>0.44350013981777703</v>
      </c>
      <c r="V20">
        <v>0.31812776163267947</v>
      </c>
      <c r="W20">
        <v>1</v>
      </c>
      <c r="Y20" s="2">
        <v>63.897820808521089</v>
      </c>
      <c r="Z20" s="2">
        <v>470.96567820126307</v>
      </c>
      <c r="AA20" s="2">
        <v>253.88323278929522</v>
      </c>
      <c r="AB20" s="2">
        <v>23967.651191895657</v>
      </c>
      <c r="AC20" s="2">
        <v>1528.4936109301664</v>
      </c>
      <c r="AD20" s="2">
        <v>156.62916404876802</v>
      </c>
      <c r="AE20" s="2">
        <v>570.70646485993962</v>
      </c>
      <c r="AF20" s="2">
        <v>1158.7148997364791</v>
      </c>
      <c r="AG20" s="2">
        <v>77.841365462294263</v>
      </c>
      <c r="AH20" s="2">
        <v>561.42629529260887</v>
      </c>
      <c r="AI20" s="2">
        <v>449773.98457479005</v>
      </c>
      <c r="AJ20" s="2">
        <v>417894.24286988791</v>
      </c>
      <c r="AL20" s="25">
        <v>0.91581084937330592</v>
      </c>
      <c r="AM20" s="25">
        <v>0.91595199759661683</v>
      </c>
      <c r="AN20" s="25">
        <v>0.90723450086286095</v>
      </c>
      <c r="AO20" s="25">
        <v>0.88690505054934776</v>
      </c>
      <c r="AP20" s="25">
        <v>0.66659167265097641</v>
      </c>
      <c r="AQ20" s="25">
        <v>0.91581084937330592</v>
      </c>
      <c r="AR20" s="25">
        <v>0.91595199759661683</v>
      </c>
      <c r="AS20" s="25">
        <v>0.90723450086286095</v>
      </c>
      <c r="AT20" s="25">
        <v>0.88690505054934776</v>
      </c>
      <c r="AU20" s="25">
        <v>0.66659167265097641</v>
      </c>
      <c r="AW20" s="1">
        <v>12.837938842343128</v>
      </c>
      <c r="AX20" s="1">
        <v>14.582845336518069</v>
      </c>
      <c r="AY20" s="2">
        <v>1117828.1486864039</v>
      </c>
      <c r="AZ20" s="1">
        <v>15.031110047591126</v>
      </c>
      <c r="BA20" s="1">
        <v>16.818278345445734</v>
      </c>
      <c r="BB20" s="2">
        <v>1191368.4266292527</v>
      </c>
      <c r="BC20" s="2">
        <f t="shared" si="6"/>
        <v>73540.277942848857</v>
      </c>
      <c r="BD20" s="242">
        <f t="shared" si="7"/>
        <v>2.1931712052479977</v>
      </c>
      <c r="BE20" s="510">
        <f t="shared" si="1"/>
        <v>33531.480701039538</v>
      </c>
      <c r="BF20" s="161">
        <f t="shared" si="2"/>
        <v>936242.06608849671</v>
      </c>
      <c r="BG20" s="2">
        <f t="shared" si="3"/>
        <v>1213609.1809853273</v>
      </c>
      <c r="BI20">
        <f t="shared" si="4"/>
        <v>0</v>
      </c>
      <c r="BJ20" s="90">
        <f t="shared" si="5"/>
        <v>1</v>
      </c>
      <c r="BL20" s="165">
        <v>26000</v>
      </c>
      <c r="BM20">
        <v>2E-3</v>
      </c>
      <c r="BN20" s="90">
        <v>0.998</v>
      </c>
      <c r="BP20" s="206">
        <f t="shared" si="8"/>
        <v>1213609.1809853273</v>
      </c>
      <c r="BU20" s="165">
        <f t="shared" si="9"/>
        <v>26000</v>
      </c>
      <c r="BV20" s="164"/>
      <c r="CB20" s="179" t="s">
        <v>45</v>
      </c>
      <c r="CC20" s="178">
        <v>0</v>
      </c>
    </row>
    <row r="21" spans="1:81">
      <c r="A21" s="11">
        <v>15</v>
      </c>
      <c r="C21" s="25">
        <v>0.91582621468046144</v>
      </c>
      <c r="D21" s="25">
        <v>8.4173785319538619E-2</v>
      </c>
      <c r="E21" s="426" t="e">
        <v>#REF!</v>
      </c>
      <c r="F21" s="25">
        <v>0.85509707213424868</v>
      </c>
      <c r="G21" s="25">
        <v>0.14490292786575132</v>
      </c>
      <c r="H21" s="426" t="e">
        <v>#REF!</v>
      </c>
      <c r="I21" s="25">
        <v>0.7501404717596527</v>
      </c>
      <c r="J21" s="25">
        <v>0.24985952824034727</v>
      </c>
      <c r="K21" s="426" t="e">
        <v>#REF!</v>
      </c>
      <c r="L21" s="25">
        <v>0.14779367055310622</v>
      </c>
      <c r="M21" s="25">
        <v>0.50055195191546131</v>
      </c>
      <c r="N21" s="25">
        <v>0.35165437753143247</v>
      </c>
      <c r="O21" s="25">
        <v>-11.4157855313921</v>
      </c>
      <c r="P21" s="25">
        <v>3.4340814521939073E-2</v>
      </c>
      <c r="Q21" s="25">
        <v>4.66204476886951E-5</v>
      </c>
      <c r="R21" s="25">
        <v>1.1029250532478299</v>
      </c>
      <c r="S21" s="146"/>
      <c r="T21">
        <v>1.1096776140257107</v>
      </c>
      <c r="U21">
        <v>0.45457990766575762</v>
      </c>
      <c r="V21">
        <v>0.33280455650693713</v>
      </c>
      <c r="W21">
        <v>1</v>
      </c>
      <c r="Y21" s="2">
        <v>714.67315576150031</v>
      </c>
      <c r="Z21" s="2">
        <v>964.715433919102</v>
      </c>
      <c r="AA21" s="2">
        <v>3145.4715270080837</v>
      </c>
      <c r="AB21" s="2">
        <v>5063.6938315129091</v>
      </c>
      <c r="AC21" s="2">
        <v>2348.6670150805976</v>
      </c>
      <c r="AD21" s="2">
        <v>1203.0985246787852</v>
      </c>
      <c r="AE21" s="2">
        <v>535.43287477249316</v>
      </c>
      <c r="AF21" s="2">
        <v>1047.7116744806888</v>
      </c>
      <c r="AG21" s="2">
        <v>101.57803127161215</v>
      </c>
      <c r="AH21" s="2">
        <v>330.52892118934147</v>
      </c>
      <c r="AI21" s="2">
        <v>464093.03179602238</v>
      </c>
      <c r="AJ21" s="2">
        <v>409872.22482340981</v>
      </c>
      <c r="AL21" s="25">
        <v>0.92146330921021968</v>
      </c>
      <c r="AM21" s="25">
        <v>0.91538713916627135</v>
      </c>
      <c r="AN21" s="25">
        <v>0.90853370529992483</v>
      </c>
      <c r="AO21" s="25">
        <v>0.85621547833558653</v>
      </c>
      <c r="AP21" s="25">
        <v>0.7926984070078904</v>
      </c>
      <c r="AQ21" s="25">
        <v>0.92146330921021968</v>
      </c>
      <c r="AR21" s="25">
        <v>0.91538713916627135</v>
      </c>
      <c r="AS21" s="25">
        <v>0.90853370529992483</v>
      </c>
      <c r="AT21" s="25">
        <v>0.85621547833558653</v>
      </c>
      <c r="AU21" s="25">
        <v>0.7926984070078904</v>
      </c>
      <c r="AW21" s="1">
        <v>13.679619365278255</v>
      </c>
      <c r="AX21" s="1">
        <v>15.29514739772781</v>
      </c>
      <c r="AY21" s="2">
        <v>1494468.9714079194</v>
      </c>
      <c r="AZ21" s="1">
        <v>15.286426482110492</v>
      </c>
      <c r="BA21" s="1">
        <v>16.964920230743481</v>
      </c>
      <c r="BB21" s="2">
        <v>1251425.4509981941</v>
      </c>
      <c r="BC21" s="2">
        <f t="shared" si="6"/>
        <v>-243043.52040972537</v>
      </c>
      <c r="BD21" s="242">
        <f t="shared" si="7"/>
        <v>1.606807116832238</v>
      </c>
      <c r="BE21" s="510">
        <f t="shared" si="1"/>
        <v>-151258.67807262199</v>
      </c>
      <c r="BF21" s="161">
        <f t="shared" si="2"/>
        <v>694270.12703660107</v>
      </c>
      <c r="BG21" s="2">
        <f t="shared" si="3"/>
        <v>1194402.786139485</v>
      </c>
      <c r="BI21">
        <f t="shared" si="4"/>
        <v>0</v>
      </c>
      <c r="BJ21" s="90">
        <f t="shared" si="5"/>
        <v>1</v>
      </c>
      <c r="BL21" s="165">
        <v>28000</v>
      </c>
      <c r="BM21">
        <v>2E-3</v>
      </c>
      <c r="BN21" s="90">
        <v>0.998</v>
      </c>
      <c r="BP21" s="206">
        <f t="shared" si="8"/>
        <v>1194402.786139485</v>
      </c>
      <c r="BU21" s="165">
        <f t="shared" si="9"/>
        <v>28000</v>
      </c>
      <c r="BV21" s="164"/>
    </row>
    <row r="22" spans="1:81">
      <c r="A22" s="11">
        <v>16</v>
      </c>
      <c r="C22" s="25">
        <v>0.92368720075214139</v>
      </c>
      <c r="D22" s="25">
        <v>7.6312799247858595E-2</v>
      </c>
      <c r="E22" s="426" t="e">
        <v>#REF!</v>
      </c>
      <c r="F22" s="25">
        <v>0.85662069701027421</v>
      </c>
      <c r="G22" s="25">
        <v>0.14337930298972576</v>
      </c>
      <c r="H22" s="426" t="e">
        <v>#REF!</v>
      </c>
      <c r="I22" s="25">
        <v>0.73457894552396175</v>
      </c>
      <c r="J22" s="25">
        <v>0.26542105447603825</v>
      </c>
      <c r="K22" s="426" t="e">
        <v>#REF!</v>
      </c>
      <c r="L22" s="25">
        <v>8.4453447114005931E-2</v>
      </c>
      <c r="M22" s="25">
        <v>0.49821514963143004</v>
      </c>
      <c r="N22" s="25">
        <v>0.41733140325456408</v>
      </c>
      <c r="O22" s="25">
        <v>-11.371942691846334</v>
      </c>
      <c r="P22" s="25">
        <v>3.3777376694853374E-2</v>
      </c>
      <c r="Q22" s="25">
        <v>4.757073148273956E-5</v>
      </c>
      <c r="R22" s="25">
        <v>1.1071352826139869</v>
      </c>
      <c r="S22" s="146"/>
      <c r="T22">
        <v>1.024666788949939</v>
      </c>
      <c r="U22">
        <v>0.44524650018381806</v>
      </c>
      <c r="V22">
        <v>0.35202006353092191</v>
      </c>
      <c r="W22">
        <v>1</v>
      </c>
      <c r="Y22" s="2">
        <v>83.669444134147398</v>
      </c>
      <c r="Z22" s="2">
        <v>3357.6395909975076</v>
      </c>
      <c r="AA22" s="2">
        <v>6249.6826867143045</v>
      </c>
      <c r="AB22" s="2">
        <v>3044.9644590072226</v>
      </c>
      <c r="AC22" s="2">
        <v>66.661125221553931</v>
      </c>
      <c r="AD22" s="2">
        <v>726.80458391594539</v>
      </c>
      <c r="AE22" s="2">
        <v>669.16481611692359</v>
      </c>
      <c r="AF22" s="2">
        <v>1149.5765636715346</v>
      </c>
      <c r="AG22" s="2">
        <v>126.40005410580544</v>
      </c>
      <c r="AH22" s="2">
        <v>510.99454306130923</v>
      </c>
      <c r="AI22" s="2">
        <v>500957.38076187682</v>
      </c>
      <c r="AJ22" s="2">
        <v>450095.28408353159</v>
      </c>
      <c r="AL22" s="25">
        <v>0.92223511921525891</v>
      </c>
      <c r="AM22" s="25">
        <v>0.90977026441813025</v>
      </c>
      <c r="AN22" s="25">
        <v>0.90424279358005744</v>
      </c>
      <c r="AO22" s="25">
        <v>0.85297640114934525</v>
      </c>
      <c r="AP22" s="25">
        <v>0.75944827373700496</v>
      </c>
      <c r="AQ22" s="25">
        <v>0.92223511921525891</v>
      </c>
      <c r="AR22" s="25">
        <v>0.90977026441813025</v>
      </c>
      <c r="AS22" s="25">
        <v>0.90424279358005744</v>
      </c>
      <c r="AT22" s="25">
        <v>0.85297640114934525</v>
      </c>
      <c r="AU22" s="25">
        <v>0.75944827373700496</v>
      </c>
      <c r="AW22" s="1">
        <v>13.272511994528113</v>
      </c>
      <c r="AX22" s="1">
        <v>14.877163669969447</v>
      </c>
      <c r="AY22" s="2">
        <v>1362224.4205719852</v>
      </c>
      <c r="AZ22" s="1">
        <v>15.117441458592541</v>
      </c>
      <c r="BA22" s="1">
        <v>16.804041604903205</v>
      </c>
      <c r="BB22" s="2">
        <v>1142682.5797392386</v>
      </c>
      <c r="BC22" s="2">
        <f t="shared" si="6"/>
        <v>-219541.84083274659</v>
      </c>
      <c r="BD22" s="242">
        <f t="shared" si="7"/>
        <v>1.8449294640644283</v>
      </c>
      <c r="BE22" s="510">
        <f t="shared" si="1"/>
        <v>-118997.41703354345</v>
      </c>
      <c r="BF22" s="161">
        <f t="shared" si="2"/>
        <v>761377.49855251284</v>
      </c>
      <c r="BG22" s="2">
        <f t="shared" si="3"/>
        <v>1276108.0536355679</v>
      </c>
      <c r="BI22">
        <f t="shared" si="4"/>
        <v>0</v>
      </c>
      <c r="BJ22" s="90">
        <f t="shared" si="5"/>
        <v>1</v>
      </c>
      <c r="BL22" s="165">
        <v>30000</v>
      </c>
      <c r="BM22">
        <v>2E-3</v>
      </c>
      <c r="BN22" s="90">
        <v>0.998</v>
      </c>
      <c r="BP22" s="206">
        <f t="shared" si="8"/>
        <v>1276108.0536355679</v>
      </c>
      <c r="BU22" s="165">
        <f t="shared" si="9"/>
        <v>30000</v>
      </c>
      <c r="BV22" s="164"/>
      <c r="CB22" s="177" t="s">
        <v>47</v>
      </c>
      <c r="CC22" s="178">
        <v>0</v>
      </c>
    </row>
    <row r="23" spans="1:81">
      <c r="A23" s="11">
        <v>17</v>
      </c>
      <c r="C23" s="25">
        <v>0.92289886905577112</v>
      </c>
      <c r="D23" s="25">
        <v>7.7101130944228907E-2</v>
      </c>
      <c r="E23" s="426" t="e">
        <v>#REF!</v>
      </c>
      <c r="F23" s="25">
        <v>0.85710867780480038</v>
      </c>
      <c r="G23" s="25">
        <v>0.14289132219519962</v>
      </c>
      <c r="H23" s="426" t="e">
        <v>#REF!</v>
      </c>
      <c r="I23" s="25">
        <v>0.75592895213678435</v>
      </c>
      <c r="J23" s="25">
        <v>0.24407104786321565</v>
      </c>
      <c r="K23" s="426" t="e">
        <v>#REF!</v>
      </c>
      <c r="L23" s="25">
        <v>6.3818921174831456E-2</v>
      </c>
      <c r="M23" s="25">
        <v>0.49958134774576762</v>
      </c>
      <c r="N23" s="25">
        <v>0.43659973107940098</v>
      </c>
      <c r="O23" s="25">
        <v>-11.107434496440037</v>
      </c>
      <c r="P23" s="25">
        <v>3.3574198767938282E-2</v>
      </c>
      <c r="Q23" s="25">
        <v>6.1448068888240176E-5</v>
      </c>
      <c r="R23" s="25">
        <v>1.0761069176622491</v>
      </c>
      <c r="S23" s="146"/>
      <c r="T23">
        <v>1.0088908365549505</v>
      </c>
      <c r="U23">
        <v>0.45145809984086999</v>
      </c>
      <c r="V23">
        <v>0.32288016968573718</v>
      </c>
      <c r="W23">
        <v>1</v>
      </c>
      <c r="Y23" s="2">
        <v>2835.7822915668412</v>
      </c>
      <c r="Z23" s="2">
        <v>243.56016496837793</v>
      </c>
      <c r="AA23" s="2">
        <v>1441.7502213606929</v>
      </c>
      <c r="AB23" s="2">
        <v>890.98981606941811</v>
      </c>
      <c r="AC23" s="2">
        <v>2443.8194847884392</v>
      </c>
      <c r="AD23" s="2">
        <v>225.09813116336963</v>
      </c>
      <c r="AE23" s="2">
        <v>587.68828570006747</v>
      </c>
      <c r="AF23" s="2">
        <v>927.60414089842209</v>
      </c>
      <c r="AG23" s="2">
        <v>61.296975091413948</v>
      </c>
      <c r="AH23" s="2">
        <v>358.24935441477407</v>
      </c>
      <c r="AI23" s="2">
        <v>427340.87051947688</v>
      </c>
      <c r="AJ23" s="2">
        <v>396046.33806735056</v>
      </c>
      <c r="AL23" s="25">
        <v>0.91317779740938143</v>
      </c>
      <c r="AM23" s="25">
        <v>0.9168118346092955</v>
      </c>
      <c r="AN23" s="25">
        <v>0.90630409485488195</v>
      </c>
      <c r="AO23" s="25">
        <v>0.88440165804610071</v>
      </c>
      <c r="AP23" s="25">
        <v>0.81181002484658538</v>
      </c>
      <c r="AQ23" s="25">
        <v>0.91317779740938143</v>
      </c>
      <c r="AR23" s="25">
        <v>0.9168118346092955</v>
      </c>
      <c r="AS23" s="25">
        <v>0.90630409485488195</v>
      </c>
      <c r="AT23" s="25">
        <v>0.88440165804610071</v>
      </c>
      <c r="AU23" s="25">
        <v>0.81181002484658538</v>
      </c>
      <c r="AW23" s="1">
        <v>13.219318635901331</v>
      </c>
      <c r="AX23" s="1">
        <v>14.737045950408053</v>
      </c>
      <c r="AY23" s="2">
        <v>1206005.6125155503</v>
      </c>
      <c r="AZ23" s="1">
        <v>15.192088763704922</v>
      </c>
      <c r="BA23" s="1">
        <v>16.82382819773478</v>
      </c>
      <c r="BB23" s="2">
        <v>861252.27024804486</v>
      </c>
      <c r="BC23" s="2">
        <f t="shared" si="6"/>
        <v>-344753.34226750548</v>
      </c>
      <c r="BD23" s="242">
        <f t="shared" si="7"/>
        <v>1.9727701278035905</v>
      </c>
      <c r="BE23" s="510">
        <f t="shared" si="1"/>
        <v>-174755.96239453461</v>
      </c>
      <c r="BF23" s="161">
        <f t="shared" si="2"/>
        <v>909085.36922866269</v>
      </c>
      <c r="BG23" s="2">
        <f t="shared" si="3"/>
        <v>1569481.9319447428</v>
      </c>
      <c r="BI23">
        <f t="shared" si="4"/>
        <v>0</v>
      </c>
      <c r="BJ23" s="90">
        <f t="shared" si="5"/>
        <v>1</v>
      </c>
      <c r="BL23" s="165">
        <v>32000</v>
      </c>
      <c r="BM23">
        <v>2E-3</v>
      </c>
      <c r="BN23" s="90">
        <v>0.998</v>
      </c>
      <c r="BP23" s="206">
        <f t="shared" si="8"/>
        <v>1569481.9319447428</v>
      </c>
      <c r="BU23" s="165">
        <f t="shared" si="9"/>
        <v>32000</v>
      </c>
      <c r="BV23" s="164"/>
      <c r="CB23" s="177" t="s">
        <v>49</v>
      </c>
      <c r="CC23" s="178">
        <v>0</v>
      </c>
    </row>
    <row r="24" spans="1:81">
      <c r="A24" s="11">
        <v>18</v>
      </c>
      <c r="C24" s="25">
        <v>0.92150109811563419</v>
      </c>
      <c r="D24" s="25">
        <v>7.849890188436584E-2</v>
      </c>
      <c r="E24" s="426" t="e">
        <v>#REF!</v>
      </c>
      <c r="F24" s="25">
        <v>0.85523661362132053</v>
      </c>
      <c r="G24" s="25">
        <v>0.14476338637867942</v>
      </c>
      <c r="H24" s="426" t="e">
        <v>#REF!</v>
      </c>
      <c r="I24" s="25">
        <v>0.74315115755024375</v>
      </c>
      <c r="J24" s="25">
        <v>0.25684884244975625</v>
      </c>
      <c r="K24" s="426" t="e">
        <v>#REF!</v>
      </c>
      <c r="L24" s="25">
        <v>8.5793871289706947E-2</v>
      </c>
      <c r="M24" s="25">
        <v>0.4990647686809157</v>
      </c>
      <c r="N24" s="25">
        <v>0.41514136002937729</v>
      </c>
      <c r="O24" s="25">
        <v>-10.655046758814066</v>
      </c>
      <c r="P24" s="25">
        <v>3.2808329809937066E-2</v>
      </c>
      <c r="Q24" s="25">
        <v>9.3542291652354753E-5</v>
      </c>
      <c r="R24" s="25">
        <v>1.0182096092753488</v>
      </c>
      <c r="S24" s="146"/>
      <c r="T24">
        <v>1.0381942636474453</v>
      </c>
      <c r="U24">
        <v>0.4452327367861888</v>
      </c>
      <c r="V24">
        <v>0.34550259179425913</v>
      </c>
      <c r="W24">
        <v>1</v>
      </c>
      <c r="Y24" s="2">
        <v>1101.5624046444984</v>
      </c>
      <c r="Z24" s="2">
        <v>4300.5863341281147</v>
      </c>
      <c r="AA24" s="2">
        <v>1424.6476966315417</v>
      </c>
      <c r="AB24" s="2">
        <v>578.78219024652776</v>
      </c>
      <c r="AC24" s="2">
        <v>1232.0543736898546</v>
      </c>
      <c r="AD24" s="2">
        <v>1189.3204675378904</v>
      </c>
      <c r="AE24" s="2">
        <v>577.39281792780685</v>
      </c>
      <c r="AF24" s="2">
        <v>829.37497600721463</v>
      </c>
      <c r="AG24" s="2">
        <v>173.6234044735763</v>
      </c>
      <c r="AH24" s="2">
        <v>210.74486601028894</v>
      </c>
      <c r="AI24" s="2">
        <v>619060.85924149852</v>
      </c>
      <c r="AJ24" s="2">
        <v>583235.73771153949</v>
      </c>
      <c r="AL24" s="25">
        <v>0.9210824499278587</v>
      </c>
      <c r="AM24" s="25">
        <v>0.91236962741688765</v>
      </c>
      <c r="AN24" s="25">
        <v>0.91381346837449406</v>
      </c>
      <c r="AO24" s="25">
        <v>0.90643598733141295</v>
      </c>
      <c r="AP24" s="25">
        <v>0.69980520810462976</v>
      </c>
      <c r="AQ24" s="25">
        <v>0.9210824499278587</v>
      </c>
      <c r="AR24" s="25">
        <v>0.91236962741688765</v>
      </c>
      <c r="AS24" s="25">
        <v>0.91381346837449406</v>
      </c>
      <c r="AT24" s="25">
        <v>0.90643598733141295</v>
      </c>
      <c r="AU24" s="25">
        <v>0.69980520810462976</v>
      </c>
      <c r="AW24" s="1">
        <v>13.249145304858192</v>
      </c>
      <c r="AX24" s="1">
        <v>14.991111577567303</v>
      </c>
      <c r="AY24" s="2">
        <v>1922155.2979502752</v>
      </c>
      <c r="AZ24" s="1">
        <v>15.107137188782326</v>
      </c>
      <c r="BA24" s="1">
        <v>16.87734738611249</v>
      </c>
      <c r="BB24" s="2">
        <v>1398540.5576652256</v>
      </c>
      <c r="BC24" s="2">
        <f t="shared" si="6"/>
        <v>-523614.74028504966</v>
      </c>
      <c r="BD24" s="242">
        <f t="shared" si="7"/>
        <v>1.8579918839241341</v>
      </c>
      <c r="BE24" s="510">
        <f t="shared" si="1"/>
        <v>-281817.56056929578</v>
      </c>
      <c r="BF24" s="161">
        <f t="shared" si="2"/>
        <v>197707.95082703559</v>
      </c>
      <c r="BG24" s="2">
        <f t="shared" si="3"/>
        <v>1018601.3925399468</v>
      </c>
      <c r="BI24">
        <f t="shared" si="4"/>
        <v>0</v>
      </c>
      <c r="BJ24" s="90">
        <f t="shared" si="5"/>
        <v>1</v>
      </c>
      <c r="BL24" s="165">
        <v>34000</v>
      </c>
      <c r="BM24">
        <v>2E-3</v>
      </c>
      <c r="BN24" s="90">
        <v>0.998</v>
      </c>
      <c r="BP24" s="206">
        <f t="shared" si="8"/>
        <v>1018601.3925399468</v>
      </c>
      <c r="BU24" s="165">
        <f t="shared" si="9"/>
        <v>34000</v>
      </c>
      <c r="BV24" s="164"/>
      <c r="CB24" s="177" t="s">
        <v>51</v>
      </c>
      <c r="CC24" s="178">
        <v>0</v>
      </c>
    </row>
    <row r="25" spans="1:81">
      <c r="A25" s="11">
        <v>19</v>
      </c>
      <c r="C25" s="25">
        <v>0.91248748691429005</v>
      </c>
      <c r="D25" s="25">
        <v>8.7512513085709939E-2</v>
      </c>
      <c r="E25" s="426" t="e">
        <v>#REF!</v>
      </c>
      <c r="F25" s="25">
        <v>0.85736714683698589</v>
      </c>
      <c r="G25" s="25">
        <v>0.14263285316301416</v>
      </c>
      <c r="H25" s="426" t="e">
        <v>#REF!</v>
      </c>
      <c r="I25" s="25">
        <v>0.75615673292845731</v>
      </c>
      <c r="J25" s="25">
        <v>0.24384326707154269</v>
      </c>
      <c r="K25" s="426" t="e">
        <v>#REF!</v>
      </c>
      <c r="L25" s="25">
        <v>0.15831173652638447</v>
      </c>
      <c r="M25" s="25">
        <v>0.50140257640093477</v>
      </c>
      <c r="N25" s="25">
        <v>0.34028568707268075</v>
      </c>
      <c r="O25" s="25">
        <v>-11.595243280417334</v>
      </c>
      <c r="P25" s="25">
        <v>3.5284993636754525E-2</v>
      </c>
      <c r="Q25" s="25">
        <v>4.0537886675160217E-5</v>
      </c>
      <c r="R25" s="25">
        <v>1.124046239647345</v>
      </c>
      <c r="S25" s="146"/>
      <c r="T25">
        <v>1.145711167892604</v>
      </c>
      <c r="U25">
        <v>0.44554954503814043</v>
      </c>
      <c r="V25">
        <v>0.32491802039611745</v>
      </c>
      <c r="W25">
        <v>1</v>
      </c>
      <c r="Y25" s="2">
        <v>392.06927217948339</v>
      </c>
      <c r="Z25" s="2">
        <v>8258.7622590045248</v>
      </c>
      <c r="AA25" s="2">
        <v>2056.0930920146225</v>
      </c>
      <c r="AB25" s="2">
        <v>2932.89011798818</v>
      </c>
      <c r="AC25" s="2">
        <v>273.93035673376312</v>
      </c>
      <c r="AD25" s="2">
        <v>573.64456385864855</v>
      </c>
      <c r="AE25" s="2">
        <v>561.14642410116915</v>
      </c>
      <c r="AF25" s="2">
        <v>1174.285105430288</v>
      </c>
      <c r="AG25" s="2">
        <v>113.64779424016812</v>
      </c>
      <c r="AH25" s="2">
        <v>713.59130147185863</v>
      </c>
      <c r="AI25" s="2">
        <v>529718.07319399994</v>
      </c>
      <c r="AJ25" s="2">
        <v>485239.91044384247</v>
      </c>
      <c r="AL25" s="25">
        <v>0.91788413078118458</v>
      </c>
      <c r="AM25" s="25">
        <v>0.9173865240857878</v>
      </c>
      <c r="AN25" s="25">
        <v>0.90971308330464795</v>
      </c>
      <c r="AO25" s="25">
        <v>0.87953203182313233</v>
      </c>
      <c r="AP25" s="25">
        <v>0.77636329549452476</v>
      </c>
      <c r="AQ25" s="25">
        <v>0.91788413078118458</v>
      </c>
      <c r="AR25" s="25">
        <v>0.9173865240857878</v>
      </c>
      <c r="AS25" s="25">
        <v>0.90971308330464795</v>
      </c>
      <c r="AT25" s="25">
        <v>0.87953203182313233</v>
      </c>
      <c r="AU25" s="25">
        <v>0.77636329549452476</v>
      </c>
      <c r="AW25" s="1">
        <v>13.611994195586119</v>
      </c>
      <c r="AX25" s="1">
        <v>15.280939724682181</v>
      </c>
      <c r="AY25" s="2">
        <v>1829861.7450568702</v>
      </c>
      <c r="AZ25" s="1">
        <v>15.222783857981858</v>
      </c>
      <c r="BA25" s="1">
        <v>16.940548460717093</v>
      </c>
      <c r="BB25" s="2">
        <v>1402095.1574110626</v>
      </c>
      <c r="BC25" s="2">
        <f t="shared" si="6"/>
        <v>-427766.58764580754</v>
      </c>
      <c r="BD25" s="242">
        <f t="shared" si="7"/>
        <v>1.6107896623957387</v>
      </c>
      <c r="BE25" s="510">
        <f t="shared" si="1"/>
        <v>-265563.28093736788</v>
      </c>
      <c r="BF25" s="161">
        <f t="shared" si="2"/>
        <v>348057.32623690902</v>
      </c>
      <c r="BG25" s="2">
        <f t="shared" si="3"/>
        <v>1033550.2598660346</v>
      </c>
      <c r="BI25">
        <f t="shared" si="4"/>
        <v>0</v>
      </c>
      <c r="BJ25" s="90">
        <f t="shared" si="5"/>
        <v>1</v>
      </c>
      <c r="BL25" s="165">
        <v>36000</v>
      </c>
      <c r="BM25">
        <v>2E-3</v>
      </c>
      <c r="BN25" s="90">
        <v>0.998</v>
      </c>
      <c r="BP25" s="206">
        <f t="shared" si="8"/>
        <v>1033550.2598660346</v>
      </c>
      <c r="BU25" s="165">
        <f t="shared" si="9"/>
        <v>36000</v>
      </c>
      <c r="BV25" s="164"/>
      <c r="CB25" s="177" t="s">
        <v>53</v>
      </c>
      <c r="CC25" s="178">
        <v>0</v>
      </c>
    </row>
    <row r="26" spans="1:81">
      <c r="A26" s="11">
        <v>20</v>
      </c>
      <c r="C26" s="25">
        <v>0.90223052545028648</v>
      </c>
      <c r="D26" s="25">
        <v>9.7769474549713464E-2</v>
      </c>
      <c r="E26" s="426" t="e">
        <v>#REF!</v>
      </c>
      <c r="F26" s="25">
        <v>0.85440388048980687</v>
      </c>
      <c r="G26" s="25">
        <v>0.14559611951019313</v>
      </c>
      <c r="H26" s="426" t="e">
        <v>#REF!</v>
      </c>
      <c r="I26" s="25">
        <v>0.76355335628446519</v>
      </c>
      <c r="J26" s="25">
        <v>0.23644664371553484</v>
      </c>
      <c r="K26" s="426" t="e">
        <v>#REF!</v>
      </c>
      <c r="L26" s="25">
        <v>8.3046403803713975E-2</v>
      </c>
      <c r="M26" s="25">
        <v>0.50080993350556502</v>
      </c>
      <c r="N26" s="25">
        <v>0.41614366269072101</v>
      </c>
      <c r="O26" s="25">
        <v>-10.786494637338722</v>
      </c>
      <c r="P26" s="25">
        <v>3.4302450370600056E-2</v>
      </c>
      <c r="Q26" s="25">
        <v>8.7332164917021117E-5</v>
      </c>
      <c r="R26" s="25">
        <v>1.0326565035929376</v>
      </c>
      <c r="S26" s="146"/>
      <c r="T26">
        <v>1.2368900752765484</v>
      </c>
      <c r="U26">
        <v>0.45690727192768543</v>
      </c>
      <c r="V26">
        <v>0.31576676925652047</v>
      </c>
      <c r="W26">
        <v>1</v>
      </c>
      <c r="Y26" s="2">
        <v>2163.6058690729265</v>
      </c>
      <c r="Z26" s="2">
        <v>6972.7379724547272</v>
      </c>
      <c r="AA26" s="2">
        <v>171.91369552798616</v>
      </c>
      <c r="AB26" s="2">
        <v>6806.4533827619171</v>
      </c>
      <c r="AC26" s="2">
        <v>8.701582084015417</v>
      </c>
      <c r="AD26" s="2">
        <v>113.60900424851312</v>
      </c>
      <c r="AE26" s="2">
        <v>671.72154895676636</v>
      </c>
      <c r="AF26" s="2">
        <v>1000.427066780469</v>
      </c>
      <c r="AG26" s="2">
        <v>205.03834263700094</v>
      </c>
      <c r="AH26" s="2">
        <v>361.78244180407842</v>
      </c>
      <c r="AI26" s="2">
        <v>608270.67746905505</v>
      </c>
      <c r="AJ26" s="2">
        <v>572910.11904120538</v>
      </c>
      <c r="AL26" s="25">
        <v>0.91159151075611189</v>
      </c>
      <c r="AM26" s="25">
        <v>0.91511720415756126</v>
      </c>
      <c r="AN26" s="25">
        <v>0.91333040702477208</v>
      </c>
      <c r="AO26" s="25">
        <v>0.84303770750622431</v>
      </c>
      <c r="AP26" s="25">
        <v>0.73595932603601466</v>
      </c>
      <c r="AQ26" s="25">
        <v>0.91159151075611189</v>
      </c>
      <c r="AR26" s="25">
        <v>0.91511720415756126</v>
      </c>
      <c r="AS26" s="25">
        <v>0.91333040702477208</v>
      </c>
      <c r="AT26" s="25">
        <v>0.84303770750622431</v>
      </c>
      <c r="AU26" s="25">
        <v>0.73595932603601466</v>
      </c>
      <c r="AW26" s="1">
        <v>13.035328916491654</v>
      </c>
      <c r="AX26" s="1">
        <v>14.804143313189</v>
      </c>
      <c r="AY26" s="2">
        <v>1912476.5790111963</v>
      </c>
      <c r="AZ26" s="1">
        <v>14.604043429023172</v>
      </c>
      <c r="BA26" s="1">
        <v>16.405955954161367</v>
      </c>
      <c r="BB26" s="2">
        <v>1525073.3662537199</v>
      </c>
      <c r="BC26" s="2">
        <f t="shared" si="6"/>
        <v>-387403.21275747637</v>
      </c>
      <c r="BD26" s="242">
        <f t="shared" si="7"/>
        <v>1.5687145125315176</v>
      </c>
      <c r="BE26" s="510">
        <f t="shared" si="1"/>
        <v>-246955.84165426207</v>
      </c>
      <c r="BF26" s="161">
        <f t="shared" si="2"/>
        <v>173176.04762746836</v>
      </c>
      <c r="BG26" s="2">
        <f t="shared" si="3"/>
        <v>811573.58238998777</v>
      </c>
      <c r="BI26">
        <f t="shared" si="4"/>
        <v>0</v>
      </c>
      <c r="BJ26" s="90">
        <f t="shared" si="5"/>
        <v>1</v>
      </c>
      <c r="BL26" s="165">
        <v>38000</v>
      </c>
      <c r="BM26">
        <v>2E-3</v>
      </c>
      <c r="BN26" s="90">
        <v>0.998</v>
      </c>
      <c r="BP26" s="206">
        <f t="shared" si="8"/>
        <v>811573.58238998777</v>
      </c>
      <c r="BU26" s="165">
        <f t="shared" si="9"/>
        <v>38000</v>
      </c>
      <c r="BV26" s="164"/>
    </row>
    <row r="27" spans="1:81">
      <c r="A27" s="11">
        <v>21</v>
      </c>
      <c r="C27" s="25">
        <v>0.928756844135183</v>
      </c>
      <c r="D27" s="25">
        <v>7.1243155864816943E-2</v>
      </c>
      <c r="E27" s="426" t="e">
        <v>#REF!</v>
      </c>
      <c r="F27" s="25">
        <v>0.86125273754923937</v>
      </c>
      <c r="G27" s="25">
        <v>0.13874726245076061</v>
      </c>
      <c r="H27" s="426" t="e">
        <v>#REF!</v>
      </c>
      <c r="I27" s="25">
        <v>0.77552128375897933</v>
      </c>
      <c r="J27" s="25">
        <v>0.22447871624102061</v>
      </c>
      <c r="K27" s="426" t="e">
        <v>#REF!</v>
      </c>
      <c r="L27" s="25">
        <v>0.10129791057717197</v>
      </c>
      <c r="M27" s="25">
        <v>0.50369314235554397</v>
      </c>
      <c r="N27" s="25">
        <v>0.39500894706728407</v>
      </c>
      <c r="O27" s="25">
        <v>-10.996366902025514</v>
      </c>
      <c r="P27" s="25">
        <v>3.6192124695494987E-2</v>
      </c>
      <c r="Q27" s="25">
        <v>7.6647186063954974E-5</v>
      </c>
      <c r="R27" s="25">
        <v>1.0451683343026263</v>
      </c>
      <c r="S27" s="146"/>
      <c r="T27">
        <v>0.90644735754534389</v>
      </c>
      <c r="U27">
        <v>0.43404453520797326</v>
      </c>
      <c r="V27">
        <v>0.29799855232265132</v>
      </c>
      <c r="W27">
        <v>1</v>
      </c>
      <c r="Y27" s="2">
        <v>289.17734946631202</v>
      </c>
      <c r="Z27" s="2">
        <v>1481.1809937506828</v>
      </c>
      <c r="AA27" s="2">
        <v>2916.0831608815988</v>
      </c>
      <c r="AB27" s="2">
        <v>2942.2418618324605</v>
      </c>
      <c r="AC27" s="2">
        <v>2647.3153476474804</v>
      </c>
      <c r="AD27" s="2">
        <v>1642.6367979330666</v>
      </c>
      <c r="AE27" s="2">
        <v>610.23822997588684</v>
      </c>
      <c r="AF27" s="2">
        <v>1083.9640501194228</v>
      </c>
      <c r="AG27" s="2">
        <v>103.07739299051673</v>
      </c>
      <c r="AH27" s="2">
        <v>251.58937993062426</v>
      </c>
      <c r="AI27" s="2">
        <v>557970.34579510661</v>
      </c>
      <c r="AJ27" s="2">
        <v>531302.7049134929</v>
      </c>
      <c r="AL27" s="25">
        <v>0.91343783570407611</v>
      </c>
      <c r="AM27" s="25">
        <v>0.90905174348680207</v>
      </c>
      <c r="AN27" s="25">
        <v>0.91254666711722576</v>
      </c>
      <c r="AO27" s="25">
        <v>0.82494794035994334</v>
      </c>
      <c r="AP27" s="25">
        <v>0.76140550978424038</v>
      </c>
      <c r="AQ27" s="25">
        <v>0.91343783570407611</v>
      </c>
      <c r="AR27" s="25">
        <v>0.90905174348680207</v>
      </c>
      <c r="AS27" s="25">
        <v>0.91254666711722576</v>
      </c>
      <c r="AT27" s="25">
        <v>0.82494794035994334</v>
      </c>
      <c r="AU27" s="25">
        <v>0.76140550978424038</v>
      </c>
      <c r="AW27" s="1">
        <v>13.209060074933046</v>
      </c>
      <c r="AX27" s="1">
        <v>14.963161333882258</v>
      </c>
      <c r="AY27" s="2">
        <v>1808558.3968590882</v>
      </c>
      <c r="AZ27" s="1">
        <v>15.549472243132206</v>
      </c>
      <c r="BA27" s="1">
        <v>17.368952847596457</v>
      </c>
      <c r="BB27" s="2">
        <v>1285342.0541269514</v>
      </c>
      <c r="BC27" s="2">
        <f t="shared" si="6"/>
        <v>-523216.34273213684</v>
      </c>
      <c r="BD27" s="242">
        <f t="shared" si="7"/>
        <v>2.3404121681991601</v>
      </c>
      <c r="BE27" s="510">
        <f t="shared" si="1"/>
        <v>-223557.35021439742</v>
      </c>
      <c r="BF27" s="161">
        <f t="shared" si="2"/>
        <v>304891.21513019898</v>
      </c>
      <c r="BG27" s="2">
        <f t="shared" si="3"/>
        <v>1202573.5047742017</v>
      </c>
      <c r="BI27">
        <f t="shared" si="4"/>
        <v>0</v>
      </c>
      <c r="BJ27" s="90">
        <f t="shared" si="5"/>
        <v>1</v>
      </c>
      <c r="BL27" s="165">
        <v>40000</v>
      </c>
      <c r="BM27">
        <v>1E-3</v>
      </c>
      <c r="BN27" s="90">
        <v>0.999</v>
      </c>
      <c r="BP27" s="206">
        <f t="shared" si="8"/>
        <v>1202573.5047742017</v>
      </c>
      <c r="BU27" s="165">
        <f t="shared" si="9"/>
        <v>40000</v>
      </c>
      <c r="BV27" s="164"/>
      <c r="CB27" s="179" t="s">
        <v>67</v>
      </c>
      <c r="CC27" s="178">
        <v>0</v>
      </c>
    </row>
    <row r="28" spans="1:81">
      <c r="A28" s="11">
        <v>22</v>
      </c>
      <c r="C28" s="25">
        <v>0.92515030716705438</v>
      </c>
      <c r="D28" s="25">
        <v>7.4849692832945638E-2</v>
      </c>
      <c r="E28" s="426" t="e">
        <v>#REF!</v>
      </c>
      <c r="F28" s="25">
        <v>0.85393662138738113</v>
      </c>
      <c r="G28" s="25">
        <v>0.14606337861261889</v>
      </c>
      <c r="H28" s="426" t="e">
        <v>#REF!</v>
      </c>
      <c r="I28" s="25">
        <v>0.75020210996627978</v>
      </c>
      <c r="J28" s="25">
        <v>0.24979789003372022</v>
      </c>
      <c r="K28" s="426" t="e">
        <v>#REF!</v>
      </c>
      <c r="L28" s="25">
        <v>0.16293638427992335</v>
      </c>
      <c r="M28" s="25">
        <v>0.5023469363742914</v>
      </c>
      <c r="N28" s="25">
        <v>0.33471667934578525</v>
      </c>
      <c r="O28" s="25">
        <v>-11.261564394383109</v>
      </c>
      <c r="P28" s="25">
        <v>3.3735550438884571E-2</v>
      </c>
      <c r="Q28" s="25">
        <v>5.3029018469669333E-5</v>
      </c>
      <c r="R28" s="25">
        <v>1.0813496511625789</v>
      </c>
      <c r="S28" s="146"/>
      <c r="T28">
        <v>0.99728908054250909</v>
      </c>
      <c r="U28">
        <v>0.45271605757163941</v>
      </c>
      <c r="V28">
        <v>0.33258946650964111</v>
      </c>
      <c r="W28">
        <v>1</v>
      </c>
      <c r="Y28" s="2">
        <v>3020.6807467089743</v>
      </c>
      <c r="Z28" s="2">
        <v>2113.5954340285516</v>
      </c>
      <c r="AA28" s="2">
        <v>2488.3025240687002</v>
      </c>
      <c r="AB28" s="2">
        <v>273.73855606540525</v>
      </c>
      <c r="AC28" s="2">
        <v>1427.1520393474891</v>
      </c>
      <c r="AD28" s="2">
        <v>824.98684657890749</v>
      </c>
      <c r="AE28" s="2">
        <v>538.37703061636012</v>
      </c>
      <c r="AF28" s="2">
        <v>1195.6948871993229</v>
      </c>
      <c r="AG28" s="2">
        <v>79.919214027963349</v>
      </c>
      <c r="AH28" s="2">
        <v>427.64554800054316</v>
      </c>
      <c r="AI28" s="2">
        <v>450280.20939756325</v>
      </c>
      <c r="AJ28" s="2">
        <v>421131.34544238728</v>
      </c>
      <c r="AL28" s="25">
        <v>0.92190107803459242</v>
      </c>
      <c r="AM28" s="25">
        <v>0.90902715095022135</v>
      </c>
      <c r="AN28" s="25">
        <v>0.91194434514829281</v>
      </c>
      <c r="AO28" s="25">
        <v>0.85816895993097775</v>
      </c>
      <c r="AP28" s="25">
        <v>0.69094364053058932</v>
      </c>
      <c r="AQ28" s="25">
        <v>0.92190107803459242</v>
      </c>
      <c r="AR28" s="25">
        <v>0.90902715095022135</v>
      </c>
      <c r="AS28" s="25">
        <v>0.91194434514829281</v>
      </c>
      <c r="AT28" s="25">
        <v>0.85816895993097775</v>
      </c>
      <c r="AU28" s="25">
        <v>0.69094364053058932</v>
      </c>
      <c r="AW28" s="1">
        <v>13.563746769861055</v>
      </c>
      <c r="AX28" s="1">
        <v>15.509158424457478</v>
      </c>
      <c r="AY28" s="2">
        <v>1658334.353248883</v>
      </c>
      <c r="AZ28" s="1">
        <v>15.429137169364338</v>
      </c>
      <c r="BA28" s="1">
        <v>17.352461946432172</v>
      </c>
      <c r="BB28" s="2">
        <v>1196548.3401952058</v>
      </c>
      <c r="BC28" s="2">
        <f t="shared" si="6"/>
        <v>-461786.01305367728</v>
      </c>
      <c r="BD28" s="242">
        <f t="shared" si="7"/>
        <v>1.8653903995032834</v>
      </c>
      <c r="BE28" s="510">
        <f t="shared" si="1"/>
        <v>-247554.62083253014</v>
      </c>
      <c r="BF28" s="161">
        <f t="shared" si="2"/>
        <v>511865.12992888596</v>
      </c>
      <c r="BG28" s="2">
        <f t="shared" si="3"/>
        <v>1272113.6069030885</v>
      </c>
      <c r="BI28">
        <f t="shared" si="4"/>
        <v>0</v>
      </c>
      <c r="BJ28" s="90">
        <f t="shared" si="5"/>
        <v>1</v>
      </c>
      <c r="BL28" s="165">
        <v>42000</v>
      </c>
      <c r="BM28">
        <v>1E-3</v>
      </c>
      <c r="BN28" s="90">
        <v>0.999</v>
      </c>
      <c r="BP28" s="206">
        <f t="shared" si="8"/>
        <v>1272113.6069030885</v>
      </c>
      <c r="BU28" s="165">
        <f t="shared" si="9"/>
        <v>42000</v>
      </c>
      <c r="BV28" s="164"/>
      <c r="CB28" s="179" t="s">
        <v>69</v>
      </c>
      <c r="CC28" s="178">
        <v>0</v>
      </c>
    </row>
    <row r="29" spans="1:81">
      <c r="A29" s="11">
        <v>23</v>
      </c>
      <c r="C29" s="25">
        <v>0.92432867768434868</v>
      </c>
      <c r="D29" s="25">
        <v>7.5671322315651351E-2</v>
      </c>
      <c r="E29" s="426" t="e">
        <v>#REF!</v>
      </c>
      <c r="F29" s="25">
        <v>0.85134935610363693</v>
      </c>
      <c r="G29" s="25">
        <v>0.14865064389636304</v>
      </c>
      <c r="H29" s="426" t="e">
        <v>#REF!</v>
      </c>
      <c r="I29" s="25">
        <v>0.75123494772795918</v>
      </c>
      <c r="J29" s="25">
        <v>0.24876505227204079</v>
      </c>
      <c r="K29" s="426" t="e">
        <v>#REF!</v>
      </c>
      <c r="L29" s="25">
        <v>0.10844964110264144</v>
      </c>
      <c r="M29" s="25">
        <v>0.49607455790090893</v>
      </c>
      <c r="N29" s="25">
        <v>0.39547580099644963</v>
      </c>
      <c r="O29" s="25">
        <v>-10.840395854632021</v>
      </c>
      <c r="P29" s="25">
        <v>3.4455755773054701E-2</v>
      </c>
      <c r="Q29" s="25">
        <v>8.3283999326032727E-5</v>
      </c>
      <c r="R29" s="25">
        <v>1.0337504333281853</v>
      </c>
      <c r="S29" s="146"/>
      <c r="T29">
        <v>0.98217913577894522</v>
      </c>
      <c r="U29">
        <v>0.45292773709251188</v>
      </c>
      <c r="V29">
        <v>0.32869912134203061</v>
      </c>
      <c r="W29">
        <v>1</v>
      </c>
      <c r="Y29" s="2">
        <v>1885.2555540957258</v>
      </c>
      <c r="Z29" s="2">
        <v>711.6864812657542</v>
      </c>
      <c r="AA29" s="2">
        <v>2417.10964179659</v>
      </c>
      <c r="AB29" s="2">
        <v>9076.8919068216928</v>
      </c>
      <c r="AC29" s="2">
        <v>1129.9020286845246</v>
      </c>
      <c r="AD29" s="2">
        <v>152.48676374377908</v>
      </c>
      <c r="AE29" s="2">
        <v>590.55762339996215</v>
      </c>
      <c r="AF29" s="2">
        <v>1182.3088965252016</v>
      </c>
      <c r="AG29" s="2">
        <v>96.767565701307575</v>
      </c>
      <c r="AH29" s="2">
        <v>231.33871023232405</v>
      </c>
      <c r="AI29" s="2">
        <v>466863.47417614207</v>
      </c>
      <c r="AJ29" s="2">
        <v>427191.83609349071</v>
      </c>
      <c r="AL29" s="25">
        <v>0.91707355237216925</v>
      </c>
      <c r="AM29" s="25">
        <v>0.91493982650286654</v>
      </c>
      <c r="AN29" s="25">
        <v>0.90817700784646715</v>
      </c>
      <c r="AO29" s="25">
        <v>0.84915402790610639</v>
      </c>
      <c r="AP29" s="25">
        <v>0.79112893538084705</v>
      </c>
      <c r="AQ29" s="25">
        <v>0.91707355237216925</v>
      </c>
      <c r="AR29" s="25">
        <v>0.91493982650286654</v>
      </c>
      <c r="AS29" s="25">
        <v>0.90817700784646715</v>
      </c>
      <c r="AT29" s="25">
        <v>0.84915402790610639</v>
      </c>
      <c r="AU29" s="25">
        <v>0.79112893538084705</v>
      </c>
      <c r="AW29" s="1">
        <v>13.376819416713083</v>
      </c>
      <c r="AX29" s="1">
        <v>14.998016887727422</v>
      </c>
      <c r="AY29" s="2">
        <v>1456057.0733298743</v>
      </c>
      <c r="AZ29" s="1">
        <v>15.319907936828882</v>
      </c>
      <c r="BA29" s="1">
        <v>17.018764159096197</v>
      </c>
      <c r="BB29" s="2">
        <v>1208390.5413544527</v>
      </c>
      <c r="BC29" s="2">
        <f t="shared" si="6"/>
        <v>-247666.53197542159</v>
      </c>
      <c r="BD29" s="242">
        <f t="shared" si="7"/>
        <v>1.9430885201157988</v>
      </c>
      <c r="BE29" s="510">
        <f t="shared" si="1"/>
        <v>-127460.24147199524</v>
      </c>
      <c r="BF29" s="161">
        <f t="shared" si="2"/>
        <v>684234.03334421897</v>
      </c>
      <c r="BG29" s="2">
        <f t="shared" si="3"/>
        <v>1242794.7285381681</v>
      </c>
      <c r="BI29">
        <f t="shared" si="4"/>
        <v>0</v>
      </c>
      <c r="BJ29" s="90">
        <f t="shared" si="5"/>
        <v>1</v>
      </c>
      <c r="BL29" s="165">
        <v>44000</v>
      </c>
      <c r="BM29">
        <v>1E-3</v>
      </c>
      <c r="BN29" s="90">
        <v>0.999</v>
      </c>
      <c r="BP29" s="206">
        <f t="shared" si="8"/>
        <v>1242794.7285381681</v>
      </c>
      <c r="BU29" s="165">
        <f t="shared" si="9"/>
        <v>44000</v>
      </c>
      <c r="BV29" s="164"/>
      <c r="CB29" s="179" t="s">
        <v>70</v>
      </c>
      <c r="CC29" s="178">
        <v>0</v>
      </c>
    </row>
    <row r="30" spans="1:81">
      <c r="A30" s="11">
        <v>24</v>
      </c>
      <c r="C30" s="25">
        <v>0.92211644031272832</v>
      </c>
      <c r="D30" s="25">
        <v>7.7883559687271661E-2</v>
      </c>
      <c r="E30" s="426" t="e">
        <v>#REF!</v>
      </c>
      <c r="F30" s="25">
        <v>0.854061814852762</v>
      </c>
      <c r="G30" s="25">
        <v>0.14593818514723797</v>
      </c>
      <c r="H30" s="426" t="e">
        <v>#REF!</v>
      </c>
      <c r="I30" s="25">
        <v>0.75878342949024169</v>
      </c>
      <c r="J30" s="25">
        <v>0.24121657050975834</v>
      </c>
      <c r="K30" s="426" t="e">
        <v>#REF!</v>
      </c>
      <c r="L30" s="25">
        <v>0.11183689163129562</v>
      </c>
      <c r="M30" s="25">
        <v>0.49871267490537724</v>
      </c>
      <c r="N30" s="25">
        <v>0.38945043346332719</v>
      </c>
      <c r="O30" s="25">
        <v>-11.465759433509598</v>
      </c>
      <c r="P30" s="25">
        <v>3.4521058538735806E-2</v>
      </c>
      <c r="Q30" s="25">
        <v>4.4684897593189277E-5</v>
      </c>
      <c r="R30" s="25">
        <v>1.1225650843066144</v>
      </c>
      <c r="S30" s="146"/>
      <c r="T30">
        <v>0.97833241907683</v>
      </c>
      <c r="U30">
        <v>0.45013727835353279</v>
      </c>
      <c r="V30">
        <v>0.32285126505740608</v>
      </c>
      <c r="W30">
        <v>1</v>
      </c>
      <c r="Y30" s="2">
        <v>2855.3906107905077</v>
      </c>
      <c r="Z30" s="2">
        <v>2021.0659742187197</v>
      </c>
      <c r="AA30" s="2">
        <v>682.54333004191403</v>
      </c>
      <c r="AB30" s="2">
        <v>2332.4437584051934</v>
      </c>
      <c r="AC30" s="2">
        <v>728.77995149301023</v>
      </c>
      <c r="AD30" s="2">
        <v>1362.7729223393803</v>
      </c>
      <c r="AE30" s="2">
        <v>529.80716225821982</v>
      </c>
      <c r="AF30" s="2">
        <v>1018.7724385345431</v>
      </c>
      <c r="AG30" s="2">
        <v>176.9343586019107</v>
      </c>
      <c r="AH30" s="2">
        <v>469.92615570561424</v>
      </c>
      <c r="AI30" s="2">
        <v>430652.93429210118</v>
      </c>
      <c r="AJ30" s="2">
        <v>405800.8943570868</v>
      </c>
      <c r="AL30" s="25">
        <v>0.9193254794179162</v>
      </c>
      <c r="AM30" s="25">
        <v>0.912137299530415</v>
      </c>
      <c r="AN30" s="25">
        <v>0.90982750388945421</v>
      </c>
      <c r="AO30" s="25">
        <v>0.82114803449309204</v>
      </c>
      <c r="AP30" s="25">
        <v>0.68511388208284896</v>
      </c>
      <c r="AQ30" s="25">
        <v>0.9193254794179162</v>
      </c>
      <c r="AR30" s="25">
        <v>0.912137299530415</v>
      </c>
      <c r="AS30" s="25">
        <v>0.90982750388945421</v>
      </c>
      <c r="AT30" s="25">
        <v>0.82114803449309204</v>
      </c>
      <c r="AU30" s="25">
        <v>0.68511388208284896</v>
      </c>
      <c r="AW30" s="1">
        <v>12.903977455306386</v>
      </c>
      <c r="AX30" s="1">
        <v>14.741353848531277</v>
      </c>
      <c r="AY30" s="2">
        <v>1332192.6514329573</v>
      </c>
      <c r="AZ30" s="1">
        <v>15.042238554394624</v>
      </c>
      <c r="BA30" s="1">
        <v>16.895349720246045</v>
      </c>
      <c r="BB30" s="2">
        <v>973533.23131650139</v>
      </c>
      <c r="BC30" s="2">
        <f t="shared" si="6"/>
        <v>-358659.42011645588</v>
      </c>
      <c r="BD30" s="242">
        <f t="shared" si="7"/>
        <v>2.138261099088238</v>
      </c>
      <c r="BE30" s="510">
        <f t="shared" si="1"/>
        <v>-167734.15569753828</v>
      </c>
      <c r="BF30" s="161">
        <f t="shared" si="2"/>
        <v>732443.74141606456</v>
      </c>
      <c r="BG30" s="2">
        <f t="shared" si="3"/>
        <v>1433224.9373866385</v>
      </c>
      <c r="BI30">
        <f t="shared" si="4"/>
        <v>0</v>
      </c>
      <c r="BJ30" s="90">
        <f t="shared" si="5"/>
        <v>1</v>
      </c>
      <c r="BL30" s="165">
        <v>46000</v>
      </c>
      <c r="BM30">
        <v>1E-3</v>
      </c>
      <c r="BN30" s="90">
        <v>0.999</v>
      </c>
      <c r="BP30" s="206">
        <f t="shared" si="8"/>
        <v>1433224.9373866385</v>
      </c>
      <c r="BU30" s="165">
        <f t="shared" si="9"/>
        <v>46000</v>
      </c>
      <c r="BV30" s="164"/>
      <c r="CB30" s="179" t="s">
        <v>71</v>
      </c>
      <c r="CC30" s="178">
        <v>0</v>
      </c>
    </row>
    <row r="31" spans="1:81">
      <c r="A31" s="11">
        <v>25</v>
      </c>
      <c r="C31" s="25">
        <v>0.91514385986407987</v>
      </c>
      <c r="D31" s="25">
        <v>8.4856140135920105E-2</v>
      </c>
      <c r="E31" s="426" t="e">
        <v>#REF!</v>
      </c>
      <c r="F31" s="25">
        <v>0.85919194852120506</v>
      </c>
      <c r="G31" s="25">
        <v>0.14080805147879494</v>
      </c>
      <c r="H31" s="426" t="e">
        <v>#REF!</v>
      </c>
      <c r="I31" s="25">
        <v>0.7515332659983881</v>
      </c>
      <c r="J31" s="25">
        <v>0.2484667340016119</v>
      </c>
      <c r="K31" s="426" t="e">
        <v>#REF!</v>
      </c>
      <c r="L31" s="25">
        <v>8.8416527843289461E-2</v>
      </c>
      <c r="M31" s="25">
        <v>0.50187929089607519</v>
      </c>
      <c r="N31" s="25">
        <v>0.40970418126063535</v>
      </c>
      <c r="O31" s="25">
        <v>-11.156161216475668</v>
      </c>
      <c r="P31" s="25">
        <v>3.2497836392813798E-2</v>
      </c>
      <c r="Q31" s="25">
        <v>5.5938813089585501E-5</v>
      </c>
      <c r="R31" s="25">
        <v>1.093049819416529</v>
      </c>
      <c r="S31" s="146"/>
      <c r="T31">
        <v>1.071834980906665</v>
      </c>
      <c r="U31">
        <v>0.44248046734981261</v>
      </c>
      <c r="V31">
        <v>0.33149286670736683</v>
      </c>
      <c r="W31">
        <v>1</v>
      </c>
      <c r="Y31" s="2">
        <v>2480.8182267156726</v>
      </c>
      <c r="Z31" s="2">
        <v>1947.9589275392052</v>
      </c>
      <c r="AA31" s="2">
        <v>1618.9878262977497</v>
      </c>
      <c r="AB31" s="2">
        <v>4243.9618717217063</v>
      </c>
      <c r="AC31" s="2">
        <v>2094.0753624256527</v>
      </c>
      <c r="AD31" s="2">
        <v>1332.4809189670561</v>
      </c>
      <c r="AE31" s="2">
        <v>611.50286101006986</v>
      </c>
      <c r="AF31" s="2">
        <v>1499.9119355053681</v>
      </c>
      <c r="AG31" s="2">
        <v>135.3603521004795</v>
      </c>
      <c r="AH31" s="2">
        <v>281.18651119413022</v>
      </c>
      <c r="AI31" s="2">
        <v>602458.1687589814</v>
      </c>
      <c r="AJ31" s="2">
        <v>561836.59138334845</v>
      </c>
      <c r="AL31" s="25">
        <v>0.91565862591735037</v>
      </c>
      <c r="AM31" s="25">
        <v>0.91475844555291441</v>
      </c>
      <c r="AN31" s="25">
        <v>0.90467737457824859</v>
      </c>
      <c r="AO31" s="25">
        <v>0.86775237872269217</v>
      </c>
      <c r="AP31" s="25">
        <v>0.68917750804915234</v>
      </c>
      <c r="AQ31" s="25">
        <v>0.91565862591735037</v>
      </c>
      <c r="AR31" s="25">
        <v>0.91475844555291441</v>
      </c>
      <c r="AS31" s="25">
        <v>0.90467737457824859</v>
      </c>
      <c r="AT31" s="25">
        <v>0.86775237872269217</v>
      </c>
      <c r="AU31" s="25">
        <v>0.68917750804915234</v>
      </c>
      <c r="AW31" s="1">
        <v>12.915022598511673</v>
      </c>
      <c r="AX31" s="1">
        <v>14.720775080183991</v>
      </c>
      <c r="AY31" s="2">
        <v>1783279.9031971551</v>
      </c>
      <c r="AZ31" s="1">
        <v>14.837808139575362</v>
      </c>
      <c r="BA31" s="1">
        <v>16.676864588932254</v>
      </c>
      <c r="BB31" s="2">
        <v>1381863.6310453345</v>
      </c>
      <c r="BC31" s="2">
        <f t="shared" si="6"/>
        <v>-401416.27215182059</v>
      </c>
      <c r="BD31" s="242">
        <f t="shared" si="7"/>
        <v>1.9227855410636892</v>
      </c>
      <c r="BE31" s="510">
        <f t="shared" si="1"/>
        <v>-208768.09377802801</v>
      </c>
      <c r="BF31" s="161">
        <f t="shared" si="2"/>
        <v>283123.71256471262</v>
      </c>
      <c r="BG31" s="2">
        <f t="shared" si="3"/>
        <v>992185.67128672358</v>
      </c>
      <c r="BI31">
        <f t="shared" si="4"/>
        <v>0</v>
      </c>
      <c r="BJ31" s="90">
        <f t="shared" si="5"/>
        <v>1</v>
      </c>
      <c r="BL31" s="165">
        <v>48000</v>
      </c>
      <c r="BM31">
        <v>1E-3</v>
      </c>
      <c r="BN31" s="90">
        <v>0.999</v>
      </c>
      <c r="BP31" s="206">
        <f t="shared" si="8"/>
        <v>992185.67128672358</v>
      </c>
      <c r="BU31" s="165">
        <f t="shared" si="9"/>
        <v>48000</v>
      </c>
      <c r="BV31" s="164"/>
      <c r="CB31" s="179" t="s">
        <v>72</v>
      </c>
      <c r="CC31" s="178">
        <v>0</v>
      </c>
    </row>
    <row r="32" spans="1:81">
      <c r="A32" s="11">
        <v>26</v>
      </c>
      <c r="C32" s="25">
        <v>0.92409344517384606</v>
      </c>
      <c r="D32" s="25">
        <v>7.5906554826153882E-2</v>
      </c>
      <c r="E32" s="426" t="e">
        <v>#REF!</v>
      </c>
      <c r="F32" s="25">
        <v>0.86264250801337683</v>
      </c>
      <c r="G32" s="25">
        <v>0.13735749198662317</v>
      </c>
      <c r="H32" s="426" t="e">
        <v>#REF!</v>
      </c>
      <c r="I32" s="25">
        <v>0.74109470586770132</v>
      </c>
      <c r="J32" s="25">
        <v>0.25890529413229868</v>
      </c>
      <c r="K32" s="426" t="e">
        <v>#REF!</v>
      </c>
      <c r="L32" s="25">
        <v>0.13705519402424027</v>
      </c>
      <c r="M32" s="25">
        <v>0.49942836974318477</v>
      </c>
      <c r="N32" s="25">
        <v>0.36351643623257501</v>
      </c>
      <c r="O32" s="25">
        <v>-11.042260528016932</v>
      </c>
      <c r="P32" s="25">
        <v>3.6038514902359604E-2</v>
      </c>
      <c r="Q32" s="25">
        <v>7.2738269993333253E-5</v>
      </c>
      <c r="R32" s="25">
        <v>1.0454483250703335</v>
      </c>
      <c r="S32" s="146"/>
      <c r="T32">
        <v>1.0011449999772069</v>
      </c>
      <c r="U32">
        <v>0.43124973316291948</v>
      </c>
      <c r="V32">
        <v>0.3446142226630487</v>
      </c>
      <c r="W32">
        <v>1</v>
      </c>
      <c r="Y32" s="2">
        <v>754.6174946603735</v>
      </c>
      <c r="Z32" s="2">
        <v>2433.3622212005585</v>
      </c>
      <c r="AA32" s="2">
        <v>886.89146430508595</v>
      </c>
      <c r="AB32" s="2">
        <v>6992.4240029798793</v>
      </c>
      <c r="AC32" s="2">
        <v>4240.3102143129581</v>
      </c>
      <c r="AD32" s="2">
        <v>2016.7841968362068</v>
      </c>
      <c r="AE32" s="2">
        <v>600.99958099652497</v>
      </c>
      <c r="AF32" s="2">
        <v>951.91237331030959</v>
      </c>
      <c r="AG32" s="2">
        <v>146.4703386709584</v>
      </c>
      <c r="AH32" s="2">
        <v>361.58428108806584</v>
      </c>
      <c r="AI32" s="2">
        <v>606491.24267515843</v>
      </c>
      <c r="AJ32" s="2">
        <v>558415.99674795591</v>
      </c>
      <c r="AL32" s="25">
        <v>0.91989866741558102</v>
      </c>
      <c r="AM32" s="25">
        <v>0.916188060827694</v>
      </c>
      <c r="AN32" s="25">
        <v>0.90451589176224823</v>
      </c>
      <c r="AO32" s="25">
        <v>0.85494281929849969</v>
      </c>
      <c r="AP32" s="25">
        <v>0.61822189511869663</v>
      </c>
      <c r="AQ32" s="25">
        <v>0.91989866741558102</v>
      </c>
      <c r="AR32" s="25">
        <v>0.916188060827694</v>
      </c>
      <c r="AS32" s="25">
        <v>0.90451589176224823</v>
      </c>
      <c r="AT32" s="25">
        <v>0.85494281929849969</v>
      </c>
      <c r="AU32" s="25">
        <v>0.61822189511869663</v>
      </c>
      <c r="AW32" s="1">
        <v>13.21868427353839</v>
      </c>
      <c r="AX32" s="1">
        <v>15.321323709291995</v>
      </c>
      <c r="AY32" s="2">
        <v>2073771.4266495185</v>
      </c>
      <c r="AZ32" s="1">
        <v>15.228760074242595</v>
      </c>
      <c r="BA32" s="1">
        <v>17.260024924215227</v>
      </c>
      <c r="BB32" s="2">
        <v>1572482.586899779</v>
      </c>
      <c r="BC32" s="2">
        <f t="shared" si="6"/>
        <v>-501288.83974973951</v>
      </c>
      <c r="BD32" s="242">
        <f t="shared" si="7"/>
        <v>2.0100758007042057</v>
      </c>
      <c r="BE32" s="510">
        <f t="shared" si="1"/>
        <v>-249388.02784159634</v>
      </c>
      <c r="BF32" s="161">
        <f t="shared" si="2"/>
        <v>41218.057116623735</v>
      </c>
      <c r="BG32" s="2">
        <f t="shared" si="3"/>
        <v>864119.02497903607</v>
      </c>
      <c r="BI32">
        <f t="shared" si="4"/>
        <v>0</v>
      </c>
      <c r="BJ32" s="90">
        <f t="shared" si="5"/>
        <v>1</v>
      </c>
      <c r="BL32" s="165">
        <v>50000</v>
      </c>
      <c r="BM32">
        <v>1E-3</v>
      </c>
      <c r="BN32" s="90">
        <v>0.999</v>
      </c>
      <c r="BP32" s="206">
        <f t="shared" si="8"/>
        <v>864119.02497903607</v>
      </c>
      <c r="BU32" s="165">
        <f t="shared" si="9"/>
        <v>50000</v>
      </c>
      <c r="BV32" s="164"/>
      <c r="CB32" s="179" t="s">
        <v>73</v>
      </c>
      <c r="CC32" s="178">
        <v>0</v>
      </c>
    </row>
    <row r="33" spans="1:81">
      <c r="A33" s="11">
        <v>27</v>
      </c>
      <c r="C33" s="25">
        <v>0.92229754346146686</v>
      </c>
      <c r="D33" s="25">
        <v>7.7702456538533124E-2</v>
      </c>
      <c r="E33" s="426" t="e">
        <v>#REF!</v>
      </c>
      <c r="F33" s="25">
        <v>0.85697232246383048</v>
      </c>
      <c r="G33" s="25">
        <v>0.14302767753616955</v>
      </c>
      <c r="H33" s="426" t="e">
        <v>#REF!</v>
      </c>
      <c r="I33" s="25">
        <v>0.74872179085260393</v>
      </c>
      <c r="J33" s="25">
        <v>0.25127820914739607</v>
      </c>
      <c r="K33" s="426" t="e">
        <v>#REF!</v>
      </c>
      <c r="L33" s="25">
        <v>0.16968271199543161</v>
      </c>
      <c r="M33" s="25">
        <v>0.50087456220659088</v>
      </c>
      <c r="N33" s="25">
        <v>0.32944272579797751</v>
      </c>
      <c r="O33" s="25">
        <v>-10.961534308540783</v>
      </c>
      <c r="P33" s="25">
        <v>3.5181159103600271E-2</v>
      </c>
      <c r="Q33" s="25">
        <v>7.6064748518847066E-5</v>
      </c>
      <c r="R33" s="25">
        <v>1.0436218574553162</v>
      </c>
      <c r="S33" s="146"/>
      <c r="T33">
        <v>1.0244302186223861</v>
      </c>
      <c r="U33">
        <v>0.4466172419809793</v>
      </c>
      <c r="V33">
        <v>0.33651089167801845</v>
      </c>
      <c r="W33">
        <v>1</v>
      </c>
      <c r="Y33" s="2">
        <v>404.9885680470253</v>
      </c>
      <c r="Z33" s="2">
        <v>3654.4034743282214</v>
      </c>
      <c r="AA33" s="2">
        <v>168.07944686763039</v>
      </c>
      <c r="AB33" s="2">
        <v>3267.9086773036202</v>
      </c>
      <c r="AC33" s="2">
        <v>1633.996803065801</v>
      </c>
      <c r="AD33" s="2">
        <v>158.9678232067493</v>
      </c>
      <c r="AE33" s="2">
        <v>561.24833978243362</v>
      </c>
      <c r="AF33" s="2">
        <v>1178.1853614491138</v>
      </c>
      <c r="AG33" s="2">
        <v>148.69090681934418</v>
      </c>
      <c r="AH33" s="2">
        <v>652.17771913472302</v>
      </c>
      <c r="AI33" s="2">
        <v>518613.32051413937</v>
      </c>
      <c r="AJ33" s="2">
        <v>480922.24535606033</v>
      </c>
      <c r="AL33" s="25">
        <v>0.91471082100894874</v>
      </c>
      <c r="AM33" s="25">
        <v>0.91723762407331277</v>
      </c>
      <c r="AN33" s="25">
        <v>0.90431710431632362</v>
      </c>
      <c r="AO33" s="25">
        <v>0.86807714358634669</v>
      </c>
      <c r="AP33" s="25">
        <v>0.71693701635002194</v>
      </c>
      <c r="AQ33" s="25">
        <v>0.91471082100894874</v>
      </c>
      <c r="AR33" s="25">
        <v>0.91723762407331277</v>
      </c>
      <c r="AS33" s="25">
        <v>0.90431710431632362</v>
      </c>
      <c r="AT33" s="25">
        <v>0.86807714358634669</v>
      </c>
      <c r="AU33" s="25">
        <v>0.71693701635002194</v>
      </c>
      <c r="AW33" s="1">
        <v>13.59412873240251</v>
      </c>
      <c r="AX33" s="1">
        <v>15.524642479772258</v>
      </c>
      <c r="AY33" s="2">
        <v>1896817.0118203163</v>
      </c>
      <c r="AZ33" s="1">
        <v>15.403508795150268</v>
      </c>
      <c r="BA33" s="1">
        <v>17.327279796510545</v>
      </c>
      <c r="BB33" s="2">
        <v>1392442.1729498354</v>
      </c>
      <c r="BC33" s="2">
        <f t="shared" si="6"/>
        <v>-504374.83887048089</v>
      </c>
      <c r="BD33" s="242">
        <f t="shared" si="7"/>
        <v>1.8093800627477581</v>
      </c>
      <c r="BE33" s="510">
        <f t="shared" si="1"/>
        <v>-278755.6076552142</v>
      </c>
      <c r="BF33" s="161">
        <f t="shared" si="2"/>
        <v>278243.58536408516</v>
      </c>
      <c r="BG33" s="2">
        <f t="shared" si="3"/>
        <v>1072119.2342742074</v>
      </c>
      <c r="BI33">
        <f t="shared" si="4"/>
        <v>0</v>
      </c>
      <c r="BJ33" s="90">
        <f t="shared" si="5"/>
        <v>1</v>
      </c>
      <c r="BL33" s="165">
        <v>52000</v>
      </c>
      <c r="BM33">
        <v>1E-3</v>
      </c>
      <c r="BN33" s="90">
        <v>0.999</v>
      </c>
      <c r="BP33" s="206">
        <f t="shared" si="8"/>
        <v>1072119.2342742074</v>
      </c>
      <c r="BU33" s="165">
        <f t="shared" si="9"/>
        <v>52000</v>
      </c>
      <c r="BV33" s="164"/>
    </row>
    <row r="34" spans="1:81">
      <c r="A34" s="11">
        <v>28</v>
      </c>
      <c r="C34" s="25">
        <v>0.92300146654761239</v>
      </c>
      <c r="D34" s="25">
        <v>7.6998533452387607E-2</v>
      </c>
      <c r="E34" s="426" t="e">
        <v>#REF!</v>
      </c>
      <c r="F34" s="25">
        <v>0.85644482751568463</v>
      </c>
      <c r="G34" s="25">
        <v>0.14355517248431537</v>
      </c>
      <c r="H34" s="426" t="e">
        <v>#REF!</v>
      </c>
      <c r="I34" s="25">
        <v>0.74686578416609928</v>
      </c>
      <c r="J34" s="25">
        <v>0.25313421583390078</v>
      </c>
      <c r="K34" s="426" t="e">
        <v>#REF!</v>
      </c>
      <c r="L34" s="25">
        <v>0.12808010666429531</v>
      </c>
      <c r="M34" s="25">
        <v>0.50370908134784298</v>
      </c>
      <c r="N34" s="25">
        <v>0.36821081198786171</v>
      </c>
      <c r="O34" s="25">
        <v>-11.434181274172392</v>
      </c>
      <c r="P34" s="25">
        <v>3.4455732623001542E-2</v>
      </c>
      <c r="Q34" s="25">
        <v>4.5992118918768688E-5</v>
      </c>
      <c r="R34" s="25">
        <v>1.103601177613766</v>
      </c>
      <c r="S34" s="146"/>
      <c r="T34">
        <v>0.99732551496274113</v>
      </c>
      <c r="U34">
        <v>0.44174892589729936</v>
      </c>
      <c r="V34">
        <v>0.33619987962145798</v>
      </c>
      <c r="W34">
        <v>1</v>
      </c>
      <c r="Y34" s="2">
        <v>1147.9289831961091</v>
      </c>
      <c r="Z34" s="2">
        <v>1882.8653342220905</v>
      </c>
      <c r="AA34" s="2">
        <v>983.40694459211863</v>
      </c>
      <c r="AB34" s="2">
        <v>9807.602546952121</v>
      </c>
      <c r="AC34" s="2">
        <v>1314.2389168530096</v>
      </c>
      <c r="AD34" s="2">
        <v>97.811413487403357</v>
      </c>
      <c r="AE34" s="2">
        <v>563.10737459057043</v>
      </c>
      <c r="AF34" s="2">
        <v>954.51928451846209</v>
      </c>
      <c r="AG34" s="2">
        <v>149.08003762128942</v>
      </c>
      <c r="AH34" s="2">
        <v>319.97936183014906</v>
      </c>
      <c r="AI34" s="2">
        <v>462036.65517891588</v>
      </c>
      <c r="AJ34" s="2">
        <v>425165.9058454308</v>
      </c>
      <c r="AL34" s="25">
        <v>0.91000832221694328</v>
      </c>
      <c r="AM34" s="25">
        <v>0.91101085811851279</v>
      </c>
      <c r="AN34" s="25">
        <v>0.9061184131884179</v>
      </c>
      <c r="AO34" s="25">
        <v>0.84912153924989531</v>
      </c>
      <c r="AP34" s="25">
        <v>0.7626495702706273</v>
      </c>
      <c r="AQ34" s="25">
        <v>0.91000832221694328</v>
      </c>
      <c r="AR34" s="25">
        <v>0.91101085811851279</v>
      </c>
      <c r="AS34" s="25">
        <v>0.9061184131884179</v>
      </c>
      <c r="AT34" s="25">
        <v>0.84912153924989531</v>
      </c>
      <c r="AU34" s="25">
        <v>0.7626495702706273</v>
      </c>
      <c r="AW34" s="1">
        <v>13.331717076049687</v>
      </c>
      <c r="AX34" s="1">
        <v>15.124039847520525</v>
      </c>
      <c r="AY34" s="2">
        <v>1517670.3675174282</v>
      </c>
      <c r="AZ34" s="1">
        <v>15.247267984865891</v>
      </c>
      <c r="BA34" s="1">
        <v>17.097480691239507</v>
      </c>
      <c r="BB34" s="2">
        <v>1231135.6566403008</v>
      </c>
      <c r="BC34" s="2">
        <f t="shared" si="6"/>
        <v>-286534.71087712748</v>
      </c>
      <c r="BD34" s="242">
        <f t="shared" si="7"/>
        <v>1.9155509088162042</v>
      </c>
      <c r="BE34" s="510">
        <f t="shared" si="1"/>
        <v>-149583.44858305214</v>
      </c>
      <c r="BF34" s="161">
        <f t="shared" si="2"/>
        <v>615404.36465052166</v>
      </c>
      <c r="BG34" s="2">
        <f t="shared" si="3"/>
        <v>1208427.2209382418</v>
      </c>
      <c r="BI34">
        <f t="shared" si="4"/>
        <v>0</v>
      </c>
      <c r="BJ34" s="90">
        <f t="shared" si="5"/>
        <v>1</v>
      </c>
      <c r="BL34" s="165">
        <v>54000</v>
      </c>
      <c r="BM34">
        <v>1E-3</v>
      </c>
      <c r="BN34" s="90">
        <v>0.999</v>
      </c>
      <c r="BP34" s="206">
        <f t="shared" si="8"/>
        <v>1208427.2209382418</v>
      </c>
      <c r="BU34" s="165">
        <f t="shared" si="9"/>
        <v>54000</v>
      </c>
      <c r="BV34" s="164"/>
      <c r="CB34" s="179" t="s">
        <v>75</v>
      </c>
      <c r="CC34" s="178">
        <v>0</v>
      </c>
    </row>
    <row r="35" spans="1:81">
      <c r="A35" s="11">
        <v>29</v>
      </c>
      <c r="C35" s="25">
        <v>0.92272741174976469</v>
      </c>
      <c r="D35" s="25">
        <v>7.7272588250235294E-2</v>
      </c>
      <c r="E35" s="426" t="e">
        <v>#REF!</v>
      </c>
      <c r="F35" s="25">
        <v>0.85742708418646507</v>
      </c>
      <c r="G35" s="25">
        <v>0.14257291581353493</v>
      </c>
      <c r="H35" s="426" t="e">
        <v>#REF!</v>
      </c>
      <c r="I35" s="25">
        <v>0.7569795662718608</v>
      </c>
      <c r="J35" s="25">
        <v>0.24302043372813917</v>
      </c>
      <c r="K35" s="426" t="e">
        <v>#REF!</v>
      </c>
      <c r="L35" s="25">
        <v>8.1708810467678195E-2</v>
      </c>
      <c r="M35" s="25">
        <v>0.50177384159067628</v>
      </c>
      <c r="N35" s="25">
        <v>0.41651734794164552</v>
      </c>
      <c r="O35" s="25">
        <v>-10.910950300612306</v>
      </c>
      <c r="P35" s="25">
        <v>3.5729252138949431E-2</v>
      </c>
      <c r="Q35" s="25">
        <v>8.1874603171866765E-5</v>
      </c>
      <c r="R35" s="25">
        <v>1.0324861076539098</v>
      </c>
      <c r="S35" s="146"/>
      <c r="T35">
        <v>1.0286163810850995</v>
      </c>
      <c r="U35">
        <v>0.44125354515019694</v>
      </c>
      <c r="V35">
        <v>0.3226646178201622</v>
      </c>
      <c r="W35">
        <v>1</v>
      </c>
      <c r="Y35" s="2">
        <v>796.98805612494948</v>
      </c>
      <c r="Z35" s="2">
        <v>851.56507925853941</v>
      </c>
      <c r="AA35" s="2">
        <v>302.06163864730161</v>
      </c>
      <c r="AB35" s="2">
        <v>7999.9640145080211</v>
      </c>
      <c r="AC35" s="2">
        <v>1915.4017051359483</v>
      </c>
      <c r="AD35" s="2">
        <v>2309.4713756126262</v>
      </c>
      <c r="AE35" s="2">
        <v>565.88374809752418</v>
      </c>
      <c r="AF35" s="2">
        <v>1186.9299576208848</v>
      </c>
      <c r="AG35" s="2">
        <v>93.369615827187999</v>
      </c>
      <c r="AH35" s="2">
        <v>475.77629181641987</v>
      </c>
      <c r="AI35" s="2">
        <v>408872.41380983667</v>
      </c>
      <c r="AJ35" s="2">
        <v>372436.98749733157</v>
      </c>
      <c r="AL35" s="25">
        <v>0.91627410887546401</v>
      </c>
      <c r="AM35" s="25">
        <v>0.9120688257003724</v>
      </c>
      <c r="AN35" s="25">
        <v>0.90261427825012697</v>
      </c>
      <c r="AO35" s="25">
        <v>0.87674063445064421</v>
      </c>
      <c r="AP35" s="25">
        <v>0.82767847120099347</v>
      </c>
      <c r="AQ35" s="25">
        <v>0.91627410887546401</v>
      </c>
      <c r="AR35" s="25">
        <v>0.9120688257003724</v>
      </c>
      <c r="AS35" s="25">
        <v>0.90261427825012697</v>
      </c>
      <c r="AT35" s="25">
        <v>0.87674063445064421</v>
      </c>
      <c r="AU35" s="25">
        <v>0.82767847120099347</v>
      </c>
      <c r="AW35" s="1">
        <v>13.491073532538703</v>
      </c>
      <c r="AX35" s="1">
        <v>15.006088227882378</v>
      </c>
      <c r="AY35" s="2">
        <v>1218976.66558971</v>
      </c>
      <c r="AZ35" s="1">
        <v>15.355065894780987</v>
      </c>
      <c r="BA35" s="1">
        <v>16.992582167793675</v>
      </c>
      <c r="BB35" s="2">
        <v>1033687.8623378386</v>
      </c>
      <c r="BC35" s="2">
        <f t="shared" si="6"/>
        <v>-185288.80325187137</v>
      </c>
      <c r="BD35" s="242">
        <f t="shared" si="7"/>
        <v>1.8639923622422838</v>
      </c>
      <c r="BE35" s="510">
        <f t="shared" si="1"/>
        <v>-99404.271715458526</v>
      </c>
      <c r="BF35" s="161">
        <f t="shared" si="2"/>
        <v>939595.09961648262</v>
      </c>
      <c r="BG35" s="2">
        <f t="shared" si="3"/>
        <v>1423122.6808271192</v>
      </c>
      <c r="BI35">
        <f t="shared" si="4"/>
        <v>0</v>
      </c>
      <c r="BJ35" s="90">
        <f t="shared" si="5"/>
        <v>1</v>
      </c>
      <c r="BL35" s="165">
        <v>56000</v>
      </c>
      <c r="BM35">
        <v>1E-3</v>
      </c>
      <c r="BN35" s="90">
        <v>0.999</v>
      </c>
      <c r="BP35" s="206">
        <f t="shared" si="8"/>
        <v>1423122.6808271192</v>
      </c>
      <c r="BU35" s="165">
        <f t="shared" si="9"/>
        <v>56000</v>
      </c>
      <c r="BV35" s="164"/>
      <c r="CB35" s="179" t="s">
        <v>76</v>
      </c>
      <c r="CC35" s="178">
        <v>0</v>
      </c>
    </row>
    <row r="36" spans="1:81">
      <c r="A36" s="11">
        <v>30</v>
      </c>
      <c r="C36" s="25">
        <v>0.9282136563312402</v>
      </c>
      <c r="D36" s="25">
        <v>7.1786343668759772E-2</v>
      </c>
      <c r="E36" s="426" t="e">
        <v>#REF!</v>
      </c>
      <c r="F36" s="25">
        <v>0.84996704806834655</v>
      </c>
      <c r="G36" s="25">
        <v>0.1500329519316535</v>
      </c>
      <c r="H36" s="426" t="e">
        <v>#REF!</v>
      </c>
      <c r="I36" s="25">
        <v>0.73963271035514833</v>
      </c>
      <c r="J36" s="25">
        <v>0.26036728964485162</v>
      </c>
      <c r="K36" s="426" t="e">
        <v>#REF!</v>
      </c>
      <c r="L36" s="25">
        <v>0.16592350601328287</v>
      </c>
      <c r="M36" s="25">
        <v>0.49661510710893669</v>
      </c>
      <c r="N36" s="25">
        <v>0.33746138687778049</v>
      </c>
      <c r="O36" s="25">
        <v>-11.285247046039201</v>
      </c>
      <c r="P36" s="25">
        <v>3.5404914630940795E-2</v>
      </c>
      <c r="Q36" s="25">
        <v>5.5549245099457948E-5</v>
      </c>
      <c r="R36" s="25">
        <v>1.078178377525628</v>
      </c>
      <c r="S36" s="146"/>
      <c r="T36">
        <v>0.95261496433592319</v>
      </c>
      <c r="U36">
        <v>0.46540120359700332</v>
      </c>
      <c r="V36">
        <v>0.34980059560108329</v>
      </c>
      <c r="W36">
        <v>1</v>
      </c>
      <c r="Y36" s="2">
        <v>454.799829386336</v>
      </c>
      <c r="Z36" s="2">
        <v>378.85748681826755</v>
      </c>
      <c r="AA36" s="2">
        <v>2100.0325123855632</v>
      </c>
      <c r="AB36" s="2">
        <v>32060.408330790306</v>
      </c>
      <c r="AC36" s="2">
        <v>1282.4553827346233</v>
      </c>
      <c r="AD36" s="2">
        <v>555.26632699730658</v>
      </c>
      <c r="AE36" s="2">
        <v>529.71088736198067</v>
      </c>
      <c r="AF36" s="2">
        <v>977.52922878556558</v>
      </c>
      <c r="AG36" s="2">
        <v>66.833665333101152</v>
      </c>
      <c r="AH36" s="2">
        <v>646.00133176642566</v>
      </c>
      <c r="AI36" s="2">
        <v>528859.47913959017</v>
      </c>
      <c r="AJ36" s="2">
        <v>504607.02570294117</v>
      </c>
      <c r="AL36" s="25">
        <v>0.90924131279219256</v>
      </c>
      <c r="AM36" s="25">
        <v>0.91822422871626785</v>
      </c>
      <c r="AN36" s="25">
        <v>0.90802130932285197</v>
      </c>
      <c r="AO36" s="25">
        <v>0.86606532276413528</v>
      </c>
      <c r="AP36" s="25">
        <v>0.6828357355656498</v>
      </c>
      <c r="AQ36" s="25">
        <v>0.90924131279219256</v>
      </c>
      <c r="AR36" s="25">
        <v>0.91822422871626785</v>
      </c>
      <c r="AS36" s="25">
        <v>0.90802130932285197</v>
      </c>
      <c r="AT36" s="25">
        <v>0.86606532276413528</v>
      </c>
      <c r="AU36" s="25">
        <v>0.6828357355656498</v>
      </c>
      <c r="AW36" s="1">
        <v>13.406705279481068</v>
      </c>
      <c r="AX36" s="1">
        <v>15.454859286222163</v>
      </c>
      <c r="AY36" s="2">
        <v>1870441.7296604812</v>
      </c>
      <c r="AZ36" s="1">
        <v>15.318407405979547</v>
      </c>
      <c r="BA36" s="1">
        <v>17.332448735736193</v>
      </c>
      <c r="BB36" s="2">
        <v>1909625.7317417439</v>
      </c>
      <c r="BC36" s="2">
        <f t="shared" si="6"/>
        <v>39184.002081262646</v>
      </c>
      <c r="BD36" s="242">
        <f t="shared" si="7"/>
        <v>1.9117021264984793</v>
      </c>
      <c r="BE36" s="510">
        <f t="shared" si="1"/>
        <v>20496.918185174083</v>
      </c>
      <c r="BF36" s="161">
        <f t="shared" si="2"/>
        <v>274631.11505648959</v>
      </c>
      <c r="BG36" s="2">
        <f t="shared" si="3"/>
        <v>541319.45321498369</v>
      </c>
      <c r="BI36">
        <f t="shared" si="4"/>
        <v>0</v>
      </c>
      <c r="BJ36" s="90">
        <f t="shared" si="5"/>
        <v>1</v>
      </c>
      <c r="BL36" s="165">
        <v>58000</v>
      </c>
      <c r="BM36">
        <v>1E-3</v>
      </c>
      <c r="BN36" s="90">
        <v>0.999</v>
      </c>
      <c r="BP36" s="206">
        <f t="shared" si="8"/>
        <v>541319.45321498369</v>
      </c>
      <c r="BU36" s="165">
        <f t="shared" si="9"/>
        <v>58000</v>
      </c>
      <c r="BV36" s="164"/>
      <c r="CB36" s="179" t="s">
        <v>77</v>
      </c>
      <c r="CC36" s="178">
        <v>0</v>
      </c>
    </row>
    <row r="37" spans="1:81">
      <c r="A37" s="11">
        <v>31</v>
      </c>
      <c r="C37" s="25">
        <v>0.92451870709983297</v>
      </c>
      <c r="D37" s="25">
        <v>7.5481292900167057E-2</v>
      </c>
      <c r="E37" s="426" t="e">
        <v>#REF!</v>
      </c>
      <c r="F37" s="25">
        <v>0.86057805180424818</v>
      </c>
      <c r="G37" s="25">
        <v>0.13942194819575185</v>
      </c>
      <c r="H37" s="426" t="e">
        <v>#REF!</v>
      </c>
      <c r="I37" s="25">
        <v>0.7442130071855696</v>
      </c>
      <c r="J37" s="25">
        <v>0.2557869928144304</v>
      </c>
      <c r="K37" s="426" t="e">
        <v>#REF!</v>
      </c>
      <c r="L37" s="25">
        <v>0.20321340816149436</v>
      </c>
      <c r="M37" s="25">
        <v>0.50234471658457469</v>
      </c>
      <c r="N37" s="25">
        <v>0.29444187525393095</v>
      </c>
      <c r="O37" s="25">
        <v>-11.406767683861434</v>
      </c>
      <c r="P37" s="25">
        <v>3.6874009353908672E-2</v>
      </c>
      <c r="Q37" s="25">
        <v>5.2323796467414781E-5</v>
      </c>
      <c r="R37" s="25">
        <v>1.0904191842049127</v>
      </c>
      <c r="S37" s="146"/>
      <c r="T37">
        <v>1.0027594564250684</v>
      </c>
      <c r="U37">
        <v>0.43960673851625676</v>
      </c>
      <c r="V37">
        <v>0.34090659479289814</v>
      </c>
      <c r="W37">
        <v>1</v>
      </c>
      <c r="Y37" s="2">
        <v>217.92458042553608</v>
      </c>
      <c r="Z37" s="2">
        <v>978.98569283261008</v>
      </c>
      <c r="AA37" s="2">
        <v>1243.0183956387236</v>
      </c>
      <c r="AB37" s="2">
        <v>2597.8153776418985</v>
      </c>
      <c r="AC37" s="2">
        <v>1715.3408423222158</v>
      </c>
      <c r="AD37" s="2">
        <v>1381.3098893885333</v>
      </c>
      <c r="AE37" s="2">
        <v>571.23278675425524</v>
      </c>
      <c r="AF37" s="2">
        <v>1130.1327212112039</v>
      </c>
      <c r="AG37" s="2">
        <v>140.90991543789053</v>
      </c>
      <c r="AH37" s="2">
        <v>463.79802503099637</v>
      </c>
      <c r="AI37" s="2">
        <v>496133.97035741538</v>
      </c>
      <c r="AJ37" s="2">
        <v>462673.38614339032</v>
      </c>
      <c r="AL37" s="25">
        <v>0.91860543230775116</v>
      </c>
      <c r="AM37" s="25">
        <v>0.90843685770018567</v>
      </c>
      <c r="AN37" s="25">
        <v>0.90726204715127634</v>
      </c>
      <c r="AO37" s="25">
        <v>0.864566652347035</v>
      </c>
      <c r="AP37" s="25">
        <v>0.70232860381384032</v>
      </c>
      <c r="AQ37" s="25">
        <v>0.91860543230775116</v>
      </c>
      <c r="AR37" s="25">
        <v>0.90843685770018567</v>
      </c>
      <c r="AS37" s="25">
        <v>0.90726204715127634</v>
      </c>
      <c r="AT37" s="25">
        <v>0.864566652347035</v>
      </c>
      <c r="AU37" s="25">
        <v>0.70232860381384032</v>
      </c>
      <c r="AW37" s="1">
        <v>13.720120810679246</v>
      </c>
      <c r="AX37" s="1">
        <v>15.719224773342388</v>
      </c>
      <c r="AY37" s="2">
        <v>1868493.0087306935</v>
      </c>
      <c r="AZ37" s="1">
        <v>15.548317619723379</v>
      </c>
      <c r="BA37" s="1">
        <v>17.526497366289277</v>
      </c>
      <c r="BB37" s="2">
        <v>1403774.8329663796</v>
      </c>
      <c r="BC37" s="2">
        <f t="shared" si="6"/>
        <v>-464718.1757643139</v>
      </c>
      <c r="BD37" s="242">
        <f t="shared" si="7"/>
        <v>1.8281968090441332</v>
      </c>
      <c r="BE37" s="510">
        <f t="shared" si="1"/>
        <v>-254194.82927950754</v>
      </c>
      <c r="BF37" s="161">
        <f t="shared" si="2"/>
        <v>326726.32097798609</v>
      </c>
      <c r="BG37" s="2">
        <f t="shared" si="3"/>
        <v>1083955.986189361</v>
      </c>
      <c r="BI37">
        <f t="shared" si="4"/>
        <v>0</v>
      </c>
      <c r="BJ37" s="90">
        <f t="shared" si="5"/>
        <v>1</v>
      </c>
      <c r="BL37" s="165">
        <v>60000</v>
      </c>
      <c r="BM37">
        <v>1E-3</v>
      </c>
      <c r="BN37" s="90">
        <v>0.999</v>
      </c>
      <c r="BP37" s="206">
        <f t="shared" si="8"/>
        <v>1083955.986189361</v>
      </c>
      <c r="BU37" s="165">
        <f t="shared" si="9"/>
        <v>60000</v>
      </c>
      <c r="BV37" s="164"/>
      <c r="CB37" s="179" t="s">
        <v>78</v>
      </c>
      <c r="CC37" s="178">
        <v>0</v>
      </c>
    </row>
    <row r="38" spans="1:81">
      <c r="A38" s="11">
        <v>32</v>
      </c>
      <c r="C38" s="25">
        <v>0.92069550145595636</v>
      </c>
      <c r="D38" s="25">
        <v>7.9304498544043631E-2</v>
      </c>
      <c r="E38" s="426" t="e">
        <v>#REF!</v>
      </c>
      <c r="F38" s="25">
        <v>0.85474788253420808</v>
      </c>
      <c r="G38" s="25">
        <v>0.14525211746579186</v>
      </c>
      <c r="H38" s="426" t="e">
        <v>#REF!</v>
      </c>
      <c r="I38" s="25">
        <v>0.72471457188340205</v>
      </c>
      <c r="J38" s="25">
        <v>0.27528542811659801</v>
      </c>
      <c r="K38" s="426" t="e">
        <v>#REF!</v>
      </c>
      <c r="L38" s="25">
        <v>0.13376350270566506</v>
      </c>
      <c r="M38" s="25">
        <v>0.50084982995345739</v>
      </c>
      <c r="N38" s="25">
        <v>0.36538666734087755</v>
      </c>
      <c r="O38" s="25">
        <v>-11.240149633092178</v>
      </c>
      <c r="P38" s="25">
        <v>3.3104904851616802E-2</v>
      </c>
      <c r="Q38" s="25">
        <v>5.2760717582607053E-5</v>
      </c>
      <c r="R38" s="25">
        <v>1.0977870457969732</v>
      </c>
      <c r="S38" s="146"/>
      <c r="T38">
        <v>1.0403572928311993</v>
      </c>
      <c r="U38">
        <v>0.45092221101389041</v>
      </c>
      <c r="V38">
        <v>0.36745666548302919</v>
      </c>
      <c r="W38">
        <v>1</v>
      </c>
      <c r="Y38" s="2">
        <v>616.89705932336096</v>
      </c>
      <c r="Z38" s="2">
        <v>481.83729772774046</v>
      </c>
      <c r="AA38" s="2">
        <v>899.80146422240341</v>
      </c>
      <c r="AB38" s="2">
        <v>5631.3538635836148</v>
      </c>
      <c r="AC38" s="2">
        <v>65.145773558773328</v>
      </c>
      <c r="AD38" s="2">
        <v>28.261214748757919</v>
      </c>
      <c r="AE38" s="2">
        <v>508.41860561073241</v>
      </c>
      <c r="AF38" s="2">
        <v>1030.9860648335102</v>
      </c>
      <c r="AG38" s="2">
        <v>140.75749054418404</v>
      </c>
      <c r="AH38" s="2">
        <v>334.62860954891306</v>
      </c>
      <c r="AI38" s="2">
        <v>547334.73738449079</v>
      </c>
      <c r="AJ38" s="2">
        <v>526369.56099596014</v>
      </c>
      <c r="AL38" s="25">
        <v>0.91909079848222996</v>
      </c>
      <c r="AM38" s="25">
        <v>0.91621310675286582</v>
      </c>
      <c r="AN38" s="25">
        <v>0.90941585709617401</v>
      </c>
      <c r="AO38" s="25">
        <v>0.87158452101286032</v>
      </c>
      <c r="AP38" s="25">
        <v>0.8389666132961997</v>
      </c>
      <c r="AQ38" s="25">
        <v>0.91909079848222996</v>
      </c>
      <c r="AR38" s="25">
        <v>0.91621310675286582</v>
      </c>
      <c r="AS38" s="25">
        <v>0.90941585709617401</v>
      </c>
      <c r="AT38" s="25">
        <v>0.87158452101286032</v>
      </c>
      <c r="AU38" s="25">
        <v>0.8389666132961997</v>
      </c>
      <c r="AW38" s="1">
        <v>13.635629403020584</v>
      </c>
      <c r="AX38" s="1">
        <v>15.109464637361743</v>
      </c>
      <c r="AY38" s="2">
        <v>1747460.9515157731</v>
      </c>
      <c r="AZ38" s="1">
        <v>15.308429500009121</v>
      </c>
      <c r="BA38" s="1">
        <v>16.881117598386464</v>
      </c>
      <c r="BB38" s="2">
        <v>1410870.5411003814</v>
      </c>
      <c r="BC38" s="2">
        <f t="shared" si="6"/>
        <v>-336590.41041539167</v>
      </c>
      <c r="BD38" s="242">
        <f t="shared" si="7"/>
        <v>1.6728000969885368</v>
      </c>
      <c r="BE38" s="510">
        <f t="shared" si="1"/>
        <v>-201213.7678742006</v>
      </c>
      <c r="BF38" s="161">
        <f t="shared" si="2"/>
        <v>434239.75296752038</v>
      </c>
      <c r="BG38" s="2">
        <f t="shared" si="3"/>
        <v>1038478.1789010777</v>
      </c>
      <c r="BI38">
        <f t="shared" si="4"/>
        <v>0</v>
      </c>
      <c r="BJ38" s="90">
        <f t="shared" si="5"/>
        <v>1</v>
      </c>
      <c r="BL38" s="165">
        <v>62000</v>
      </c>
      <c r="BM38">
        <v>1E-3</v>
      </c>
      <c r="BN38" s="90">
        <v>0.999</v>
      </c>
      <c r="BP38" s="206">
        <f t="shared" si="8"/>
        <v>1038478.1789010777</v>
      </c>
      <c r="BU38" s="165">
        <f t="shared" si="9"/>
        <v>62000</v>
      </c>
      <c r="BV38" s="164"/>
      <c r="CB38" s="179" t="s">
        <v>79</v>
      </c>
      <c r="CC38" s="178">
        <v>0</v>
      </c>
    </row>
    <row r="39" spans="1:81">
      <c r="A39" s="11">
        <v>33</v>
      </c>
      <c r="C39" s="25">
        <v>0.92782682808076977</v>
      </c>
      <c r="D39" s="25">
        <v>7.2173171919230228E-2</v>
      </c>
      <c r="E39" s="426" t="e">
        <v>#REF!</v>
      </c>
      <c r="F39" s="25">
        <v>0.85916317226411465</v>
      </c>
      <c r="G39" s="25">
        <v>0.14083682773588535</v>
      </c>
      <c r="H39" s="426" t="e">
        <v>#REF!</v>
      </c>
      <c r="I39" s="25">
        <v>0.76130984552683945</v>
      </c>
      <c r="J39" s="25">
        <v>0.23869015447316055</v>
      </c>
      <c r="K39" s="426" t="e">
        <v>#REF!</v>
      </c>
      <c r="L39" s="25">
        <v>0.14115144150767261</v>
      </c>
      <c r="M39" s="25">
        <v>0.50170645768259992</v>
      </c>
      <c r="N39" s="25">
        <v>0.35714210080972747</v>
      </c>
      <c r="O39" s="25">
        <v>-11.088245313092809</v>
      </c>
      <c r="P39" s="25">
        <v>3.6016268055578282E-2</v>
      </c>
      <c r="Q39" s="25">
        <v>6.9404277648920377E-5</v>
      </c>
      <c r="R39" s="25">
        <v>1.0545648003054442</v>
      </c>
      <c r="S39" s="146"/>
      <c r="T39">
        <v>0.96249430530298907</v>
      </c>
      <c r="U39">
        <v>0.44193657913759737</v>
      </c>
      <c r="V39">
        <v>0.31796533675909544</v>
      </c>
      <c r="W39">
        <v>1</v>
      </c>
      <c r="Y39" s="2">
        <v>87.263320611375192</v>
      </c>
      <c r="Z39" s="2">
        <v>4972.4975833045182</v>
      </c>
      <c r="AA39" s="2">
        <v>717.82640201867093</v>
      </c>
      <c r="AB39" s="2">
        <v>2641.4256110256897</v>
      </c>
      <c r="AC39" s="2">
        <v>238.56902528321041</v>
      </c>
      <c r="AD39" s="2">
        <v>140.17884319861236</v>
      </c>
      <c r="AE39" s="2">
        <v>592.41014113845461</v>
      </c>
      <c r="AF39" s="2">
        <v>925.00066770663523</v>
      </c>
      <c r="AG39" s="2">
        <v>175.47313910932724</v>
      </c>
      <c r="AH39" s="2">
        <v>598.47913971286346</v>
      </c>
      <c r="AI39" s="2">
        <v>500392.77448925801</v>
      </c>
      <c r="AJ39" s="2">
        <v>454928.88190689567</v>
      </c>
      <c r="AL39" s="25">
        <v>0.91850242817560779</v>
      </c>
      <c r="AM39" s="25">
        <v>0.91257805611216847</v>
      </c>
      <c r="AN39" s="25">
        <v>0.91442129445442966</v>
      </c>
      <c r="AO39" s="25">
        <v>0.88658312351924207</v>
      </c>
      <c r="AP39" s="25">
        <v>0.55269315964292232</v>
      </c>
      <c r="AQ39" s="25">
        <v>0.91850242817560779</v>
      </c>
      <c r="AR39" s="25">
        <v>0.91257805611216847</v>
      </c>
      <c r="AS39" s="25">
        <v>0.91442129445442966</v>
      </c>
      <c r="AT39" s="25">
        <v>0.88658312351924207</v>
      </c>
      <c r="AU39" s="25">
        <v>0.55269315964292232</v>
      </c>
      <c r="AW39" s="1">
        <v>13.099813951888713</v>
      </c>
      <c r="AX39" s="1">
        <v>15.364055978153869</v>
      </c>
      <c r="AY39" s="2">
        <v>1679331.6320372885</v>
      </c>
      <c r="AZ39" s="1">
        <v>15.286163895423005</v>
      </c>
      <c r="BA39" s="1">
        <v>17.420040180253324</v>
      </c>
      <c r="BB39" s="2">
        <v>1178472.4390967214</v>
      </c>
      <c r="BC39" s="2">
        <f t="shared" si="6"/>
        <v>-500859.19294056715</v>
      </c>
      <c r="BD39" s="242">
        <f t="shared" si="7"/>
        <v>2.1863499435342924</v>
      </c>
      <c r="BE39" s="510">
        <f t="shared" si="1"/>
        <v>-229084.64146911225</v>
      </c>
      <c r="BF39" s="161">
        <f t="shared" si="2"/>
        <v>416638.60026490549</v>
      </c>
      <c r="BG39" s="2">
        <f t="shared" si="3"/>
        <v>1267313.7841709596</v>
      </c>
      <c r="BI39">
        <f t="shared" si="4"/>
        <v>0</v>
      </c>
      <c r="BJ39" s="90">
        <f t="shared" si="5"/>
        <v>1</v>
      </c>
      <c r="BL39" s="165">
        <v>64000</v>
      </c>
      <c r="BM39">
        <v>1E-3</v>
      </c>
      <c r="BN39" s="90">
        <v>0.999</v>
      </c>
      <c r="BP39" s="206">
        <f t="shared" si="8"/>
        <v>1267313.7841709596</v>
      </c>
      <c r="BU39" s="165">
        <f t="shared" si="9"/>
        <v>64000</v>
      </c>
      <c r="BV39" s="164"/>
    </row>
    <row r="40" spans="1:81">
      <c r="A40" s="11">
        <v>34</v>
      </c>
      <c r="C40" s="25">
        <v>0.92031680446634467</v>
      </c>
      <c r="D40" s="25">
        <v>7.9683195533655327E-2</v>
      </c>
      <c r="E40" s="426" t="e">
        <v>#REF!</v>
      </c>
      <c r="F40" s="25">
        <v>0.85556222521348513</v>
      </c>
      <c r="G40" s="25">
        <v>0.1444377747865149</v>
      </c>
      <c r="H40" s="426" t="e">
        <v>#REF!</v>
      </c>
      <c r="I40" s="25">
        <v>0.75220526174517355</v>
      </c>
      <c r="J40" s="25">
        <v>0.24779473825482642</v>
      </c>
      <c r="K40" s="426" t="e">
        <v>#REF!</v>
      </c>
      <c r="L40" s="25">
        <v>0.13421742318595187</v>
      </c>
      <c r="M40" s="25">
        <v>0.50005596528146778</v>
      </c>
      <c r="N40" s="25">
        <v>0.36572661153258035</v>
      </c>
      <c r="O40" s="25">
        <v>-11.047621748924264</v>
      </c>
      <c r="P40" s="25">
        <v>3.4113971058498317E-2</v>
      </c>
      <c r="Q40" s="25">
        <v>6.673139911464572E-5</v>
      </c>
      <c r="R40" s="25">
        <v>1.0624094347252164</v>
      </c>
      <c r="S40" s="146"/>
      <c r="T40">
        <v>1.0337356293710012</v>
      </c>
      <c r="U40">
        <v>0.44360338431024587</v>
      </c>
      <c r="V40">
        <v>0.33159404265377596</v>
      </c>
      <c r="W40">
        <v>1</v>
      </c>
      <c r="Y40" s="2">
        <v>250.22067775949091</v>
      </c>
      <c r="Z40" s="2">
        <v>11366.842513681671</v>
      </c>
      <c r="AA40" s="2">
        <v>2448.0712173819311</v>
      </c>
      <c r="AB40" s="2">
        <v>4683.114593078144</v>
      </c>
      <c r="AC40" s="2">
        <v>1173.9540364742591</v>
      </c>
      <c r="AD40" s="2">
        <v>1228.9121013925933</v>
      </c>
      <c r="AE40" s="2">
        <v>591.17298130235895</v>
      </c>
      <c r="AF40" s="2">
        <v>1152.6073170093107</v>
      </c>
      <c r="AG40" s="2">
        <v>92.9597916004724</v>
      </c>
      <c r="AH40" s="2">
        <v>603.67604920941892</v>
      </c>
      <c r="AI40" s="2">
        <v>442710.39485129208</v>
      </c>
      <c r="AJ40" s="2">
        <v>408481.24853517604</v>
      </c>
      <c r="AL40" s="25">
        <v>0.91265878784789822</v>
      </c>
      <c r="AM40" s="25">
        <v>0.91712095333618793</v>
      </c>
      <c r="AN40" s="25">
        <v>0.89615361042590203</v>
      </c>
      <c r="AO40" s="25">
        <v>0.89544737843830424</v>
      </c>
      <c r="AP40" s="25">
        <v>0.7229490464412166</v>
      </c>
      <c r="AQ40" s="25">
        <v>0.91265878784789822</v>
      </c>
      <c r="AR40" s="25">
        <v>0.91712095333618793</v>
      </c>
      <c r="AS40" s="25">
        <v>0.89615361042590203</v>
      </c>
      <c r="AT40" s="25">
        <v>0.89544737843830424</v>
      </c>
      <c r="AU40" s="25">
        <v>0.7229490464412166</v>
      </c>
      <c r="AW40" s="1">
        <v>13.324518050638606</v>
      </c>
      <c r="AX40" s="1">
        <v>15.162234309264219</v>
      </c>
      <c r="AY40" s="2">
        <v>1589542.1409542023</v>
      </c>
      <c r="AZ40" s="1">
        <v>15.186186332973886</v>
      </c>
      <c r="BA40" s="1">
        <v>17.058357334420737</v>
      </c>
      <c r="BB40" s="2">
        <v>1182200.4893774062</v>
      </c>
      <c r="BC40" s="2">
        <f t="shared" si="6"/>
        <v>-407341.65157679608</v>
      </c>
      <c r="BD40" s="242">
        <f t="shared" si="7"/>
        <v>1.8616682823352804</v>
      </c>
      <c r="BE40" s="510">
        <f t="shared" si="1"/>
        <v>-218804.63638013208</v>
      </c>
      <c r="BF40" s="161">
        <f t="shared" si="2"/>
        <v>542380.74714797479</v>
      </c>
      <c r="BG40" s="2">
        <f t="shared" si="3"/>
        <v>1247589.3238984158</v>
      </c>
      <c r="BI40">
        <f t="shared" si="4"/>
        <v>0</v>
      </c>
      <c r="BJ40" s="90">
        <f t="shared" si="5"/>
        <v>1</v>
      </c>
      <c r="BL40" s="165">
        <v>66000</v>
      </c>
      <c r="BM40">
        <v>1E-3</v>
      </c>
      <c r="BN40" s="90">
        <v>0.999</v>
      </c>
      <c r="BP40" s="206">
        <f t="shared" si="8"/>
        <v>1247589.3238984158</v>
      </c>
      <c r="BU40" s="165">
        <f t="shared" si="9"/>
        <v>66000</v>
      </c>
      <c r="BV40" s="164"/>
      <c r="CB40" s="179" t="s">
        <v>81</v>
      </c>
      <c r="CC40" s="178">
        <v>0</v>
      </c>
    </row>
    <row r="41" spans="1:81">
      <c r="A41" s="11">
        <v>35</v>
      </c>
      <c r="C41" s="25">
        <v>0.92369787455299712</v>
      </c>
      <c r="D41" s="25">
        <v>7.6302125447002878E-2</v>
      </c>
      <c r="E41" s="426" t="e">
        <v>#REF!</v>
      </c>
      <c r="F41" s="25">
        <v>0.86159986690589618</v>
      </c>
      <c r="G41" s="25">
        <v>0.13840013309410379</v>
      </c>
      <c r="H41" s="426" t="e">
        <v>#REF!</v>
      </c>
      <c r="I41" s="25">
        <v>0.74194862550931007</v>
      </c>
      <c r="J41" s="25">
        <v>0.25805137449068993</v>
      </c>
      <c r="K41" s="426" t="e">
        <v>#REF!</v>
      </c>
      <c r="L41" s="25">
        <v>0.13607391137245239</v>
      </c>
      <c r="M41" s="25">
        <v>0.49822585815118375</v>
      </c>
      <c r="N41" s="25">
        <v>0.3657002304763638</v>
      </c>
      <c r="O41" s="25">
        <v>-11.171370862159543</v>
      </c>
      <c r="P41" s="25">
        <v>3.2984216633846535E-2</v>
      </c>
      <c r="Q41" s="25">
        <v>5.6231482923983772E-5</v>
      </c>
      <c r="R41" s="25">
        <v>1.0916476983978922</v>
      </c>
      <c r="S41" s="146"/>
      <c r="T41">
        <v>0.96838870896878992</v>
      </c>
      <c r="U41">
        <v>0.42871250761699398</v>
      </c>
      <c r="V41">
        <v>0.34227034287007219</v>
      </c>
      <c r="W41">
        <v>1</v>
      </c>
      <c r="Y41" s="2">
        <v>659.80887064267347</v>
      </c>
      <c r="Z41" s="2">
        <v>9767.3291795270616</v>
      </c>
      <c r="AA41" s="2">
        <v>31.520902683646501</v>
      </c>
      <c r="AB41" s="2">
        <v>1149.3560793084994</v>
      </c>
      <c r="AC41" s="2">
        <v>1425.5284670177068</v>
      </c>
      <c r="AD41" s="2">
        <v>824.38273409333328</v>
      </c>
      <c r="AE41" s="2">
        <v>577.94126554512536</v>
      </c>
      <c r="AF41" s="2">
        <v>919.36749411096366</v>
      </c>
      <c r="AG41" s="2">
        <v>112.59082875001124</v>
      </c>
      <c r="AH41" s="2">
        <v>330.3792560323281</v>
      </c>
      <c r="AI41" s="2">
        <v>534330.00856610015</v>
      </c>
      <c r="AJ41" s="2">
        <v>491092.76779000979</v>
      </c>
      <c r="AL41" s="25">
        <v>0.91779562017005201</v>
      </c>
      <c r="AM41" s="25">
        <v>0.92024317171090919</v>
      </c>
      <c r="AN41" s="25">
        <v>0.9034364231578752</v>
      </c>
      <c r="AO41" s="25">
        <v>0.8826825801421736</v>
      </c>
      <c r="AP41" s="25">
        <v>0.76832474032862441</v>
      </c>
      <c r="AQ41" s="25">
        <v>0.91779562017005201</v>
      </c>
      <c r="AR41" s="25">
        <v>0.92024317171090919</v>
      </c>
      <c r="AS41" s="25">
        <v>0.9034364231578752</v>
      </c>
      <c r="AT41" s="25">
        <v>0.8826825801421736</v>
      </c>
      <c r="AU41" s="25">
        <v>0.76832474032862441</v>
      </c>
      <c r="AW41" s="1">
        <v>13.341800747637897</v>
      </c>
      <c r="AX41" s="1">
        <v>14.985897856883298</v>
      </c>
      <c r="AY41" s="2">
        <v>1803559.7082741014</v>
      </c>
      <c r="AZ41" s="1">
        <v>15.399549118312665</v>
      </c>
      <c r="BA41" s="1">
        <v>17.105754654933325</v>
      </c>
      <c r="BB41" s="2">
        <v>1191436.2938172608</v>
      </c>
      <c r="BC41" s="2">
        <f t="shared" si="6"/>
        <v>-612123.4144568406</v>
      </c>
      <c r="BD41" s="242">
        <f t="shared" si="7"/>
        <v>2.0577483706747675</v>
      </c>
      <c r="BE41" s="510">
        <f t="shared" si="1"/>
        <v>-297472.43306338566</v>
      </c>
      <c r="BF41" s="161">
        <f t="shared" si="2"/>
        <v>331128.41134796245</v>
      </c>
      <c r="BG41" s="2">
        <f t="shared" si="3"/>
        <v>1272491.5651127654</v>
      </c>
      <c r="BI41">
        <f t="shared" si="4"/>
        <v>0</v>
      </c>
      <c r="BJ41" s="90">
        <f t="shared" si="5"/>
        <v>1</v>
      </c>
      <c r="BL41" s="165">
        <v>68000</v>
      </c>
      <c r="BM41">
        <v>0</v>
      </c>
      <c r="BN41" s="90">
        <v>1</v>
      </c>
      <c r="BP41" s="206">
        <f t="shared" si="8"/>
        <v>1272491.5651127654</v>
      </c>
      <c r="BU41" s="165">
        <f t="shared" si="9"/>
        <v>68000</v>
      </c>
      <c r="BV41" s="164"/>
    </row>
    <row r="42" spans="1:81">
      <c r="A42" s="11">
        <v>36</v>
      </c>
      <c r="C42" s="25">
        <v>0.91858240936282465</v>
      </c>
      <c r="D42" s="25">
        <v>8.1417590637175324E-2</v>
      </c>
      <c r="E42" s="426" t="e">
        <v>#REF!</v>
      </c>
      <c r="F42" s="25">
        <v>0.85743561873200935</v>
      </c>
      <c r="G42" s="25">
        <v>0.14256438126799065</v>
      </c>
      <c r="H42" s="426" t="e">
        <v>#REF!</v>
      </c>
      <c r="I42" s="25">
        <v>0.76577753222817135</v>
      </c>
      <c r="J42" s="25">
        <v>0.23422246777182867</v>
      </c>
      <c r="K42" s="426" t="e">
        <v>#REF!</v>
      </c>
      <c r="L42" s="25">
        <v>0.10056394915230649</v>
      </c>
      <c r="M42" s="25">
        <v>0.50186548676444587</v>
      </c>
      <c r="N42" s="25">
        <v>0.39757056408324765</v>
      </c>
      <c r="O42" s="25">
        <v>-11.217103955763603</v>
      </c>
      <c r="P42" s="25">
        <v>3.6607058559869621E-2</v>
      </c>
      <c r="Q42" s="25">
        <v>6.254604851620144E-5</v>
      </c>
      <c r="R42" s="25">
        <v>1.0679348637453352</v>
      </c>
      <c r="S42" s="146"/>
      <c r="T42">
        <v>1.0600535360332479</v>
      </c>
      <c r="U42">
        <v>0.43628222471491773</v>
      </c>
      <c r="V42">
        <v>0.31006288663323894</v>
      </c>
      <c r="W42">
        <v>1</v>
      </c>
      <c r="Y42" s="2">
        <v>48.370037896366853</v>
      </c>
      <c r="Z42" s="2">
        <v>1002.5202158738482</v>
      </c>
      <c r="AA42" s="2">
        <v>2432.3433331740343</v>
      </c>
      <c r="AB42" s="2">
        <v>165.70605344998501</v>
      </c>
      <c r="AC42" s="2">
        <v>1523.815257495</v>
      </c>
      <c r="AD42" s="2">
        <v>1430.2806420033496</v>
      </c>
      <c r="AE42" s="2">
        <v>575.06018894689885</v>
      </c>
      <c r="AF42" s="2">
        <v>1154.3216443543406</v>
      </c>
      <c r="AG42" s="2">
        <v>113.86562151497691</v>
      </c>
      <c r="AH42" s="2">
        <v>646.49269687370816</v>
      </c>
      <c r="AI42" s="2">
        <v>463114.87626522209</v>
      </c>
      <c r="AJ42" s="2">
        <v>415991.39022645191</v>
      </c>
      <c r="AL42" s="25">
        <v>0.90592447409336962</v>
      </c>
      <c r="AM42" s="25">
        <v>0.91376988194815878</v>
      </c>
      <c r="AN42" s="25">
        <v>0.91384675473753951</v>
      </c>
      <c r="AO42" s="25">
        <v>0.86081647867165811</v>
      </c>
      <c r="AP42" s="25">
        <v>0.71889298647037747</v>
      </c>
      <c r="AQ42" s="25">
        <v>0.90592447409336962</v>
      </c>
      <c r="AR42" s="25">
        <v>0.91376988194815878</v>
      </c>
      <c r="AS42" s="25">
        <v>0.91384675473753951</v>
      </c>
      <c r="AT42" s="25">
        <v>0.86081647867165811</v>
      </c>
      <c r="AU42" s="25">
        <v>0.71889298647037747</v>
      </c>
      <c r="AW42" s="1">
        <v>13.095987163627198</v>
      </c>
      <c r="AX42" s="1">
        <v>14.9755654773804</v>
      </c>
      <c r="AY42" s="2">
        <v>1385015.2465634362</v>
      </c>
      <c r="AZ42" s="1">
        <v>15.050442869542509</v>
      </c>
      <c r="BA42" s="1">
        <v>16.954147356958064</v>
      </c>
      <c r="BB42" s="2">
        <v>1058475.9520337612</v>
      </c>
      <c r="BC42" s="2">
        <f t="shared" si="6"/>
        <v>-326539.29452967504</v>
      </c>
      <c r="BD42" s="242">
        <f t="shared" si="7"/>
        <v>1.9544557059153114</v>
      </c>
      <c r="BE42" s="510">
        <f t="shared" si="1"/>
        <v>-167074.28750694048</v>
      </c>
      <c r="BF42" s="161">
        <f t="shared" si="2"/>
        <v>710342.69961691555</v>
      </c>
      <c r="BG42" s="2">
        <f t="shared" si="3"/>
        <v>1349594.9070930404</v>
      </c>
      <c r="BI42">
        <f t="shared" si="4"/>
        <v>0</v>
      </c>
      <c r="BJ42" s="90">
        <f t="shared" si="5"/>
        <v>1</v>
      </c>
      <c r="BL42" s="165">
        <v>70000</v>
      </c>
      <c r="BM42">
        <v>0</v>
      </c>
      <c r="BN42" s="90">
        <v>1</v>
      </c>
      <c r="BP42" s="206">
        <f t="shared" si="8"/>
        <v>1349594.9070930404</v>
      </c>
      <c r="BU42" s="165">
        <f t="shared" si="9"/>
        <v>70000</v>
      </c>
      <c r="BV42" s="164"/>
      <c r="CB42" s="179" t="s">
        <v>83</v>
      </c>
      <c r="CC42" s="178">
        <v>0</v>
      </c>
    </row>
    <row r="43" spans="1:81">
      <c r="A43" s="11">
        <v>37</v>
      </c>
      <c r="C43" s="25">
        <v>0.92904201706224221</v>
      </c>
      <c r="D43" s="25">
        <v>7.0957982937757832E-2</v>
      </c>
      <c r="E43" s="426" t="e">
        <v>#REF!</v>
      </c>
      <c r="F43" s="25">
        <v>0.8529582704761588</v>
      </c>
      <c r="G43" s="25">
        <v>0.1470417295238412</v>
      </c>
      <c r="H43" s="426" t="e">
        <v>#REF!</v>
      </c>
      <c r="I43" s="25">
        <v>0.75625494025914408</v>
      </c>
      <c r="J43" s="25">
        <v>0.24374505974085592</v>
      </c>
      <c r="K43" s="426" t="e">
        <v>#REF!</v>
      </c>
      <c r="L43" s="25">
        <v>0.1109906708690106</v>
      </c>
      <c r="M43" s="25">
        <v>0.49564466141340663</v>
      </c>
      <c r="N43" s="25">
        <v>0.39336466771758272</v>
      </c>
      <c r="O43" s="25">
        <v>-10.784123863686613</v>
      </c>
      <c r="P43" s="25">
        <v>3.3751823976732459E-2</v>
      </c>
      <c r="Q43" s="25">
        <v>8.5538220658338681E-5</v>
      </c>
      <c r="R43" s="25">
        <v>1.0299410340215547</v>
      </c>
      <c r="S43" s="146"/>
      <c r="T43">
        <v>0.89883517057818063</v>
      </c>
      <c r="U43">
        <v>0.45784590089357791</v>
      </c>
      <c r="V43">
        <v>0.32461186739952813</v>
      </c>
      <c r="W43">
        <v>1</v>
      </c>
      <c r="Y43" s="2">
        <v>105.75866867085031</v>
      </c>
      <c r="Z43" s="2">
        <v>895.69142813521626</v>
      </c>
      <c r="AA43" s="2">
        <v>173.16233962536555</v>
      </c>
      <c r="AB43" s="2">
        <v>11579.799448433152</v>
      </c>
      <c r="AC43" s="2">
        <v>571.1499628670407</v>
      </c>
      <c r="AD43" s="2">
        <v>2577.7836981301907</v>
      </c>
      <c r="AE43" s="2">
        <v>556.51644197130156</v>
      </c>
      <c r="AF43" s="2">
        <v>1143.688448094641</v>
      </c>
      <c r="AG43" s="2">
        <v>109.37873813471852</v>
      </c>
      <c r="AH43" s="2">
        <v>447.02396651773483</v>
      </c>
      <c r="AI43" s="2">
        <v>493881.08021605772</v>
      </c>
      <c r="AJ43" s="2">
        <v>464323.0840399958</v>
      </c>
      <c r="AL43" s="25">
        <v>0.91499285473531777</v>
      </c>
      <c r="AM43" s="25">
        <v>0.92006671669314222</v>
      </c>
      <c r="AN43" s="25">
        <v>0.91182197549240929</v>
      </c>
      <c r="AO43" s="25">
        <v>0.8540393130704822</v>
      </c>
      <c r="AP43" s="25">
        <v>0.71924266754761446</v>
      </c>
      <c r="AQ43" s="25">
        <v>0.91499285473531777</v>
      </c>
      <c r="AR43" s="25">
        <v>0.92006671669314222</v>
      </c>
      <c r="AS43" s="25">
        <v>0.91182197549240929</v>
      </c>
      <c r="AT43" s="25">
        <v>0.8540393130704822</v>
      </c>
      <c r="AU43" s="25">
        <v>0.71924266754761446</v>
      </c>
      <c r="AW43" s="1">
        <v>13.163246877891547</v>
      </c>
      <c r="AX43" s="1">
        <v>14.97025804367194</v>
      </c>
      <c r="AY43" s="2">
        <v>1567050.1804135034</v>
      </c>
      <c r="AZ43" s="1">
        <v>15.399803841903852</v>
      </c>
      <c r="BA43" s="1">
        <v>17.219967251413827</v>
      </c>
      <c r="BB43" s="2">
        <v>1307474.3588397217</v>
      </c>
      <c r="BC43" s="2">
        <f t="shared" si="6"/>
        <v>-259575.82157378178</v>
      </c>
      <c r="BD43" s="242">
        <f t="shared" si="7"/>
        <v>2.2365569640123049</v>
      </c>
      <c r="BE43" s="510">
        <f t="shared" si="1"/>
        <v>-116060.45620591387</v>
      </c>
      <c r="BF43" s="161">
        <f t="shared" si="2"/>
        <v>539069.32004914409</v>
      </c>
      <c r="BG43" s="2">
        <f t="shared" si="3"/>
        <v>1156494.2558648947</v>
      </c>
      <c r="BI43">
        <f t="shared" si="4"/>
        <v>0</v>
      </c>
      <c r="BJ43" s="90">
        <f t="shared" si="5"/>
        <v>1</v>
      </c>
      <c r="BL43" s="165">
        <v>72000</v>
      </c>
      <c r="BM43">
        <v>0</v>
      </c>
      <c r="BN43" s="90">
        <v>1</v>
      </c>
      <c r="BP43" s="206">
        <f t="shared" si="8"/>
        <v>1156494.2558648947</v>
      </c>
      <c r="BU43" s="165">
        <f t="shared" si="9"/>
        <v>72000</v>
      </c>
      <c r="BV43" s="164"/>
      <c r="CB43" s="179" t="s">
        <v>84</v>
      </c>
      <c r="CC43" s="178">
        <v>0</v>
      </c>
    </row>
    <row r="44" spans="1:81">
      <c r="A44" s="11">
        <v>38</v>
      </c>
      <c r="C44" s="25">
        <v>0.92040940608186794</v>
      </c>
      <c r="D44" s="25">
        <v>7.9590593918132085E-2</v>
      </c>
      <c r="E44" s="426" t="e">
        <v>#REF!</v>
      </c>
      <c r="F44" s="25">
        <v>0.86001239797188389</v>
      </c>
      <c r="G44" s="25">
        <v>0.13998760202811608</v>
      </c>
      <c r="H44" s="426" t="e">
        <v>#REF!</v>
      </c>
      <c r="I44" s="25">
        <v>0.74856899273986532</v>
      </c>
      <c r="J44" s="25">
        <v>0.25143100726013462</v>
      </c>
      <c r="K44" s="426" t="e">
        <v>#REF!</v>
      </c>
      <c r="L44" s="25">
        <v>0.10230103926579981</v>
      </c>
      <c r="M44" s="25">
        <v>0.49580558882045456</v>
      </c>
      <c r="N44" s="25">
        <v>0.40189337191374563</v>
      </c>
      <c r="O44" s="25">
        <v>-11.643995995615287</v>
      </c>
      <c r="P44" s="25">
        <v>3.8218682431056861E-2</v>
      </c>
      <c r="Q44" s="25">
        <v>4.3671653244557645E-5</v>
      </c>
      <c r="R44" s="25">
        <v>1.1113194336809755</v>
      </c>
      <c r="S44" s="146"/>
      <c r="T44">
        <v>1.0165611008670163</v>
      </c>
      <c r="U44">
        <v>0.43505189507197983</v>
      </c>
      <c r="V44">
        <v>0.33546113599754468</v>
      </c>
      <c r="W44">
        <v>1</v>
      </c>
      <c r="Y44" s="2">
        <v>160.42607706138463</v>
      </c>
      <c r="Z44" s="2">
        <v>5337.8428193501632</v>
      </c>
      <c r="AA44" s="2">
        <v>647.96459568962018</v>
      </c>
      <c r="AB44" s="2">
        <v>5835.070449294527</v>
      </c>
      <c r="AC44" s="2">
        <v>522.45707463237784</v>
      </c>
      <c r="AD44" s="2">
        <v>503.30421102362203</v>
      </c>
      <c r="AE44" s="2">
        <v>552.19947392428173</v>
      </c>
      <c r="AF44" s="2">
        <v>778.80582685104559</v>
      </c>
      <c r="AG44" s="2">
        <v>116.198563047676</v>
      </c>
      <c r="AH44" s="2">
        <v>505.01373318256464</v>
      </c>
      <c r="AI44" s="2">
        <v>442059.99614638777</v>
      </c>
      <c r="AJ44" s="2">
        <v>407269.42862786737</v>
      </c>
      <c r="AL44" s="25">
        <v>0.9125076180580648</v>
      </c>
      <c r="AM44" s="25">
        <v>0.91167548184326708</v>
      </c>
      <c r="AN44" s="25">
        <v>0.90483881610492556</v>
      </c>
      <c r="AO44" s="25">
        <v>0.86160928094383027</v>
      </c>
      <c r="AP44" s="25">
        <v>0.72338688988927724</v>
      </c>
      <c r="AQ44" s="25">
        <v>0.9125076180580648</v>
      </c>
      <c r="AR44" s="25">
        <v>0.91167548184326708</v>
      </c>
      <c r="AS44" s="25">
        <v>0.90483881610492556</v>
      </c>
      <c r="AT44" s="25">
        <v>0.86160928094383027</v>
      </c>
      <c r="AU44" s="25">
        <v>0.72338688988927724</v>
      </c>
      <c r="AW44" s="1">
        <v>13.049290665302365</v>
      </c>
      <c r="AX44" s="1">
        <v>14.842419424760074</v>
      </c>
      <c r="AY44" s="2">
        <v>1357695.230086342</v>
      </c>
      <c r="AZ44" s="1">
        <v>15.046841804674681</v>
      </c>
      <c r="BA44" s="1">
        <v>16.8905900768364</v>
      </c>
      <c r="BB44" s="2">
        <v>1038076.6557321678</v>
      </c>
      <c r="BC44" s="2">
        <f t="shared" si="6"/>
        <v>-319618.5743541742</v>
      </c>
      <c r="BD44" s="242">
        <f t="shared" si="7"/>
        <v>1.997551139372316</v>
      </c>
      <c r="BE44" s="510">
        <f t="shared" si="1"/>
        <v>-160005.20239727476</v>
      </c>
      <c r="BF44" s="161">
        <f t="shared" si="2"/>
        <v>730191.27636203659</v>
      </c>
      <c r="BG44" s="2">
        <f t="shared" si="3"/>
        <v>1369418.0330157811</v>
      </c>
      <c r="BI44">
        <f t="shared" si="4"/>
        <v>0</v>
      </c>
      <c r="BJ44" s="90">
        <f t="shared" si="5"/>
        <v>1</v>
      </c>
      <c r="BL44" s="165">
        <v>74000</v>
      </c>
      <c r="BM44">
        <v>0</v>
      </c>
      <c r="BN44" s="90">
        <v>1</v>
      </c>
      <c r="BP44" s="206">
        <f t="shared" si="8"/>
        <v>1369418.0330157811</v>
      </c>
      <c r="BU44" s="165">
        <f t="shared" si="9"/>
        <v>74000</v>
      </c>
      <c r="BV44" s="164"/>
      <c r="CB44" s="179" t="s">
        <v>85</v>
      </c>
      <c r="CC44" s="178">
        <v>0</v>
      </c>
    </row>
    <row r="45" spans="1:81">
      <c r="A45" s="11">
        <v>39</v>
      </c>
      <c r="C45" s="25">
        <v>0.92110348011005794</v>
      </c>
      <c r="D45" s="25">
        <v>7.8896519889942007E-2</v>
      </c>
      <c r="E45" s="426" t="e">
        <v>#REF!</v>
      </c>
      <c r="F45" s="25">
        <v>0.85465883689456712</v>
      </c>
      <c r="G45" s="25">
        <v>0.14534116310543288</v>
      </c>
      <c r="H45" s="426" t="e">
        <v>#REF!</v>
      </c>
      <c r="I45" s="25">
        <v>0.73441533413778837</v>
      </c>
      <c r="J45" s="25">
        <v>0.26558466586221163</v>
      </c>
      <c r="K45" s="426" t="e">
        <v>#REF!</v>
      </c>
      <c r="L45" s="25">
        <v>8.3306468346054374E-2</v>
      </c>
      <c r="M45" s="25">
        <v>0.49927720401895892</v>
      </c>
      <c r="N45" s="25">
        <v>0.41741632763498671</v>
      </c>
      <c r="O45" s="25">
        <v>-11.36521009184592</v>
      </c>
      <c r="P45" s="25">
        <v>3.6530172967574222E-2</v>
      </c>
      <c r="Q45" s="25">
        <v>5.3762044775840992E-5</v>
      </c>
      <c r="R45" s="25">
        <v>1.0862854081827014</v>
      </c>
      <c r="S45" s="146"/>
      <c r="T45">
        <v>1.007518908806496</v>
      </c>
      <c r="U45">
        <v>0.45265429016238934</v>
      </c>
      <c r="V45">
        <v>0.35433459962539054</v>
      </c>
      <c r="W45">
        <v>1</v>
      </c>
      <c r="Y45" s="2">
        <v>227.94375690390055</v>
      </c>
      <c r="Z45" s="2">
        <v>5091.7047968052702</v>
      </c>
      <c r="AA45" s="2">
        <v>1128.5887479472274</v>
      </c>
      <c r="AB45" s="2">
        <v>686.06990821960096</v>
      </c>
      <c r="AC45" s="2">
        <v>1261.2153641571322</v>
      </c>
      <c r="AD45" s="2">
        <v>1069.1007013602759</v>
      </c>
      <c r="AE45" s="2">
        <v>580.81280007011105</v>
      </c>
      <c r="AF45" s="2">
        <v>791.3763780092213</v>
      </c>
      <c r="AG45" s="2">
        <v>179.11833812335414</v>
      </c>
      <c r="AH45" s="2">
        <v>539.27525737664985</v>
      </c>
      <c r="AI45" s="2">
        <v>414109.19354166964</v>
      </c>
      <c r="AJ45" s="2">
        <v>390828.07070043485</v>
      </c>
      <c r="AL45" s="25">
        <v>0.91581890074936911</v>
      </c>
      <c r="AM45" s="25">
        <v>0.90996399073821466</v>
      </c>
      <c r="AN45" s="25">
        <v>0.89866778448224471</v>
      </c>
      <c r="AO45" s="25">
        <v>0.90335428480308921</v>
      </c>
      <c r="AP45" s="25">
        <v>0.62335977000096343</v>
      </c>
      <c r="AQ45" s="25">
        <v>0.91581890074936911</v>
      </c>
      <c r="AR45" s="25">
        <v>0.90996399073821466</v>
      </c>
      <c r="AS45" s="25">
        <v>0.89866778448224471</v>
      </c>
      <c r="AT45" s="25">
        <v>0.90335428480308921</v>
      </c>
      <c r="AU45" s="25">
        <v>0.62335977000096343</v>
      </c>
      <c r="AW45" s="1">
        <v>12.831010880976519</v>
      </c>
      <c r="AX45" s="1">
        <v>14.786271725155068</v>
      </c>
      <c r="AY45" s="2">
        <v>1287626.2925924603</v>
      </c>
      <c r="AZ45" s="1">
        <v>14.788238701390133</v>
      </c>
      <c r="BA45" s="1">
        <v>16.748792797588568</v>
      </c>
      <c r="BB45" s="2">
        <v>931593.27960203192</v>
      </c>
      <c r="BC45" s="2">
        <f t="shared" si="6"/>
        <v>-356033.01299042837</v>
      </c>
      <c r="BD45" s="242">
        <f t="shared" si="7"/>
        <v>1.957227820413614</v>
      </c>
      <c r="BE45" s="510">
        <f t="shared" si="1"/>
        <v>-181906.78125308335</v>
      </c>
      <c r="BF45" s="161">
        <f t="shared" si="2"/>
        <v>765335.44836378284</v>
      </c>
      <c r="BG45" s="2">
        <f t="shared" si="3"/>
        <v>1434524.9126203896</v>
      </c>
      <c r="BI45">
        <f t="shared" si="4"/>
        <v>0</v>
      </c>
      <c r="BJ45" s="90">
        <f t="shared" si="5"/>
        <v>1</v>
      </c>
      <c r="BL45" s="165">
        <v>76000</v>
      </c>
      <c r="BM45">
        <v>0</v>
      </c>
      <c r="BN45" s="90">
        <v>1</v>
      </c>
      <c r="BP45" s="206">
        <f t="shared" si="8"/>
        <v>1434524.9126203896</v>
      </c>
      <c r="BU45" s="165">
        <f t="shared" si="9"/>
        <v>76000</v>
      </c>
      <c r="BV45" s="164"/>
      <c r="CB45" s="179" t="s">
        <v>86</v>
      </c>
      <c r="CC45" s="178">
        <v>0</v>
      </c>
    </row>
    <row r="46" spans="1:81">
      <c r="A46" s="11">
        <v>40</v>
      </c>
      <c r="C46" s="25">
        <v>0.9179358667791403</v>
      </c>
      <c r="D46" s="25">
        <v>8.2064133220859745E-2</v>
      </c>
      <c r="E46" s="426" t="e">
        <v>#REF!</v>
      </c>
      <c r="F46" s="25">
        <v>0.85686611470833385</v>
      </c>
      <c r="G46" s="25">
        <v>0.14313388529166612</v>
      </c>
      <c r="H46" s="426" t="e">
        <v>#REF!</v>
      </c>
      <c r="I46" s="25">
        <v>0.75789313209266784</v>
      </c>
      <c r="J46" s="25">
        <v>0.24210686790733216</v>
      </c>
      <c r="K46" s="426" t="e">
        <v>#REF!</v>
      </c>
      <c r="L46" s="25">
        <v>0.12012459421982802</v>
      </c>
      <c r="M46" s="25">
        <v>0.50032059337105506</v>
      </c>
      <c r="N46" s="25">
        <v>0.37955481240911693</v>
      </c>
      <c r="O46" s="25">
        <v>-11.110366774163047</v>
      </c>
      <c r="P46" s="25">
        <v>3.3215969769481851E-2</v>
      </c>
      <c r="Q46" s="25">
        <v>6.0353232829442076E-5</v>
      </c>
      <c r="R46" s="25">
        <v>1.0766874409313476</v>
      </c>
      <c r="S46" s="146"/>
      <c r="T46">
        <v>1.0756900697448275</v>
      </c>
      <c r="U46">
        <v>0.44105754646966849</v>
      </c>
      <c r="V46">
        <v>0.32124681356510537</v>
      </c>
      <c r="W46">
        <v>1</v>
      </c>
      <c r="Y46" s="2">
        <v>5.5796107570113547</v>
      </c>
      <c r="Z46" s="2">
        <v>143.73157247711276</v>
      </c>
      <c r="AA46" s="2">
        <v>188.26104316683345</v>
      </c>
      <c r="AB46" s="2">
        <v>529.85017910527756</v>
      </c>
      <c r="AC46" s="2">
        <v>866.00383630871386</v>
      </c>
      <c r="AD46" s="2">
        <v>3516.7521260740045</v>
      </c>
      <c r="AE46" s="2">
        <v>546.9079265991337</v>
      </c>
      <c r="AF46" s="2">
        <v>1227.1825147967811</v>
      </c>
      <c r="AG46" s="2">
        <v>174.81043055636877</v>
      </c>
      <c r="AH46" s="2">
        <v>366.99246122421567</v>
      </c>
      <c r="AI46" s="2">
        <v>356190.61202010373</v>
      </c>
      <c r="AJ46" s="2">
        <v>316992.5687786187</v>
      </c>
      <c r="AL46" s="25">
        <v>0.9168626535236053</v>
      </c>
      <c r="AM46" s="25">
        <v>0.91052865807294203</v>
      </c>
      <c r="AN46" s="25">
        <v>0.90505577156564476</v>
      </c>
      <c r="AO46" s="25">
        <v>0.88713150967970433</v>
      </c>
      <c r="AP46" s="25">
        <v>0.65273559203452747</v>
      </c>
      <c r="AQ46" s="25">
        <v>0.9168626535236053</v>
      </c>
      <c r="AR46" s="25">
        <v>0.91052865807294203</v>
      </c>
      <c r="AS46" s="25">
        <v>0.90505577156564476</v>
      </c>
      <c r="AT46" s="25">
        <v>0.88713150967970433</v>
      </c>
      <c r="AU46" s="25">
        <v>0.65273559203452747</v>
      </c>
      <c r="AW46" s="1">
        <v>13.117774277901024</v>
      </c>
      <c r="AX46" s="1">
        <v>15.07132389630257</v>
      </c>
      <c r="AY46" s="2">
        <v>1064562.0475738058</v>
      </c>
      <c r="AZ46" s="1">
        <v>14.988699816436094</v>
      </c>
      <c r="BA46" s="1">
        <v>16.941951228645927</v>
      </c>
      <c r="BB46" s="2">
        <v>856843.1248918015</v>
      </c>
      <c r="BC46" s="2">
        <f t="shared" si="6"/>
        <v>-207718.92268200428</v>
      </c>
      <c r="BD46" s="242">
        <f t="shared" si="7"/>
        <v>1.8709255385350705</v>
      </c>
      <c r="BE46" s="510">
        <f t="shared" si="1"/>
        <v>-111024.68719554046</v>
      </c>
      <c r="BF46" s="161">
        <f t="shared" si="2"/>
        <v>1034281.836890358</v>
      </c>
      <c r="BG46" s="2">
        <f t="shared" si="3"/>
        <v>1541348.8457379735</v>
      </c>
      <c r="BI46">
        <f t="shared" si="4"/>
        <v>0</v>
      </c>
      <c r="BJ46" s="90">
        <f t="shared" si="5"/>
        <v>1</v>
      </c>
      <c r="BL46" s="165">
        <v>78000</v>
      </c>
      <c r="BM46">
        <v>0</v>
      </c>
      <c r="BN46" s="90">
        <v>1</v>
      </c>
      <c r="BP46" s="206">
        <f t="shared" si="8"/>
        <v>1541348.8457379735</v>
      </c>
      <c r="BU46" s="165">
        <f t="shared" si="9"/>
        <v>78000</v>
      </c>
      <c r="BV46" s="164"/>
      <c r="CB46" s="179" t="s">
        <v>87</v>
      </c>
      <c r="CC46" s="178">
        <v>0</v>
      </c>
    </row>
    <row r="47" spans="1:81">
      <c r="A47" s="11">
        <v>41</v>
      </c>
      <c r="C47" s="25">
        <v>0.92274543755669036</v>
      </c>
      <c r="D47" s="25">
        <v>7.725456244330961E-2</v>
      </c>
      <c r="E47" s="426" t="e">
        <v>#REF!</v>
      </c>
      <c r="F47" s="25">
        <v>0.8533818809943442</v>
      </c>
      <c r="G47" s="25">
        <v>0.14661811900565577</v>
      </c>
      <c r="H47" s="426" t="e">
        <v>#REF!</v>
      </c>
      <c r="I47" s="25">
        <v>0.74289068743078501</v>
      </c>
      <c r="J47" s="25">
        <v>0.25710931256921499</v>
      </c>
      <c r="K47" s="426" t="e">
        <v>#REF!</v>
      </c>
      <c r="L47" s="25">
        <v>0.10133667647025946</v>
      </c>
      <c r="M47" s="25">
        <v>0.50332445840780449</v>
      </c>
      <c r="N47" s="25">
        <v>0.39533886512193606</v>
      </c>
      <c r="O47" s="25">
        <v>-11.0775435448508</v>
      </c>
      <c r="P47" s="25">
        <v>3.6979987313600714E-2</v>
      </c>
      <c r="Q47" s="25">
        <v>7.3048710100916649E-5</v>
      </c>
      <c r="R47" s="25">
        <v>1.0439142144520417</v>
      </c>
      <c r="S47" s="146"/>
      <c r="T47">
        <v>0.99302348744299085</v>
      </c>
      <c r="U47">
        <v>0.45812335496583728</v>
      </c>
      <c r="V47">
        <v>0.34154745131075509</v>
      </c>
      <c r="W47">
        <v>1</v>
      </c>
      <c r="Y47" s="2">
        <v>122.49411940401328</v>
      </c>
      <c r="Z47" s="2">
        <v>4111.044183829973</v>
      </c>
      <c r="AA47" s="2">
        <v>593.26215200118884</v>
      </c>
      <c r="AB47" s="2">
        <v>829.36027146969172</v>
      </c>
      <c r="AC47" s="2">
        <v>10767.256101893798</v>
      </c>
      <c r="AD47" s="2">
        <v>755.90089220141044</v>
      </c>
      <c r="AE47" s="2">
        <v>541.82459748902113</v>
      </c>
      <c r="AF47" s="2">
        <v>911.25540573642388</v>
      </c>
      <c r="AG47" s="2">
        <v>65.888011349645794</v>
      </c>
      <c r="AH47" s="2">
        <v>654.76778772837406</v>
      </c>
      <c r="AI47" s="2">
        <v>566435.02480092319</v>
      </c>
      <c r="AJ47" s="2">
        <v>527468.72773020843</v>
      </c>
      <c r="AL47" s="25">
        <v>0.91623894650325322</v>
      </c>
      <c r="AM47" s="25">
        <v>0.91891666370917946</v>
      </c>
      <c r="AN47" s="25">
        <v>0.90483028394780352</v>
      </c>
      <c r="AO47" s="25">
        <v>0.84053557181519134</v>
      </c>
      <c r="AP47" s="25">
        <v>0.8013670219134974</v>
      </c>
      <c r="AQ47" s="25">
        <v>0.91623894650325322</v>
      </c>
      <c r="AR47" s="25">
        <v>0.91891666370917946</v>
      </c>
      <c r="AS47" s="25">
        <v>0.90483028394780352</v>
      </c>
      <c r="AT47" s="25">
        <v>0.84053557181519134</v>
      </c>
      <c r="AU47" s="25">
        <v>0.8013670219134974</v>
      </c>
      <c r="AW47" s="1">
        <v>13.4301061721878</v>
      </c>
      <c r="AX47" s="1">
        <v>15.045002703749963</v>
      </c>
      <c r="AY47" s="2">
        <v>1970076.3695848875</v>
      </c>
      <c r="AZ47" s="1">
        <v>15.299326611904588</v>
      </c>
      <c r="BA47" s="1">
        <v>16.988576347211584</v>
      </c>
      <c r="BB47" s="2">
        <v>1322650.4210055885</v>
      </c>
      <c r="BC47" s="2">
        <f t="shared" si="6"/>
        <v>-647425.94857929903</v>
      </c>
      <c r="BD47" s="242">
        <f t="shared" si="7"/>
        <v>1.8692204397167878</v>
      </c>
      <c r="BE47" s="510">
        <f t="shared" si="1"/>
        <v>-346361.47498868185</v>
      </c>
      <c r="BF47" s="161">
        <f t="shared" si="2"/>
        <v>178740.61796516064</v>
      </c>
      <c r="BG47" s="2">
        <f t="shared" si="3"/>
        <v>1125241.8368991455</v>
      </c>
      <c r="BI47">
        <f t="shared" si="4"/>
        <v>0</v>
      </c>
      <c r="BJ47" s="90">
        <f t="shared" si="5"/>
        <v>1</v>
      </c>
      <c r="BL47" s="165">
        <v>80000</v>
      </c>
      <c r="BM47">
        <v>0</v>
      </c>
      <c r="BN47" s="90">
        <v>1</v>
      </c>
      <c r="BP47" s="206">
        <f t="shared" si="8"/>
        <v>1125241.8368991455</v>
      </c>
      <c r="BU47" s="165">
        <f t="shared" si="9"/>
        <v>80000</v>
      </c>
      <c r="BV47" s="164"/>
    </row>
    <row r="48" spans="1:81">
      <c r="A48" s="11">
        <v>42</v>
      </c>
      <c r="C48" s="25">
        <v>0.92131150128223505</v>
      </c>
      <c r="D48" s="25">
        <v>7.8688498717764982E-2</v>
      </c>
      <c r="E48" s="426" t="e">
        <v>#REF!</v>
      </c>
      <c r="F48" s="25">
        <v>0.86004655457018464</v>
      </c>
      <c r="G48" s="25">
        <v>0.13995344542981536</v>
      </c>
      <c r="H48" s="426" t="e">
        <v>#REF!</v>
      </c>
      <c r="I48" s="25">
        <v>0.76511657010876311</v>
      </c>
      <c r="J48" s="25">
        <v>0.23488342989123692</v>
      </c>
      <c r="K48" s="426" t="e">
        <v>#REF!</v>
      </c>
      <c r="L48" s="25">
        <v>6.7040373513944873E-2</v>
      </c>
      <c r="M48" s="25">
        <v>0.49850739475788197</v>
      </c>
      <c r="N48" s="25">
        <v>0.43445223172817315</v>
      </c>
      <c r="O48" s="25">
        <v>-10.901207755286112</v>
      </c>
      <c r="P48" s="25">
        <v>3.1217308378673571E-2</v>
      </c>
      <c r="Q48" s="25">
        <v>6.8403894119694979E-5</v>
      </c>
      <c r="R48" s="25">
        <v>1.0679736089045393</v>
      </c>
      <c r="S48" s="146"/>
      <c r="T48">
        <v>1.0617681767566787</v>
      </c>
      <c r="U48">
        <v>0.43581334483559575</v>
      </c>
      <c r="V48">
        <v>0.31213452041881184</v>
      </c>
      <c r="W48">
        <v>1</v>
      </c>
      <c r="Y48" s="2">
        <v>55.503605090270128</v>
      </c>
      <c r="Z48" s="2">
        <v>2888.0915694365558</v>
      </c>
      <c r="AA48" s="2">
        <v>916.757141235218</v>
      </c>
      <c r="AB48" s="2">
        <v>16527.364283312563</v>
      </c>
      <c r="AC48" s="2">
        <v>748.9896765749794</v>
      </c>
      <c r="AD48" s="2">
        <v>475.23371511368487</v>
      </c>
      <c r="AE48" s="2">
        <v>681.06179286146778</v>
      </c>
      <c r="AF48" s="2">
        <v>857.09504904828952</v>
      </c>
      <c r="AG48" s="2">
        <v>121.15514462970506</v>
      </c>
      <c r="AH48" s="2">
        <v>511.5828653444392</v>
      </c>
      <c r="AI48" s="2">
        <v>526151.32275385119</v>
      </c>
      <c r="AJ48" s="2">
        <v>496189.34283019672</v>
      </c>
      <c r="AL48" s="25">
        <v>0.91657983838666557</v>
      </c>
      <c r="AM48" s="25">
        <v>0.92119229265414293</v>
      </c>
      <c r="AN48" s="25">
        <v>0.89986898462689457</v>
      </c>
      <c r="AO48" s="25">
        <v>0.88431710169879751</v>
      </c>
      <c r="AP48" s="25">
        <v>0.75895760182430805</v>
      </c>
      <c r="AQ48" s="25">
        <v>0.91657983838666557</v>
      </c>
      <c r="AR48" s="25">
        <v>0.92119229265414293</v>
      </c>
      <c r="AS48" s="25">
        <v>0.89986898462689457</v>
      </c>
      <c r="AT48" s="25">
        <v>0.88431710169879751</v>
      </c>
      <c r="AU48" s="25">
        <v>0.75895760182430805</v>
      </c>
      <c r="AW48" s="1">
        <v>13.215847636475976</v>
      </c>
      <c r="AX48" s="1">
        <v>14.812196158772252</v>
      </c>
      <c r="AY48" s="2">
        <v>1436716.640147316</v>
      </c>
      <c r="AZ48" s="1">
        <v>15.169102018238004</v>
      </c>
      <c r="BA48" s="1">
        <v>16.846072104113492</v>
      </c>
      <c r="BB48" s="2">
        <v>1308955.8471333145</v>
      </c>
      <c r="BC48" s="2">
        <f t="shared" si="6"/>
        <v>-127760.79301400157</v>
      </c>
      <c r="BD48" s="242">
        <f t="shared" si="7"/>
        <v>1.9532543817620276</v>
      </c>
      <c r="BE48" s="510">
        <f t="shared" si="1"/>
        <v>-65409.193091761437</v>
      </c>
      <c r="BF48" s="161">
        <f t="shared" si="2"/>
        <v>677818.98168884008</v>
      </c>
      <c r="BG48" s="2">
        <f t="shared" si="3"/>
        <v>1118100.4757847663</v>
      </c>
      <c r="BI48">
        <f t="shared" si="4"/>
        <v>0</v>
      </c>
      <c r="BJ48" s="90">
        <f t="shared" si="5"/>
        <v>1</v>
      </c>
      <c r="BL48" s="165">
        <v>82000</v>
      </c>
      <c r="BM48">
        <v>0</v>
      </c>
      <c r="BN48" s="90">
        <v>1</v>
      </c>
      <c r="BP48" s="206">
        <f t="shared" si="8"/>
        <v>1118100.4757847663</v>
      </c>
      <c r="BU48" s="165">
        <f t="shared" si="9"/>
        <v>82000</v>
      </c>
      <c r="BV48" s="164"/>
      <c r="CB48" s="179" t="s">
        <v>88</v>
      </c>
      <c r="CC48" s="178">
        <v>0</v>
      </c>
    </row>
    <row r="49" spans="1:81">
      <c r="A49" s="11">
        <v>43</v>
      </c>
      <c r="C49" s="25">
        <v>0.92471000417207105</v>
      </c>
      <c r="D49" s="25">
        <v>7.5289995827928946E-2</v>
      </c>
      <c r="E49" s="426" t="e">
        <v>#REF!</v>
      </c>
      <c r="F49" s="25">
        <v>0.85572782187719876</v>
      </c>
      <c r="G49" s="25">
        <v>0.14427217812280124</v>
      </c>
      <c r="H49" s="426" t="e">
        <v>#REF!</v>
      </c>
      <c r="I49" s="25">
        <v>0.75493598232345827</v>
      </c>
      <c r="J49" s="25">
        <v>0.24506401767654173</v>
      </c>
      <c r="K49" s="426" t="e">
        <v>#REF!</v>
      </c>
      <c r="L49" s="25">
        <v>0.12171610683590972</v>
      </c>
      <c r="M49" s="25">
        <v>0.49983509883348809</v>
      </c>
      <c r="N49" s="25">
        <v>0.37844879433060219</v>
      </c>
      <c r="O49" s="25">
        <v>-11.065376570260545</v>
      </c>
      <c r="P49" s="25">
        <v>3.41070378856509E-2</v>
      </c>
      <c r="Q49" s="25">
        <v>6.5537964072838846E-5</v>
      </c>
      <c r="R49" s="25">
        <v>1.0638383166018044</v>
      </c>
      <c r="S49" s="146"/>
      <c r="T49">
        <v>0.97991477725967446</v>
      </c>
      <c r="U49">
        <v>0.44741049909627822</v>
      </c>
      <c r="V49">
        <v>0.32805077212938338</v>
      </c>
      <c r="W49">
        <v>1</v>
      </c>
      <c r="Y49" s="2">
        <v>346.29208785797522</v>
      </c>
      <c r="Z49" s="2">
        <v>3467.8291415271287</v>
      </c>
      <c r="AA49" s="2">
        <v>853.32876227042789</v>
      </c>
      <c r="AB49" s="2">
        <v>353.9802848507768</v>
      </c>
      <c r="AC49" s="2">
        <v>684.45790889140847</v>
      </c>
      <c r="AD49" s="2">
        <v>257.59802264188733</v>
      </c>
      <c r="AE49" s="2">
        <v>549.98361365600238</v>
      </c>
      <c r="AF49" s="2">
        <v>1022.432813288544</v>
      </c>
      <c r="AG49" s="2">
        <v>98.03688043191967</v>
      </c>
      <c r="AH49" s="2">
        <v>471.09619402214423</v>
      </c>
      <c r="AI49" s="2">
        <v>514248.2883312343</v>
      </c>
      <c r="AJ49" s="2">
        <v>478452.39627642377</v>
      </c>
      <c r="AL49" s="25">
        <v>0.91642107263327888</v>
      </c>
      <c r="AM49" s="25">
        <v>0.91348632749527636</v>
      </c>
      <c r="AN49" s="25">
        <v>0.91826438574134994</v>
      </c>
      <c r="AO49" s="25">
        <v>0.89921248981345703</v>
      </c>
      <c r="AP49" s="25">
        <v>0.61844252185412452</v>
      </c>
      <c r="AQ49" s="25">
        <v>0.91642107263327888</v>
      </c>
      <c r="AR49" s="25">
        <v>0.91348632749527636</v>
      </c>
      <c r="AS49" s="25">
        <v>0.91826438574134994</v>
      </c>
      <c r="AT49" s="25">
        <v>0.89921248981345703</v>
      </c>
      <c r="AU49" s="25">
        <v>0.61844252185412452</v>
      </c>
      <c r="AW49" s="1">
        <v>13.070790692788023</v>
      </c>
      <c r="AX49" s="1">
        <v>15.104920742275366</v>
      </c>
      <c r="AY49" s="2">
        <v>1664253.8633198782</v>
      </c>
      <c r="AZ49" s="1">
        <v>15.163946292929669</v>
      </c>
      <c r="BA49" s="1">
        <v>17.143199846463926</v>
      </c>
      <c r="BB49" s="2">
        <v>1167484.8914768768</v>
      </c>
      <c r="BC49" s="2">
        <f t="shared" si="6"/>
        <v>-496768.97184300143</v>
      </c>
      <c r="BD49" s="242">
        <f t="shared" si="7"/>
        <v>2.093155600141646</v>
      </c>
      <c r="BE49" s="510">
        <f t="shared" si="1"/>
        <v>-237330.1687697678</v>
      </c>
      <c r="BF49" s="161">
        <f t="shared" si="2"/>
        <v>427072.64752620552</v>
      </c>
      <c r="BG49" s="2">
        <f t="shared" si="3"/>
        <v>1258746.5153918702</v>
      </c>
      <c r="BI49">
        <f t="shared" si="4"/>
        <v>0</v>
      </c>
      <c r="BJ49" s="90">
        <f t="shared" si="5"/>
        <v>1</v>
      </c>
      <c r="BL49" s="165">
        <v>84000</v>
      </c>
      <c r="BM49">
        <v>0</v>
      </c>
      <c r="BN49" s="90">
        <v>1</v>
      </c>
      <c r="BP49" s="206">
        <f t="shared" si="8"/>
        <v>1258746.5153918702</v>
      </c>
      <c r="BU49" s="165">
        <f t="shared" si="9"/>
        <v>84000</v>
      </c>
      <c r="BV49" s="164"/>
      <c r="CB49" s="179" t="s">
        <v>89</v>
      </c>
      <c r="CC49" s="178">
        <v>0</v>
      </c>
    </row>
    <row r="50" spans="1:81">
      <c r="A50" s="11">
        <v>44</v>
      </c>
      <c r="C50" s="25">
        <v>0.92185773117394543</v>
      </c>
      <c r="D50" s="25">
        <v>7.8142268826054601E-2</v>
      </c>
      <c r="E50" s="426" t="e">
        <v>#REF!</v>
      </c>
      <c r="F50" s="25">
        <v>0.8613048739044562</v>
      </c>
      <c r="G50" s="25">
        <v>0.13869512609554382</v>
      </c>
      <c r="H50" s="426" t="e">
        <v>#REF!</v>
      </c>
      <c r="I50" s="25">
        <v>0.76500472195983049</v>
      </c>
      <c r="J50" s="25">
        <v>0.23499527804016948</v>
      </c>
      <c r="K50" s="426" t="e">
        <v>#REF!</v>
      </c>
      <c r="L50" s="25">
        <v>0.13080260855661746</v>
      </c>
      <c r="M50" s="25">
        <v>0.50225498279091529</v>
      </c>
      <c r="N50" s="25">
        <v>0.36694240865246724</v>
      </c>
      <c r="O50" s="25">
        <v>-11.087256012639008</v>
      </c>
      <c r="P50" s="25">
        <v>3.6416158701963776E-2</v>
      </c>
      <c r="Q50" s="25">
        <v>7.0649653934342366E-5</v>
      </c>
      <c r="R50" s="25">
        <v>1.0457282582950287</v>
      </c>
      <c r="S50" s="146"/>
      <c r="T50">
        <v>1.0231560855911677</v>
      </c>
      <c r="U50">
        <v>0.43124057364831742</v>
      </c>
      <c r="V50">
        <v>0.31352801323117135</v>
      </c>
      <c r="W50">
        <v>1</v>
      </c>
      <c r="Y50" s="2">
        <v>170.74952083082246</v>
      </c>
      <c r="Z50" s="2">
        <v>9341.5586545403166</v>
      </c>
      <c r="AA50" s="2">
        <v>2478.5551626820743</v>
      </c>
      <c r="AB50" s="2">
        <v>90.447978431545323</v>
      </c>
      <c r="AC50" s="2">
        <v>346.49678347977937</v>
      </c>
      <c r="AD50" s="2">
        <v>516.55139313643519</v>
      </c>
      <c r="AE50" s="2">
        <v>547.63728569226419</v>
      </c>
      <c r="AF50" s="2">
        <v>961.70293977199378</v>
      </c>
      <c r="AG50" s="2">
        <v>86.524098862970447</v>
      </c>
      <c r="AH50" s="2">
        <v>203.73056942432794</v>
      </c>
      <c r="AI50" s="2">
        <v>336013.01598981</v>
      </c>
      <c r="AJ50" s="2">
        <v>302238.76226700743</v>
      </c>
      <c r="AL50" s="25">
        <v>0.91668524279464314</v>
      </c>
      <c r="AM50" s="25">
        <v>0.91166216250588084</v>
      </c>
      <c r="AN50" s="25">
        <v>0.90589659408461209</v>
      </c>
      <c r="AO50" s="25">
        <v>0.91083098680132402</v>
      </c>
      <c r="AP50" s="25">
        <v>0.67763467630481455</v>
      </c>
      <c r="AQ50" s="25">
        <v>0.91668524279464314</v>
      </c>
      <c r="AR50" s="25">
        <v>0.91166216250588084</v>
      </c>
      <c r="AS50" s="25">
        <v>0.90589659408461209</v>
      </c>
      <c r="AT50" s="25">
        <v>0.91083098680132402</v>
      </c>
      <c r="AU50" s="25">
        <v>0.67763467630481455</v>
      </c>
      <c r="AW50" s="1">
        <v>13.357361310052381</v>
      </c>
      <c r="AX50" s="1">
        <v>15.297567341942333</v>
      </c>
      <c r="AY50" s="2">
        <v>1218394.5176199281</v>
      </c>
      <c r="AZ50" s="1">
        <v>15.350552640902151</v>
      </c>
      <c r="BA50" s="1">
        <v>17.283886618100563</v>
      </c>
      <c r="BB50" s="2">
        <v>822699.3412533704</v>
      </c>
      <c r="BC50" s="2">
        <f t="shared" si="6"/>
        <v>-395695.17636655772</v>
      </c>
      <c r="BD50" s="242">
        <f t="shared" si="7"/>
        <v>1.9931913308497702</v>
      </c>
      <c r="BE50" s="510">
        <f t="shared" si="1"/>
        <v>-198523.42835439608</v>
      </c>
      <c r="BF50" s="161">
        <f t="shared" si="2"/>
        <v>918783.29198845266</v>
      </c>
      <c r="BG50" s="2">
        <f t="shared" si="3"/>
        <v>1633389.0812909738</v>
      </c>
      <c r="BI50">
        <f t="shared" si="4"/>
        <v>0</v>
      </c>
      <c r="BJ50" s="90">
        <f t="shared" si="5"/>
        <v>1</v>
      </c>
      <c r="BL50" s="165">
        <v>86000</v>
      </c>
      <c r="BM50">
        <v>0</v>
      </c>
      <c r="BN50" s="90">
        <v>1</v>
      </c>
      <c r="BP50" s="206">
        <f t="shared" si="8"/>
        <v>1633389.0812909738</v>
      </c>
      <c r="BU50" s="165">
        <f t="shared" si="9"/>
        <v>86000</v>
      </c>
      <c r="BV50" s="164"/>
      <c r="CB50" s="179" t="s">
        <v>90</v>
      </c>
      <c r="CC50" s="178">
        <v>0</v>
      </c>
    </row>
    <row r="51" spans="1:81">
      <c r="A51" s="11">
        <v>45</v>
      </c>
      <c r="C51" s="25">
        <v>0.92936505745537046</v>
      </c>
      <c r="D51" s="25">
        <v>7.0634942544629598E-2</v>
      </c>
      <c r="E51" s="426" t="e">
        <v>#REF!</v>
      </c>
      <c r="F51" s="25">
        <v>0.8557524998823216</v>
      </c>
      <c r="G51" s="25">
        <v>0.14424750011767834</v>
      </c>
      <c r="H51" s="426" t="e">
        <v>#REF!</v>
      </c>
      <c r="I51" s="25">
        <v>0.76617583848142989</v>
      </c>
      <c r="J51" s="25">
        <v>0.23382416151857005</v>
      </c>
      <c r="K51" s="426" t="e">
        <v>#REF!</v>
      </c>
      <c r="L51" s="25">
        <v>0.13638335980785832</v>
      </c>
      <c r="M51" s="25">
        <v>0.49791231997025648</v>
      </c>
      <c r="N51" s="25">
        <v>0.36570432022188526</v>
      </c>
      <c r="O51" s="25">
        <v>-11.399363167242951</v>
      </c>
      <c r="P51" s="25">
        <v>3.6285389901728408E-2</v>
      </c>
      <c r="Q51" s="25">
        <v>5.1425479851736711E-5</v>
      </c>
      <c r="R51" s="25">
        <v>1.0910049569196487</v>
      </c>
      <c r="S51" s="146"/>
      <c r="T51">
        <v>0.92852807979856267</v>
      </c>
      <c r="U51">
        <v>0.44461801738942724</v>
      </c>
      <c r="V51">
        <v>0.31210031384470444</v>
      </c>
      <c r="W51">
        <v>1</v>
      </c>
      <c r="Y51" s="2">
        <v>2615.0124797145477</v>
      </c>
      <c r="Z51" s="2">
        <v>5191.453724587237</v>
      </c>
      <c r="AA51" s="2">
        <v>1113.0715873237086</v>
      </c>
      <c r="AB51" s="2">
        <v>6205.396801470064</v>
      </c>
      <c r="AC51" s="2">
        <v>2997.2140720664338</v>
      </c>
      <c r="AD51" s="2">
        <v>112.71287007772332</v>
      </c>
      <c r="AE51" s="2">
        <v>555.62856187578268</v>
      </c>
      <c r="AF51" s="2">
        <v>914.01291003762992</v>
      </c>
      <c r="AG51" s="2">
        <v>116.29446449878156</v>
      </c>
      <c r="AH51" s="2">
        <v>470.23173289356265</v>
      </c>
      <c r="AI51" s="2">
        <v>428127.51673773373</v>
      </c>
      <c r="AJ51" s="2">
        <v>391392.02690854151</v>
      </c>
      <c r="AL51" s="25">
        <v>0.91668943895039379</v>
      </c>
      <c r="AM51" s="25">
        <v>0.9072683866222867</v>
      </c>
      <c r="AN51" s="25">
        <v>0.91145523665995554</v>
      </c>
      <c r="AO51" s="25">
        <v>0.83857780186227771</v>
      </c>
      <c r="AP51" s="25">
        <v>0.63585371493508891</v>
      </c>
      <c r="AQ51" s="25">
        <v>0.91668943895039379</v>
      </c>
      <c r="AR51" s="25">
        <v>0.9072683866222867</v>
      </c>
      <c r="AS51" s="25">
        <v>0.91145523665995554</v>
      </c>
      <c r="AT51" s="25">
        <v>0.83857780186227771</v>
      </c>
      <c r="AU51" s="25">
        <v>0.63585371493508891</v>
      </c>
      <c r="AW51" s="1">
        <v>13.114543515221625</v>
      </c>
      <c r="AX51" s="1">
        <v>15.18718645147365</v>
      </c>
      <c r="AY51" s="2">
        <v>1485762.2660693936</v>
      </c>
      <c r="AZ51" s="1">
        <v>15.351110762435651</v>
      </c>
      <c r="BA51" s="1">
        <v>17.374706373303013</v>
      </c>
      <c r="BB51" s="2">
        <v>1043731.3193924247</v>
      </c>
      <c r="BC51" s="2">
        <f t="shared" si="6"/>
        <v>-442030.94667696895</v>
      </c>
      <c r="BD51" s="242">
        <f t="shared" si="7"/>
        <v>2.2365672472140261</v>
      </c>
      <c r="BE51" s="510">
        <f t="shared" si="1"/>
        <v>-197638.12030583189</v>
      </c>
      <c r="BF51" s="161">
        <f t="shared" si="2"/>
        <v>612564.69636606658</v>
      </c>
      <c r="BG51" s="2">
        <f t="shared" si="3"/>
        <v>1412446.4025972798</v>
      </c>
      <c r="BI51">
        <f t="shared" si="4"/>
        <v>0</v>
      </c>
      <c r="BJ51" s="90">
        <f t="shared" si="5"/>
        <v>1</v>
      </c>
      <c r="BL51" s="165">
        <v>88000</v>
      </c>
      <c r="BM51">
        <v>0</v>
      </c>
      <c r="BN51" s="90">
        <v>1</v>
      </c>
      <c r="BP51" s="206">
        <f t="shared" si="8"/>
        <v>1412446.4025972798</v>
      </c>
      <c r="BU51" s="165">
        <f t="shared" si="9"/>
        <v>88000</v>
      </c>
      <c r="BV51" s="164"/>
      <c r="CB51" s="179" t="s">
        <v>91</v>
      </c>
      <c r="CC51" s="178">
        <v>0</v>
      </c>
    </row>
    <row r="52" spans="1:81">
      <c r="A52" s="11">
        <v>46</v>
      </c>
      <c r="C52" s="25">
        <v>0.92145807184461948</v>
      </c>
      <c r="D52" s="25">
        <v>7.8541928155380553E-2</v>
      </c>
      <c r="E52" s="426" t="e">
        <v>#REF!</v>
      </c>
      <c r="F52" s="25">
        <v>0.85843682385260311</v>
      </c>
      <c r="G52" s="25">
        <v>0.14156317614739691</v>
      </c>
      <c r="H52" s="426" t="e">
        <v>#REF!</v>
      </c>
      <c r="I52" s="25">
        <v>0.74001179061367595</v>
      </c>
      <c r="J52" s="25">
        <v>0.25998820938632405</v>
      </c>
      <c r="K52" s="426" t="e">
        <v>#REF!</v>
      </c>
      <c r="L52" s="25">
        <v>7.956083410136161E-2</v>
      </c>
      <c r="M52" s="25">
        <v>0.4965025502679995</v>
      </c>
      <c r="N52" s="25">
        <v>0.42393661563063889</v>
      </c>
      <c r="O52" s="25">
        <v>-11.273658257393128</v>
      </c>
      <c r="P52" s="25">
        <v>3.4516934186028345E-2</v>
      </c>
      <c r="Q52" s="25">
        <v>5.4139472256581678E-5</v>
      </c>
      <c r="R52" s="25">
        <v>1.0945543204481034</v>
      </c>
      <c r="S52" s="146"/>
      <c r="T52">
        <v>1.0210686024503925</v>
      </c>
      <c r="U52">
        <v>0.43838338308208774</v>
      </c>
      <c r="V52">
        <v>0.34734704447996195</v>
      </c>
      <c r="W52">
        <v>1</v>
      </c>
      <c r="Y52" s="2">
        <v>63.840751596513826</v>
      </c>
      <c r="Z52" s="2">
        <v>329.09677051113954</v>
      </c>
      <c r="AA52" s="2">
        <v>3678.1096386487529</v>
      </c>
      <c r="AB52" s="2">
        <v>13314.943246506109</v>
      </c>
      <c r="AC52" s="2">
        <v>812.44946314330628</v>
      </c>
      <c r="AD52" s="2">
        <v>1909.8532114978275</v>
      </c>
      <c r="AE52" s="2">
        <v>542.49544787071989</v>
      </c>
      <c r="AF52" s="2">
        <v>719.01944643972604</v>
      </c>
      <c r="AG52" s="2">
        <v>103.84640760358121</v>
      </c>
      <c r="AH52" s="2">
        <v>470.00051886123174</v>
      </c>
      <c r="AI52" s="2">
        <v>533943.36483574077</v>
      </c>
      <c r="AJ52" s="2">
        <v>483192.08028045535</v>
      </c>
      <c r="AL52" s="25">
        <v>0.92071013704279914</v>
      </c>
      <c r="AM52" s="25">
        <v>0.91461404050184769</v>
      </c>
      <c r="AN52" s="25">
        <v>0.90601276851889279</v>
      </c>
      <c r="AO52" s="25">
        <v>0.85928826297861127</v>
      </c>
      <c r="AP52" s="25">
        <v>0.73441494664897311</v>
      </c>
      <c r="AQ52" s="25">
        <v>0.92071013704279914</v>
      </c>
      <c r="AR52" s="25">
        <v>0.91461404050184769</v>
      </c>
      <c r="AS52" s="25">
        <v>0.90601276851889279</v>
      </c>
      <c r="AT52" s="25">
        <v>0.85928826297861127</v>
      </c>
      <c r="AU52" s="25">
        <v>0.73441494664897311</v>
      </c>
      <c r="AW52" s="1">
        <v>13.076676918360848</v>
      </c>
      <c r="AX52" s="1">
        <v>14.720744299420781</v>
      </c>
      <c r="AY52" s="2">
        <v>1414447.4614302467</v>
      </c>
      <c r="AZ52" s="1">
        <v>15.036220150077655</v>
      </c>
      <c r="BA52" s="1">
        <v>16.743543460611175</v>
      </c>
      <c r="BB52" s="2">
        <v>1336125.2887265522</v>
      </c>
      <c r="BC52" s="2">
        <f t="shared" si="6"/>
        <v>-78322.172703694552</v>
      </c>
      <c r="BD52" s="242">
        <f t="shared" si="7"/>
        <v>1.9595432317168076</v>
      </c>
      <c r="BE52" s="510">
        <f t="shared" si="1"/>
        <v>-39969.60691450243</v>
      </c>
      <c r="BF52" s="161">
        <f t="shared" si="2"/>
        <v>677820.84550748905</v>
      </c>
      <c r="BG52" s="2">
        <f t="shared" si="3"/>
        <v>1069669.9352858725</v>
      </c>
      <c r="BI52">
        <f t="shared" si="4"/>
        <v>0</v>
      </c>
      <c r="BJ52" s="90">
        <f t="shared" si="5"/>
        <v>1</v>
      </c>
      <c r="BL52" s="165">
        <v>90000</v>
      </c>
      <c r="BM52">
        <v>0</v>
      </c>
      <c r="BN52" s="90">
        <v>1</v>
      </c>
      <c r="BP52" s="206">
        <f t="shared" si="8"/>
        <v>1069669.9352858725</v>
      </c>
      <c r="BU52" s="165">
        <f t="shared" si="9"/>
        <v>90000</v>
      </c>
      <c r="BV52" s="164"/>
      <c r="CB52" s="179" t="s">
        <v>92</v>
      </c>
      <c r="CC52" s="178">
        <v>0</v>
      </c>
    </row>
    <row r="53" spans="1:81">
      <c r="A53" s="11">
        <v>47</v>
      </c>
      <c r="C53" s="25">
        <v>0.93026172944436469</v>
      </c>
      <c r="D53" s="25">
        <v>6.9738270555635348E-2</v>
      </c>
      <c r="E53" s="426" t="e">
        <v>#REF!</v>
      </c>
      <c r="F53" s="25">
        <v>0.85548090036152868</v>
      </c>
      <c r="G53" s="25">
        <v>0.14451909963847126</v>
      </c>
      <c r="H53" s="426" t="e">
        <v>#REF!</v>
      </c>
      <c r="I53" s="25">
        <v>0.74034599330338557</v>
      </c>
      <c r="J53" s="25">
        <v>0.25965400669661443</v>
      </c>
      <c r="K53" s="426" t="e">
        <v>#REF!</v>
      </c>
      <c r="L53" s="25">
        <v>0.18679903652888635</v>
      </c>
      <c r="M53" s="25">
        <v>0.49689312234366317</v>
      </c>
      <c r="N53" s="25">
        <v>0.31630784112745042</v>
      </c>
      <c r="O53" s="25">
        <v>-10.855625952229852</v>
      </c>
      <c r="P53" s="25">
        <v>3.1660832998942359E-2</v>
      </c>
      <c r="Q53" s="25">
        <v>7.2940175516423731E-5</v>
      </c>
      <c r="R53" s="25">
        <v>1.0530820559689278</v>
      </c>
      <c r="S53" s="146"/>
      <c r="T53">
        <v>0.91318339530308457</v>
      </c>
      <c r="U53">
        <v>0.45050249982809587</v>
      </c>
      <c r="V53">
        <v>0.34685199676343159</v>
      </c>
      <c r="W53">
        <v>1</v>
      </c>
      <c r="Y53" s="2">
        <v>707.42375034513736</v>
      </c>
      <c r="Z53" s="2">
        <v>2469.5141346356104</v>
      </c>
      <c r="AA53" s="2">
        <v>1320.2980788779921</v>
      </c>
      <c r="AB53" s="2">
        <v>11936.191940724086</v>
      </c>
      <c r="AC53" s="2">
        <v>80.135609318033445</v>
      </c>
      <c r="AD53" s="2">
        <v>552.57108683859406</v>
      </c>
      <c r="AE53" s="2">
        <v>586.29501725078785</v>
      </c>
      <c r="AF53" s="2">
        <v>854.58503966565308</v>
      </c>
      <c r="AG53" s="2">
        <v>88.422455495310842</v>
      </c>
      <c r="AH53" s="2">
        <v>399.58356584475098</v>
      </c>
      <c r="AI53" s="2">
        <v>612230.51893659984</v>
      </c>
      <c r="AJ53" s="2">
        <v>583771.64935997443</v>
      </c>
      <c r="AL53" s="25">
        <v>0.91974290427372307</v>
      </c>
      <c r="AM53" s="25">
        <v>0.91102288269715836</v>
      </c>
      <c r="AN53" s="25">
        <v>0.90900166437432239</v>
      </c>
      <c r="AO53" s="25">
        <v>0.84736900631917567</v>
      </c>
      <c r="AP53" s="25">
        <v>0.79629182413709432</v>
      </c>
      <c r="AQ53" s="25">
        <v>0.91974290427372307</v>
      </c>
      <c r="AR53" s="25">
        <v>0.91102288269715836</v>
      </c>
      <c r="AS53" s="25">
        <v>0.90900166437432239</v>
      </c>
      <c r="AT53" s="25">
        <v>0.84736900631917567</v>
      </c>
      <c r="AU53" s="25">
        <v>0.79629182413709432</v>
      </c>
      <c r="AW53" s="1">
        <v>13.842985293736216</v>
      </c>
      <c r="AX53" s="1">
        <v>15.531846004752468</v>
      </c>
      <c r="AY53" s="2">
        <v>2266480.930690804</v>
      </c>
      <c r="AZ53" s="1">
        <v>15.789568919016091</v>
      </c>
      <c r="BA53" s="1">
        <v>17.536415717852538</v>
      </c>
      <c r="BB53" s="2">
        <v>1772617.6492240187</v>
      </c>
      <c r="BC53" s="2">
        <f t="shared" si="6"/>
        <v>-493863.28146678535</v>
      </c>
      <c r="BD53" s="242">
        <f t="shared" si="7"/>
        <v>1.9465836252798745</v>
      </c>
      <c r="BE53" s="510">
        <f t="shared" si="1"/>
        <v>-253707.7138906781</v>
      </c>
      <c r="BF53" s="161">
        <f t="shared" si="2"/>
        <v>-51603.283693009522</v>
      </c>
      <c r="BG53" s="2">
        <f t="shared" si="3"/>
        <v>753713.37781855604</v>
      </c>
      <c r="BI53">
        <f t="shared" si="4"/>
        <v>0</v>
      </c>
      <c r="BJ53" s="90">
        <f t="shared" si="5"/>
        <v>1</v>
      </c>
      <c r="BL53" s="165">
        <v>92000</v>
      </c>
      <c r="BM53">
        <v>0</v>
      </c>
      <c r="BN53" s="90">
        <v>1</v>
      </c>
      <c r="BP53" s="206">
        <f t="shared" si="8"/>
        <v>753713.37781855604</v>
      </c>
      <c r="BU53" s="165">
        <f t="shared" si="9"/>
        <v>92000</v>
      </c>
      <c r="BV53" s="164"/>
    </row>
    <row r="54" spans="1:81">
      <c r="A54" s="11">
        <v>48</v>
      </c>
      <c r="C54" s="25">
        <v>0.92394205937112006</v>
      </c>
      <c r="D54" s="25">
        <v>7.6057940628879925E-2</v>
      </c>
      <c r="E54" s="426" t="e">
        <v>#REF!</v>
      </c>
      <c r="F54" s="25">
        <v>0.85423919343662069</v>
      </c>
      <c r="G54" s="25">
        <v>0.14576080656337931</v>
      </c>
      <c r="H54" s="426" t="e">
        <v>#REF!</v>
      </c>
      <c r="I54" s="25">
        <v>0.7444332935260507</v>
      </c>
      <c r="J54" s="25">
        <v>0.2555667064739493</v>
      </c>
      <c r="K54" s="426" t="e">
        <v>#REF!</v>
      </c>
      <c r="L54" s="25">
        <v>0.13324903607812566</v>
      </c>
      <c r="M54" s="25">
        <v>0.49778121103792811</v>
      </c>
      <c r="N54" s="25">
        <v>0.36896975288394629</v>
      </c>
      <c r="O54" s="25">
        <v>-11.39456042506691</v>
      </c>
      <c r="P54" s="25">
        <v>3.5418827177647168E-2</v>
      </c>
      <c r="Q54" s="25">
        <v>4.98261962258985E-5</v>
      </c>
      <c r="R54" s="25">
        <v>1.0955985264480528</v>
      </c>
      <c r="S54" s="146"/>
      <c r="T54">
        <v>0.97755260519133058</v>
      </c>
      <c r="U54">
        <v>0.45910142895927197</v>
      </c>
      <c r="V54">
        <v>0.3422581995069845</v>
      </c>
      <c r="W54">
        <v>1</v>
      </c>
      <c r="Y54" s="2">
        <v>1314.5019683070645</v>
      </c>
      <c r="Z54" s="2">
        <v>4040.1778071885547</v>
      </c>
      <c r="AA54" s="2">
        <v>174.38801742525203</v>
      </c>
      <c r="AB54" s="2">
        <v>2798.7332983254641</v>
      </c>
      <c r="AC54" s="2">
        <v>510.86056020011313</v>
      </c>
      <c r="AD54" s="2">
        <v>1438.7840159345801</v>
      </c>
      <c r="AE54" s="2">
        <v>595.67929431853702</v>
      </c>
      <c r="AF54" s="2">
        <v>899.17713451341774</v>
      </c>
      <c r="AG54" s="2">
        <v>127.47782804946753</v>
      </c>
      <c r="AH54" s="2">
        <v>362.03010606421668</v>
      </c>
      <c r="AI54" s="2">
        <v>796151.77158453967</v>
      </c>
      <c r="AJ54" s="2">
        <v>762325.46492944227</v>
      </c>
      <c r="AL54" s="25">
        <v>0.91288192424641634</v>
      </c>
      <c r="AM54" s="25">
        <v>0.91463739321264281</v>
      </c>
      <c r="AN54" s="25">
        <v>0.91914610468314994</v>
      </c>
      <c r="AO54" s="25">
        <v>0.91194023324151008</v>
      </c>
      <c r="AP54" s="25">
        <v>0.6921708944930669</v>
      </c>
      <c r="AQ54" s="25">
        <v>0.91288192424641634</v>
      </c>
      <c r="AR54" s="25">
        <v>0.91463739321264281</v>
      </c>
      <c r="AS54" s="25">
        <v>0.91914610468314994</v>
      </c>
      <c r="AT54" s="25">
        <v>0.91194023324151008</v>
      </c>
      <c r="AU54" s="25">
        <v>0.6921708944930669</v>
      </c>
      <c r="AW54" s="1">
        <v>13.23592686338138</v>
      </c>
      <c r="AX54" s="1">
        <v>15.108929467576967</v>
      </c>
      <c r="AY54" s="2">
        <v>2650241.8681667158</v>
      </c>
      <c r="AZ54" s="1">
        <v>15.206100723939164</v>
      </c>
      <c r="BA54" s="1">
        <v>17.077767112627754</v>
      </c>
      <c r="BB54" s="2">
        <v>1914631.1871991211</v>
      </c>
      <c r="BC54" s="2">
        <f t="shared" si="6"/>
        <v>-735610.68096759473</v>
      </c>
      <c r="BD54" s="242">
        <f t="shared" si="7"/>
        <v>1.9701738605577841</v>
      </c>
      <c r="BE54" s="510">
        <f t="shared" si="1"/>
        <v>-373373.48530212097</v>
      </c>
      <c r="BF54" s="161">
        <f t="shared" si="2"/>
        <v>-532493.57002569502</v>
      </c>
      <c r="BG54" s="2">
        <f t="shared" si="3"/>
        <v>518344.92863114527</v>
      </c>
      <c r="BI54">
        <f t="shared" si="4"/>
        <v>0</v>
      </c>
      <c r="BJ54" s="90">
        <f t="shared" si="5"/>
        <v>1</v>
      </c>
      <c r="BL54" s="165">
        <v>94000</v>
      </c>
      <c r="BM54">
        <v>0</v>
      </c>
      <c r="BN54" s="90">
        <v>1</v>
      </c>
      <c r="BP54" s="206">
        <f t="shared" si="8"/>
        <v>518344.92863114527</v>
      </c>
      <c r="BU54" s="165">
        <f t="shared" si="9"/>
        <v>94000</v>
      </c>
      <c r="BV54" s="164"/>
      <c r="CB54" s="13"/>
      <c r="CC54" s="209"/>
    </row>
    <row r="55" spans="1:81">
      <c r="A55" s="11">
        <v>49</v>
      </c>
      <c r="C55" s="25">
        <v>0.91518533621883902</v>
      </c>
      <c r="D55" s="25">
        <v>8.4814663781160968E-2</v>
      </c>
      <c r="E55" s="426" t="e">
        <v>#REF!</v>
      </c>
      <c r="F55" s="25">
        <v>0.85309249543424071</v>
      </c>
      <c r="G55" s="25">
        <v>0.14690750456575935</v>
      </c>
      <c r="H55" s="426" t="e">
        <v>#REF!</v>
      </c>
      <c r="I55" s="25">
        <v>0.73982660523775523</v>
      </c>
      <c r="J55" s="25">
        <v>0.26017339476224477</v>
      </c>
      <c r="K55" s="426" t="e">
        <v>#REF!</v>
      </c>
      <c r="L55" s="25">
        <v>0.17807938006195756</v>
      </c>
      <c r="M55" s="25">
        <v>0.50018139395507299</v>
      </c>
      <c r="N55" s="25">
        <v>0.32173922598296945</v>
      </c>
      <c r="O55" s="25">
        <v>-11.188056411655069</v>
      </c>
      <c r="P55" s="25">
        <v>3.4392782738919027E-2</v>
      </c>
      <c r="Q55" s="25">
        <v>5.8671319996330948E-5</v>
      </c>
      <c r="R55" s="25">
        <v>1.0778110409262613</v>
      </c>
      <c r="S55" s="146"/>
      <c r="T55">
        <v>1.0861572760662106</v>
      </c>
      <c r="U55">
        <v>0.45761734935446263</v>
      </c>
      <c r="V55">
        <v>0.34693597479736482</v>
      </c>
      <c r="W55">
        <v>1</v>
      </c>
      <c r="Y55" s="2">
        <v>499.25988398133057</v>
      </c>
      <c r="Z55" s="2">
        <v>4764.285269859105</v>
      </c>
      <c r="AA55" s="2">
        <v>291.21052929352498</v>
      </c>
      <c r="AB55" s="2">
        <v>20581.481365245705</v>
      </c>
      <c r="AC55" s="2">
        <v>570.62796271932564</v>
      </c>
      <c r="AD55" s="2">
        <v>476.98949174241113</v>
      </c>
      <c r="AE55" s="2">
        <v>610.37741067979584</v>
      </c>
      <c r="AF55" s="2">
        <v>1027.4252057618539</v>
      </c>
      <c r="AG55" s="2">
        <v>136.87281681308016</v>
      </c>
      <c r="AH55" s="2">
        <v>436.56041016124914</v>
      </c>
      <c r="AI55" s="2">
        <v>597588.87406914518</v>
      </c>
      <c r="AJ55" s="2">
        <v>573763.2610124757</v>
      </c>
      <c r="AL55" s="25">
        <v>0.92074642947306651</v>
      </c>
      <c r="AM55" s="25">
        <v>0.91772589601234134</v>
      </c>
      <c r="AN55" s="25">
        <v>0.90901157790789644</v>
      </c>
      <c r="AO55" s="25">
        <v>0.87386500971593128</v>
      </c>
      <c r="AP55" s="25">
        <v>0.64388113232674282</v>
      </c>
      <c r="AQ55" s="25">
        <v>0.92074642947306651</v>
      </c>
      <c r="AR55" s="25">
        <v>0.91772589601234134</v>
      </c>
      <c r="AS55" s="25">
        <v>0.90901157790789644</v>
      </c>
      <c r="AT55" s="25">
        <v>0.87386500971593128</v>
      </c>
      <c r="AU55" s="25">
        <v>0.64388113232674282</v>
      </c>
      <c r="AW55" s="1">
        <v>13.340628452286577</v>
      </c>
      <c r="AX55" s="1">
        <v>15.411153719855623</v>
      </c>
      <c r="AY55" s="2">
        <v>2251576.8905097502</v>
      </c>
      <c r="AZ55" s="1">
        <v>15.031849771383822</v>
      </c>
      <c r="BA55" s="1">
        <v>17.046700873577866</v>
      </c>
      <c r="BB55" s="2">
        <v>1999825.9721285433</v>
      </c>
      <c r="BC55" s="2">
        <f t="shared" si="6"/>
        <v>-251750.91838120692</v>
      </c>
      <c r="BD55" s="242">
        <f t="shared" si="7"/>
        <v>1.6912213190972452</v>
      </c>
      <c r="BE55" s="510">
        <f t="shared" si="1"/>
        <v>-148857.46503928222</v>
      </c>
      <c r="BF55" s="161">
        <f t="shared" si="2"/>
        <v>-117076.33814389817</v>
      </c>
      <c r="BG55" s="2">
        <f t="shared" si="3"/>
        <v>405269.99129286804</v>
      </c>
      <c r="BI55">
        <f t="shared" si="4"/>
        <v>0</v>
      </c>
      <c r="BJ55" s="90">
        <f t="shared" si="5"/>
        <v>1</v>
      </c>
      <c r="BL55" s="165">
        <v>96000</v>
      </c>
      <c r="BM55">
        <v>0</v>
      </c>
      <c r="BN55" s="90">
        <v>1</v>
      </c>
      <c r="BP55" s="206">
        <f t="shared" si="8"/>
        <v>405269.99129286804</v>
      </c>
      <c r="BU55" s="165">
        <f t="shared" si="9"/>
        <v>96000</v>
      </c>
      <c r="BV55" s="164"/>
    </row>
    <row r="56" spans="1:81">
      <c r="A56" s="11">
        <v>50</v>
      </c>
      <c r="C56" s="25">
        <v>0.92285361290758772</v>
      </c>
      <c r="D56" s="25">
        <v>7.7146387092412311E-2</v>
      </c>
      <c r="E56" s="426" t="e">
        <v>#REF!</v>
      </c>
      <c r="F56" s="25">
        <v>0.86268103549641317</v>
      </c>
      <c r="G56" s="25">
        <v>0.13731896450358685</v>
      </c>
      <c r="H56" s="426" t="e">
        <v>#REF!</v>
      </c>
      <c r="I56" s="25">
        <v>0.74718732266866272</v>
      </c>
      <c r="J56" s="25">
        <v>0.25281267733133733</v>
      </c>
      <c r="K56" s="426" t="e">
        <v>#REF!</v>
      </c>
      <c r="L56" s="25">
        <v>0.13584963003661615</v>
      </c>
      <c r="M56" s="25">
        <v>0.49910987359424719</v>
      </c>
      <c r="N56" s="25">
        <v>0.36504049636913666</v>
      </c>
      <c r="O56" s="25">
        <v>-11.115988368259647</v>
      </c>
      <c r="P56" s="25">
        <v>3.4817040241070553E-2</v>
      </c>
      <c r="Q56" s="25">
        <v>6.4189386635764506E-5</v>
      </c>
      <c r="R56" s="25">
        <v>1.064639877689376</v>
      </c>
      <c r="S56" s="146"/>
      <c r="T56">
        <v>0.99751155803671321</v>
      </c>
      <c r="U56">
        <v>0.43088980858473747</v>
      </c>
      <c r="V56">
        <v>0.33611846102559517</v>
      </c>
      <c r="W56">
        <v>1</v>
      </c>
      <c r="Y56" s="2">
        <v>398.63235507652507</v>
      </c>
      <c r="Z56" s="2">
        <v>14179.369104073034</v>
      </c>
      <c r="AA56" s="2">
        <v>670.63252673087447</v>
      </c>
      <c r="AB56" s="2">
        <v>10277.371125674459</v>
      </c>
      <c r="AC56" s="2">
        <v>137.44763263751693</v>
      </c>
      <c r="AD56" s="2">
        <v>5305.4023364895984</v>
      </c>
      <c r="AE56" s="2">
        <v>544.46335216343584</v>
      </c>
      <c r="AF56" s="2">
        <v>1139.2977910204766</v>
      </c>
      <c r="AG56" s="2">
        <v>104.42610859299938</v>
      </c>
      <c r="AH56" s="2">
        <v>499.22812487144625</v>
      </c>
      <c r="AI56" s="2">
        <v>522725.95762897085</v>
      </c>
      <c r="AJ56" s="2">
        <v>487161.58003673574</v>
      </c>
      <c r="AL56" s="25">
        <v>0.92191443315988031</v>
      </c>
      <c r="AM56" s="25">
        <v>0.90758318885814071</v>
      </c>
      <c r="AN56" s="25">
        <v>0.91165217062938253</v>
      </c>
      <c r="AO56" s="25">
        <v>0.85994750382963503</v>
      </c>
      <c r="AP56" s="25">
        <v>0.7796115862112627</v>
      </c>
      <c r="AQ56" s="25">
        <v>0.92191443315988031</v>
      </c>
      <c r="AR56" s="25">
        <v>0.90758318885814071</v>
      </c>
      <c r="AS56" s="25">
        <v>0.91165217062938253</v>
      </c>
      <c r="AT56" s="25">
        <v>0.85994750382963503</v>
      </c>
      <c r="AU56" s="25">
        <v>0.7796115862112627</v>
      </c>
      <c r="AW56" s="1">
        <v>13.545220975526094</v>
      </c>
      <c r="AX56" s="1">
        <v>15.191205344976552</v>
      </c>
      <c r="AY56" s="2">
        <v>1893599.5675794512</v>
      </c>
      <c r="AZ56" s="1">
        <v>15.484013162801261</v>
      </c>
      <c r="BA56" s="1">
        <v>17.202079380766346</v>
      </c>
      <c r="BB56" s="2">
        <v>1481008.3113187538</v>
      </c>
      <c r="BC56" s="2">
        <f t="shared" si="6"/>
        <v>-412591.2562606975</v>
      </c>
      <c r="BD56" s="242">
        <f t="shared" si="7"/>
        <v>1.9387921872751672</v>
      </c>
      <c r="BE56" s="510">
        <f t="shared" si="1"/>
        <v>-212808.39636586569</v>
      </c>
      <c r="BF56" s="161">
        <f t="shared" si="2"/>
        <v>273635.78850472369</v>
      </c>
      <c r="BG56" s="2">
        <f t="shared" si="3"/>
        <v>996433.79472944792</v>
      </c>
      <c r="BI56">
        <f t="shared" si="4"/>
        <v>0</v>
      </c>
      <c r="BJ56" s="90">
        <f t="shared" si="5"/>
        <v>1</v>
      </c>
      <c r="BL56" s="165">
        <v>98000</v>
      </c>
      <c r="BM56">
        <v>0</v>
      </c>
      <c r="BN56" s="90">
        <v>1</v>
      </c>
      <c r="BP56" s="206">
        <f t="shared" si="8"/>
        <v>996433.79472944792</v>
      </c>
      <c r="BU56" s="165">
        <f t="shared" si="9"/>
        <v>98000</v>
      </c>
      <c r="BV56" s="164"/>
    </row>
    <row r="57" spans="1:81">
      <c r="A57" s="11">
        <v>51</v>
      </c>
      <c r="C57" s="25">
        <v>0.92341154171065731</v>
      </c>
      <c r="D57" s="25">
        <v>7.6588458289342659E-2</v>
      </c>
      <c r="E57" s="426" t="e">
        <v>#REF!</v>
      </c>
      <c r="F57" s="25">
        <v>0.8602394955307564</v>
      </c>
      <c r="G57" s="25">
        <v>0.13976050446924354</v>
      </c>
      <c r="H57" s="426" t="e">
        <v>#REF!</v>
      </c>
      <c r="I57" s="25">
        <v>0.73827537697847923</v>
      </c>
      <c r="J57" s="25">
        <v>0.26172462302152077</v>
      </c>
      <c r="K57" s="426" t="e">
        <v>#REF!</v>
      </c>
      <c r="L57" s="25">
        <v>0.1189504855086343</v>
      </c>
      <c r="M57" s="25">
        <v>0.50045678506958557</v>
      </c>
      <c r="N57" s="25">
        <v>0.38059272942178013</v>
      </c>
      <c r="O57" s="25">
        <v>-11.021219052527448</v>
      </c>
      <c r="P57" s="25">
        <v>3.4020926465976785E-2</v>
      </c>
      <c r="Q57" s="25">
        <v>6.8249521087525116E-5</v>
      </c>
      <c r="R57" s="25">
        <v>1.0536043301976588</v>
      </c>
      <c r="S57" s="146"/>
      <c r="T57">
        <v>1.011742665477031</v>
      </c>
      <c r="U57">
        <v>0.42948644374143136</v>
      </c>
      <c r="V57">
        <v>0.34922146444832147</v>
      </c>
      <c r="W57">
        <v>1</v>
      </c>
      <c r="Y57" s="2">
        <v>15.227364289279896</v>
      </c>
      <c r="Z57" s="2">
        <v>2257.2130834833988</v>
      </c>
      <c r="AA57" s="2">
        <v>925.71798569670307</v>
      </c>
      <c r="AB57" s="2">
        <v>1892.7151587655385</v>
      </c>
      <c r="AC57" s="2">
        <v>342.77557697975533</v>
      </c>
      <c r="AD57" s="2">
        <v>1744.329406278858</v>
      </c>
      <c r="AE57" s="2">
        <v>525.9439815551118</v>
      </c>
      <c r="AF57" s="2">
        <v>1136.6709079174057</v>
      </c>
      <c r="AG57" s="2">
        <v>91.561807077131618</v>
      </c>
      <c r="AH57" s="2">
        <v>185.15418313271735</v>
      </c>
      <c r="AI57" s="2">
        <v>362897.8129867136</v>
      </c>
      <c r="AJ57" s="2">
        <v>307730.48149415018</v>
      </c>
      <c r="AL57" s="25">
        <v>0.91492033636464998</v>
      </c>
      <c r="AM57" s="25">
        <v>0.90953875702713072</v>
      </c>
      <c r="AN57" s="25">
        <v>0.91209819497903755</v>
      </c>
      <c r="AO57" s="25">
        <v>0.90214982741063476</v>
      </c>
      <c r="AP57" s="25">
        <v>0.70444031202867152</v>
      </c>
      <c r="AQ57" s="25">
        <v>0.91492033636464998</v>
      </c>
      <c r="AR57" s="25">
        <v>0.90953875702713072</v>
      </c>
      <c r="AS57" s="25">
        <v>0.91209819497903755</v>
      </c>
      <c r="AT57" s="25">
        <v>0.90214982741063476</v>
      </c>
      <c r="AU57" s="25">
        <v>0.70444031202867152</v>
      </c>
      <c r="AW57" s="1">
        <v>13.328331784396287</v>
      </c>
      <c r="AX57" s="1">
        <v>15.180865946578106</v>
      </c>
      <c r="AY57" s="2">
        <v>1090829.8457401178</v>
      </c>
      <c r="AZ57" s="1">
        <v>15.240824654915116</v>
      </c>
      <c r="BA57" s="1">
        <v>17.11419972347479</v>
      </c>
      <c r="BB57" s="2">
        <v>845292.59238847799</v>
      </c>
      <c r="BC57" s="2">
        <f t="shared" si="6"/>
        <v>-245537.25335163984</v>
      </c>
      <c r="BD57" s="242">
        <f t="shared" si="7"/>
        <v>1.9124928705188289</v>
      </c>
      <c r="BE57" s="510">
        <f t="shared" si="1"/>
        <v>-128385.9705500651</v>
      </c>
      <c r="BF57" s="161">
        <f t="shared" si="2"/>
        <v>1041703.2397632881</v>
      </c>
      <c r="BG57" s="2">
        <f t="shared" si="3"/>
        <v>1593239.3523979406</v>
      </c>
      <c r="BI57">
        <f t="shared" si="4"/>
        <v>0</v>
      </c>
      <c r="BJ57" s="90">
        <f t="shared" si="5"/>
        <v>1</v>
      </c>
      <c r="BL57" s="165">
        <v>100000</v>
      </c>
      <c r="BM57">
        <v>0</v>
      </c>
      <c r="BN57" s="90">
        <v>1</v>
      </c>
      <c r="BP57" s="206">
        <f t="shared" si="8"/>
        <v>1593239.3523979406</v>
      </c>
      <c r="BU57" s="165">
        <f t="shared" si="9"/>
        <v>100000</v>
      </c>
      <c r="BV57" s="164">
        <v>0</v>
      </c>
    </row>
    <row r="58" spans="1:81">
      <c r="A58" s="11">
        <v>52</v>
      </c>
      <c r="C58" s="25">
        <v>0.928414569970339</v>
      </c>
      <c r="D58" s="25">
        <v>7.1585430029660946E-2</v>
      </c>
      <c r="E58" s="426" t="e">
        <v>#REF!</v>
      </c>
      <c r="F58" s="25">
        <v>0.85121587066463722</v>
      </c>
      <c r="G58" s="25">
        <v>0.14878412933536275</v>
      </c>
      <c r="H58" s="426" t="e">
        <v>#REF!</v>
      </c>
      <c r="I58" s="25">
        <v>0.71878072491559175</v>
      </c>
      <c r="J58" s="25">
        <v>0.28121927508440819</v>
      </c>
      <c r="K58" s="426" t="e">
        <v>#REF!</v>
      </c>
      <c r="L58" s="25">
        <v>0.13481147535192889</v>
      </c>
      <c r="M58" s="25">
        <v>0.49627031333469962</v>
      </c>
      <c r="N58" s="25">
        <v>0.36891821131337149</v>
      </c>
      <c r="O58" s="25">
        <v>-10.954094885505993</v>
      </c>
      <c r="P58" s="25">
        <v>3.2281593845156269E-2</v>
      </c>
      <c r="Q58" s="25">
        <v>6.7846148107020057E-5</v>
      </c>
      <c r="R58" s="25">
        <v>1.063203262755418</v>
      </c>
      <c r="S58" s="146"/>
      <c r="T58">
        <v>0.94366367217415037</v>
      </c>
      <c r="U58">
        <v>0.45977824278355905</v>
      </c>
      <c r="V58">
        <v>0.37629491605088394</v>
      </c>
      <c r="W58">
        <v>1</v>
      </c>
      <c r="Y58" s="2">
        <v>1352.0671824235544</v>
      </c>
      <c r="Z58" s="2">
        <v>12837.762549273317</v>
      </c>
      <c r="AA58" s="2">
        <v>571.27384236749469</v>
      </c>
      <c r="AB58" s="2">
        <v>8465.6840882481592</v>
      </c>
      <c r="AC58" s="2">
        <v>301.04824430048063</v>
      </c>
      <c r="AD58" s="2">
        <v>642.27149260473107</v>
      </c>
      <c r="AE58" s="2">
        <v>585.26028562656938</v>
      </c>
      <c r="AF58" s="2">
        <v>706.61498660376992</v>
      </c>
      <c r="AG58" s="2">
        <v>121.54412425695959</v>
      </c>
      <c r="AH58" s="2">
        <v>375.54990219948053</v>
      </c>
      <c r="AI58" s="2">
        <v>633428.86120903946</v>
      </c>
      <c r="AJ58" s="2">
        <v>597567.39539309894</v>
      </c>
      <c r="AL58" s="25">
        <v>0.91875832985920358</v>
      </c>
      <c r="AM58" s="25">
        <v>0.91886942910639935</v>
      </c>
      <c r="AN58" s="25">
        <v>0.9151257618512747</v>
      </c>
      <c r="AO58" s="25">
        <v>0.86855167166825487</v>
      </c>
      <c r="AP58" s="25">
        <v>0.71878519671006957</v>
      </c>
      <c r="AQ58" s="25">
        <v>0.91875832985920358</v>
      </c>
      <c r="AR58" s="25">
        <v>0.91886942910639935</v>
      </c>
      <c r="AS58" s="25">
        <v>0.9151257618512747</v>
      </c>
      <c r="AT58" s="25">
        <v>0.86855167166825487</v>
      </c>
      <c r="AU58" s="25">
        <v>0.71878519671006957</v>
      </c>
      <c r="AW58" s="1">
        <v>13.385170882600693</v>
      </c>
      <c r="AX58" s="1">
        <v>15.167300517350103</v>
      </c>
      <c r="AY58" s="2">
        <v>2201011.3485220517</v>
      </c>
      <c r="AZ58" s="1">
        <v>15.307784362161238</v>
      </c>
      <c r="BA58" s="1">
        <v>17.095879208467711</v>
      </c>
      <c r="BB58" s="2">
        <v>1603826.0068612332</v>
      </c>
      <c r="BC58" s="2">
        <f t="shared" si="6"/>
        <v>-597185.34166081855</v>
      </c>
      <c r="BD58" s="242">
        <f t="shared" si="7"/>
        <v>1.9226134795605443</v>
      </c>
      <c r="BE58" s="510">
        <f t="shared" si="1"/>
        <v>-310611.23205966415</v>
      </c>
      <c r="BF58" s="161">
        <f t="shared" si="2"/>
        <v>-59384.007305940613</v>
      </c>
      <c r="BG58" s="2">
        <f t="shared" si="3"/>
        <v>845419.49108456494</v>
      </c>
      <c r="BI58">
        <f t="shared" si="4"/>
        <v>0</v>
      </c>
      <c r="BJ58" s="90">
        <f t="shared" si="5"/>
        <v>1</v>
      </c>
      <c r="BL58" s="165">
        <v>102000</v>
      </c>
      <c r="BM58">
        <v>0</v>
      </c>
      <c r="BN58" s="90">
        <v>1</v>
      </c>
      <c r="BP58" s="206">
        <f>MAX(BF58,BG58)</f>
        <v>845419.49108456494</v>
      </c>
      <c r="BU58" s="165">
        <f t="shared" si="9"/>
        <v>102000</v>
      </c>
      <c r="BV58" s="164">
        <v>0</v>
      </c>
    </row>
    <row r="59" spans="1:81">
      <c r="A59" s="11">
        <v>53</v>
      </c>
      <c r="C59" s="25">
        <v>0.92827305338155253</v>
      </c>
      <c r="D59" s="25">
        <v>7.172694661844746E-2</v>
      </c>
      <c r="E59" s="426" t="e">
        <v>#REF!</v>
      </c>
      <c r="F59" s="25">
        <v>0.85698574654158532</v>
      </c>
      <c r="G59" s="25">
        <v>0.14301425345841473</v>
      </c>
      <c r="H59" s="426" t="e">
        <v>#REF!</v>
      </c>
      <c r="I59" s="25">
        <v>0.7387891103069999</v>
      </c>
      <c r="J59" s="25">
        <v>0.26121088969300016</v>
      </c>
      <c r="K59" s="426" t="e">
        <v>#REF!</v>
      </c>
      <c r="L59" s="25">
        <v>7.6139894467779135E-2</v>
      </c>
      <c r="M59" s="25">
        <v>0.49545093890992448</v>
      </c>
      <c r="N59" s="25">
        <v>0.42840916662229644</v>
      </c>
      <c r="O59" s="25">
        <v>-11.074196876834373</v>
      </c>
      <c r="P59" s="25">
        <v>3.4212812735435826E-2</v>
      </c>
      <c r="Q59" s="25">
        <v>6.525168150212096E-5</v>
      </c>
      <c r="R59" s="25">
        <v>1.0656142664904553</v>
      </c>
      <c r="S59" s="146"/>
      <c r="T59">
        <v>0.91817148047359298</v>
      </c>
      <c r="U59">
        <v>0.44421560445090669</v>
      </c>
      <c r="V59">
        <v>0.34762577419921492</v>
      </c>
      <c r="W59">
        <v>1</v>
      </c>
      <c r="Y59" s="2">
        <v>113.70488882922467</v>
      </c>
      <c r="Z59" s="2">
        <v>720.41575377604408</v>
      </c>
      <c r="AA59" s="2">
        <v>159.10783095054961</v>
      </c>
      <c r="AB59" s="2">
        <v>5701.2579522345541</v>
      </c>
      <c r="AC59" s="2">
        <v>2791.2547159520427</v>
      </c>
      <c r="AD59" s="2">
        <v>2039.6447899486946</v>
      </c>
      <c r="AE59" s="2">
        <v>510.49647128903661</v>
      </c>
      <c r="AF59" s="2">
        <v>1074.9409435378789</v>
      </c>
      <c r="AG59" s="2">
        <v>137.06736872459498</v>
      </c>
      <c r="AH59" s="2">
        <v>776.56327466917435</v>
      </c>
      <c r="AI59" s="2">
        <v>382394.83585659449</v>
      </c>
      <c r="AJ59" s="2">
        <v>335960.79112864553</v>
      </c>
      <c r="AL59" s="25">
        <v>0.91958697277784252</v>
      </c>
      <c r="AM59" s="25">
        <v>0.91657142601753594</v>
      </c>
      <c r="AN59" s="25">
        <v>0.90015257441748575</v>
      </c>
      <c r="AO59" s="25">
        <v>0.89050556976298489</v>
      </c>
      <c r="AP59" s="25">
        <v>0.74610359628412515</v>
      </c>
      <c r="AQ59" s="25">
        <v>0.91958697277784252</v>
      </c>
      <c r="AR59" s="25">
        <v>0.91657142601753594</v>
      </c>
      <c r="AS59" s="25">
        <v>0.90015257441748575</v>
      </c>
      <c r="AT59" s="25">
        <v>0.89050556976298489</v>
      </c>
      <c r="AU59" s="25">
        <v>0.74610359628412515</v>
      </c>
      <c r="AW59" s="1">
        <v>13.102575891865042</v>
      </c>
      <c r="AX59" s="1">
        <v>14.719289093502024</v>
      </c>
      <c r="AY59" s="2">
        <v>1056288.9779877574</v>
      </c>
      <c r="AZ59" s="1">
        <v>15.280661112022301</v>
      </c>
      <c r="BA59" s="1">
        <v>16.973904146763399</v>
      </c>
      <c r="BB59" s="2">
        <v>849588.72358403669</v>
      </c>
      <c r="BC59" s="2">
        <f t="shared" si="6"/>
        <v>-206700.25440372073</v>
      </c>
      <c r="BD59" s="242">
        <f t="shared" si="7"/>
        <v>2.1780852201572589</v>
      </c>
      <c r="BE59" s="510">
        <f t="shared" si="1"/>
        <v>-94899.984854034716</v>
      </c>
      <c r="BF59" s="161">
        <f t="shared" si="2"/>
        <v>1040123.1647106493</v>
      </c>
      <c r="BG59" s="2">
        <f t="shared" si="3"/>
        <v>1595317.0543395313</v>
      </c>
      <c r="BI59">
        <f t="shared" si="4"/>
        <v>0</v>
      </c>
      <c r="BJ59" s="90">
        <f t="shared" si="5"/>
        <v>1</v>
      </c>
      <c r="BL59" s="165">
        <v>104000</v>
      </c>
      <c r="BM59">
        <v>0</v>
      </c>
      <c r="BN59" s="90">
        <v>1</v>
      </c>
      <c r="BP59" s="206">
        <f t="shared" si="8"/>
        <v>1595317.0543395313</v>
      </c>
      <c r="BU59" s="165">
        <f t="shared" si="9"/>
        <v>104000</v>
      </c>
      <c r="BV59" s="164">
        <v>0</v>
      </c>
    </row>
    <row r="60" spans="1:81">
      <c r="A60" s="11">
        <v>54</v>
      </c>
      <c r="C60" s="25">
        <v>0.92453146580209022</v>
      </c>
      <c r="D60" s="25">
        <v>7.5468534197909734E-2</v>
      </c>
      <c r="E60" s="426" t="e">
        <v>#REF!</v>
      </c>
      <c r="F60" s="25">
        <v>0.86002786879320814</v>
      </c>
      <c r="G60" s="25">
        <v>0.13997213120679181</v>
      </c>
      <c r="H60" s="426" t="e">
        <v>#REF!</v>
      </c>
      <c r="I60" s="25">
        <v>0.75333200520287824</v>
      </c>
      <c r="J60" s="25">
        <v>0.24666799479712173</v>
      </c>
      <c r="K60" s="426" t="e">
        <v>#REF!</v>
      </c>
      <c r="L60" s="25">
        <v>0.11219338712980098</v>
      </c>
      <c r="M60" s="25">
        <v>0.49743503007246193</v>
      </c>
      <c r="N60" s="25">
        <v>0.39037158279773709</v>
      </c>
      <c r="O60" s="25">
        <v>-11.376114970614458</v>
      </c>
      <c r="P60" s="25">
        <v>3.7284487947022792E-2</v>
      </c>
      <c r="Q60" s="25">
        <v>5.4890708006687889E-5</v>
      </c>
      <c r="R60" s="25">
        <v>1.0807831301732131</v>
      </c>
      <c r="S60" s="146"/>
      <c r="T60">
        <v>0.94607353737313282</v>
      </c>
      <c r="U60">
        <v>0.44566184769126732</v>
      </c>
      <c r="V60">
        <v>0.33024642179524322</v>
      </c>
      <c r="W60">
        <v>1</v>
      </c>
      <c r="Y60" s="2">
        <v>185.06015978583761</v>
      </c>
      <c r="Z60" s="2">
        <v>10778.743360852432</v>
      </c>
      <c r="AA60" s="2">
        <v>1467.417243314959</v>
      </c>
      <c r="AB60" s="2">
        <v>12719.926639379291</v>
      </c>
      <c r="AC60" s="2">
        <v>3021.973558150406</v>
      </c>
      <c r="AD60" s="2">
        <v>956.663991214676</v>
      </c>
      <c r="AE60" s="2">
        <v>540.14125184669888</v>
      </c>
      <c r="AF60" s="2">
        <v>1201.8588491345697</v>
      </c>
      <c r="AG60" s="2">
        <v>55.003614788592174</v>
      </c>
      <c r="AH60" s="2">
        <v>595.69451950433381</v>
      </c>
      <c r="AI60" s="2">
        <v>561928.23730841593</v>
      </c>
      <c r="AJ60" s="2">
        <v>521591.60905511724</v>
      </c>
      <c r="AL60" s="25">
        <v>0.9197161412325856</v>
      </c>
      <c r="AM60" s="25">
        <v>0.91320003684965401</v>
      </c>
      <c r="AN60" s="25">
        <v>0.90642552077014071</v>
      </c>
      <c r="AO60" s="25">
        <v>0.8817444693791574</v>
      </c>
      <c r="AP60" s="25">
        <v>0.83565386891391003</v>
      </c>
      <c r="AQ60" s="25">
        <v>0.9197161412325856</v>
      </c>
      <c r="AR60" s="25">
        <v>0.91320003684965401</v>
      </c>
      <c r="AS60" s="25">
        <v>0.90642552077014071</v>
      </c>
      <c r="AT60" s="25">
        <v>0.8817444693791574</v>
      </c>
      <c r="AU60" s="25">
        <v>0.83565386891391003</v>
      </c>
      <c r="AW60" s="1">
        <v>13.482498536053658</v>
      </c>
      <c r="AX60" s="1">
        <v>14.946980805619365</v>
      </c>
      <c r="AY60" s="2">
        <v>1915453.605102435</v>
      </c>
      <c r="AZ60" s="1">
        <v>15.536459866108798</v>
      </c>
      <c r="BA60" s="1">
        <v>17.127887337113243</v>
      </c>
      <c r="BB60" s="2">
        <v>1463114.2523187399</v>
      </c>
      <c r="BC60" s="2">
        <f t="shared" si="6"/>
        <v>-452339.3527836951</v>
      </c>
      <c r="BD60" s="242">
        <f t="shared" si="7"/>
        <v>2.0539613300551398</v>
      </c>
      <c r="BE60" s="510">
        <f t="shared" si="1"/>
        <v>-220227.78431352053</v>
      </c>
      <c r="BF60" s="161">
        <f t="shared" si="2"/>
        <v>241746.16066615027</v>
      </c>
      <c r="BG60" s="2">
        <f t="shared" si="3"/>
        <v>1022719.3262586677</v>
      </c>
      <c r="BI60">
        <f t="shared" si="4"/>
        <v>0</v>
      </c>
      <c r="BJ60" s="90">
        <f t="shared" si="5"/>
        <v>1</v>
      </c>
      <c r="BL60" s="165">
        <v>106000</v>
      </c>
      <c r="BM60">
        <v>0</v>
      </c>
      <c r="BN60" s="90">
        <v>1</v>
      </c>
      <c r="BP60" s="206">
        <f t="shared" si="8"/>
        <v>1022719.3262586677</v>
      </c>
      <c r="BU60" s="165">
        <f t="shared" si="9"/>
        <v>106000</v>
      </c>
      <c r="BV60" s="164">
        <v>0</v>
      </c>
    </row>
    <row r="61" spans="1:81">
      <c r="A61" s="11">
        <v>55</v>
      </c>
      <c r="C61" s="25">
        <v>0.92665284692015937</v>
      </c>
      <c r="D61" s="25">
        <v>7.3347153079840688E-2</v>
      </c>
      <c r="E61" s="426" t="e">
        <v>#REF!</v>
      </c>
      <c r="F61" s="25">
        <v>0.85818035643283719</v>
      </c>
      <c r="G61" s="25">
        <v>0.14181964356716287</v>
      </c>
      <c r="H61" s="426" t="e">
        <v>#REF!</v>
      </c>
      <c r="I61" s="25">
        <v>0.77333358232115823</v>
      </c>
      <c r="J61" s="25">
        <v>0.22666641767884183</v>
      </c>
      <c r="K61" s="426" t="e">
        <v>#REF!</v>
      </c>
      <c r="L61" s="25">
        <v>8.0596485964581799E-2</v>
      </c>
      <c r="M61" s="25">
        <v>0.49807604659235305</v>
      </c>
      <c r="N61" s="25">
        <v>0.42132746744306515</v>
      </c>
      <c r="O61" s="25">
        <v>-11.061895575996285</v>
      </c>
      <c r="P61" s="25">
        <v>3.6823386938778915E-2</v>
      </c>
      <c r="Q61" s="25">
        <v>7.3714331193836115E-5</v>
      </c>
      <c r="R61" s="25">
        <v>1.0411760087368447</v>
      </c>
      <c r="S61" s="146"/>
      <c r="T61">
        <v>0.9867537193878273</v>
      </c>
      <c r="U61">
        <v>0.4381623814483781</v>
      </c>
      <c r="V61">
        <v>0.30026133924015341</v>
      </c>
      <c r="W61">
        <v>1</v>
      </c>
      <c r="Y61" s="2">
        <v>92.528200561270225</v>
      </c>
      <c r="Z61" s="2">
        <v>1367.2443834732092</v>
      </c>
      <c r="AA61" s="2">
        <v>7995.6812601119309</v>
      </c>
      <c r="AB61" s="2">
        <v>1124.5729206777562</v>
      </c>
      <c r="AC61" s="2">
        <v>1068.3963923700885</v>
      </c>
      <c r="AD61" s="2">
        <v>1075.8345142910921</v>
      </c>
      <c r="AE61" s="2">
        <v>590.80467505251534</v>
      </c>
      <c r="AF61" s="2">
        <v>847.6734116390262</v>
      </c>
      <c r="AG61" s="2">
        <v>173.32372034015239</v>
      </c>
      <c r="AH61" s="2">
        <v>355.26316923077366</v>
      </c>
      <c r="AI61" s="2">
        <v>520699.84870625532</v>
      </c>
      <c r="AJ61" s="2">
        <v>471369.30937496002</v>
      </c>
      <c r="AL61" s="25">
        <v>0.91793904048355013</v>
      </c>
      <c r="AM61" s="25">
        <v>0.91505884104131852</v>
      </c>
      <c r="AN61" s="25">
        <v>0.91271451775144641</v>
      </c>
      <c r="AO61" s="25">
        <v>0.84825548274001528</v>
      </c>
      <c r="AP61" s="25">
        <v>0.63598976552921205</v>
      </c>
      <c r="AQ61" s="25">
        <v>0.91793904048355013</v>
      </c>
      <c r="AR61" s="25">
        <v>0.91505884104131852</v>
      </c>
      <c r="AS61" s="25">
        <v>0.91271451775144641</v>
      </c>
      <c r="AT61" s="25">
        <v>0.84825548274001528</v>
      </c>
      <c r="AU61" s="25">
        <v>0.63598976552921205</v>
      </c>
      <c r="AW61" s="1">
        <v>13.063467311670578</v>
      </c>
      <c r="AX61" s="1">
        <v>15.015961157106986</v>
      </c>
      <c r="AY61" s="2">
        <v>1495261.8218585672</v>
      </c>
      <c r="AZ61" s="1">
        <v>15.259815418288907</v>
      </c>
      <c r="BA61" s="1">
        <v>17.180174579823053</v>
      </c>
      <c r="BB61" s="2">
        <v>1186298.162193004</v>
      </c>
      <c r="BC61" s="2">
        <f t="shared" si="6"/>
        <v>-308963.65966556314</v>
      </c>
      <c r="BD61" s="242">
        <f t="shared" si="7"/>
        <v>2.1963481066183288</v>
      </c>
      <c r="BE61" s="510">
        <f t="shared" si="1"/>
        <v>-140671.53505154882</v>
      </c>
      <c r="BF61" s="161">
        <f t="shared" si="2"/>
        <v>594892.94800872542</v>
      </c>
      <c r="BG61" s="2">
        <f t="shared" si="3"/>
        <v>1255272.304733221</v>
      </c>
      <c r="BI61">
        <f t="shared" si="4"/>
        <v>0</v>
      </c>
      <c r="BJ61" s="90">
        <f t="shared" si="5"/>
        <v>1</v>
      </c>
      <c r="BL61" s="165">
        <v>108000</v>
      </c>
      <c r="BM61">
        <v>0</v>
      </c>
      <c r="BN61" s="90">
        <v>1</v>
      </c>
      <c r="BP61" s="206">
        <f t="shared" si="8"/>
        <v>1255272.304733221</v>
      </c>
      <c r="BU61" s="165">
        <f t="shared" si="9"/>
        <v>108000</v>
      </c>
      <c r="BV61" s="164">
        <v>0</v>
      </c>
    </row>
    <row r="62" spans="1:81">
      <c r="A62" s="11">
        <v>56</v>
      </c>
      <c r="C62" s="25">
        <v>0.91540452015648954</v>
      </c>
      <c r="D62" s="25">
        <v>8.4595479843510429E-2</v>
      </c>
      <c r="E62" s="426" t="e">
        <v>#REF!</v>
      </c>
      <c r="F62" s="25">
        <v>0.86059301355394324</v>
      </c>
      <c r="G62" s="25">
        <v>0.1394069864460567</v>
      </c>
      <c r="H62" s="426" t="e">
        <v>#REF!</v>
      </c>
      <c r="I62" s="25">
        <v>0.76230883022155416</v>
      </c>
      <c r="J62" s="25">
        <v>0.23769116977844587</v>
      </c>
      <c r="K62" s="426" t="e">
        <v>#REF!</v>
      </c>
      <c r="L62" s="25">
        <v>0.17851567116187256</v>
      </c>
      <c r="M62" s="25">
        <v>0.50118072534756375</v>
      </c>
      <c r="N62" s="25">
        <v>0.32030360349056369</v>
      </c>
      <c r="O62" s="25">
        <v>-11.24771914178779</v>
      </c>
      <c r="P62" s="25">
        <v>3.7118992225998362E-2</v>
      </c>
      <c r="Q62" s="25">
        <v>6.1978595382316428E-5</v>
      </c>
      <c r="R62" s="25">
        <v>1.0648606302745631</v>
      </c>
      <c r="S62" s="146"/>
      <c r="T62">
        <v>1.0499918524747298</v>
      </c>
      <c r="U62">
        <v>0.43280158718106665</v>
      </c>
      <c r="V62">
        <v>0.31619559633284783</v>
      </c>
      <c r="W62">
        <v>1</v>
      </c>
      <c r="Y62" s="2">
        <v>1050.9764553900379</v>
      </c>
      <c r="Z62" s="2">
        <v>7559.2412851221879</v>
      </c>
      <c r="AA62" s="2">
        <v>525.24968195529584</v>
      </c>
      <c r="AB62" s="2">
        <v>6349.4528239930205</v>
      </c>
      <c r="AC62" s="2">
        <v>242.20756253822094</v>
      </c>
      <c r="AD62" s="2">
        <v>1630.0641361228502</v>
      </c>
      <c r="AE62" s="2">
        <v>543.61260228835272</v>
      </c>
      <c r="AF62" s="2">
        <v>1130.2071826033498</v>
      </c>
      <c r="AG62" s="2">
        <v>105.40228072310283</v>
      </c>
      <c r="AH62" s="2">
        <v>481.05401907229771</v>
      </c>
      <c r="AI62" s="2">
        <v>469117.90033911524</v>
      </c>
      <c r="AJ62" s="2">
        <v>430811.14949651848</v>
      </c>
      <c r="AL62" s="25">
        <v>0.90823604950029113</v>
      </c>
      <c r="AM62" s="25">
        <v>0.91646507436089253</v>
      </c>
      <c r="AN62" s="25">
        <v>0.90869676602405502</v>
      </c>
      <c r="AO62" s="25">
        <v>0.85930106212150492</v>
      </c>
      <c r="AP62" s="25">
        <v>0.64189810842109729</v>
      </c>
      <c r="AQ62" s="25">
        <v>0.90823604950029113</v>
      </c>
      <c r="AR62" s="25">
        <v>0.91646507436089253</v>
      </c>
      <c r="AS62" s="25">
        <v>0.90869676602405502</v>
      </c>
      <c r="AT62" s="25">
        <v>0.85930106212150492</v>
      </c>
      <c r="AU62" s="25">
        <v>0.64189810842109729</v>
      </c>
      <c r="AW62" s="1">
        <v>13.162319584547554</v>
      </c>
      <c r="AX62" s="1">
        <v>15.400209007335292</v>
      </c>
      <c r="AY62" s="2">
        <v>1833685.6512749591</v>
      </c>
      <c r="AZ62" s="1">
        <v>15.133177831630787</v>
      </c>
      <c r="BA62" s="1">
        <v>17.287640231040385</v>
      </c>
      <c r="BB62" s="2">
        <v>1382795.9118424009</v>
      </c>
      <c r="BC62" s="2">
        <f t="shared" si="6"/>
        <v>-450889.73943255818</v>
      </c>
      <c r="BD62" s="242">
        <f t="shared" si="7"/>
        <v>1.9708582470832336</v>
      </c>
      <c r="BE62" s="510">
        <f t="shared" si="1"/>
        <v>-228778.37109789668</v>
      </c>
      <c r="BF62" s="161">
        <f t="shared" si="2"/>
        <v>272285.4822526495</v>
      </c>
      <c r="BG62" s="2">
        <f t="shared" si="3"/>
        <v>1038512.541218525</v>
      </c>
      <c r="BI62">
        <f t="shared" si="4"/>
        <v>0</v>
      </c>
      <c r="BJ62" s="90">
        <f t="shared" si="5"/>
        <v>1</v>
      </c>
      <c r="BL62" s="165">
        <v>110000</v>
      </c>
      <c r="BM62">
        <v>0</v>
      </c>
      <c r="BN62" s="90">
        <v>1</v>
      </c>
      <c r="BP62" s="206">
        <f t="shared" si="8"/>
        <v>1038512.541218525</v>
      </c>
      <c r="BU62" s="165">
        <f t="shared" si="9"/>
        <v>110000</v>
      </c>
      <c r="BV62" s="164">
        <v>0</v>
      </c>
    </row>
    <row r="63" spans="1:81">
      <c r="A63" s="11">
        <v>57</v>
      </c>
      <c r="C63" s="25">
        <v>0.92778414869817749</v>
      </c>
      <c r="D63" s="25">
        <v>7.2215851301822509E-2</v>
      </c>
      <c r="E63" s="426" t="e">
        <v>#REF!</v>
      </c>
      <c r="F63" s="25">
        <v>0.84802993604187316</v>
      </c>
      <c r="G63" s="25">
        <v>0.15197006395812682</v>
      </c>
      <c r="H63" s="426" t="e">
        <v>#REF!</v>
      </c>
      <c r="I63" s="25">
        <v>0.74949548764238805</v>
      </c>
      <c r="J63" s="25">
        <v>0.25050451235761195</v>
      </c>
      <c r="K63" s="426" t="e">
        <v>#REF!</v>
      </c>
      <c r="L63" s="25">
        <v>4.9306060327655832E-2</v>
      </c>
      <c r="M63" s="25">
        <v>0.49829892128238301</v>
      </c>
      <c r="N63" s="25">
        <v>0.45239501838996121</v>
      </c>
      <c r="O63" s="25">
        <v>-10.937553946724231</v>
      </c>
      <c r="P63" s="25">
        <v>3.4257498218659511E-2</v>
      </c>
      <c r="Q63" s="25">
        <v>7.4946275967562289E-5</v>
      </c>
      <c r="R63" s="25">
        <v>1.0415673731404187</v>
      </c>
      <c r="S63" s="146"/>
      <c r="T63">
        <v>0.97215819362642542</v>
      </c>
      <c r="U63">
        <v>0.47798215528108745</v>
      </c>
      <c r="V63">
        <v>0.33363859544915669</v>
      </c>
      <c r="W63">
        <v>1</v>
      </c>
      <c r="Y63" s="2">
        <v>159.74065919565538</v>
      </c>
      <c r="Z63" s="2">
        <v>6586.2163781658255</v>
      </c>
      <c r="AA63" s="2">
        <v>28.170200290834902</v>
      </c>
      <c r="AB63" s="2">
        <v>537.59825983825669</v>
      </c>
      <c r="AC63" s="2">
        <v>1021.4769073684485</v>
      </c>
      <c r="AD63" s="2">
        <v>340.2106394294396</v>
      </c>
      <c r="AE63" s="2">
        <v>571.55069821576888</v>
      </c>
      <c r="AF63" s="2">
        <v>1066.8713481140019</v>
      </c>
      <c r="AG63" s="2">
        <v>106.02262395835602</v>
      </c>
      <c r="AH63" s="2">
        <v>332.72936069927687</v>
      </c>
      <c r="AI63" s="2">
        <v>694232.25621515943</v>
      </c>
      <c r="AJ63" s="2">
        <v>673093.95021527517</v>
      </c>
      <c r="AL63" s="25">
        <v>0.91360067602126527</v>
      </c>
      <c r="AM63" s="25">
        <v>0.92275899342112921</v>
      </c>
      <c r="AN63" s="25">
        <v>0.91335912672043984</v>
      </c>
      <c r="AO63" s="25">
        <v>0.86835928700479603</v>
      </c>
      <c r="AP63" s="25">
        <v>0.7229779128057513</v>
      </c>
      <c r="AQ63" s="25">
        <v>0.91360067602126527</v>
      </c>
      <c r="AR63" s="25">
        <v>0.92275899342112921</v>
      </c>
      <c r="AS63" s="25">
        <v>0.91335912672043984</v>
      </c>
      <c r="AT63" s="25">
        <v>0.86835928700479603</v>
      </c>
      <c r="AU63" s="25">
        <v>0.7229779128057513</v>
      </c>
      <c r="AW63" s="1">
        <v>13.134258625082065</v>
      </c>
      <c r="AX63" s="1">
        <v>14.840505145138696</v>
      </c>
      <c r="AY63" s="2">
        <v>2003208.2747746073</v>
      </c>
      <c r="AZ63" s="1">
        <v>15.116114613070108</v>
      </c>
      <c r="BA63" s="1">
        <v>16.857992472645233</v>
      </c>
      <c r="BB63" s="2">
        <v>1384483.1321915647</v>
      </c>
      <c r="BC63" s="2">
        <f t="shared" si="6"/>
        <v>-618725.14258304262</v>
      </c>
      <c r="BD63" s="242">
        <f t="shared" si="7"/>
        <v>1.9818559879880429</v>
      </c>
      <c r="BE63" s="510">
        <f t="shared" si="1"/>
        <v>-312194.80443236703</v>
      </c>
      <c r="BF63" s="161">
        <f t="shared" si="2"/>
        <v>98273.105238523334</v>
      </c>
      <c r="BG63" s="2">
        <f t="shared" si="3"/>
        <v>1034095.2058996528</v>
      </c>
      <c r="BI63">
        <f t="shared" si="4"/>
        <v>0</v>
      </c>
      <c r="BJ63" s="90">
        <f t="shared" si="5"/>
        <v>1</v>
      </c>
      <c r="BL63" s="165">
        <v>112000</v>
      </c>
      <c r="BM63">
        <v>0</v>
      </c>
      <c r="BN63" s="90">
        <v>1</v>
      </c>
      <c r="BP63" s="206">
        <f t="shared" si="8"/>
        <v>1034095.2058996528</v>
      </c>
      <c r="BU63" s="165">
        <f t="shared" si="9"/>
        <v>112000</v>
      </c>
      <c r="BV63" s="164">
        <v>0</v>
      </c>
    </row>
    <row r="64" spans="1:81">
      <c r="A64" s="11">
        <v>58</v>
      </c>
      <c r="C64" s="25">
        <v>0.917620538979803</v>
      </c>
      <c r="D64" s="25">
        <v>8.2379461020196956E-2</v>
      </c>
      <c r="E64" s="426" t="e">
        <v>#REF!</v>
      </c>
      <c r="F64" s="25">
        <v>0.85832761126087342</v>
      </c>
      <c r="G64" s="25">
        <v>0.1416723887391266</v>
      </c>
      <c r="H64" s="426" t="e">
        <v>#REF!</v>
      </c>
      <c r="I64" s="25">
        <v>0.72368810319741361</v>
      </c>
      <c r="J64" s="25">
        <v>0.27631189680258633</v>
      </c>
      <c r="K64" s="426" t="e">
        <v>#REF!</v>
      </c>
      <c r="L64" s="25">
        <v>0.1614614761096968</v>
      </c>
      <c r="M64" s="25">
        <v>0.49992777155029561</v>
      </c>
      <c r="N64" s="25">
        <v>0.33861075234000754</v>
      </c>
      <c r="O64" s="25">
        <v>-11.369665573043225</v>
      </c>
      <c r="P64" s="25">
        <v>3.6829063136487664E-2</v>
      </c>
      <c r="Q64" s="25">
        <v>5.4199172275190262E-5</v>
      </c>
      <c r="R64" s="25">
        <v>1.0837120995845759</v>
      </c>
      <c r="S64" s="146"/>
      <c r="T64">
        <v>1.0717303051190437</v>
      </c>
      <c r="U64">
        <v>0.44195391946619639</v>
      </c>
      <c r="V64">
        <v>0.3704750695278462</v>
      </c>
      <c r="W64">
        <v>1</v>
      </c>
      <c r="Y64" s="2">
        <v>40.901660831020706</v>
      </c>
      <c r="Z64" s="2">
        <v>2302.8289331164415</v>
      </c>
      <c r="AA64" s="2">
        <v>1350.6023298527693</v>
      </c>
      <c r="AB64" s="2">
        <v>1838.398946520686</v>
      </c>
      <c r="AC64" s="2">
        <v>43.46628644857703</v>
      </c>
      <c r="AD64" s="2">
        <v>470.67279301779121</v>
      </c>
      <c r="AE64" s="2">
        <v>570.44975653648737</v>
      </c>
      <c r="AF64" s="2">
        <v>1016.8853770762192</v>
      </c>
      <c r="AG64" s="2">
        <v>89.329049821541588</v>
      </c>
      <c r="AH64" s="2">
        <v>348.78853033064701</v>
      </c>
      <c r="AI64" s="2">
        <v>485004.55777436489</v>
      </c>
      <c r="AJ64" s="2">
        <v>434432.81997641764</v>
      </c>
      <c r="AL64" s="25">
        <v>0.91848299597604055</v>
      </c>
      <c r="AM64" s="25">
        <v>0.91189810122666559</v>
      </c>
      <c r="AN64" s="25">
        <v>0.90540889340255026</v>
      </c>
      <c r="AO64" s="25">
        <v>0.81542219872666521</v>
      </c>
      <c r="AP64" s="25">
        <v>0.68378927303224968</v>
      </c>
      <c r="AQ64" s="25">
        <v>0.91848299597604055</v>
      </c>
      <c r="AR64" s="25">
        <v>0.91189810122666559</v>
      </c>
      <c r="AS64" s="25">
        <v>0.90540889340255026</v>
      </c>
      <c r="AT64" s="25">
        <v>0.81542219872666521</v>
      </c>
      <c r="AU64" s="25">
        <v>0.68378927303224968</v>
      </c>
      <c r="AW64" s="1">
        <v>13.360675759460733</v>
      </c>
      <c r="AX64" s="1">
        <v>15.370772553547319</v>
      </c>
      <c r="AY64" s="2">
        <v>1629402.4600798348</v>
      </c>
      <c r="AZ64" s="1">
        <v>15.04566976557957</v>
      </c>
      <c r="BA64" s="1">
        <v>17.036995499798081</v>
      </c>
      <c r="BB64" s="2">
        <v>1270619.3445274581</v>
      </c>
      <c r="BC64" s="2">
        <f t="shared" si="6"/>
        <v>-358783.11555237672</v>
      </c>
      <c r="BD64" s="242">
        <f t="shared" si="7"/>
        <v>1.6849940061188367</v>
      </c>
      <c r="BE64" s="510">
        <f t="shared" si="1"/>
        <v>-212928.42244512591</v>
      </c>
      <c r="BF64" s="161">
        <f t="shared" si="2"/>
        <v>508305.66143388255</v>
      </c>
      <c r="BG64" s="2">
        <f t="shared" si="3"/>
        <v>1136687.817965273</v>
      </c>
      <c r="BI64">
        <f t="shared" si="4"/>
        <v>0</v>
      </c>
      <c r="BJ64" s="90">
        <f t="shared" si="5"/>
        <v>1</v>
      </c>
      <c r="BL64" s="165">
        <v>114000</v>
      </c>
      <c r="BM64">
        <v>0</v>
      </c>
      <c r="BN64" s="90">
        <v>1</v>
      </c>
      <c r="BP64" s="206">
        <f t="shared" si="8"/>
        <v>1136687.817965273</v>
      </c>
      <c r="BU64" s="165">
        <f t="shared" si="9"/>
        <v>114000</v>
      </c>
      <c r="BV64" s="164">
        <v>0</v>
      </c>
    </row>
    <row r="65" spans="1:74">
      <c r="A65" s="11">
        <v>59</v>
      </c>
      <c r="C65" s="25">
        <v>0.91650644508446399</v>
      </c>
      <c r="D65" s="25">
        <v>8.3493554915535964E-2</v>
      </c>
      <c r="E65" s="426" t="e">
        <v>#REF!</v>
      </c>
      <c r="F65" s="25">
        <v>0.85275617460935904</v>
      </c>
      <c r="G65" s="25">
        <v>0.14724382539064093</v>
      </c>
      <c r="H65" s="426" t="e">
        <v>#REF!</v>
      </c>
      <c r="I65" s="25">
        <v>0.74164447234978981</v>
      </c>
      <c r="J65" s="25">
        <v>0.25835552765021019</v>
      </c>
      <c r="K65" s="426" t="e">
        <v>#REF!</v>
      </c>
      <c r="L65" s="25">
        <v>0.16242526760159265</v>
      </c>
      <c r="M65" s="25">
        <v>0.49782804892057719</v>
      </c>
      <c r="N65" s="25">
        <v>0.33974668347783016</v>
      </c>
      <c r="O65" s="25">
        <v>-11.191855045660422</v>
      </c>
      <c r="P65" s="25">
        <v>3.3822085699547727E-2</v>
      </c>
      <c r="Q65" s="25">
        <v>5.706455162375545E-5</v>
      </c>
      <c r="R65" s="25">
        <v>1.0878599601525309</v>
      </c>
      <c r="S65" s="146"/>
      <c r="T65">
        <v>1.0603322394146621</v>
      </c>
      <c r="U65">
        <v>0.45216007537775565</v>
      </c>
      <c r="V65">
        <v>0.34482856164940556</v>
      </c>
      <c r="W65">
        <v>1</v>
      </c>
      <c r="Y65" s="2">
        <v>707.24561927481682</v>
      </c>
      <c r="Z65" s="2">
        <v>1585.9357499478333</v>
      </c>
      <c r="AA65" s="2">
        <v>4287.7952704103627</v>
      </c>
      <c r="AB65" s="2">
        <v>10843.433008956998</v>
      </c>
      <c r="AC65" s="2">
        <v>118.26646962089293</v>
      </c>
      <c r="AD65" s="2">
        <v>2667.3968946855757</v>
      </c>
      <c r="AE65" s="2">
        <v>566.16812474348239</v>
      </c>
      <c r="AF65" s="2">
        <v>1088.1000316599918</v>
      </c>
      <c r="AG65" s="2">
        <v>184.82622099830945</v>
      </c>
      <c r="AH65" s="2">
        <v>333.58333391441494</v>
      </c>
      <c r="AI65" s="2">
        <v>465157.78098849219</v>
      </c>
      <c r="AJ65" s="2">
        <v>428436.19150992995</v>
      </c>
      <c r="AL65" s="25">
        <v>0.91481766244884133</v>
      </c>
      <c r="AM65" s="25">
        <v>0.91470371122586214</v>
      </c>
      <c r="AN65" s="25">
        <v>0.90374257883088149</v>
      </c>
      <c r="AO65" s="25">
        <v>0.84561076404379387</v>
      </c>
      <c r="AP65" s="25">
        <v>0.80575363288607382</v>
      </c>
      <c r="AQ65" s="25">
        <v>0.91481766244884133</v>
      </c>
      <c r="AR65" s="25">
        <v>0.91470371122586214</v>
      </c>
      <c r="AS65" s="25">
        <v>0.90374257883088149</v>
      </c>
      <c r="AT65" s="25">
        <v>0.84561076404379387</v>
      </c>
      <c r="AU65" s="25">
        <v>0.80575363288607382</v>
      </c>
      <c r="AW65" s="1">
        <v>13.517257859911707</v>
      </c>
      <c r="AX65" s="1">
        <v>15.170589603432433</v>
      </c>
      <c r="AY65" s="2">
        <v>1565885.6546460288</v>
      </c>
      <c r="AZ65" s="1">
        <v>15.208498328691057</v>
      </c>
      <c r="BA65" s="1">
        <v>16.937358334753551</v>
      </c>
      <c r="BB65" s="2">
        <v>1446443.4849603525</v>
      </c>
      <c r="BC65" s="2">
        <f t="shared" si="6"/>
        <v>-119442.16968567623</v>
      </c>
      <c r="BD65" s="242">
        <f t="shared" si="7"/>
        <v>1.6912404687793501</v>
      </c>
      <c r="BE65" s="510">
        <f t="shared" si="1"/>
        <v>-70624.001666589378</v>
      </c>
      <c r="BF65" s="161">
        <f t="shared" si="2"/>
        <v>596875.60293984413</v>
      </c>
      <c r="BG65" s="2">
        <f t="shared" si="3"/>
        <v>986916.24763021665</v>
      </c>
      <c r="BI65">
        <f t="shared" si="4"/>
        <v>0</v>
      </c>
      <c r="BJ65" s="90">
        <f t="shared" si="5"/>
        <v>1</v>
      </c>
      <c r="BL65" s="165">
        <v>116000</v>
      </c>
      <c r="BM65">
        <v>0</v>
      </c>
      <c r="BN65" s="90">
        <v>1</v>
      </c>
      <c r="BP65" s="206">
        <f t="shared" si="8"/>
        <v>986916.24763021665</v>
      </c>
      <c r="BU65" s="165">
        <f t="shared" si="9"/>
        <v>116000</v>
      </c>
      <c r="BV65" s="164">
        <v>0</v>
      </c>
    </row>
    <row r="66" spans="1:74">
      <c r="A66" s="11">
        <v>60</v>
      </c>
      <c r="C66" s="25">
        <v>0.91730584687986594</v>
      </c>
      <c r="D66" s="25">
        <v>8.2694153120134103E-2</v>
      </c>
      <c r="E66" s="426" t="e">
        <v>#REF!</v>
      </c>
      <c r="F66" s="25">
        <v>0.85573995927970248</v>
      </c>
      <c r="G66" s="25">
        <v>0.14426004072029752</v>
      </c>
      <c r="H66" s="426" t="e">
        <v>#REF!</v>
      </c>
      <c r="I66" s="25">
        <v>0.74463959430411408</v>
      </c>
      <c r="J66" s="25">
        <v>0.25536040569588592</v>
      </c>
      <c r="K66" s="426" t="e">
        <v>#REF!</v>
      </c>
      <c r="L66" s="25">
        <v>0.12586181296221727</v>
      </c>
      <c r="M66" s="25">
        <v>0.49973520984847403</v>
      </c>
      <c r="N66" s="25">
        <v>0.37440297718930876</v>
      </c>
      <c r="O66" s="25">
        <v>-10.735459252268868</v>
      </c>
      <c r="P66" s="25">
        <v>3.4268613909249609E-2</v>
      </c>
      <c r="Q66" s="25">
        <v>9.1774372307125158E-5</v>
      </c>
      <c r="R66" s="25">
        <v>1.0268218268010374</v>
      </c>
      <c r="S66" s="146"/>
      <c r="T66">
        <v>1.0452793147655695</v>
      </c>
      <c r="U66">
        <v>0.45379645827636506</v>
      </c>
      <c r="V66">
        <v>0.34134648635427428</v>
      </c>
      <c r="W66">
        <v>1</v>
      </c>
      <c r="Y66" s="2">
        <v>249.53632274180407</v>
      </c>
      <c r="Z66" s="2">
        <v>603.02511034593726</v>
      </c>
      <c r="AA66" s="2">
        <v>2214.6745571793622</v>
      </c>
      <c r="AB66" s="2">
        <v>6546.4505730562796</v>
      </c>
      <c r="AC66" s="2">
        <v>2429.2659830005905</v>
      </c>
      <c r="AD66" s="2">
        <v>852.13942881429693</v>
      </c>
      <c r="AE66" s="2">
        <v>573.08674673321843</v>
      </c>
      <c r="AF66" s="2">
        <v>1305.9606606455811</v>
      </c>
      <c r="AG66" s="2">
        <v>116.82100980155379</v>
      </c>
      <c r="AH66" s="2">
        <v>267.36757789414321</v>
      </c>
      <c r="AI66" s="2">
        <v>543791.7669988136</v>
      </c>
      <c r="AJ66" s="2">
        <v>512011.58569425542</v>
      </c>
      <c r="AL66" s="25">
        <v>0.91725149628669778</v>
      </c>
      <c r="AM66" s="25">
        <v>0.91323796891448572</v>
      </c>
      <c r="AN66" s="25">
        <v>0.91254060758540967</v>
      </c>
      <c r="AO66" s="25">
        <v>0.90133575258668253</v>
      </c>
      <c r="AP66" s="25">
        <v>0.77482987736195064</v>
      </c>
      <c r="AQ66" s="25">
        <v>0.91725149628669778</v>
      </c>
      <c r="AR66" s="25">
        <v>0.91323796891448572</v>
      </c>
      <c r="AS66" s="25">
        <v>0.91254060758540967</v>
      </c>
      <c r="AT66" s="25">
        <v>0.90133575258668253</v>
      </c>
      <c r="AU66" s="25">
        <v>0.77482987736195064</v>
      </c>
      <c r="AW66" s="1">
        <v>13.431066011345708</v>
      </c>
      <c r="AX66" s="1">
        <v>15.073670060845721</v>
      </c>
      <c r="AY66" s="2">
        <v>1806566.439316293</v>
      </c>
      <c r="AZ66" s="1">
        <v>15.21544534500517</v>
      </c>
      <c r="BA66" s="1">
        <v>16.922477273723572</v>
      </c>
      <c r="BB66" s="2">
        <v>1470982.2525772187</v>
      </c>
      <c r="BC66" s="2">
        <f t="shared" si="6"/>
        <v>-335584.1867390743</v>
      </c>
      <c r="BD66" s="242">
        <f t="shared" si="7"/>
        <v>1.7843793336594622</v>
      </c>
      <c r="BE66" s="510">
        <f t="shared" si="1"/>
        <v>-188067.7389660457</v>
      </c>
      <c r="BF66" s="161">
        <f t="shared" si="2"/>
        <v>342404.12249902007</v>
      </c>
      <c r="BG66" s="2">
        <f t="shared" si="3"/>
        <v>963489.00262360834</v>
      </c>
      <c r="BI66">
        <f t="shared" si="4"/>
        <v>0</v>
      </c>
      <c r="BJ66" s="90">
        <f t="shared" si="5"/>
        <v>1</v>
      </c>
      <c r="BL66" s="165">
        <v>118000</v>
      </c>
      <c r="BM66">
        <v>0</v>
      </c>
      <c r="BN66" s="90">
        <v>1</v>
      </c>
      <c r="BP66" s="206">
        <f t="shared" si="8"/>
        <v>963489.00262360834</v>
      </c>
      <c r="BU66" s="165">
        <f t="shared" si="9"/>
        <v>118000</v>
      </c>
      <c r="BV66" s="164">
        <v>0</v>
      </c>
    </row>
    <row r="67" spans="1:74">
      <c r="A67" s="11">
        <v>61</v>
      </c>
      <c r="C67" s="25">
        <v>0.92079275219037815</v>
      </c>
      <c r="D67" s="25">
        <v>7.9207247809621892E-2</v>
      </c>
      <c r="E67" s="426" t="e">
        <v>#REF!</v>
      </c>
      <c r="F67" s="25">
        <v>0.85266233573136185</v>
      </c>
      <c r="G67" s="25">
        <v>0.14733766426863817</v>
      </c>
      <c r="H67" s="426" t="e">
        <v>#REF!</v>
      </c>
      <c r="I67" s="25">
        <v>0.73931066954274183</v>
      </c>
      <c r="J67" s="25">
        <v>0.26068933045725812</v>
      </c>
      <c r="K67" s="426" t="e">
        <v>#REF!</v>
      </c>
      <c r="L67" s="25">
        <v>0.13284115413953695</v>
      </c>
      <c r="M67" s="25">
        <v>0.50209436682518616</v>
      </c>
      <c r="N67" s="25">
        <v>0.36506447903527689</v>
      </c>
      <c r="O67" s="25">
        <v>-11.337838307682508</v>
      </c>
      <c r="P67" s="25">
        <v>3.6453361960314526E-2</v>
      </c>
      <c r="Q67" s="25">
        <v>5.5075967121447037E-5</v>
      </c>
      <c r="R67" s="25">
        <v>1.0835653531558727</v>
      </c>
      <c r="S67" s="146"/>
      <c r="T67">
        <v>1.0860946113186194</v>
      </c>
      <c r="U67">
        <v>0.45790109632285642</v>
      </c>
      <c r="V67">
        <v>0.34788214959123354</v>
      </c>
      <c r="W67">
        <v>1</v>
      </c>
      <c r="Y67" s="2">
        <v>310.16830031658458</v>
      </c>
      <c r="Z67" s="2">
        <v>2059.5879102948852</v>
      </c>
      <c r="AA67" s="2">
        <v>1987.5033653593928</v>
      </c>
      <c r="AB67" s="2">
        <v>7151.1913379176631</v>
      </c>
      <c r="AC67" s="2">
        <v>328.11822366079741</v>
      </c>
      <c r="AD67" s="2">
        <v>955.86240216712952</v>
      </c>
      <c r="AE67" s="2">
        <v>537.82137600410817</v>
      </c>
      <c r="AF67" s="2">
        <v>945.31508362865463</v>
      </c>
      <c r="AG67" s="2">
        <v>112.76181547140129</v>
      </c>
      <c r="AH67" s="2">
        <v>493.97009463821445</v>
      </c>
      <c r="AI67" s="2">
        <v>534221.94205825985</v>
      </c>
      <c r="AJ67" s="2">
        <v>496800.73625031975</v>
      </c>
      <c r="AL67" s="25">
        <v>0.91137334147295979</v>
      </c>
      <c r="AM67" s="25">
        <v>0.91331850761076561</v>
      </c>
      <c r="AN67" s="25">
        <v>0.90683271419897649</v>
      </c>
      <c r="AO67" s="25">
        <v>0.84774116928923937</v>
      </c>
      <c r="AP67" s="25">
        <v>0.64923034459097917</v>
      </c>
      <c r="AQ67" s="25">
        <v>0.91137334147295979</v>
      </c>
      <c r="AR67" s="25">
        <v>0.91331850761076561</v>
      </c>
      <c r="AS67" s="25">
        <v>0.90683271419897649</v>
      </c>
      <c r="AT67" s="25">
        <v>0.84774116928923937</v>
      </c>
      <c r="AU67" s="25">
        <v>0.64923034459097917</v>
      </c>
      <c r="AW67" s="1">
        <v>13.270673030416559</v>
      </c>
      <c r="AX67" s="1">
        <v>15.345194552863859</v>
      </c>
      <c r="AY67" s="2">
        <v>1704514.0042710917</v>
      </c>
      <c r="AZ67" s="1">
        <v>14.936907124679252</v>
      </c>
      <c r="BA67" s="1">
        <v>16.984345558528208</v>
      </c>
      <c r="BB67" s="2">
        <v>1439319.0798093397</v>
      </c>
      <c r="BC67" s="2">
        <f t="shared" si="6"/>
        <v>-265194.92446175194</v>
      </c>
      <c r="BD67" s="242">
        <f t="shared" si="7"/>
        <v>1.666234094262693</v>
      </c>
      <c r="BE67" s="510">
        <f t="shared" si="1"/>
        <v>-159158.26316055574</v>
      </c>
      <c r="BF67" s="161">
        <f t="shared" si="2"/>
        <v>418793.6805955579</v>
      </c>
      <c r="BG67" s="2">
        <f t="shared" si="3"/>
        <v>950586.06013934035</v>
      </c>
      <c r="BI67">
        <f t="shared" si="4"/>
        <v>0</v>
      </c>
      <c r="BJ67" s="90">
        <f t="shared" si="5"/>
        <v>1</v>
      </c>
      <c r="BL67" s="165">
        <v>120000</v>
      </c>
      <c r="BM67">
        <v>0</v>
      </c>
      <c r="BN67" s="90">
        <v>1</v>
      </c>
      <c r="BP67" s="206">
        <f t="shared" si="8"/>
        <v>950586.06013934035</v>
      </c>
      <c r="BU67" s="165">
        <f t="shared" si="9"/>
        <v>120000</v>
      </c>
      <c r="BV67" s="164">
        <v>0</v>
      </c>
    </row>
    <row r="68" spans="1:74">
      <c r="A68" s="11">
        <v>62</v>
      </c>
      <c r="C68" s="25">
        <v>0.93027779918222442</v>
      </c>
      <c r="D68" s="25">
        <v>6.9722200817775554E-2</v>
      </c>
      <c r="E68" s="426" t="e">
        <v>#REF!</v>
      </c>
      <c r="F68" s="25">
        <v>0.85862807428400012</v>
      </c>
      <c r="G68" s="25">
        <v>0.14137192571599985</v>
      </c>
      <c r="H68" s="426" t="e">
        <v>#REF!</v>
      </c>
      <c r="I68" s="25">
        <v>0.7323973291299879</v>
      </c>
      <c r="J68" s="25">
        <v>0.2676026708700121</v>
      </c>
      <c r="K68" s="426" t="e">
        <v>#REF!</v>
      </c>
      <c r="L68" s="25">
        <v>0.1419633404185407</v>
      </c>
      <c r="M68" s="25">
        <v>0.49919260832020673</v>
      </c>
      <c r="N68" s="25">
        <v>0.35884405126125257</v>
      </c>
      <c r="O68" s="25">
        <v>-11.484265714980456</v>
      </c>
      <c r="P68" s="25">
        <v>3.8378415786621947E-2</v>
      </c>
      <c r="Q68" s="25">
        <v>5.1580222081713775E-5</v>
      </c>
      <c r="R68" s="25">
        <v>1.0805024198083886</v>
      </c>
      <c r="S68" s="146"/>
      <c r="T68">
        <v>0.92806618964768417</v>
      </c>
      <c r="U68">
        <v>0.43960535454338229</v>
      </c>
      <c r="V68">
        <v>0.35721803184363293</v>
      </c>
      <c r="W68">
        <v>1</v>
      </c>
      <c r="Y68" s="2">
        <v>875.30443225849319</v>
      </c>
      <c r="Z68" s="2">
        <v>8825.5567978349081</v>
      </c>
      <c r="AA68" s="2">
        <v>2420.8012400007842</v>
      </c>
      <c r="AB68" s="2">
        <v>6034.0687862683099</v>
      </c>
      <c r="AC68" s="2">
        <v>938.51086124915537</v>
      </c>
      <c r="AD68" s="2">
        <v>4322.311548707964</v>
      </c>
      <c r="AE68" s="2">
        <v>629.07818845491113</v>
      </c>
      <c r="AF68" s="2">
        <v>1107.7093295816035</v>
      </c>
      <c r="AG68" s="2">
        <v>113.69811871496702</v>
      </c>
      <c r="AH68" s="2">
        <v>466.67192949219162</v>
      </c>
      <c r="AI68" s="2">
        <v>574190.27918254398</v>
      </c>
      <c r="AJ68" s="2">
        <v>534980.41149223351</v>
      </c>
      <c r="AL68" s="25">
        <v>0.91862477944567966</v>
      </c>
      <c r="AM68" s="25">
        <v>0.91494666582564399</v>
      </c>
      <c r="AN68" s="25">
        <v>0.91480040557444409</v>
      </c>
      <c r="AO68" s="25">
        <v>0.84422212686856724</v>
      </c>
      <c r="AP68" s="25">
        <v>0.72864915826760046</v>
      </c>
      <c r="AQ68" s="25">
        <v>0.91862477944567966</v>
      </c>
      <c r="AR68" s="25">
        <v>0.91494666582564399</v>
      </c>
      <c r="AS68" s="25">
        <v>0.91480040557444409</v>
      </c>
      <c r="AT68" s="25">
        <v>0.84422212686856724</v>
      </c>
      <c r="AU68" s="25">
        <v>0.72864915826760046</v>
      </c>
      <c r="AW68" s="1">
        <v>13.543646130617972</v>
      </c>
      <c r="AX68" s="1">
        <v>15.375772014835306</v>
      </c>
      <c r="AY68" s="2">
        <v>2050994.3330799497</v>
      </c>
      <c r="AZ68" s="1">
        <v>15.562246940162598</v>
      </c>
      <c r="BA68" s="1">
        <v>17.393552922392079</v>
      </c>
      <c r="BB68" s="2">
        <v>1545084.9092637824</v>
      </c>
      <c r="BC68" s="2">
        <f t="shared" si="6"/>
        <v>-505909.42381616728</v>
      </c>
      <c r="BD68" s="242">
        <f t="shared" si="7"/>
        <v>2.0186008095446262</v>
      </c>
      <c r="BE68" s="510">
        <f t="shared" si="1"/>
        <v>-250623.80903844719</v>
      </c>
      <c r="BF68" s="161">
        <f t="shared" si="2"/>
        <v>115989.04781892593</v>
      </c>
      <c r="BG68" s="2">
        <f t="shared" si="3"/>
        <v>944874.60116223316</v>
      </c>
      <c r="BI68">
        <f t="shared" si="4"/>
        <v>0</v>
      </c>
      <c r="BJ68" s="90">
        <f t="shared" si="5"/>
        <v>1</v>
      </c>
      <c r="BL68" s="165">
        <v>122000</v>
      </c>
      <c r="BM68">
        <v>0</v>
      </c>
      <c r="BN68" s="90">
        <v>1</v>
      </c>
      <c r="BP68" s="206">
        <f t="shared" si="8"/>
        <v>944874.60116223316</v>
      </c>
    </row>
    <row r="69" spans="1:74">
      <c r="A69" s="11">
        <v>63</v>
      </c>
      <c r="C69" s="25">
        <v>0.9265978685648224</v>
      </c>
      <c r="D69" s="25">
        <v>7.3402131435177653E-2</v>
      </c>
      <c r="E69" s="426" t="e">
        <v>#REF!</v>
      </c>
      <c r="F69" s="25">
        <v>0.85461553419086123</v>
      </c>
      <c r="G69" s="25">
        <v>0.14538446580913877</v>
      </c>
      <c r="H69" s="426" t="e">
        <v>#REF!</v>
      </c>
      <c r="I69" s="25">
        <v>0.75733402858370802</v>
      </c>
      <c r="J69" s="25">
        <v>0.24266597141629198</v>
      </c>
      <c r="K69" s="426" t="e">
        <v>#REF!</v>
      </c>
      <c r="L69" s="25">
        <v>0.14286415225425469</v>
      </c>
      <c r="M69" s="25">
        <v>0.50123889002273492</v>
      </c>
      <c r="N69" s="25">
        <v>0.35589695772301039</v>
      </c>
      <c r="O69" s="25">
        <v>-11.123474913710556</v>
      </c>
      <c r="P69" s="25">
        <v>3.2774877342200755E-2</v>
      </c>
      <c r="Q69" s="25">
        <v>5.8473899519972086E-5</v>
      </c>
      <c r="R69" s="25">
        <v>1.083474226032767</v>
      </c>
      <c r="S69" s="146"/>
      <c r="T69">
        <v>0.95703313991120131</v>
      </c>
      <c r="U69">
        <v>0.45120421658696264</v>
      </c>
      <c r="V69">
        <v>0.32394660463854669</v>
      </c>
      <c r="W69">
        <v>1</v>
      </c>
      <c r="Y69" s="2">
        <v>25.985518311814669</v>
      </c>
      <c r="Z69" s="2">
        <v>3368.8327880189781</v>
      </c>
      <c r="AA69" s="2">
        <v>1124.6561137535107</v>
      </c>
      <c r="AB69" s="2">
        <v>12951.567594571727</v>
      </c>
      <c r="AC69" s="2">
        <v>665.84319574226981</v>
      </c>
      <c r="AD69" s="2">
        <v>813.8278999667499</v>
      </c>
      <c r="AE69" s="2">
        <v>597.02798363487489</v>
      </c>
      <c r="AF69" s="2">
        <v>1084.6578606799321</v>
      </c>
      <c r="AG69" s="2">
        <v>123.95710957976429</v>
      </c>
      <c r="AH69" s="2">
        <v>396.13958295286398</v>
      </c>
      <c r="AI69" s="2">
        <v>385906.2942447394</v>
      </c>
      <c r="AJ69" s="2">
        <v>344158.99466190638</v>
      </c>
      <c r="AL69" s="25">
        <v>0.92033722432804255</v>
      </c>
      <c r="AM69" s="25">
        <v>0.91242364320610558</v>
      </c>
      <c r="AN69" s="25">
        <v>0.90967316904614071</v>
      </c>
      <c r="AO69" s="25">
        <v>0.88016247905344236</v>
      </c>
      <c r="AP69" s="25">
        <v>0.61713443844739402</v>
      </c>
      <c r="AQ69" s="25">
        <v>0.92033722432804255</v>
      </c>
      <c r="AR69" s="25">
        <v>0.91242364320610558</v>
      </c>
      <c r="AS69" s="25">
        <v>0.90967316904614071</v>
      </c>
      <c r="AT69" s="25">
        <v>0.88016247905344236</v>
      </c>
      <c r="AU69" s="25">
        <v>0.61713443844739402</v>
      </c>
      <c r="AW69" s="1">
        <v>13.133527208335236</v>
      </c>
      <c r="AX69" s="1">
        <v>15.185175858539436</v>
      </c>
      <c r="AY69" s="2">
        <v>1245510.3159295979</v>
      </c>
      <c r="AZ69" s="1">
        <v>15.261150974781604</v>
      </c>
      <c r="BA69" s="1">
        <v>17.253893102376011</v>
      </c>
      <c r="BB69" s="2">
        <v>1095658.0739841738</v>
      </c>
      <c r="BC69" s="2">
        <f t="shared" si="6"/>
        <v>-149852.24194542412</v>
      </c>
      <c r="BD69" s="242">
        <f t="shared" si="7"/>
        <v>2.1276237664463675</v>
      </c>
      <c r="BE69" s="510">
        <f t="shared" si="1"/>
        <v>-70431.739064333087</v>
      </c>
      <c r="BF69" s="161">
        <f t="shared" si="2"/>
        <v>855854.03740403964</v>
      </c>
      <c r="BG69" s="2">
        <f t="shared" si="3"/>
        <v>1346126.0819808829</v>
      </c>
      <c r="BI69">
        <f t="shared" si="4"/>
        <v>0</v>
      </c>
      <c r="BJ69" s="90">
        <f t="shared" si="5"/>
        <v>1</v>
      </c>
      <c r="BL69" s="165">
        <v>124000</v>
      </c>
      <c r="BM69">
        <v>0</v>
      </c>
      <c r="BN69" s="90">
        <v>1</v>
      </c>
      <c r="BP69" s="206">
        <f t="shared" si="8"/>
        <v>1346126.0819808829</v>
      </c>
    </row>
    <row r="70" spans="1:74">
      <c r="A70" s="11">
        <v>64</v>
      </c>
      <c r="C70" s="25">
        <v>0.92612475919188686</v>
      </c>
      <c r="D70" s="25">
        <v>7.3875240808113168E-2</v>
      </c>
      <c r="E70" s="426" t="e">
        <v>#REF!</v>
      </c>
      <c r="F70" s="25">
        <v>0.86169153031566637</v>
      </c>
      <c r="G70" s="25">
        <v>0.13830846968433361</v>
      </c>
      <c r="H70" s="426" t="e">
        <v>#REF!</v>
      </c>
      <c r="I70" s="25">
        <v>0.74764536444887564</v>
      </c>
      <c r="J70" s="25">
        <v>0.25235463555112436</v>
      </c>
      <c r="K70" s="426" t="e">
        <v>#REF!</v>
      </c>
      <c r="L70" s="25">
        <v>0.13118668866572897</v>
      </c>
      <c r="M70" s="25">
        <v>0.50015690725634832</v>
      </c>
      <c r="N70" s="25">
        <v>0.36865640407792272</v>
      </c>
      <c r="O70" s="25">
        <v>-11.03308422259235</v>
      </c>
      <c r="P70" s="25">
        <v>3.403290989440616E-2</v>
      </c>
      <c r="Q70" s="25">
        <v>6.7478467766527952E-5</v>
      </c>
      <c r="R70" s="25">
        <v>1.0643097553651399</v>
      </c>
      <c r="S70" s="146"/>
      <c r="T70">
        <v>0.98867758138067585</v>
      </c>
      <c r="U70">
        <v>0.43100861380550892</v>
      </c>
      <c r="V70">
        <v>0.33867167353582567</v>
      </c>
      <c r="W70">
        <v>1</v>
      </c>
      <c r="Y70" s="2">
        <v>597.36800751422425</v>
      </c>
      <c r="Z70" s="2">
        <v>10547.504361228801</v>
      </c>
      <c r="AA70" s="2">
        <v>512.15064591950454</v>
      </c>
      <c r="AB70" s="2">
        <v>264.30177451495746</v>
      </c>
      <c r="AC70" s="2">
        <v>5981.9286299009937</v>
      </c>
      <c r="AD70" s="2">
        <v>572.63878762674403</v>
      </c>
      <c r="AE70" s="2">
        <v>492.05720158470484</v>
      </c>
      <c r="AF70" s="2">
        <v>953.11607091913402</v>
      </c>
      <c r="AG70" s="2">
        <v>105.22258940384961</v>
      </c>
      <c r="AH70" s="2">
        <v>518.97359970195544</v>
      </c>
      <c r="AI70" s="2">
        <v>596768.78319588234</v>
      </c>
      <c r="AJ70" s="2">
        <v>563661.31597551052</v>
      </c>
      <c r="AL70" s="25">
        <v>0.91566857494628617</v>
      </c>
      <c r="AM70" s="25">
        <v>0.91354687392807654</v>
      </c>
      <c r="AN70" s="25">
        <v>0.90950002919923811</v>
      </c>
      <c r="AO70" s="25">
        <v>0.87780202647996275</v>
      </c>
      <c r="AP70" s="25">
        <v>0.66294231832032735</v>
      </c>
      <c r="AQ70" s="25">
        <v>0.91566857494628617</v>
      </c>
      <c r="AR70" s="25">
        <v>0.91354687392807654</v>
      </c>
      <c r="AS70" s="25">
        <v>0.90950002919923811</v>
      </c>
      <c r="AT70" s="25">
        <v>0.87780202647996275</v>
      </c>
      <c r="AU70" s="25">
        <v>0.66294231832032735</v>
      </c>
      <c r="AW70" s="1">
        <v>13.271068295517328</v>
      </c>
      <c r="AX70" s="1">
        <v>15.231394918650398</v>
      </c>
      <c r="AY70" s="2">
        <v>2113651.4758228953</v>
      </c>
      <c r="AZ70" s="1">
        <v>15.304047826860133</v>
      </c>
      <c r="BA70" s="1">
        <v>17.245663821861907</v>
      </c>
      <c r="BB70" s="2">
        <v>1353603.4387532857</v>
      </c>
      <c r="BC70" s="2">
        <f t="shared" si="6"/>
        <v>-760048.03706960962</v>
      </c>
      <c r="BD70" s="242">
        <f t="shared" si="7"/>
        <v>2.0329795313428054</v>
      </c>
      <c r="BE70" s="510">
        <f t="shared" si="1"/>
        <v>-373859.16845291085</v>
      </c>
      <c r="BF70" s="161">
        <f t="shared" si="2"/>
        <v>9719.451459877193</v>
      </c>
      <c r="BG70" s="2">
        <f t="shared" si="3"/>
        <v>1095044.2135443354</v>
      </c>
      <c r="BI70">
        <f t="shared" si="4"/>
        <v>0</v>
      </c>
      <c r="BJ70" s="90">
        <f t="shared" si="5"/>
        <v>1</v>
      </c>
      <c r="BL70" s="165">
        <v>126000</v>
      </c>
      <c r="BM70">
        <v>0</v>
      </c>
      <c r="BN70" s="90">
        <v>1</v>
      </c>
      <c r="BP70" s="206">
        <f t="shared" si="8"/>
        <v>1095044.2135443354</v>
      </c>
    </row>
    <row r="71" spans="1:74">
      <c r="A71" s="11">
        <v>65</v>
      </c>
      <c r="C71" s="25">
        <v>0.93021564191945816</v>
      </c>
      <c r="D71" s="25">
        <v>6.97843580805418E-2</v>
      </c>
      <c r="E71" s="426" t="e">
        <v>#REF!</v>
      </c>
      <c r="F71" s="25">
        <v>0.86218681745979386</v>
      </c>
      <c r="G71" s="25">
        <v>0.13781318254020616</v>
      </c>
      <c r="H71" s="426" t="e">
        <v>#REF!</v>
      </c>
      <c r="I71" s="25">
        <v>0.73861754679721481</v>
      </c>
      <c r="J71" s="25">
        <v>0.26138245320278519</v>
      </c>
      <c r="K71" s="426" t="e">
        <v>#REF!</v>
      </c>
      <c r="L71" s="25">
        <v>9.5700706713838679E-2</v>
      </c>
      <c r="M71" s="25">
        <v>0.50454840423527325</v>
      </c>
      <c r="N71" s="25">
        <v>0.39975088905088807</v>
      </c>
      <c r="O71" s="25">
        <v>-10.838033503998954</v>
      </c>
      <c r="P71" s="25">
        <v>3.0415233812009418E-2</v>
      </c>
      <c r="Q71" s="25">
        <v>7.0450960643377676E-5</v>
      </c>
      <c r="R71" s="25">
        <v>1.0620173381024729</v>
      </c>
      <c r="S71" s="146"/>
      <c r="T71">
        <v>0.91630405075506904</v>
      </c>
      <c r="U71">
        <v>0.42503341517575804</v>
      </c>
      <c r="V71">
        <v>0.34907923491841786</v>
      </c>
      <c r="W71">
        <v>1</v>
      </c>
      <c r="Y71" s="2">
        <v>191.03120177611524</v>
      </c>
      <c r="Z71" s="2">
        <v>3753.08240350606</v>
      </c>
      <c r="AA71" s="2">
        <v>1305.878900871576</v>
      </c>
      <c r="AB71" s="2">
        <v>4936.3806925184726</v>
      </c>
      <c r="AC71" s="2">
        <v>1353.6965854201515</v>
      </c>
      <c r="AD71" s="2">
        <v>1827.6526579456402</v>
      </c>
      <c r="AE71" s="2">
        <v>551.86017666934663</v>
      </c>
      <c r="AF71" s="2">
        <v>949.30914752373087</v>
      </c>
      <c r="AG71" s="2">
        <v>99.813255391654494</v>
      </c>
      <c r="AH71" s="2">
        <v>316.0175016243561</v>
      </c>
      <c r="AI71" s="2">
        <v>415637.92439717648</v>
      </c>
      <c r="AJ71" s="2">
        <v>391879.2979839429</v>
      </c>
      <c r="AL71" s="25">
        <v>0.92277637863398776</v>
      </c>
      <c r="AM71" s="25">
        <v>0.91205416953267049</v>
      </c>
      <c r="AN71" s="25">
        <v>0.90828923491687386</v>
      </c>
      <c r="AO71" s="25">
        <v>0.86662214292895479</v>
      </c>
      <c r="AP71" s="25">
        <v>0.77349765615100674</v>
      </c>
      <c r="AQ71" s="25">
        <v>0.92277637863398776</v>
      </c>
      <c r="AR71" s="25">
        <v>0.91205416953267049</v>
      </c>
      <c r="AS71" s="25">
        <v>0.90828923491687386</v>
      </c>
      <c r="AT71" s="25">
        <v>0.86662214292895479</v>
      </c>
      <c r="AU71" s="25">
        <v>0.77349765615100674</v>
      </c>
      <c r="AW71" s="1">
        <v>13.370017909371752</v>
      </c>
      <c r="AX71" s="1">
        <v>14.953874496952684</v>
      </c>
      <c r="AY71" s="2">
        <v>1300402.2906721288</v>
      </c>
      <c r="AZ71" s="1">
        <v>15.543077659611123</v>
      </c>
      <c r="BA71" s="1">
        <v>17.207448112877707</v>
      </c>
      <c r="BB71" s="2">
        <v>982839.4750621086</v>
      </c>
      <c r="BC71" s="2">
        <f t="shared" si="6"/>
        <v>-317562.81561002019</v>
      </c>
      <c r="BD71" s="242">
        <f t="shared" si="7"/>
        <v>2.1730597502393714</v>
      </c>
      <c r="BE71" s="510">
        <f t="shared" ref="BE71:BE134" si="11">BC71/BD71</f>
        <v>-146136.25583697794</v>
      </c>
      <c r="BF71" s="161">
        <f t="shared" ref="BF71:BF134" si="12">AW71*Threshold-AY71</f>
        <v>838800.57482735137</v>
      </c>
      <c r="BG71" s="2">
        <f t="shared" ref="BG71:BG134" si="13">AZ71*Threshold-BB71</f>
        <v>1504052.9504756713</v>
      </c>
      <c r="BI71">
        <f t="shared" ref="BI71:BI134" si="14">IF(MAX($BF71:$BG71)=$BF71,1,0)</f>
        <v>0</v>
      </c>
      <c r="BJ71" s="90">
        <f t="shared" ref="BJ71:BJ134" si="15">IF(MAX($BF71:$BG71)=$BF71,0,1)</f>
        <v>1</v>
      </c>
      <c r="BL71" s="165">
        <v>128000</v>
      </c>
      <c r="BM71">
        <v>0</v>
      </c>
      <c r="BN71" s="90">
        <v>1</v>
      </c>
      <c r="BP71" s="206">
        <f t="shared" si="8"/>
        <v>1504052.9504756713</v>
      </c>
    </row>
    <row r="72" spans="1:74">
      <c r="A72" s="11">
        <v>66</v>
      </c>
      <c r="C72" s="25">
        <v>0.92440836100639767</v>
      </c>
      <c r="D72" s="25">
        <v>7.5591638993602342E-2</v>
      </c>
      <c r="E72" s="426" t="e">
        <v>#REF!</v>
      </c>
      <c r="F72" s="25">
        <v>0.86302067215967704</v>
      </c>
      <c r="G72" s="25">
        <v>0.13697932784032293</v>
      </c>
      <c r="H72" s="426" t="e">
        <v>#REF!</v>
      </c>
      <c r="I72" s="25">
        <v>0.75869219111038144</v>
      </c>
      <c r="J72" s="25">
        <v>0.24130780888961859</v>
      </c>
      <c r="K72" s="426" t="e">
        <v>#REF!</v>
      </c>
      <c r="L72" s="25">
        <v>0.11570061063623771</v>
      </c>
      <c r="M72" s="25">
        <v>0.49779732261282084</v>
      </c>
      <c r="N72" s="25">
        <v>0.38650206675094145</v>
      </c>
      <c r="O72" s="25">
        <v>-10.826888979704593</v>
      </c>
      <c r="P72" s="25">
        <v>3.4999422473794714E-2</v>
      </c>
      <c r="Q72" s="25">
        <v>8.636628002634336E-5</v>
      </c>
      <c r="R72" s="25">
        <v>1.0365602373157747</v>
      </c>
      <c r="S72" s="146"/>
      <c r="T72">
        <v>1.012965441377949</v>
      </c>
      <c r="U72">
        <v>0.43097072226868705</v>
      </c>
      <c r="V72">
        <v>0.3205614461808341</v>
      </c>
      <c r="W72">
        <v>1</v>
      </c>
      <c r="Y72" s="2">
        <v>712.96988526937957</v>
      </c>
      <c r="Z72" s="2">
        <v>6746.350845214658</v>
      </c>
      <c r="AA72" s="2">
        <v>2198.8073197746203</v>
      </c>
      <c r="AB72" s="2">
        <v>1076.307772403627</v>
      </c>
      <c r="AC72" s="2">
        <v>204.30332457095804</v>
      </c>
      <c r="AD72" s="2">
        <v>522.39077186624945</v>
      </c>
      <c r="AE72" s="2">
        <v>567.89714020698716</v>
      </c>
      <c r="AF72" s="2">
        <v>1250.5939920450073</v>
      </c>
      <c r="AG72" s="2">
        <v>126.19279070295738</v>
      </c>
      <c r="AH72" s="2">
        <v>220.88989988496266</v>
      </c>
      <c r="AI72" s="2">
        <v>627272.55193798512</v>
      </c>
      <c r="AJ72" s="2">
        <v>594404.81161752378</v>
      </c>
      <c r="AL72" s="25">
        <v>0.91486277054343434</v>
      </c>
      <c r="AM72" s="25">
        <v>0.91230293776508076</v>
      </c>
      <c r="AN72" s="25">
        <v>0.9047494125897233</v>
      </c>
      <c r="AO72" s="25">
        <v>0.87284175365908112</v>
      </c>
      <c r="AP72" s="25">
        <v>0.6782988694604728</v>
      </c>
      <c r="AQ72" s="25">
        <v>0.91486277054343434</v>
      </c>
      <c r="AR72" s="25">
        <v>0.91230293776508076</v>
      </c>
      <c r="AS72" s="25">
        <v>0.9047494125897233</v>
      </c>
      <c r="AT72" s="25">
        <v>0.87284175365908112</v>
      </c>
      <c r="AU72" s="25">
        <v>0.6782988694604728</v>
      </c>
      <c r="AW72" s="1">
        <v>13.234407364190186</v>
      </c>
      <c r="AX72" s="1">
        <v>15.1437706003404</v>
      </c>
      <c r="AY72" s="2">
        <v>2012147.2514530469</v>
      </c>
      <c r="AZ72" s="1">
        <v>15.269225631504568</v>
      </c>
      <c r="BA72" s="1">
        <v>17.188358592869655</v>
      </c>
      <c r="BB72" s="2">
        <v>1416308.622529374</v>
      </c>
      <c r="BC72" s="2">
        <f t="shared" ref="BC72:BC135" si="16">BB72-AY72</f>
        <v>-595838.62892367295</v>
      </c>
      <c r="BD72" s="242">
        <f t="shared" ref="BD72:BD135" si="17">AZ72-AW72</f>
        <v>2.0348182673143818</v>
      </c>
      <c r="BE72" s="510">
        <f t="shared" si="11"/>
        <v>-292821.54504641826</v>
      </c>
      <c r="BF72" s="161">
        <f t="shared" si="12"/>
        <v>105357.92681738292</v>
      </c>
      <c r="BG72" s="2">
        <f t="shared" si="13"/>
        <v>1026767.4785113567</v>
      </c>
      <c r="BI72">
        <f t="shared" si="14"/>
        <v>0</v>
      </c>
      <c r="BJ72" s="90">
        <f t="shared" si="15"/>
        <v>1</v>
      </c>
      <c r="BL72" s="165">
        <v>130000</v>
      </c>
      <c r="BM72">
        <v>0</v>
      </c>
      <c r="BN72" s="90">
        <v>1</v>
      </c>
      <c r="BP72" s="206">
        <f t="shared" ref="BP72:BP135" si="18">MAX(BF72,BG72)</f>
        <v>1026767.4785113567</v>
      </c>
    </row>
    <row r="73" spans="1:74">
      <c r="A73" s="11">
        <v>67</v>
      </c>
      <c r="C73" s="25">
        <v>0.92983657481956916</v>
      </c>
      <c r="D73" s="25">
        <v>7.0163425180430825E-2</v>
      </c>
      <c r="E73" s="426" t="e">
        <v>#REF!</v>
      </c>
      <c r="F73" s="25">
        <v>0.85949857650268791</v>
      </c>
      <c r="G73" s="25">
        <v>0.14050142349731209</v>
      </c>
      <c r="H73" s="426" t="e">
        <v>#REF!</v>
      </c>
      <c r="I73" s="25">
        <v>0.74488748832134721</v>
      </c>
      <c r="J73" s="25">
        <v>0.25511251167865273</v>
      </c>
      <c r="K73" s="426" t="e">
        <v>#REF!</v>
      </c>
      <c r="L73" s="25">
        <v>8.1529030595448138E-2</v>
      </c>
      <c r="M73" s="25">
        <v>0.49705992714964747</v>
      </c>
      <c r="N73" s="25">
        <v>0.42141104225490444</v>
      </c>
      <c r="O73" s="25">
        <v>-11.30534040077216</v>
      </c>
      <c r="P73" s="25">
        <v>3.6008540885674921E-2</v>
      </c>
      <c r="Q73" s="25">
        <v>5.5842145187089834E-5</v>
      </c>
      <c r="R73" s="25">
        <v>1.0904424913327972</v>
      </c>
      <c r="S73" s="146"/>
      <c r="T73">
        <v>0.93008116298057697</v>
      </c>
      <c r="U73">
        <v>0.44055634035386892</v>
      </c>
      <c r="V73">
        <v>0.33939668858402688</v>
      </c>
      <c r="W73">
        <v>1</v>
      </c>
      <c r="Y73" s="2">
        <v>57.714459581699927</v>
      </c>
      <c r="Z73" s="2">
        <v>1221.5202258207223</v>
      </c>
      <c r="AA73" s="2">
        <v>2268.78699702411</v>
      </c>
      <c r="AB73" s="2">
        <v>11435.329124040089</v>
      </c>
      <c r="AC73" s="2">
        <v>462.30286362167294</v>
      </c>
      <c r="AD73" s="2">
        <v>459.38414432077838</v>
      </c>
      <c r="AE73" s="2">
        <v>507.50356128075714</v>
      </c>
      <c r="AF73" s="2">
        <v>1135.9172924316565</v>
      </c>
      <c r="AG73" s="2">
        <v>76.919497068990921</v>
      </c>
      <c r="AH73" s="2">
        <v>256.30681053440748</v>
      </c>
      <c r="AI73" s="2">
        <v>434776.38873475726</v>
      </c>
      <c r="AJ73" s="2">
        <v>401208.23937352956</v>
      </c>
      <c r="AL73" s="25">
        <v>0.92016870162787412</v>
      </c>
      <c r="AM73" s="25">
        <v>0.91617040776551661</v>
      </c>
      <c r="AN73" s="25">
        <v>0.8960153794592508</v>
      </c>
      <c r="AO73" s="25">
        <v>0.89466661103756806</v>
      </c>
      <c r="AP73" s="25">
        <v>0.67245019971656983</v>
      </c>
      <c r="AQ73" s="25">
        <v>0.92016870162787412</v>
      </c>
      <c r="AR73" s="25">
        <v>0.91617040776551661</v>
      </c>
      <c r="AS73" s="25">
        <v>0.8960153794592508</v>
      </c>
      <c r="AT73" s="25">
        <v>0.89466661103756806</v>
      </c>
      <c r="AU73" s="25">
        <v>0.67245019971656983</v>
      </c>
      <c r="AW73" s="1">
        <v>13.053356633281686</v>
      </c>
      <c r="AX73" s="1">
        <v>14.821516382667733</v>
      </c>
      <c r="AY73" s="2">
        <v>1182147.5244853671</v>
      </c>
      <c r="AZ73" s="1">
        <v>15.262727581678215</v>
      </c>
      <c r="BA73" s="1">
        <v>17.063993567219715</v>
      </c>
      <c r="BB73" s="2">
        <v>1050936.1324788698</v>
      </c>
      <c r="BC73" s="2">
        <f t="shared" si="16"/>
        <v>-131211.39200649736</v>
      </c>
      <c r="BD73" s="242">
        <f t="shared" si="17"/>
        <v>2.2093709483965291</v>
      </c>
      <c r="BE73" s="510">
        <f t="shared" si="11"/>
        <v>-59388.574879978943</v>
      </c>
      <c r="BF73" s="161">
        <f t="shared" si="12"/>
        <v>906389.53683970263</v>
      </c>
      <c r="BG73" s="2">
        <f t="shared" si="13"/>
        <v>1391100.2805896446</v>
      </c>
      <c r="BI73">
        <f t="shared" si="14"/>
        <v>0</v>
      </c>
      <c r="BJ73" s="90">
        <f t="shared" si="15"/>
        <v>1</v>
      </c>
      <c r="BL73" s="165">
        <v>132000</v>
      </c>
      <c r="BM73">
        <v>0</v>
      </c>
      <c r="BN73" s="90">
        <v>1</v>
      </c>
      <c r="BP73" s="206">
        <f t="shared" si="18"/>
        <v>1391100.2805896446</v>
      </c>
    </row>
    <row r="74" spans="1:74">
      <c r="A74" s="11">
        <v>68</v>
      </c>
      <c r="C74" s="25">
        <v>0.91215766921176988</v>
      </c>
      <c r="D74" s="25">
        <v>8.784233078823013E-2</v>
      </c>
      <c r="E74" s="426" t="e">
        <v>#REF!</v>
      </c>
      <c r="F74" s="25">
        <v>0.85748660454368819</v>
      </c>
      <c r="G74" s="25">
        <v>0.14251339545631184</v>
      </c>
      <c r="H74" s="426" t="e">
        <v>#REF!</v>
      </c>
      <c r="I74" s="25">
        <v>0.74888000063469806</v>
      </c>
      <c r="J74" s="25">
        <v>0.25111999936530199</v>
      </c>
      <c r="K74" s="426" t="e">
        <v>#REF!</v>
      </c>
      <c r="L74" s="25">
        <v>9.0886010813030382E-2</v>
      </c>
      <c r="M74" s="25">
        <v>0.49857208041292816</v>
      </c>
      <c r="N74" s="25">
        <v>0.41054190877404151</v>
      </c>
      <c r="O74" s="25">
        <v>-11.309684659358853</v>
      </c>
      <c r="P74" s="25">
        <v>3.5782267445529342E-2</v>
      </c>
      <c r="Q74" s="25">
        <v>5.5074187023506092E-5</v>
      </c>
      <c r="R74" s="25">
        <v>1.084253744108733</v>
      </c>
      <c r="S74" s="146"/>
      <c r="T74">
        <v>1.1256426417875502</v>
      </c>
      <c r="U74">
        <v>0.44746469404857503</v>
      </c>
      <c r="V74">
        <v>0.33579387625662133</v>
      </c>
      <c r="W74">
        <v>1</v>
      </c>
      <c r="Y74" s="2">
        <v>568.73695796102697</v>
      </c>
      <c r="Z74" s="2">
        <v>104.89229950940367</v>
      </c>
      <c r="AA74" s="2">
        <v>785.45525360943304</v>
      </c>
      <c r="AB74" s="2">
        <v>27588.246179853319</v>
      </c>
      <c r="AC74" s="2">
        <v>3744.4272452231435</v>
      </c>
      <c r="AD74" s="2">
        <v>612.32850648645388</v>
      </c>
      <c r="AE74" s="2">
        <v>619.91005358832024</v>
      </c>
      <c r="AF74" s="2">
        <v>926.46636001124136</v>
      </c>
      <c r="AG74" s="2">
        <v>116.43083877425576</v>
      </c>
      <c r="AH74" s="2">
        <v>499.51144551801735</v>
      </c>
      <c r="AI74" s="2">
        <v>460086.21924945974</v>
      </c>
      <c r="AJ74" s="2">
        <v>423510.38370619481</v>
      </c>
      <c r="AL74" s="25">
        <v>0.91994101931349248</v>
      </c>
      <c r="AM74" s="25">
        <v>0.91525365709963935</v>
      </c>
      <c r="AN74" s="25">
        <v>0.90731637191715198</v>
      </c>
      <c r="AO74" s="25">
        <v>0.89176235017418659</v>
      </c>
      <c r="AP74" s="25">
        <v>0.6888071302371912</v>
      </c>
      <c r="AQ74" s="25">
        <v>0.91994101931349248</v>
      </c>
      <c r="AR74" s="25">
        <v>0.91525365709963935</v>
      </c>
      <c r="AS74" s="25">
        <v>0.90731637191715198</v>
      </c>
      <c r="AT74" s="25">
        <v>0.89176235017418659</v>
      </c>
      <c r="AU74" s="25">
        <v>0.6888071302371912</v>
      </c>
      <c r="AW74" s="1">
        <v>13.074947842440263</v>
      </c>
      <c r="AX74" s="1">
        <v>14.844725538032202</v>
      </c>
      <c r="AY74" s="2">
        <v>1374502.5698883173</v>
      </c>
      <c r="AZ74" s="1">
        <v>14.817848833311007</v>
      </c>
      <c r="BA74" s="1">
        <v>16.615872641384069</v>
      </c>
      <c r="BB74" s="2">
        <v>1477328.1237255926</v>
      </c>
      <c r="BC74" s="2">
        <f t="shared" si="16"/>
        <v>102825.55383727537</v>
      </c>
      <c r="BD74" s="242">
        <f t="shared" si="17"/>
        <v>1.7429009908707442</v>
      </c>
      <c r="BE74" s="510">
        <f t="shared" si="11"/>
        <v>58996.784312977099</v>
      </c>
      <c r="BF74" s="161">
        <f t="shared" si="12"/>
        <v>717489.08490212495</v>
      </c>
      <c r="BG74" s="2">
        <f t="shared" si="13"/>
        <v>893527.68960416876</v>
      </c>
      <c r="BI74">
        <f t="shared" si="14"/>
        <v>0</v>
      </c>
      <c r="BJ74" s="90">
        <f t="shared" si="15"/>
        <v>1</v>
      </c>
      <c r="BL74" s="165">
        <v>134000</v>
      </c>
      <c r="BM74">
        <v>0</v>
      </c>
      <c r="BN74" s="90">
        <v>1</v>
      </c>
      <c r="BP74" s="206">
        <f t="shared" si="18"/>
        <v>893527.68960416876</v>
      </c>
    </row>
    <row r="75" spans="1:74">
      <c r="A75" s="11">
        <v>69</v>
      </c>
      <c r="C75" s="25">
        <v>0.91203667451815118</v>
      </c>
      <c r="D75" s="25">
        <v>8.7963325481848792E-2</v>
      </c>
      <c r="E75" s="426" t="e">
        <v>#REF!</v>
      </c>
      <c r="F75" s="25">
        <v>0.85446257696101147</v>
      </c>
      <c r="G75" s="25">
        <v>0.14553742303898848</v>
      </c>
      <c r="H75" s="426" t="e">
        <v>#REF!</v>
      </c>
      <c r="I75" s="25">
        <v>0.76178023980434062</v>
      </c>
      <c r="J75" s="25">
        <v>0.23821976019565938</v>
      </c>
      <c r="K75" s="426" t="e">
        <v>#REF!</v>
      </c>
      <c r="L75" s="25">
        <v>8.5306418361641545E-2</v>
      </c>
      <c r="M75" s="25">
        <v>0.50426519629645106</v>
      </c>
      <c r="N75" s="25">
        <v>0.4104283853419074</v>
      </c>
      <c r="O75" s="25">
        <v>-11.371745076590912</v>
      </c>
      <c r="P75" s="25">
        <v>3.4310643052233865E-2</v>
      </c>
      <c r="Q75" s="25">
        <v>4.8657817755561331E-5</v>
      </c>
      <c r="R75" s="25">
        <v>1.1110306197440949</v>
      </c>
      <c r="S75" s="146"/>
      <c r="T75">
        <v>1.1466165098195309</v>
      </c>
      <c r="U75">
        <v>0.45110877589810916</v>
      </c>
      <c r="V75">
        <v>0.31777991900767355</v>
      </c>
      <c r="W75">
        <v>1</v>
      </c>
      <c r="Y75" s="2">
        <v>725.3858542664351</v>
      </c>
      <c r="Z75" s="2">
        <v>780.42582525024648</v>
      </c>
      <c r="AA75" s="2">
        <v>9.6224940604128193</v>
      </c>
      <c r="AB75" s="2">
        <v>3198.0582162802089</v>
      </c>
      <c r="AC75" s="2">
        <v>686.05317550766313</v>
      </c>
      <c r="AD75" s="2">
        <v>3241.2284938729404</v>
      </c>
      <c r="AE75" s="2">
        <v>596.01268312446678</v>
      </c>
      <c r="AF75" s="2">
        <v>1115.6946856315774</v>
      </c>
      <c r="AG75" s="2">
        <v>142.07771839862116</v>
      </c>
      <c r="AH75" s="2">
        <v>464.62756593600506</v>
      </c>
      <c r="AI75" s="2">
        <v>470724.1742562842</v>
      </c>
      <c r="AJ75" s="2">
        <v>434365.6134433251</v>
      </c>
      <c r="AL75" s="25">
        <v>0.91372049692101243</v>
      </c>
      <c r="AM75" s="25">
        <v>0.91330343873447928</v>
      </c>
      <c r="AN75" s="25">
        <v>0.91111986533821687</v>
      </c>
      <c r="AO75" s="25">
        <v>0.87971649955051212</v>
      </c>
      <c r="AP75" s="25">
        <v>0.68705047793950913</v>
      </c>
      <c r="AQ75" s="25">
        <v>0.91372049692101243</v>
      </c>
      <c r="AR75" s="25">
        <v>0.91330343873447928</v>
      </c>
      <c r="AS75" s="25">
        <v>0.91111986533821687</v>
      </c>
      <c r="AT75" s="25">
        <v>0.87971649955051212</v>
      </c>
      <c r="AU75" s="25">
        <v>0.68705047793950913</v>
      </c>
      <c r="AW75" s="1">
        <v>12.971559743798975</v>
      </c>
      <c r="AX75" s="1">
        <v>14.779582690899346</v>
      </c>
      <c r="AY75" s="2">
        <v>1311943.6955489682</v>
      </c>
      <c r="AZ75" s="1">
        <v>14.723193470784528</v>
      </c>
      <c r="BA75" s="1">
        <v>16.561215098798773</v>
      </c>
      <c r="BB75" s="2">
        <v>1092666.2886597977</v>
      </c>
      <c r="BC75" s="2">
        <f t="shared" si="16"/>
        <v>-219277.40688917041</v>
      </c>
      <c r="BD75" s="242">
        <f t="shared" si="17"/>
        <v>1.7516337269855526</v>
      </c>
      <c r="BE75" s="510">
        <f t="shared" si="11"/>
        <v>-125184.50833127798</v>
      </c>
      <c r="BF75" s="161">
        <f t="shared" si="12"/>
        <v>763505.86345886788</v>
      </c>
      <c r="BG75" s="2">
        <f t="shared" si="13"/>
        <v>1263044.6666657266</v>
      </c>
      <c r="BI75">
        <f t="shared" si="14"/>
        <v>0</v>
      </c>
      <c r="BJ75" s="90">
        <f t="shared" si="15"/>
        <v>1</v>
      </c>
      <c r="BL75" s="165">
        <v>136000</v>
      </c>
      <c r="BM75">
        <v>0</v>
      </c>
      <c r="BN75" s="90">
        <v>1</v>
      </c>
      <c r="BP75" s="206">
        <f t="shared" si="18"/>
        <v>1263044.6666657266</v>
      </c>
    </row>
    <row r="76" spans="1:74">
      <c r="A76" s="11">
        <v>70</v>
      </c>
      <c r="C76" s="25">
        <v>0.92093419382499575</v>
      </c>
      <c r="D76" s="25">
        <v>7.9065806175004305E-2</v>
      </c>
      <c r="E76" s="426" t="e">
        <v>#REF!</v>
      </c>
      <c r="F76" s="25">
        <v>0.86381960607207553</v>
      </c>
      <c r="G76" s="25">
        <v>0.13618039392792441</v>
      </c>
      <c r="H76" s="426" t="e">
        <v>#REF!</v>
      </c>
      <c r="I76" s="25">
        <v>0.74637575012506807</v>
      </c>
      <c r="J76" s="25">
        <v>0.25362424987493198</v>
      </c>
      <c r="K76" s="426" t="e">
        <v>#REF!</v>
      </c>
      <c r="L76" s="25">
        <v>0.13462249875364696</v>
      </c>
      <c r="M76" s="25">
        <v>0.49954482248581406</v>
      </c>
      <c r="N76" s="25">
        <v>0.36583267876053893</v>
      </c>
      <c r="O76" s="25">
        <v>-10.949596894889185</v>
      </c>
      <c r="P76" s="25">
        <v>3.393977818163401E-2</v>
      </c>
      <c r="Q76" s="25">
        <v>7.3067549339102904E-5</v>
      </c>
      <c r="R76" s="25">
        <v>1.0522906471827336</v>
      </c>
      <c r="S76" s="146"/>
      <c r="T76">
        <v>1.0394030487037087</v>
      </c>
      <c r="U76">
        <v>0.42713653437567678</v>
      </c>
      <c r="V76">
        <v>0.33946541217559689</v>
      </c>
      <c r="W76">
        <v>1</v>
      </c>
      <c r="Y76" s="2">
        <v>263.34476744832216</v>
      </c>
      <c r="Z76" s="2">
        <v>737.50710204882239</v>
      </c>
      <c r="AA76" s="2">
        <v>1052.0670050943224</v>
      </c>
      <c r="AB76" s="2">
        <v>5735.5143801798185</v>
      </c>
      <c r="AC76" s="2">
        <v>436.40291136124779</v>
      </c>
      <c r="AD76" s="2">
        <v>4869.2436662547962</v>
      </c>
      <c r="AE76" s="2">
        <v>564.02774015747161</v>
      </c>
      <c r="AF76" s="2">
        <v>905.62708388316491</v>
      </c>
      <c r="AG76" s="2">
        <v>63.629007805126676</v>
      </c>
      <c r="AH76" s="2">
        <v>227.23163540357427</v>
      </c>
      <c r="AI76" s="2">
        <v>407686.61124125804</v>
      </c>
      <c r="AJ76" s="2">
        <v>365315.13313909486</v>
      </c>
      <c r="AL76" s="25">
        <v>0.9169178045739651</v>
      </c>
      <c r="AM76" s="25">
        <v>0.91601165244566318</v>
      </c>
      <c r="AN76" s="25">
        <v>0.90969662320985734</v>
      </c>
      <c r="AO76" s="25">
        <v>0.88413843712827822</v>
      </c>
      <c r="AP76" s="25">
        <v>0.72032772883806562</v>
      </c>
      <c r="AQ76" s="25">
        <v>0.9169178045739651</v>
      </c>
      <c r="AR76" s="25">
        <v>0.91601165244566318</v>
      </c>
      <c r="AS76" s="25">
        <v>0.90969662320985734</v>
      </c>
      <c r="AT76" s="25">
        <v>0.88413843712827822</v>
      </c>
      <c r="AU76" s="25">
        <v>0.72032772883806562</v>
      </c>
      <c r="AW76" s="1">
        <v>13.423847692106028</v>
      </c>
      <c r="AX76" s="1">
        <v>15.232060467462469</v>
      </c>
      <c r="AY76" s="2">
        <v>1278307.3997118429</v>
      </c>
      <c r="AZ76" s="1">
        <v>15.32376933210319</v>
      </c>
      <c r="BA76" s="1">
        <v>17.149668291587759</v>
      </c>
      <c r="BB76" s="2">
        <v>1108518.8273626775</v>
      </c>
      <c r="BC76" s="2">
        <f t="shared" si="16"/>
        <v>-169788.57234916533</v>
      </c>
      <c r="BD76" s="242">
        <f t="shared" si="17"/>
        <v>1.8999216399971619</v>
      </c>
      <c r="BE76" s="510">
        <f t="shared" si="11"/>
        <v>-89366.092145473405</v>
      </c>
      <c r="BF76" s="161">
        <f t="shared" si="12"/>
        <v>869508.23102512141</v>
      </c>
      <c r="BG76" s="2">
        <f t="shared" si="13"/>
        <v>1343284.2657738328</v>
      </c>
      <c r="BI76">
        <f t="shared" si="14"/>
        <v>0</v>
      </c>
      <c r="BJ76" s="90">
        <f t="shared" si="15"/>
        <v>1</v>
      </c>
      <c r="BL76" s="165">
        <v>138000</v>
      </c>
      <c r="BM76">
        <v>0</v>
      </c>
      <c r="BN76" s="90">
        <v>1</v>
      </c>
      <c r="BP76" s="206">
        <f t="shared" si="18"/>
        <v>1343284.2657738328</v>
      </c>
    </row>
    <row r="77" spans="1:74">
      <c r="A77" s="11">
        <v>71</v>
      </c>
      <c r="C77" s="25">
        <v>0.91636374904747364</v>
      </c>
      <c r="D77" s="25">
        <v>8.3636250952526303E-2</v>
      </c>
      <c r="E77" s="426" t="e">
        <v>#REF!</v>
      </c>
      <c r="F77" s="25">
        <v>0.85283703236018393</v>
      </c>
      <c r="G77" s="25">
        <v>0.14716296763981612</v>
      </c>
      <c r="H77" s="426" t="e">
        <v>#REF!</v>
      </c>
      <c r="I77" s="25">
        <v>0.76478514917063789</v>
      </c>
      <c r="J77" s="25">
        <v>0.23521485082936217</v>
      </c>
      <c r="K77" s="426" t="e">
        <v>#REF!</v>
      </c>
      <c r="L77" s="25">
        <v>0.13716300416873384</v>
      </c>
      <c r="M77" s="25">
        <v>0.49696858300091062</v>
      </c>
      <c r="N77" s="25">
        <v>0.36586841283035554</v>
      </c>
      <c r="O77" s="25">
        <v>-10.782618796935488</v>
      </c>
      <c r="P77" s="25">
        <v>3.283824400031931E-2</v>
      </c>
      <c r="Q77" s="25">
        <v>8.2442246769579239E-5</v>
      </c>
      <c r="R77" s="25">
        <v>1.0393615725628387</v>
      </c>
      <c r="S77" s="146"/>
      <c r="T77">
        <v>1.0458545028768642</v>
      </c>
      <c r="U77">
        <v>0.45204274846465581</v>
      </c>
      <c r="V77">
        <v>0.31311410008842294</v>
      </c>
      <c r="W77">
        <v>1</v>
      </c>
      <c r="Y77" s="2">
        <v>807.15834648634393</v>
      </c>
      <c r="Z77" s="2">
        <v>1173.997937652364</v>
      </c>
      <c r="AA77" s="2">
        <v>287.19252029592894</v>
      </c>
      <c r="AB77" s="2">
        <v>4740.7647143367694</v>
      </c>
      <c r="AC77" s="2">
        <v>584.53402087470897</v>
      </c>
      <c r="AD77" s="2">
        <v>615.72894108051912</v>
      </c>
      <c r="AE77" s="2">
        <v>640.1760214998493</v>
      </c>
      <c r="AF77" s="2">
        <v>1250.972819803211</v>
      </c>
      <c r="AG77" s="2">
        <v>133.45606561188467</v>
      </c>
      <c r="AH77" s="2">
        <v>518.15472119789047</v>
      </c>
      <c r="AI77" s="2">
        <v>421181.25059425167</v>
      </c>
      <c r="AJ77" s="2">
        <v>401903.79302401119</v>
      </c>
      <c r="AL77" s="25">
        <v>0.92090233561337431</v>
      </c>
      <c r="AM77" s="25">
        <v>0.91507348175380132</v>
      </c>
      <c r="AN77" s="25">
        <v>0.91092040298874699</v>
      </c>
      <c r="AO77" s="25">
        <v>0.90270279010981058</v>
      </c>
      <c r="AP77" s="25">
        <v>0.6704265181532223</v>
      </c>
      <c r="AQ77" s="25">
        <v>0.92090233561337431</v>
      </c>
      <c r="AR77" s="25">
        <v>0.91507348175380132</v>
      </c>
      <c r="AS77" s="25">
        <v>0.91092040298874699</v>
      </c>
      <c r="AT77" s="25">
        <v>0.90270279010981058</v>
      </c>
      <c r="AU77" s="25">
        <v>0.6704265181532223</v>
      </c>
      <c r="AW77" s="1">
        <v>13.157300503126049</v>
      </c>
      <c r="AX77" s="1">
        <v>15.047020055284786</v>
      </c>
      <c r="AY77" s="2">
        <v>1447187.7492518753</v>
      </c>
      <c r="AZ77" s="1">
        <v>15.102408192609719</v>
      </c>
      <c r="BA77" s="1">
        <v>16.980680969107002</v>
      </c>
      <c r="BB77" s="2">
        <v>1136062.503760746</v>
      </c>
      <c r="BC77" s="2">
        <f t="shared" si="16"/>
        <v>-311125.24549112935</v>
      </c>
      <c r="BD77" s="242">
        <f t="shared" si="17"/>
        <v>1.9451076894836703</v>
      </c>
      <c r="BE77" s="510">
        <f t="shared" si="11"/>
        <v>-159952.70964854275</v>
      </c>
      <c r="BF77" s="161">
        <f t="shared" si="12"/>
        <v>657980.33124829247</v>
      </c>
      <c r="BG77" s="2">
        <f t="shared" si="13"/>
        <v>1280322.8070568091</v>
      </c>
      <c r="BI77">
        <f t="shared" si="14"/>
        <v>0</v>
      </c>
      <c r="BJ77" s="90">
        <f t="shared" si="15"/>
        <v>1</v>
      </c>
      <c r="BL77" s="165">
        <v>140000</v>
      </c>
      <c r="BM77">
        <v>0</v>
      </c>
      <c r="BN77" s="90">
        <v>1</v>
      </c>
      <c r="BP77" s="206">
        <f t="shared" si="18"/>
        <v>1280322.8070568091</v>
      </c>
    </row>
    <row r="78" spans="1:74">
      <c r="A78" s="11">
        <v>72</v>
      </c>
      <c r="C78" s="25">
        <v>0.92342578475713233</v>
      </c>
      <c r="D78" s="25">
        <v>7.6574215242867658E-2</v>
      </c>
      <c r="E78" s="426" t="e">
        <v>#REF!</v>
      </c>
      <c r="F78" s="25">
        <v>0.85678839142400054</v>
      </c>
      <c r="G78" s="25">
        <v>0.14321160857599949</v>
      </c>
      <c r="H78" s="426" t="e">
        <v>#REF!</v>
      </c>
      <c r="I78" s="25">
        <v>0.75035711746071865</v>
      </c>
      <c r="J78" s="25">
        <v>0.2496428825392813</v>
      </c>
      <c r="K78" s="426" t="e">
        <v>#REF!</v>
      </c>
      <c r="L78" s="25">
        <v>0.16253215284595518</v>
      </c>
      <c r="M78" s="25">
        <v>0.49682906683778338</v>
      </c>
      <c r="N78" s="25">
        <v>0.34063878031626144</v>
      </c>
      <c r="O78" s="25">
        <v>-11.629722134072235</v>
      </c>
      <c r="P78" s="25">
        <v>3.7036724304337694E-2</v>
      </c>
      <c r="Q78" s="25">
        <v>4.2154053348423305E-5</v>
      </c>
      <c r="R78" s="25">
        <v>1.1211487288479771</v>
      </c>
      <c r="S78" s="146"/>
      <c r="T78">
        <v>1.0001232136459575</v>
      </c>
      <c r="U78">
        <v>0.43818141065587363</v>
      </c>
      <c r="V78">
        <v>0.33179656472740066</v>
      </c>
      <c r="W78">
        <v>1</v>
      </c>
      <c r="Y78" s="2">
        <v>442.11398947427188</v>
      </c>
      <c r="Z78" s="2">
        <v>1018.7092086997495</v>
      </c>
      <c r="AA78" s="2">
        <v>429.74234662427364</v>
      </c>
      <c r="AB78" s="2">
        <v>2866.5096106003184</v>
      </c>
      <c r="AC78" s="2">
        <v>931.55346564474348</v>
      </c>
      <c r="AD78" s="2">
        <v>38.7988775160755</v>
      </c>
      <c r="AE78" s="2">
        <v>502.72765497763135</v>
      </c>
      <c r="AF78" s="2">
        <v>1239.5400384474965</v>
      </c>
      <c r="AG78" s="2">
        <v>55.117957388052332</v>
      </c>
      <c r="AH78" s="2">
        <v>492.58309556022766</v>
      </c>
      <c r="AI78" s="2">
        <v>446126.77151702705</v>
      </c>
      <c r="AJ78" s="2">
        <v>399673.47156558436</v>
      </c>
      <c r="AL78" s="25">
        <v>0.91118299264873681</v>
      </c>
      <c r="AM78" s="25">
        <v>0.91646696970736174</v>
      </c>
      <c r="AN78" s="25">
        <v>0.91211328214833087</v>
      </c>
      <c r="AO78" s="25">
        <v>0.89313030789146719</v>
      </c>
      <c r="AP78" s="25">
        <v>0.76421791381773863</v>
      </c>
      <c r="AQ78" s="25">
        <v>0.91118299264873681</v>
      </c>
      <c r="AR78" s="25">
        <v>0.91646696970736174</v>
      </c>
      <c r="AS78" s="25">
        <v>0.91211328214833087</v>
      </c>
      <c r="AT78" s="25">
        <v>0.89313030789146719</v>
      </c>
      <c r="AU78" s="25">
        <v>0.76421791381773863</v>
      </c>
      <c r="AW78" s="1">
        <v>13.48178291714455</v>
      </c>
      <c r="AX78" s="1">
        <v>15.22571964695223</v>
      </c>
      <c r="AY78" s="2">
        <v>1434064.832794904</v>
      </c>
      <c r="AZ78" s="1">
        <v>15.398024864224015</v>
      </c>
      <c r="BA78" s="1">
        <v>17.188660651159978</v>
      </c>
      <c r="BB78" s="2">
        <v>1071633.2168270629</v>
      </c>
      <c r="BC78" s="2">
        <f t="shared" si="16"/>
        <v>-362431.61596784112</v>
      </c>
      <c r="BD78" s="242">
        <f t="shared" si="17"/>
        <v>1.9162419470794649</v>
      </c>
      <c r="BE78" s="510">
        <f t="shared" si="11"/>
        <v>-189136.66748618116</v>
      </c>
      <c r="BF78" s="161">
        <f t="shared" si="12"/>
        <v>723020.43394822371</v>
      </c>
      <c r="BG78" s="2">
        <f t="shared" si="13"/>
        <v>1392050.7614487796</v>
      </c>
      <c r="BI78">
        <f t="shared" si="14"/>
        <v>0</v>
      </c>
      <c r="BJ78" s="90">
        <f t="shared" si="15"/>
        <v>1</v>
      </c>
      <c r="BL78" s="165">
        <v>142000</v>
      </c>
      <c r="BM78">
        <v>0</v>
      </c>
      <c r="BN78" s="90">
        <v>1</v>
      </c>
      <c r="BP78" s="206">
        <f t="shared" si="18"/>
        <v>1392050.7614487796</v>
      </c>
    </row>
    <row r="79" spans="1:74">
      <c r="A79" s="11">
        <v>73</v>
      </c>
      <c r="C79" s="25">
        <v>0.92758074839344085</v>
      </c>
      <c r="D79" s="25">
        <v>7.2419251606559099E-2</v>
      </c>
      <c r="E79" s="426" t="e">
        <v>#REF!</v>
      </c>
      <c r="F79" s="25">
        <v>0.8534837616494142</v>
      </c>
      <c r="G79" s="25">
        <v>0.14651623835058575</v>
      </c>
      <c r="H79" s="426" t="e">
        <v>#REF!</v>
      </c>
      <c r="I79" s="25">
        <v>0.73802105052031619</v>
      </c>
      <c r="J79" s="25">
        <v>0.26197894947968381</v>
      </c>
      <c r="K79" s="426" t="e">
        <v>#REF!</v>
      </c>
      <c r="L79" s="25">
        <v>0.13442364632358494</v>
      </c>
      <c r="M79" s="25">
        <v>0.49960415289257221</v>
      </c>
      <c r="N79" s="25">
        <v>0.36597220078384285</v>
      </c>
      <c r="O79" s="25">
        <v>-11.123161882655902</v>
      </c>
      <c r="P79" s="25">
        <v>3.3654179591174879E-2</v>
      </c>
      <c r="Q79" s="25">
        <v>6.069274800162917E-5</v>
      </c>
      <c r="R79" s="25">
        <v>1.078601581399725</v>
      </c>
      <c r="S79" s="146"/>
      <c r="T79">
        <v>0.9466314213148973</v>
      </c>
      <c r="U79">
        <v>0.45134913291630968</v>
      </c>
      <c r="V79">
        <v>0.34862744980026467</v>
      </c>
      <c r="W79">
        <v>1</v>
      </c>
      <c r="Y79" s="2">
        <v>354.7258271175117</v>
      </c>
      <c r="Z79" s="2">
        <v>1460.0677167723538</v>
      </c>
      <c r="AA79" s="2">
        <v>1786.5566660180364</v>
      </c>
      <c r="AB79" s="2">
        <v>5962.0135665908965</v>
      </c>
      <c r="AC79" s="2">
        <v>680.36084584556852</v>
      </c>
      <c r="AD79" s="2">
        <v>922.90593627940427</v>
      </c>
      <c r="AE79" s="2">
        <v>583.93842131133533</v>
      </c>
      <c r="AF79" s="2">
        <v>1009.0559619489685</v>
      </c>
      <c r="AG79" s="2">
        <v>139.44698349781177</v>
      </c>
      <c r="AH79" s="2">
        <v>407.5296537176431</v>
      </c>
      <c r="AI79" s="2">
        <v>447968.97161804803</v>
      </c>
      <c r="AJ79" s="2">
        <v>426315.53902628156</v>
      </c>
      <c r="AL79" s="25">
        <v>0.91087604446966741</v>
      </c>
      <c r="AM79" s="25">
        <v>0.91616706881335319</v>
      </c>
      <c r="AN79" s="25">
        <v>0.90962933149635961</v>
      </c>
      <c r="AO79" s="25">
        <v>0.84297017697923304</v>
      </c>
      <c r="AP79" s="25">
        <v>0.69104055052445879</v>
      </c>
      <c r="AQ79" s="25">
        <v>0.91087604446966741</v>
      </c>
      <c r="AR79" s="25">
        <v>0.91616706881335319</v>
      </c>
      <c r="AS79" s="25">
        <v>0.90962933149635961</v>
      </c>
      <c r="AT79" s="25">
        <v>0.84297017697923304</v>
      </c>
      <c r="AU79" s="25">
        <v>0.69104055052445879</v>
      </c>
      <c r="AW79" s="1">
        <v>13.173107307769754</v>
      </c>
      <c r="AX79" s="1">
        <v>15.124944509164255</v>
      </c>
      <c r="AY79" s="2">
        <v>1465690.0013348246</v>
      </c>
      <c r="AZ79" s="1">
        <v>15.208962559762151</v>
      </c>
      <c r="BA79" s="1">
        <v>17.154485740607367</v>
      </c>
      <c r="BB79" s="2">
        <v>1167702.0752293803</v>
      </c>
      <c r="BC79" s="2">
        <f t="shared" si="16"/>
        <v>-297987.92610544432</v>
      </c>
      <c r="BD79" s="242">
        <f t="shared" si="17"/>
        <v>2.0358552519923965</v>
      </c>
      <c r="BE79" s="510">
        <f t="shared" si="11"/>
        <v>-146369.89825962207</v>
      </c>
      <c r="BF79" s="161">
        <f t="shared" si="12"/>
        <v>642007.16790833604</v>
      </c>
      <c r="BG79" s="2">
        <f t="shared" si="13"/>
        <v>1265731.934332564</v>
      </c>
      <c r="BI79">
        <f t="shared" si="14"/>
        <v>0</v>
      </c>
      <c r="BJ79" s="90">
        <f t="shared" si="15"/>
        <v>1</v>
      </c>
      <c r="BL79" s="165">
        <v>144000</v>
      </c>
      <c r="BM79">
        <v>0</v>
      </c>
      <c r="BN79" s="90">
        <v>1</v>
      </c>
      <c r="BP79" s="206">
        <f t="shared" si="18"/>
        <v>1265731.934332564</v>
      </c>
    </row>
    <row r="80" spans="1:74">
      <c r="A80" s="11">
        <v>74</v>
      </c>
      <c r="C80" s="25">
        <v>0.92734658825133087</v>
      </c>
      <c r="D80" s="25">
        <v>7.2653411748669114E-2</v>
      </c>
      <c r="E80" s="426" t="e">
        <v>#REF!</v>
      </c>
      <c r="F80" s="25">
        <v>0.85480182654440617</v>
      </c>
      <c r="G80" s="25">
        <v>0.1451981734555938</v>
      </c>
      <c r="H80" s="426" t="e">
        <v>#REF!</v>
      </c>
      <c r="I80" s="25">
        <v>0.75130344225808698</v>
      </c>
      <c r="J80" s="25">
        <v>0.24869655774191302</v>
      </c>
      <c r="K80" s="426" t="e">
        <v>#REF!</v>
      </c>
      <c r="L80" s="25">
        <v>0.10851843067639855</v>
      </c>
      <c r="M80" s="25">
        <v>0.50114050007335997</v>
      </c>
      <c r="N80" s="25">
        <v>0.39034106925024148</v>
      </c>
      <c r="O80" s="25">
        <v>-11.045049931581671</v>
      </c>
      <c r="P80" s="25">
        <v>3.1228584974531567E-2</v>
      </c>
      <c r="Q80" s="25">
        <v>5.9267505942022232E-5</v>
      </c>
      <c r="R80" s="25">
        <v>1.0917535284119666</v>
      </c>
      <c r="S80" s="146"/>
      <c r="T80">
        <v>0.95660056658845971</v>
      </c>
      <c r="U80">
        <v>0.44340634851422922</v>
      </c>
      <c r="V80">
        <v>0.33265397665290442</v>
      </c>
      <c r="W80">
        <v>1</v>
      </c>
      <c r="Y80" s="2">
        <v>174.41586324673247</v>
      </c>
      <c r="Z80" s="2">
        <v>847.29064573472283</v>
      </c>
      <c r="AA80" s="2">
        <v>459.88451648808723</v>
      </c>
      <c r="AB80" s="2">
        <v>1574.1956957921088</v>
      </c>
      <c r="AC80" s="2">
        <v>279.00200774056776</v>
      </c>
      <c r="AD80" s="2">
        <v>658.61121241523063</v>
      </c>
      <c r="AE80" s="2">
        <v>614.76048718117102</v>
      </c>
      <c r="AF80" s="2">
        <v>955.06376384347118</v>
      </c>
      <c r="AG80" s="2">
        <v>132.67230110976453</v>
      </c>
      <c r="AH80" s="2">
        <v>529.66548648691617</v>
      </c>
      <c r="AI80" s="2">
        <v>384740.34636999032</v>
      </c>
      <c r="AJ80" s="2">
        <v>353642.61181499605</v>
      </c>
      <c r="AL80" s="25">
        <v>0.91688261097062407</v>
      </c>
      <c r="AM80" s="25">
        <v>0.91028286755707932</v>
      </c>
      <c r="AN80" s="25">
        <v>0.90418306568417284</v>
      </c>
      <c r="AO80" s="25">
        <v>0.85941359707863707</v>
      </c>
      <c r="AP80" s="25">
        <v>0.67644484238618174</v>
      </c>
      <c r="AQ80" s="25">
        <v>0.91688261097062407</v>
      </c>
      <c r="AR80" s="25">
        <v>0.91028286755707932</v>
      </c>
      <c r="AS80" s="25">
        <v>0.90418306568417284</v>
      </c>
      <c r="AT80" s="25">
        <v>0.85941359707863707</v>
      </c>
      <c r="AU80" s="25">
        <v>0.67644484238618174</v>
      </c>
      <c r="AW80" s="1">
        <v>13.037184691428033</v>
      </c>
      <c r="AX80" s="1">
        <v>14.897020043761891</v>
      </c>
      <c r="AY80" s="2">
        <v>1101968.9884920372</v>
      </c>
      <c r="AZ80" s="1">
        <v>15.162154802360812</v>
      </c>
      <c r="BA80" s="1">
        <v>17.046006899442716</v>
      </c>
      <c r="BB80" s="2">
        <v>818570.48843695887</v>
      </c>
      <c r="BC80" s="2">
        <f t="shared" si="16"/>
        <v>-283398.5000550783</v>
      </c>
      <c r="BD80" s="242">
        <f t="shared" si="17"/>
        <v>2.1249701109327788</v>
      </c>
      <c r="BE80" s="510">
        <f t="shared" si="11"/>
        <v>-133365.87587609759</v>
      </c>
      <c r="BF80" s="161">
        <f t="shared" si="12"/>
        <v>983980.56213644799</v>
      </c>
      <c r="BG80" s="2">
        <f t="shared" si="13"/>
        <v>1607374.2799407709</v>
      </c>
      <c r="BI80">
        <f t="shared" si="14"/>
        <v>0</v>
      </c>
      <c r="BJ80" s="90">
        <f t="shared" si="15"/>
        <v>1</v>
      </c>
      <c r="BL80" s="165">
        <v>146000</v>
      </c>
      <c r="BM80">
        <v>0</v>
      </c>
      <c r="BN80" s="90">
        <v>1</v>
      </c>
      <c r="BP80" s="206">
        <f t="shared" si="18"/>
        <v>1607374.2799407709</v>
      </c>
    </row>
    <row r="81" spans="1:68">
      <c r="A81" s="11">
        <v>75</v>
      </c>
      <c r="C81" s="25">
        <v>0.92939764591622698</v>
      </c>
      <c r="D81" s="25">
        <v>7.0602354083773036E-2</v>
      </c>
      <c r="E81" s="426" t="e">
        <v>#REF!</v>
      </c>
      <c r="F81" s="25">
        <v>0.85340786035153848</v>
      </c>
      <c r="G81" s="25">
        <v>0.14659213964846154</v>
      </c>
      <c r="H81" s="426" t="e">
        <v>#REF!</v>
      </c>
      <c r="I81" s="25">
        <v>0.76953848732801677</v>
      </c>
      <c r="J81" s="25">
        <v>0.2304615126719832</v>
      </c>
      <c r="K81" s="426" t="e">
        <v>#REF!</v>
      </c>
      <c r="L81" s="25">
        <v>0.11119508884592144</v>
      </c>
      <c r="M81" s="25">
        <v>0.50300616464936532</v>
      </c>
      <c r="N81" s="25">
        <v>0.38579874650471324</v>
      </c>
      <c r="O81" s="25">
        <v>-11.546466294570235</v>
      </c>
      <c r="P81" s="25">
        <v>3.5887251541451969E-2</v>
      </c>
      <c r="Q81" s="25">
        <v>4.3654607319464174E-5</v>
      </c>
      <c r="R81" s="25">
        <v>1.1126952590377479</v>
      </c>
      <c r="S81" s="146"/>
      <c r="T81">
        <v>0.9056783351793426</v>
      </c>
      <c r="U81">
        <v>0.45240026655405463</v>
      </c>
      <c r="V81">
        <v>0.30661772040108504</v>
      </c>
      <c r="W81">
        <v>1</v>
      </c>
      <c r="Y81" s="2">
        <v>2129.4479005169414</v>
      </c>
      <c r="Z81" s="2">
        <v>15882.206863891568</v>
      </c>
      <c r="AA81" s="2">
        <v>591.096313449435</v>
      </c>
      <c r="AB81" s="2">
        <v>853.91205511569501</v>
      </c>
      <c r="AC81" s="2">
        <v>1747.7907188191316</v>
      </c>
      <c r="AD81" s="2">
        <v>533.85991823328311</v>
      </c>
      <c r="AE81" s="2">
        <v>546.07038020583889</v>
      </c>
      <c r="AF81" s="2">
        <v>764.29590192680166</v>
      </c>
      <c r="AG81" s="2">
        <v>107.95943096451732</v>
      </c>
      <c r="AH81" s="2">
        <v>456.97517426431824</v>
      </c>
      <c r="AI81" s="2">
        <v>453551.33454406704</v>
      </c>
      <c r="AJ81" s="2">
        <v>408728.55008133478</v>
      </c>
      <c r="AL81" s="25">
        <v>0.91512046474142383</v>
      </c>
      <c r="AM81" s="25">
        <v>0.91400841145858835</v>
      </c>
      <c r="AN81" s="25">
        <v>0.90570064661946459</v>
      </c>
      <c r="AO81" s="25">
        <v>0.85347975222459138</v>
      </c>
      <c r="AP81" s="25">
        <v>0.66514790521991851</v>
      </c>
      <c r="AQ81" s="25">
        <v>0.91512046474142383</v>
      </c>
      <c r="AR81" s="25">
        <v>0.91400841145858835</v>
      </c>
      <c r="AS81" s="25">
        <v>0.90570064661946459</v>
      </c>
      <c r="AT81" s="25">
        <v>0.85347975222459138</v>
      </c>
      <c r="AU81" s="25">
        <v>0.66514790521991851</v>
      </c>
      <c r="AW81" s="1">
        <v>13.008591982415023</v>
      </c>
      <c r="AX81" s="1">
        <v>14.950905821504591</v>
      </c>
      <c r="AY81" s="2">
        <v>1606043.2768147336</v>
      </c>
      <c r="AZ81" s="1">
        <v>15.328251765039722</v>
      </c>
      <c r="BA81" s="1">
        <v>17.260323033998603</v>
      </c>
      <c r="BB81" s="2">
        <v>938500.40370535245</v>
      </c>
      <c r="BC81" s="2">
        <f t="shared" si="16"/>
        <v>-667542.87310938118</v>
      </c>
      <c r="BD81" s="242">
        <f t="shared" si="17"/>
        <v>2.319659782624699</v>
      </c>
      <c r="BE81" s="510">
        <f t="shared" si="11"/>
        <v>-287776.19809145259</v>
      </c>
      <c r="BF81" s="161">
        <f t="shared" si="12"/>
        <v>475331.44037167006</v>
      </c>
      <c r="BG81" s="2">
        <f t="shared" si="13"/>
        <v>1514019.8787010033</v>
      </c>
      <c r="BI81">
        <f t="shared" si="14"/>
        <v>0</v>
      </c>
      <c r="BJ81" s="90">
        <f t="shared" si="15"/>
        <v>1</v>
      </c>
      <c r="BL81" s="165">
        <v>148000</v>
      </c>
      <c r="BM81">
        <v>0</v>
      </c>
      <c r="BN81" s="90">
        <v>1</v>
      </c>
      <c r="BP81" s="206">
        <f t="shared" si="18"/>
        <v>1514019.8787010033</v>
      </c>
    </row>
    <row r="82" spans="1:68">
      <c r="A82" s="11">
        <v>76</v>
      </c>
      <c r="C82" s="25">
        <v>0.92509927341256026</v>
      </c>
      <c r="D82" s="25">
        <v>7.4900726587439709E-2</v>
      </c>
      <c r="E82" s="426" t="e">
        <v>#REF!</v>
      </c>
      <c r="F82" s="25">
        <v>0.85731622528960638</v>
      </c>
      <c r="G82" s="25">
        <v>0.14268377471039365</v>
      </c>
      <c r="H82" s="426" t="e">
        <v>#REF!</v>
      </c>
      <c r="I82" s="25">
        <v>0.75602100905237146</v>
      </c>
      <c r="J82" s="25">
        <v>0.24397899094762857</v>
      </c>
      <c r="K82" s="426" t="e">
        <v>#REF!</v>
      </c>
      <c r="L82" s="25">
        <v>0.13836177165164043</v>
      </c>
      <c r="M82" s="25">
        <v>0.49935050945750231</v>
      </c>
      <c r="N82" s="25">
        <v>0.3622877188908572</v>
      </c>
      <c r="O82" s="25">
        <v>-11.028312994411198</v>
      </c>
      <c r="P82" s="25">
        <v>3.7346778209025489E-2</v>
      </c>
      <c r="Q82" s="25">
        <v>7.7926201821508913E-5</v>
      </c>
      <c r="R82" s="25">
        <v>1.0400677232666642</v>
      </c>
      <c r="S82" s="146"/>
      <c r="T82">
        <v>0.94891102011779815</v>
      </c>
      <c r="U82">
        <v>0.44019783765344334</v>
      </c>
      <c r="V82">
        <v>0.32532484313767368</v>
      </c>
      <c r="W82">
        <v>1</v>
      </c>
      <c r="Y82" s="2">
        <v>624.96850352570107</v>
      </c>
      <c r="Z82" s="2">
        <v>3971.1125239589082</v>
      </c>
      <c r="AA82" s="2">
        <v>914.89250809298869</v>
      </c>
      <c r="AB82" s="2">
        <v>1796.5420705364397</v>
      </c>
      <c r="AC82" s="2">
        <v>1426.8526169598076</v>
      </c>
      <c r="AD82" s="2">
        <v>665.27572301920031</v>
      </c>
      <c r="AE82" s="2">
        <v>537.77329151013998</v>
      </c>
      <c r="AF82" s="2">
        <v>922.5508095786638</v>
      </c>
      <c r="AG82" s="2">
        <v>174.7503535791821</v>
      </c>
      <c r="AH82" s="2">
        <v>435.31221118203626</v>
      </c>
      <c r="AI82" s="2">
        <v>550054.23662491562</v>
      </c>
      <c r="AJ82" s="2">
        <v>519124.09331278311</v>
      </c>
      <c r="AL82" s="25">
        <v>0.91645374132358981</v>
      </c>
      <c r="AM82" s="25">
        <v>0.92228376956756142</v>
      </c>
      <c r="AN82" s="25">
        <v>0.91448168262346285</v>
      </c>
      <c r="AO82" s="25">
        <v>0.89621026561181016</v>
      </c>
      <c r="AP82" s="25">
        <v>0.77236531185020763</v>
      </c>
      <c r="AQ82" s="25">
        <v>0.91645374132358981</v>
      </c>
      <c r="AR82" s="25">
        <v>0.92228376956756142</v>
      </c>
      <c r="AS82" s="25">
        <v>0.91448168262346285</v>
      </c>
      <c r="AT82" s="25">
        <v>0.89621026561181016</v>
      </c>
      <c r="AU82" s="25">
        <v>0.77236531185020763</v>
      </c>
      <c r="AW82" s="1">
        <v>13.505146738052821</v>
      </c>
      <c r="AX82" s="1">
        <v>15.170638455653046</v>
      </c>
      <c r="AY82" s="2">
        <v>1944273.9607721332</v>
      </c>
      <c r="AZ82" s="1">
        <v>15.579178522272917</v>
      </c>
      <c r="BA82" s="1">
        <v>17.285993307924631</v>
      </c>
      <c r="BB82" s="2">
        <v>1351285.4484758028</v>
      </c>
      <c r="BC82" s="2">
        <f t="shared" si="16"/>
        <v>-592988.51229633042</v>
      </c>
      <c r="BD82" s="242">
        <f t="shared" si="17"/>
        <v>2.0740317842200966</v>
      </c>
      <c r="BE82" s="510">
        <f t="shared" si="11"/>
        <v>-285911.00522565685</v>
      </c>
      <c r="BF82" s="161">
        <f t="shared" si="12"/>
        <v>216549.51731631788</v>
      </c>
      <c r="BG82" s="2">
        <f t="shared" si="13"/>
        <v>1141383.115087864</v>
      </c>
      <c r="BI82">
        <f t="shared" si="14"/>
        <v>0</v>
      </c>
      <c r="BJ82" s="90">
        <f t="shared" si="15"/>
        <v>1</v>
      </c>
      <c r="BL82" s="165">
        <v>150000</v>
      </c>
      <c r="BM82">
        <v>0</v>
      </c>
      <c r="BN82" s="90">
        <v>1</v>
      </c>
      <c r="BP82" s="206">
        <f t="shared" si="18"/>
        <v>1141383.115087864</v>
      </c>
    </row>
    <row r="83" spans="1:68">
      <c r="A83" s="11">
        <v>77</v>
      </c>
      <c r="C83" s="25">
        <v>0.91733676512642659</v>
      </c>
      <c r="D83" s="25">
        <v>8.266323487357341E-2</v>
      </c>
      <c r="E83" s="426" t="e">
        <v>#REF!</v>
      </c>
      <c r="F83" s="25">
        <v>0.85762903453344896</v>
      </c>
      <c r="G83" s="25">
        <v>0.14237096546655109</v>
      </c>
      <c r="H83" s="426" t="e">
        <v>#REF!</v>
      </c>
      <c r="I83" s="25">
        <v>0.73215204521804367</v>
      </c>
      <c r="J83" s="25">
        <v>0.26784795478195628</v>
      </c>
      <c r="K83" s="426" t="e">
        <v>#REF!</v>
      </c>
      <c r="L83" s="25">
        <v>0.15790685739737387</v>
      </c>
      <c r="M83" s="25">
        <v>0.49683560463156695</v>
      </c>
      <c r="N83" s="25">
        <v>0.34525753797105918</v>
      </c>
      <c r="O83" s="25">
        <v>-11.286665156132402</v>
      </c>
      <c r="P83" s="25">
        <v>3.8557197555006452E-2</v>
      </c>
      <c r="Q83" s="25">
        <v>6.332294217702161E-5</v>
      </c>
      <c r="R83" s="25">
        <v>1.0652508894711132</v>
      </c>
      <c r="S83" s="146"/>
      <c r="T83">
        <v>1.054774187424856</v>
      </c>
      <c r="U83">
        <v>0.44847476147852428</v>
      </c>
      <c r="V83">
        <v>0.35861136032525842</v>
      </c>
      <c r="W83">
        <v>1</v>
      </c>
      <c r="Y83" s="2">
        <v>41.369849684367331</v>
      </c>
      <c r="Z83" s="2">
        <v>6998.3095836195926</v>
      </c>
      <c r="AA83" s="2">
        <v>596.0642215217116</v>
      </c>
      <c r="AB83" s="2">
        <v>0.83548447198962283</v>
      </c>
      <c r="AC83" s="2">
        <v>1300.819934516451</v>
      </c>
      <c r="AD83" s="2">
        <v>917.67988085046602</v>
      </c>
      <c r="AE83" s="2">
        <v>531.6582584918342</v>
      </c>
      <c r="AF83" s="2">
        <v>1091.6498559286567</v>
      </c>
      <c r="AG83" s="2">
        <v>168.79683739976755</v>
      </c>
      <c r="AH83" s="2">
        <v>420.05255647936298</v>
      </c>
      <c r="AI83" s="2">
        <v>590844.19155368104</v>
      </c>
      <c r="AJ83" s="2">
        <v>567655.38274041458</v>
      </c>
      <c r="AL83" s="25">
        <v>0.91813923238237583</v>
      </c>
      <c r="AM83" s="25">
        <v>0.9111610849855768</v>
      </c>
      <c r="AN83" s="25">
        <v>0.9008110145756183</v>
      </c>
      <c r="AO83" s="25">
        <v>0.86979468309675112</v>
      </c>
      <c r="AP83" s="25">
        <v>0.71086869680351494</v>
      </c>
      <c r="AQ83" s="25">
        <v>0.91813923238237583</v>
      </c>
      <c r="AR83" s="25">
        <v>0.9111610849855768</v>
      </c>
      <c r="AS83" s="25">
        <v>0.9008110145756183</v>
      </c>
      <c r="AT83" s="25">
        <v>0.86979468309675112</v>
      </c>
      <c r="AU83" s="25">
        <v>0.71086869680351494</v>
      </c>
      <c r="AW83" s="1">
        <v>13.401063494977766</v>
      </c>
      <c r="AX83" s="1">
        <v>15.292152886407072</v>
      </c>
      <c r="AY83" s="2">
        <v>2178645.0731872357</v>
      </c>
      <c r="AZ83" s="1">
        <v>15.123073140128932</v>
      </c>
      <c r="BA83" s="1">
        <v>17.030641908216399</v>
      </c>
      <c r="BB83" s="2">
        <v>1570983.2720106626</v>
      </c>
      <c r="BC83" s="2">
        <f t="shared" si="16"/>
        <v>-607661.80117657315</v>
      </c>
      <c r="BD83" s="242">
        <f t="shared" si="17"/>
        <v>1.7220096451511662</v>
      </c>
      <c r="BE83" s="510">
        <f t="shared" si="11"/>
        <v>-352879.44111557503</v>
      </c>
      <c r="BF83" s="161">
        <f t="shared" si="12"/>
        <v>-34474.913990793284</v>
      </c>
      <c r="BG83" s="2">
        <f t="shared" si="13"/>
        <v>848708.4304099665</v>
      </c>
      <c r="BI83">
        <f t="shared" si="14"/>
        <v>0</v>
      </c>
      <c r="BJ83" s="90">
        <f t="shared" si="15"/>
        <v>1</v>
      </c>
      <c r="BL83" s="165">
        <v>152000</v>
      </c>
      <c r="BM83">
        <v>0</v>
      </c>
      <c r="BN83" s="90">
        <v>1</v>
      </c>
      <c r="BP83" s="206">
        <f t="shared" si="18"/>
        <v>848708.4304099665</v>
      </c>
    </row>
    <row r="84" spans="1:68">
      <c r="A84" s="11">
        <v>78</v>
      </c>
      <c r="C84" s="25">
        <v>0.92590089756012617</v>
      </c>
      <c r="D84" s="25">
        <v>7.4099102439873887E-2</v>
      </c>
      <c r="E84" s="426" t="e">
        <v>#REF!</v>
      </c>
      <c r="F84" s="25">
        <v>0.8610518234571235</v>
      </c>
      <c r="G84" s="25">
        <v>0.13894817654287647</v>
      </c>
      <c r="H84" s="426" t="e">
        <v>#REF!</v>
      </c>
      <c r="I84" s="25">
        <v>0.7616801317422327</v>
      </c>
      <c r="J84" s="25">
        <v>0.23831986825776727</v>
      </c>
      <c r="K84" s="426" t="e">
        <v>#REF!</v>
      </c>
      <c r="L84" s="25">
        <v>8.7484895255398265E-2</v>
      </c>
      <c r="M84" s="25">
        <v>0.49975101773722014</v>
      </c>
      <c r="N84" s="25">
        <v>0.41276408700738154</v>
      </c>
      <c r="O84" s="25">
        <v>-11.349749027489159</v>
      </c>
      <c r="P84" s="25">
        <v>3.5567230191396931E-2</v>
      </c>
      <c r="Q84" s="25">
        <v>5.2435571084619544E-5</v>
      </c>
      <c r="R84" s="25">
        <v>1.0905503512971468</v>
      </c>
      <c r="S84" s="146"/>
      <c r="T84">
        <v>0.98900572961485467</v>
      </c>
      <c r="U84">
        <v>0.4368153288006959</v>
      </c>
      <c r="V84">
        <v>0.31725607884793205</v>
      </c>
      <c r="W84">
        <v>1</v>
      </c>
      <c r="Y84" s="2">
        <v>122.70832040214235</v>
      </c>
      <c r="Z84" s="2">
        <v>2033.3890829935924</v>
      </c>
      <c r="AA84" s="2">
        <v>1987.252520412078</v>
      </c>
      <c r="AB84" s="2">
        <v>8044.7663145430724</v>
      </c>
      <c r="AC84" s="2">
        <v>830.09899540411493</v>
      </c>
      <c r="AD84" s="2">
        <v>291.10108334800367</v>
      </c>
      <c r="AE84" s="2">
        <v>534.42667916802486</v>
      </c>
      <c r="AF84" s="2">
        <v>692.10082519185062</v>
      </c>
      <c r="AG84" s="2">
        <v>165.87697390174546</v>
      </c>
      <c r="AH84" s="2">
        <v>394.79637225238741</v>
      </c>
      <c r="AI84" s="2">
        <v>389200.85988021293</v>
      </c>
      <c r="AJ84" s="2">
        <v>361988.2449889722</v>
      </c>
      <c r="AL84" s="25">
        <v>0.91399228949731737</v>
      </c>
      <c r="AM84" s="25">
        <v>0.91371379542784514</v>
      </c>
      <c r="AN84" s="25">
        <v>0.90966112362443796</v>
      </c>
      <c r="AO84" s="25">
        <v>0.86471442242424512</v>
      </c>
      <c r="AP84" s="25">
        <v>0.73569689850528419</v>
      </c>
      <c r="AQ84" s="25">
        <v>0.91399228949731737</v>
      </c>
      <c r="AR84" s="25">
        <v>0.91371379542784514</v>
      </c>
      <c r="AS84" s="25">
        <v>0.90966112362443796</v>
      </c>
      <c r="AT84" s="25">
        <v>0.86471442242424512</v>
      </c>
      <c r="AU84" s="25">
        <v>0.73569689850528419</v>
      </c>
      <c r="AW84" s="1">
        <v>13.222891837800917</v>
      </c>
      <c r="AX84" s="1">
        <v>14.956596945997939</v>
      </c>
      <c r="AY84" s="2">
        <v>1134255.7368925428</v>
      </c>
      <c r="AZ84" s="1">
        <v>15.309346466487133</v>
      </c>
      <c r="BA84" s="1">
        <v>17.097956332739592</v>
      </c>
      <c r="BB84" s="2">
        <v>942687.04119905364</v>
      </c>
      <c r="BC84" s="2">
        <f t="shared" si="16"/>
        <v>-191568.69569348916</v>
      </c>
      <c r="BD84" s="242">
        <f t="shared" si="17"/>
        <v>2.0864546286862158</v>
      </c>
      <c r="BE84" s="510">
        <f t="shared" si="11"/>
        <v>-91815.414080734074</v>
      </c>
      <c r="BF84" s="161">
        <f t="shared" si="12"/>
        <v>981406.95715560392</v>
      </c>
      <c r="BG84" s="2">
        <f t="shared" si="13"/>
        <v>1506808.3934388878</v>
      </c>
      <c r="BI84">
        <f t="shared" si="14"/>
        <v>0</v>
      </c>
      <c r="BJ84" s="90">
        <f t="shared" si="15"/>
        <v>1</v>
      </c>
      <c r="BL84" s="165">
        <v>154000</v>
      </c>
      <c r="BM84">
        <v>0</v>
      </c>
      <c r="BN84" s="90">
        <v>1</v>
      </c>
      <c r="BP84" s="206">
        <f t="shared" si="18"/>
        <v>1506808.3934388878</v>
      </c>
    </row>
    <row r="85" spans="1:68">
      <c r="A85" s="11">
        <v>79</v>
      </c>
      <c r="C85" s="25">
        <v>0.91168949653974973</v>
      </c>
      <c r="D85" s="25">
        <v>8.8310503460250253E-2</v>
      </c>
      <c r="E85" s="426" t="e">
        <v>#REF!</v>
      </c>
      <c r="F85" s="25">
        <v>0.84960272478396659</v>
      </c>
      <c r="G85" s="25">
        <v>0.15039727521603344</v>
      </c>
      <c r="H85" s="426" t="e">
        <v>#REF!</v>
      </c>
      <c r="I85" s="25">
        <v>0.75638424773983792</v>
      </c>
      <c r="J85" s="25">
        <v>0.24361575226016205</v>
      </c>
      <c r="K85" s="426" t="e">
        <v>#REF!</v>
      </c>
      <c r="L85" s="25">
        <v>0.13796805604715556</v>
      </c>
      <c r="M85" s="25">
        <v>0.49665236178754768</v>
      </c>
      <c r="N85" s="25">
        <v>0.36537958216529676</v>
      </c>
      <c r="O85" s="25">
        <v>-11.03100985378118</v>
      </c>
      <c r="P85" s="25">
        <v>3.5434113487199867E-2</v>
      </c>
      <c r="Q85" s="25">
        <v>7.1717405354216574E-5</v>
      </c>
      <c r="R85" s="25">
        <v>1.0490864147569618</v>
      </c>
      <c r="S85" s="146"/>
      <c r="T85">
        <v>1.1518951295691628</v>
      </c>
      <c r="U85">
        <v>0.46129551900649263</v>
      </c>
      <c r="V85">
        <v>0.32670395565070842</v>
      </c>
      <c r="W85">
        <v>1</v>
      </c>
      <c r="Y85" s="2">
        <v>703.77002167186777</v>
      </c>
      <c r="Z85" s="2">
        <v>522.47536281352916</v>
      </c>
      <c r="AA85" s="2">
        <v>3316.7704007988855</v>
      </c>
      <c r="AB85" s="2">
        <v>5176.8622590689165</v>
      </c>
      <c r="AC85" s="2">
        <v>1068.9699074862076</v>
      </c>
      <c r="AD85" s="2">
        <v>1799.7927696222421</v>
      </c>
      <c r="AE85" s="2">
        <v>519.8016271068625</v>
      </c>
      <c r="AF85" s="2">
        <v>1427.9059595372016</v>
      </c>
      <c r="AG85" s="2">
        <v>131.84083121772642</v>
      </c>
      <c r="AH85" s="2">
        <v>336.37801199184548</v>
      </c>
      <c r="AI85" s="2">
        <v>497705.15656704211</v>
      </c>
      <c r="AJ85" s="2">
        <v>464795.95785865281</v>
      </c>
      <c r="AL85" s="25">
        <v>0.91936204004284039</v>
      </c>
      <c r="AM85" s="25">
        <v>0.91893272470284504</v>
      </c>
      <c r="AN85" s="25">
        <v>0.90362624790434043</v>
      </c>
      <c r="AO85" s="25">
        <v>0.83949596340617882</v>
      </c>
      <c r="AP85" s="25">
        <v>0.81750925681912046</v>
      </c>
      <c r="AQ85" s="25">
        <v>0.91936204004284039</v>
      </c>
      <c r="AR85" s="25">
        <v>0.91893272470284504</v>
      </c>
      <c r="AS85" s="25">
        <v>0.90362624790434043</v>
      </c>
      <c r="AT85" s="25">
        <v>0.83949596340617882</v>
      </c>
      <c r="AU85" s="25">
        <v>0.81750925681912046</v>
      </c>
      <c r="AW85" s="1">
        <v>13.650807043626912</v>
      </c>
      <c r="AX85" s="1">
        <v>15.226703447076538</v>
      </c>
      <c r="AY85" s="2">
        <v>1659934.9339001172</v>
      </c>
      <c r="AZ85" s="1">
        <v>15.165671251797269</v>
      </c>
      <c r="BA85" s="1">
        <v>16.815698079707232</v>
      </c>
      <c r="BB85" s="2">
        <v>1438692.8245941105</v>
      </c>
      <c r="BC85" s="2">
        <f t="shared" si="16"/>
        <v>-221242.10930600669</v>
      </c>
      <c r="BD85" s="242">
        <f t="shared" si="17"/>
        <v>1.5148642081703567</v>
      </c>
      <c r="BE85" s="510">
        <f t="shared" si="11"/>
        <v>-146047.48604709693</v>
      </c>
      <c r="BF85" s="161">
        <f t="shared" si="12"/>
        <v>524194.19308018894</v>
      </c>
      <c r="BG85" s="2">
        <f t="shared" si="13"/>
        <v>987814.5756934525</v>
      </c>
      <c r="BI85">
        <f t="shared" si="14"/>
        <v>0</v>
      </c>
      <c r="BJ85" s="90">
        <f t="shared" si="15"/>
        <v>1</v>
      </c>
      <c r="BL85" s="165">
        <v>156000</v>
      </c>
      <c r="BM85">
        <v>0</v>
      </c>
      <c r="BN85" s="90">
        <v>1</v>
      </c>
      <c r="BP85" s="206">
        <f t="shared" si="18"/>
        <v>987814.5756934525</v>
      </c>
    </row>
    <row r="86" spans="1:68">
      <c r="A86" s="11">
        <v>80</v>
      </c>
      <c r="C86" s="25">
        <v>0.91681347634652943</v>
      </c>
      <c r="D86" s="25">
        <v>8.3186523653470512E-2</v>
      </c>
      <c r="E86" s="426" t="e">
        <v>#REF!</v>
      </c>
      <c r="F86" s="25">
        <v>0.85341624530464522</v>
      </c>
      <c r="G86" s="25">
        <v>0.14658375469535484</v>
      </c>
      <c r="H86" s="426" t="e">
        <v>#REF!</v>
      </c>
      <c r="I86" s="25">
        <v>0.73660194876217</v>
      </c>
      <c r="J86" s="25">
        <v>0.26339805123783</v>
      </c>
      <c r="K86" s="426" t="e">
        <v>#REF!</v>
      </c>
      <c r="L86" s="25">
        <v>0.11621728204186821</v>
      </c>
      <c r="M86" s="25">
        <v>0.49843908254492653</v>
      </c>
      <c r="N86" s="25">
        <v>0.38534363541320527</v>
      </c>
      <c r="O86" s="25">
        <v>-11.248925079576413</v>
      </c>
      <c r="P86" s="25">
        <v>3.4632176761523609E-2</v>
      </c>
      <c r="Q86" s="25">
        <v>5.576446855791962E-5</v>
      </c>
      <c r="R86" s="25">
        <v>1.0881560224450748</v>
      </c>
      <c r="S86" s="146"/>
      <c r="T86">
        <v>1.0824247763443118</v>
      </c>
      <c r="U86">
        <v>0.45715299808775589</v>
      </c>
      <c r="V86">
        <v>0.34859704164925043</v>
      </c>
      <c r="W86">
        <v>1</v>
      </c>
      <c r="Y86" s="2">
        <v>1019.2693930927106</v>
      </c>
      <c r="Z86" s="2">
        <v>7796.6308476574231</v>
      </c>
      <c r="AA86" s="2">
        <v>871.57782472909207</v>
      </c>
      <c r="AB86" s="2">
        <v>2663.7196170513521</v>
      </c>
      <c r="AC86" s="2">
        <v>1055.3144707790032</v>
      </c>
      <c r="AD86" s="2">
        <v>1188.9554759599728</v>
      </c>
      <c r="AE86" s="2">
        <v>605.95203728487525</v>
      </c>
      <c r="AF86" s="2">
        <v>856.98557217248447</v>
      </c>
      <c r="AG86" s="2">
        <v>187.60772932308467</v>
      </c>
      <c r="AH86" s="2">
        <v>382.42385611080698</v>
      </c>
      <c r="AI86" s="2">
        <v>542455.55466577178</v>
      </c>
      <c r="AJ86" s="2">
        <v>523638.28625564277</v>
      </c>
      <c r="AL86" s="25">
        <v>0.91552427715197404</v>
      </c>
      <c r="AM86" s="25">
        <v>0.91689540529336133</v>
      </c>
      <c r="AN86" s="25">
        <v>0.90698718322509486</v>
      </c>
      <c r="AO86" s="25">
        <v>0.87190810524762441</v>
      </c>
      <c r="AP86" s="25">
        <v>0.67296723329875818</v>
      </c>
      <c r="AQ86" s="25">
        <v>0.91552427715197404</v>
      </c>
      <c r="AR86" s="25">
        <v>0.91689540529336133</v>
      </c>
      <c r="AS86" s="25">
        <v>0.90698718322509486</v>
      </c>
      <c r="AT86" s="25">
        <v>0.87190810524762441</v>
      </c>
      <c r="AU86" s="25">
        <v>0.67296723329875818</v>
      </c>
      <c r="AW86" s="1">
        <v>13.098684143242469</v>
      </c>
      <c r="AX86" s="1">
        <v>14.990587212438097</v>
      </c>
      <c r="AY86" s="2">
        <v>1808208.6177162847</v>
      </c>
      <c r="AZ86" s="1">
        <v>14.834541369579687</v>
      </c>
      <c r="BA86" s="1">
        <v>16.728256601508619</v>
      </c>
      <c r="BB86" s="2">
        <v>1349083.0158318654</v>
      </c>
      <c r="BC86" s="2">
        <f t="shared" si="16"/>
        <v>-459125.60188441933</v>
      </c>
      <c r="BD86" s="242">
        <f t="shared" si="17"/>
        <v>1.7358572263372185</v>
      </c>
      <c r="BE86" s="510">
        <f t="shared" si="11"/>
        <v>-264495.02581108402</v>
      </c>
      <c r="BF86" s="161">
        <f t="shared" si="12"/>
        <v>287580.84520251025</v>
      </c>
      <c r="BG86" s="2">
        <f t="shared" si="13"/>
        <v>1024443.6033008848</v>
      </c>
      <c r="BI86">
        <f t="shared" si="14"/>
        <v>0</v>
      </c>
      <c r="BJ86" s="90">
        <f t="shared" si="15"/>
        <v>1</v>
      </c>
      <c r="BL86" s="165">
        <v>158000</v>
      </c>
      <c r="BM86">
        <v>0</v>
      </c>
      <c r="BN86" s="90">
        <v>1</v>
      </c>
      <c r="BP86" s="206">
        <f t="shared" si="18"/>
        <v>1024443.6033008848</v>
      </c>
    </row>
    <row r="87" spans="1:68">
      <c r="A87" s="11">
        <v>81</v>
      </c>
      <c r="C87" s="25">
        <v>0.9226468245427345</v>
      </c>
      <c r="D87" s="25">
        <v>7.7353175457265499E-2</v>
      </c>
      <c r="E87" s="426" t="e">
        <v>#REF!</v>
      </c>
      <c r="F87" s="25">
        <v>0.85896023321940251</v>
      </c>
      <c r="G87" s="25">
        <v>0.14103976678059746</v>
      </c>
      <c r="H87" s="426" t="e">
        <v>#REF!</v>
      </c>
      <c r="I87" s="25">
        <v>0.74013953725306481</v>
      </c>
      <c r="J87" s="25">
        <v>0.25986046274693525</v>
      </c>
      <c r="K87" s="426" t="e">
        <v>#REF!</v>
      </c>
      <c r="L87" s="25">
        <v>0.1222889238806707</v>
      </c>
      <c r="M87" s="25">
        <v>0.50058361494838621</v>
      </c>
      <c r="N87" s="25">
        <v>0.37712746117094309</v>
      </c>
      <c r="O87" s="25">
        <v>-11.417597543681588</v>
      </c>
      <c r="P87" s="25">
        <v>3.5165482000596514E-2</v>
      </c>
      <c r="Q87" s="25">
        <v>4.8176110157843331E-5</v>
      </c>
      <c r="R87" s="25">
        <v>1.1105242760966028</v>
      </c>
      <c r="S87" s="146"/>
      <c r="T87">
        <v>0.98250895957647166</v>
      </c>
      <c r="U87">
        <v>0.4442751890281228</v>
      </c>
      <c r="V87">
        <v>0.34589207067366495</v>
      </c>
      <c r="W87">
        <v>1</v>
      </c>
      <c r="Y87" s="2">
        <v>1367.8367272654657</v>
      </c>
      <c r="Z87" s="2">
        <v>2825.6671824202194</v>
      </c>
      <c r="AA87" s="2">
        <v>4054.454144528474</v>
      </c>
      <c r="AB87" s="2">
        <v>1390.2253095700974</v>
      </c>
      <c r="AC87" s="2">
        <v>1003.0398481307939</v>
      </c>
      <c r="AD87" s="2">
        <v>338.40984849529468</v>
      </c>
      <c r="AE87" s="2">
        <v>532.82686676130027</v>
      </c>
      <c r="AF87" s="2">
        <v>1204.4497998003028</v>
      </c>
      <c r="AG87" s="2">
        <v>125.49456294377582</v>
      </c>
      <c r="AH87" s="2">
        <v>380.51000572241912</v>
      </c>
      <c r="AI87" s="2">
        <v>500658.28643002029</v>
      </c>
      <c r="AJ87" s="2">
        <v>469127.55744022067</v>
      </c>
      <c r="AL87" s="25">
        <v>0.9104424611091203</v>
      </c>
      <c r="AM87" s="25">
        <v>0.91521074511705036</v>
      </c>
      <c r="AN87" s="25">
        <v>0.90312096249368801</v>
      </c>
      <c r="AO87" s="25">
        <v>0.87443245777727141</v>
      </c>
      <c r="AP87" s="25">
        <v>0.65266474654942175</v>
      </c>
      <c r="AQ87" s="25">
        <v>0.9104424611091203</v>
      </c>
      <c r="AR87" s="25">
        <v>0.91521074511705036</v>
      </c>
      <c r="AS87" s="25">
        <v>0.90312096249368801</v>
      </c>
      <c r="AT87" s="25">
        <v>0.87443245777727141</v>
      </c>
      <c r="AU87" s="25">
        <v>0.65266474654942175</v>
      </c>
      <c r="AW87" s="1">
        <v>12.929715727482392</v>
      </c>
      <c r="AX87" s="1">
        <v>14.917109513209933</v>
      </c>
      <c r="AY87" s="2">
        <v>1579177.525544415</v>
      </c>
      <c r="AZ87" s="1">
        <v>14.989676222002053</v>
      </c>
      <c r="BA87" s="1">
        <v>16.970177261112386</v>
      </c>
      <c r="BB87" s="2">
        <v>1185701.1482151169</v>
      </c>
      <c r="BC87" s="2">
        <f t="shared" si="16"/>
        <v>-393476.37732929806</v>
      </c>
      <c r="BD87" s="242">
        <f t="shared" si="17"/>
        <v>2.059960494519661</v>
      </c>
      <c r="BE87" s="510">
        <f t="shared" si="11"/>
        <v>-191011.61326933524</v>
      </c>
      <c r="BF87" s="161">
        <f t="shared" si="12"/>
        <v>489576.99085276783</v>
      </c>
      <c r="BG87" s="2">
        <f t="shared" si="13"/>
        <v>1212647.0473052114</v>
      </c>
      <c r="BI87">
        <f t="shared" si="14"/>
        <v>0</v>
      </c>
      <c r="BJ87" s="90">
        <f t="shared" si="15"/>
        <v>1</v>
      </c>
      <c r="BL87" s="165">
        <v>160000</v>
      </c>
      <c r="BM87">
        <v>0</v>
      </c>
      <c r="BN87" s="90">
        <v>1</v>
      </c>
      <c r="BP87" s="206">
        <f t="shared" si="18"/>
        <v>1212647.0473052114</v>
      </c>
    </row>
    <row r="88" spans="1:68">
      <c r="A88" s="11">
        <v>82</v>
      </c>
      <c r="C88" s="25">
        <v>0.92346049407185216</v>
      </c>
      <c r="D88" s="25">
        <v>7.6539505928147844E-2</v>
      </c>
      <c r="E88" s="426" t="e">
        <v>#REF!</v>
      </c>
      <c r="F88" s="25">
        <v>0.85254131161419067</v>
      </c>
      <c r="G88" s="25">
        <v>0.14745868838580928</v>
      </c>
      <c r="H88" s="426" t="e">
        <v>#REF!</v>
      </c>
      <c r="I88" s="25">
        <v>0.75788499184386149</v>
      </c>
      <c r="J88" s="25">
        <v>0.24211500815613848</v>
      </c>
      <c r="K88" s="426" t="e">
        <v>#REF!</v>
      </c>
      <c r="L88" s="25">
        <v>0.19459105427004758</v>
      </c>
      <c r="M88" s="25">
        <v>0.49563501308447067</v>
      </c>
      <c r="N88" s="25">
        <v>0.30977393264548175</v>
      </c>
      <c r="O88" s="25">
        <v>-10.955863622154489</v>
      </c>
      <c r="P88" s="25">
        <v>3.4765752149627384E-2</v>
      </c>
      <c r="Q88" s="25">
        <v>7.5174233009891881E-5</v>
      </c>
      <c r="R88" s="25">
        <v>1.0485051307684752</v>
      </c>
      <c r="S88" s="146"/>
      <c r="T88">
        <v>1.0389860274758502</v>
      </c>
      <c r="U88">
        <v>0.45331736436988113</v>
      </c>
      <c r="V88">
        <v>0.32188831839115056</v>
      </c>
      <c r="W88">
        <v>1</v>
      </c>
      <c r="Y88" s="2">
        <v>122.84269023539096</v>
      </c>
      <c r="Z88" s="2">
        <v>3472.6551577237742</v>
      </c>
      <c r="AA88" s="2">
        <v>517.97565716560655</v>
      </c>
      <c r="AB88" s="2">
        <v>5156.3418041421364</v>
      </c>
      <c r="AC88" s="2">
        <v>0.31541696346013109</v>
      </c>
      <c r="AD88" s="2">
        <v>2597.3451342008366</v>
      </c>
      <c r="AE88" s="2">
        <v>545.04308126548528</v>
      </c>
      <c r="AF88" s="2">
        <v>1114.0395326090747</v>
      </c>
      <c r="AG88" s="2">
        <v>66.246631038459512</v>
      </c>
      <c r="AH88" s="2">
        <v>333.11891884504064</v>
      </c>
      <c r="AI88" s="2">
        <v>502098.20506991819</v>
      </c>
      <c r="AJ88" s="2">
        <v>472779.84489973687</v>
      </c>
      <c r="AL88" s="25">
        <v>0.91167402149737553</v>
      </c>
      <c r="AM88" s="25">
        <v>0.91673519520242563</v>
      </c>
      <c r="AN88" s="25">
        <v>0.90563127568707857</v>
      </c>
      <c r="AO88" s="25">
        <v>0.88840864365055339</v>
      </c>
      <c r="AP88" s="25">
        <v>0.82917418422343281</v>
      </c>
      <c r="AQ88" s="25">
        <v>0.91167402149737553</v>
      </c>
      <c r="AR88" s="25">
        <v>0.91673519520242563</v>
      </c>
      <c r="AS88" s="25">
        <v>0.90563127568707857</v>
      </c>
      <c r="AT88" s="25">
        <v>0.88840864365055339</v>
      </c>
      <c r="AU88" s="25">
        <v>0.82917418422343281</v>
      </c>
      <c r="AW88" s="1">
        <v>14.041080056979565</v>
      </c>
      <c r="AX88" s="1">
        <v>15.679307179424486</v>
      </c>
      <c r="AY88" s="2">
        <v>1858185.5678373619</v>
      </c>
      <c r="AZ88" s="1">
        <v>15.697444936499837</v>
      </c>
      <c r="BA88" s="1">
        <v>17.416760946288569</v>
      </c>
      <c r="BB88" s="2">
        <v>1466392.9681056414</v>
      </c>
      <c r="BC88" s="2">
        <f t="shared" si="16"/>
        <v>-391792.59973172052</v>
      </c>
      <c r="BD88" s="242">
        <f t="shared" si="17"/>
        <v>1.6563648795202717</v>
      </c>
      <c r="BE88" s="510">
        <f t="shared" si="11"/>
        <v>-236537.6159419622</v>
      </c>
      <c r="BF88" s="161">
        <f t="shared" si="12"/>
        <v>388387.24127936852</v>
      </c>
      <c r="BG88" s="2">
        <f t="shared" si="13"/>
        <v>1045198.2217343326</v>
      </c>
      <c r="BI88">
        <f t="shared" si="14"/>
        <v>0</v>
      </c>
      <c r="BJ88" s="90">
        <f t="shared" si="15"/>
        <v>1</v>
      </c>
      <c r="BL88" s="165">
        <v>162000</v>
      </c>
      <c r="BM88">
        <v>0</v>
      </c>
      <c r="BN88" s="90">
        <v>1</v>
      </c>
      <c r="BP88" s="206">
        <f t="shared" si="18"/>
        <v>1045198.2217343326</v>
      </c>
    </row>
    <row r="89" spans="1:68">
      <c r="A89" s="11">
        <v>83</v>
      </c>
      <c r="C89" s="25">
        <v>0.92893535233025937</v>
      </c>
      <c r="D89" s="25">
        <v>7.1064647669740647E-2</v>
      </c>
      <c r="E89" s="426" t="e">
        <v>#REF!</v>
      </c>
      <c r="F89" s="25">
        <v>0.85868912023117172</v>
      </c>
      <c r="G89" s="25">
        <v>0.14131087976882822</v>
      </c>
      <c r="H89" s="426" t="e">
        <v>#REF!</v>
      </c>
      <c r="I89" s="25">
        <v>0.73241444338147255</v>
      </c>
      <c r="J89" s="25">
        <v>0.26758555661852751</v>
      </c>
      <c r="K89" s="426" t="e">
        <v>#REF!</v>
      </c>
      <c r="L89" s="25">
        <v>9.3066187703262138E-2</v>
      </c>
      <c r="M89" s="25">
        <v>0.49927080866075918</v>
      </c>
      <c r="N89" s="25">
        <v>0.40766300363597874</v>
      </c>
      <c r="O89" s="25">
        <v>-11.233939194809418</v>
      </c>
      <c r="P89" s="25">
        <v>3.3735425330967919E-2</v>
      </c>
      <c r="Q89" s="25">
        <v>5.4514091454974894E-5</v>
      </c>
      <c r="R89" s="25">
        <v>1.0912225341448292</v>
      </c>
      <c r="S89" s="146"/>
      <c r="T89">
        <v>0.94434154267549675</v>
      </c>
      <c r="U89">
        <v>0.44007097527243577</v>
      </c>
      <c r="V89">
        <v>0.35773312175410887</v>
      </c>
      <c r="W89">
        <v>1</v>
      </c>
      <c r="Y89" s="2">
        <v>994.29269814211</v>
      </c>
      <c r="Z89" s="2">
        <v>4857.0879353554292</v>
      </c>
      <c r="AA89" s="2">
        <v>54.715496000229216</v>
      </c>
      <c r="AB89" s="2">
        <v>411.00561303471295</v>
      </c>
      <c r="AC89" s="2">
        <v>1250.002660031915</v>
      </c>
      <c r="AD89" s="2">
        <v>668.42226981350245</v>
      </c>
      <c r="AE89" s="2">
        <v>550.17067517224211</v>
      </c>
      <c r="AF89" s="2">
        <v>895.82254780782193</v>
      </c>
      <c r="AG89" s="2">
        <v>150.05750124225486</v>
      </c>
      <c r="AH89" s="2">
        <v>467.82669714191849</v>
      </c>
      <c r="AI89" s="2">
        <v>457916.9751422237</v>
      </c>
      <c r="AJ89" s="2">
        <v>395311.34623148839</v>
      </c>
      <c r="AL89" s="25">
        <v>0.91733357737838594</v>
      </c>
      <c r="AM89" s="25">
        <v>0.91416506813296838</v>
      </c>
      <c r="AN89" s="25">
        <v>0.91036352716994418</v>
      </c>
      <c r="AO89" s="25">
        <v>0.81871248508936711</v>
      </c>
      <c r="AP89" s="25">
        <v>0.72751295665683879</v>
      </c>
      <c r="AQ89" s="25">
        <v>0.91733357737838594</v>
      </c>
      <c r="AR89" s="25">
        <v>0.91416506813296838</v>
      </c>
      <c r="AS89" s="25">
        <v>0.91036352716994418</v>
      </c>
      <c r="AT89" s="25">
        <v>0.81871248508936711</v>
      </c>
      <c r="AU89" s="25">
        <v>0.72751295665683879</v>
      </c>
      <c r="AW89" s="1">
        <v>13.170910742857481</v>
      </c>
      <c r="AX89" s="1">
        <v>14.923656077633719</v>
      </c>
      <c r="AY89" s="2">
        <v>1297811.8235922537</v>
      </c>
      <c r="AZ89" s="1">
        <v>15.253786925677847</v>
      </c>
      <c r="BA89" s="1">
        <v>17.044231824539004</v>
      </c>
      <c r="BB89" s="2">
        <v>871225.07233561657</v>
      </c>
      <c r="BC89" s="2">
        <f t="shared" si="16"/>
        <v>-426586.75125663716</v>
      </c>
      <c r="BD89" s="242">
        <f t="shared" si="17"/>
        <v>2.0828761828203657</v>
      </c>
      <c r="BE89" s="510">
        <f t="shared" si="11"/>
        <v>-204806.58177146551</v>
      </c>
      <c r="BF89" s="161">
        <f t="shared" si="12"/>
        <v>809533.89526494336</v>
      </c>
      <c r="BG89" s="2">
        <f t="shared" si="13"/>
        <v>1569380.8357728389</v>
      </c>
      <c r="BI89">
        <f t="shared" si="14"/>
        <v>0</v>
      </c>
      <c r="BJ89" s="90">
        <f t="shared" si="15"/>
        <v>1</v>
      </c>
      <c r="BL89" s="165">
        <v>164000</v>
      </c>
      <c r="BM89">
        <v>0</v>
      </c>
      <c r="BN89" s="90">
        <v>1</v>
      </c>
      <c r="BP89" s="206">
        <f t="shared" si="18"/>
        <v>1569380.8357728389</v>
      </c>
    </row>
    <row r="90" spans="1:68">
      <c r="A90" s="11">
        <v>84</v>
      </c>
      <c r="C90" s="25">
        <v>0.92875547496845412</v>
      </c>
      <c r="D90" s="25">
        <v>7.1244525031545838E-2</v>
      </c>
      <c r="E90" s="426" t="e">
        <v>#REF!</v>
      </c>
      <c r="F90" s="25">
        <v>0.85916713972281078</v>
      </c>
      <c r="G90" s="25">
        <v>0.14083286027718922</v>
      </c>
      <c r="H90" s="426" t="e">
        <v>#REF!</v>
      </c>
      <c r="I90" s="25">
        <v>0.75553814005632014</v>
      </c>
      <c r="J90" s="25">
        <v>0.24446185994367992</v>
      </c>
      <c r="K90" s="426" t="e">
        <v>#REF!</v>
      </c>
      <c r="L90" s="25">
        <v>8.7293325420623957E-2</v>
      </c>
      <c r="M90" s="25">
        <v>0.50187854963844292</v>
      </c>
      <c r="N90" s="25">
        <v>0.41082812494093313</v>
      </c>
      <c r="O90" s="25">
        <v>-10.872006605546666</v>
      </c>
      <c r="P90" s="25">
        <v>3.3430920597658835E-2</v>
      </c>
      <c r="Q90" s="25">
        <v>7.7292939889305644E-5</v>
      </c>
      <c r="R90" s="25">
        <v>1.0464042525057191</v>
      </c>
      <c r="S90" s="146"/>
      <c r="T90">
        <v>0.94739851248063511</v>
      </c>
      <c r="U90">
        <v>0.43880591648894679</v>
      </c>
      <c r="V90">
        <v>0.32756036124885768</v>
      </c>
      <c r="W90">
        <v>1</v>
      </c>
      <c r="Y90" s="2">
        <v>119.9853588025907</v>
      </c>
      <c r="Z90" s="2">
        <v>1638.5687217057498</v>
      </c>
      <c r="AA90" s="2">
        <v>1552.2602948493802</v>
      </c>
      <c r="AB90" s="2">
        <v>997.91954423089669</v>
      </c>
      <c r="AC90" s="2">
        <v>1628.2734026716812</v>
      </c>
      <c r="AD90" s="2">
        <v>595.75895857270621</v>
      </c>
      <c r="AE90" s="2">
        <v>619.1957242457363</v>
      </c>
      <c r="AF90" s="2">
        <v>1063.1735319162501</v>
      </c>
      <c r="AG90" s="2">
        <v>199.55913296455688</v>
      </c>
      <c r="AH90" s="2">
        <v>316.97336574910946</v>
      </c>
      <c r="AI90" s="2">
        <v>369614.92025353719</v>
      </c>
      <c r="AJ90" s="2">
        <v>336387.89727259864</v>
      </c>
      <c r="AL90" s="25">
        <v>0.92396235213380229</v>
      </c>
      <c r="AM90" s="25">
        <v>0.91439449540155437</v>
      </c>
      <c r="AN90" s="25">
        <v>0.91134046595773666</v>
      </c>
      <c r="AO90" s="25">
        <v>0.91274694802239975</v>
      </c>
      <c r="AP90" s="25">
        <v>0.73168398474681529</v>
      </c>
      <c r="AQ90" s="25">
        <v>0.92396235213380229</v>
      </c>
      <c r="AR90" s="25">
        <v>0.91439449540155437</v>
      </c>
      <c r="AS90" s="25">
        <v>0.91134046595773666</v>
      </c>
      <c r="AT90" s="25">
        <v>0.91274694802239975</v>
      </c>
      <c r="AU90" s="25">
        <v>0.73168398474681529</v>
      </c>
      <c r="AW90" s="1">
        <v>13.362276059855487</v>
      </c>
      <c r="AX90" s="1">
        <v>14.986201452678433</v>
      </c>
      <c r="AY90" s="2">
        <v>1091364.5870592664</v>
      </c>
      <c r="AZ90" s="1">
        <v>15.499697018773437</v>
      </c>
      <c r="BA90" s="1">
        <v>17.176090573609915</v>
      </c>
      <c r="BB90" s="2">
        <v>783323.99626669579</v>
      </c>
      <c r="BC90" s="2">
        <f t="shared" si="16"/>
        <v>-308040.59079257061</v>
      </c>
      <c r="BD90" s="242">
        <f t="shared" si="17"/>
        <v>2.13742095891795</v>
      </c>
      <c r="BE90" s="510">
        <f t="shared" si="11"/>
        <v>-144117.88632806958</v>
      </c>
      <c r="BF90" s="161">
        <f t="shared" si="12"/>
        <v>1046599.5825176118</v>
      </c>
      <c r="BG90" s="2">
        <f t="shared" si="13"/>
        <v>1696627.5267370543</v>
      </c>
      <c r="BI90">
        <f t="shared" si="14"/>
        <v>0</v>
      </c>
      <c r="BJ90" s="90">
        <f t="shared" si="15"/>
        <v>1</v>
      </c>
      <c r="BL90" s="165">
        <v>166000</v>
      </c>
      <c r="BM90">
        <v>0</v>
      </c>
      <c r="BN90" s="90">
        <v>1</v>
      </c>
      <c r="BP90" s="206">
        <f t="shared" si="18"/>
        <v>1696627.5267370543</v>
      </c>
    </row>
    <row r="91" spans="1:68">
      <c r="A91" s="11">
        <v>85</v>
      </c>
      <c r="C91" s="25">
        <v>0.91985873158477338</v>
      </c>
      <c r="D91" s="25">
        <v>8.0141268415226605E-2</v>
      </c>
      <c r="E91" s="426" t="e">
        <v>#REF!</v>
      </c>
      <c r="F91" s="25">
        <v>0.85938697070154091</v>
      </c>
      <c r="G91" s="25">
        <v>0.14061302929845912</v>
      </c>
      <c r="H91" s="426" t="e">
        <v>#REF!</v>
      </c>
      <c r="I91" s="25">
        <v>0.76050795061030385</v>
      </c>
      <c r="J91" s="25">
        <v>0.2394920493896962</v>
      </c>
      <c r="K91" s="426" t="e">
        <v>#REF!</v>
      </c>
      <c r="L91" s="25">
        <v>8.4131607046097567E-2</v>
      </c>
      <c r="M91" s="25">
        <v>0.49919115324012958</v>
      </c>
      <c r="N91" s="25">
        <v>0.4166772397137728</v>
      </c>
      <c r="O91" s="25">
        <v>-11.123361688155448</v>
      </c>
      <c r="P91" s="25">
        <v>3.6116579720788862E-2</v>
      </c>
      <c r="Q91" s="25">
        <v>6.7292259695472773E-5</v>
      </c>
      <c r="R91" s="25">
        <v>1.0538390163082183</v>
      </c>
      <c r="S91" s="146"/>
      <c r="T91">
        <v>1.059778434099415</v>
      </c>
      <c r="U91">
        <v>0.4424599943879759</v>
      </c>
      <c r="V91">
        <v>0.32124931935105605</v>
      </c>
      <c r="W91">
        <v>1</v>
      </c>
      <c r="Y91" s="2">
        <v>370.75586548301374</v>
      </c>
      <c r="Z91" s="2">
        <v>864.15923061861815</v>
      </c>
      <c r="AA91" s="2">
        <v>78.824977227926126</v>
      </c>
      <c r="AB91" s="2">
        <v>3728.8696275484435</v>
      </c>
      <c r="AC91" s="2">
        <v>202.99126031742873</v>
      </c>
      <c r="AD91" s="2">
        <v>695.17803417125322</v>
      </c>
      <c r="AE91" s="2">
        <v>591.68273526716041</v>
      </c>
      <c r="AF91" s="2">
        <v>1321.7126049732522</v>
      </c>
      <c r="AG91" s="2">
        <v>74.819135751526261</v>
      </c>
      <c r="AH91" s="2">
        <v>275.4247735727962</v>
      </c>
      <c r="AI91" s="2">
        <v>388771.17467364436</v>
      </c>
      <c r="AJ91" s="2">
        <v>348013.16657759785</v>
      </c>
      <c r="AL91" s="25">
        <v>0.91314486262283068</v>
      </c>
      <c r="AM91" s="25">
        <v>0.91357563724388535</v>
      </c>
      <c r="AN91" s="25">
        <v>0.90990474514194242</v>
      </c>
      <c r="AO91" s="25">
        <v>0.87149606737920315</v>
      </c>
      <c r="AP91" s="25">
        <v>0.6226353680778608</v>
      </c>
      <c r="AQ91" s="25">
        <v>0.91314486262283068</v>
      </c>
      <c r="AR91" s="25">
        <v>0.91357563724388535</v>
      </c>
      <c r="AS91" s="25">
        <v>0.90990474514194242</v>
      </c>
      <c r="AT91" s="25">
        <v>0.87149606737920315</v>
      </c>
      <c r="AU91" s="25">
        <v>0.6226353680778608</v>
      </c>
      <c r="AW91" s="1">
        <v>12.97602907601761</v>
      </c>
      <c r="AX91" s="1">
        <v>14.993552741002919</v>
      </c>
      <c r="AY91" s="2">
        <v>1107520.9115056484</v>
      </c>
      <c r="AZ91" s="1">
        <v>14.943465366031674</v>
      </c>
      <c r="BA91" s="1">
        <v>16.934655227263182</v>
      </c>
      <c r="BB91" s="2">
        <v>878785.16656897147</v>
      </c>
      <c r="BC91" s="2">
        <f t="shared" si="16"/>
        <v>-228735.74493667693</v>
      </c>
      <c r="BD91" s="242">
        <f t="shared" si="17"/>
        <v>1.9674362900140636</v>
      </c>
      <c r="BE91" s="510">
        <f t="shared" si="11"/>
        <v>-116260.81418628395</v>
      </c>
      <c r="BF91" s="161">
        <f t="shared" si="12"/>
        <v>968643.74065716937</v>
      </c>
      <c r="BG91" s="2">
        <f t="shared" si="13"/>
        <v>1512169.2919960965</v>
      </c>
      <c r="BI91">
        <f t="shared" si="14"/>
        <v>0</v>
      </c>
      <c r="BJ91" s="90">
        <f t="shared" si="15"/>
        <v>1</v>
      </c>
      <c r="BL91" s="165">
        <v>168000</v>
      </c>
      <c r="BM91">
        <v>0</v>
      </c>
      <c r="BN91" s="90">
        <v>1</v>
      </c>
      <c r="BP91" s="206">
        <f t="shared" si="18"/>
        <v>1512169.2919960965</v>
      </c>
    </row>
    <row r="92" spans="1:68">
      <c r="A92" s="11">
        <v>86</v>
      </c>
      <c r="C92" s="25">
        <v>0.92114120609094896</v>
      </c>
      <c r="D92" s="25">
        <v>7.8858793909051011E-2</v>
      </c>
      <c r="E92" s="426" t="e">
        <v>#REF!</v>
      </c>
      <c r="F92" s="25">
        <v>0.85628225170172978</v>
      </c>
      <c r="G92" s="25">
        <v>0.14371774829827022</v>
      </c>
      <c r="H92" s="426" t="e">
        <v>#REF!</v>
      </c>
      <c r="I92" s="25">
        <v>0.73696217473773618</v>
      </c>
      <c r="J92" s="25">
        <v>0.26303782526226388</v>
      </c>
      <c r="K92" s="426" t="e">
        <v>#REF!</v>
      </c>
      <c r="L92" s="25">
        <v>0.16852882055827434</v>
      </c>
      <c r="M92" s="25">
        <v>0.50032844388099673</v>
      </c>
      <c r="N92" s="25">
        <v>0.33114273556072893</v>
      </c>
      <c r="O92" s="25">
        <v>-11.260500184775163</v>
      </c>
      <c r="P92" s="25">
        <v>3.6044129360588352E-2</v>
      </c>
      <c r="Q92" s="25">
        <v>5.8490468324221035E-5</v>
      </c>
      <c r="R92" s="25">
        <v>1.0816642092365241</v>
      </c>
      <c r="S92" s="146"/>
      <c r="T92">
        <v>0.97863006830919108</v>
      </c>
      <c r="U92">
        <v>0.44495471166221534</v>
      </c>
      <c r="V92">
        <v>0.35141769261779859</v>
      </c>
      <c r="W92">
        <v>1</v>
      </c>
      <c r="Y92" s="2">
        <v>232.44780125784951</v>
      </c>
      <c r="Z92" s="2">
        <v>15234.279982698439</v>
      </c>
      <c r="AA92" s="2">
        <v>760.81241758306862</v>
      </c>
      <c r="AB92" s="2">
        <v>136.58790864660287</v>
      </c>
      <c r="AC92" s="2">
        <v>1953.3591211508988</v>
      </c>
      <c r="AD92" s="2">
        <v>3798.3224278074763</v>
      </c>
      <c r="AE92" s="2">
        <v>645.77213924106263</v>
      </c>
      <c r="AF92" s="2">
        <v>1169.6493700052649</v>
      </c>
      <c r="AG92" s="2">
        <v>120.62772960581638</v>
      </c>
      <c r="AH92" s="2">
        <v>380.00202008008881</v>
      </c>
      <c r="AI92" s="2">
        <v>486488.12235701911</v>
      </c>
      <c r="AJ92" s="2">
        <v>447269.88806297549</v>
      </c>
      <c r="AL92" s="25">
        <v>0.91451665885685762</v>
      </c>
      <c r="AM92" s="25">
        <v>0.91315384828638779</v>
      </c>
      <c r="AN92" s="25">
        <v>0.91257608876190188</v>
      </c>
      <c r="AO92" s="25">
        <v>0.82089683076161502</v>
      </c>
      <c r="AP92" s="25">
        <v>0.66420984806798833</v>
      </c>
      <c r="AQ92" s="25">
        <v>0.91451665885685762</v>
      </c>
      <c r="AR92" s="25">
        <v>0.91315384828638779</v>
      </c>
      <c r="AS92" s="25">
        <v>0.91257608876190188</v>
      </c>
      <c r="AT92" s="25">
        <v>0.82089683076161502</v>
      </c>
      <c r="AU92" s="25">
        <v>0.66420984806798833</v>
      </c>
      <c r="AW92" s="1">
        <v>13.120299168646115</v>
      </c>
      <c r="AX92" s="1">
        <v>15.209720400811484</v>
      </c>
      <c r="AY92" s="2">
        <v>1909172.9537534388</v>
      </c>
      <c r="AZ92" s="1">
        <v>15.117867765596094</v>
      </c>
      <c r="BA92" s="1">
        <v>17.157137631420195</v>
      </c>
      <c r="BB92" s="2">
        <v>1288215.122364542</v>
      </c>
      <c r="BC92" s="2">
        <f t="shared" si="16"/>
        <v>-620957.8313888968</v>
      </c>
      <c r="BD92" s="242">
        <f t="shared" si="17"/>
        <v>1.9975685969499786</v>
      </c>
      <c r="BE92" s="510">
        <f t="shared" si="11"/>
        <v>-310856.82481043041</v>
      </c>
      <c r="BF92" s="161">
        <f t="shared" si="12"/>
        <v>190074.91322993953</v>
      </c>
      <c r="BG92" s="2">
        <f t="shared" si="13"/>
        <v>1130643.7201308329</v>
      </c>
      <c r="BI92">
        <f t="shared" si="14"/>
        <v>0</v>
      </c>
      <c r="BJ92" s="90">
        <f t="shared" si="15"/>
        <v>1</v>
      </c>
      <c r="BL92" s="165">
        <v>170000</v>
      </c>
      <c r="BM92">
        <v>0</v>
      </c>
      <c r="BN92" s="90">
        <v>1</v>
      </c>
      <c r="BP92" s="206">
        <f t="shared" si="18"/>
        <v>1130643.7201308329</v>
      </c>
    </row>
    <row r="93" spans="1:68">
      <c r="A93" s="11">
        <v>87</v>
      </c>
      <c r="C93" s="25">
        <v>0.92027631384408692</v>
      </c>
      <c r="D93" s="25">
        <v>7.9723686155913048E-2</v>
      </c>
      <c r="E93" s="426" t="e">
        <v>#REF!</v>
      </c>
      <c r="F93" s="25">
        <v>0.85628230210605105</v>
      </c>
      <c r="G93" s="25">
        <v>0.143717697893949</v>
      </c>
      <c r="H93" s="426" t="e">
        <v>#REF!</v>
      </c>
      <c r="I93" s="25">
        <v>0.75005051962083313</v>
      </c>
      <c r="J93" s="25">
        <v>0.24994948037916692</v>
      </c>
      <c r="K93" s="426" t="e">
        <v>#REF!</v>
      </c>
      <c r="L93" s="25">
        <v>0.14466060178612111</v>
      </c>
      <c r="M93" s="25">
        <v>0.50270589411751065</v>
      </c>
      <c r="N93" s="25">
        <v>0.35263350409636823</v>
      </c>
      <c r="O93" s="25">
        <v>-11.186087213793916</v>
      </c>
      <c r="P93" s="25">
        <v>3.4534177567537377E-2</v>
      </c>
      <c r="Q93" s="25">
        <v>5.9137119217800216E-5</v>
      </c>
      <c r="R93" s="25">
        <v>1.0694427867070202</v>
      </c>
      <c r="S93" s="146"/>
      <c r="T93">
        <v>1.0447601274024771</v>
      </c>
      <c r="U93">
        <v>0.44975797808024476</v>
      </c>
      <c r="V93">
        <v>0.33294311313198527</v>
      </c>
      <c r="W93">
        <v>1</v>
      </c>
      <c r="Y93" s="2">
        <v>1288.6768936975029</v>
      </c>
      <c r="Z93" s="2">
        <v>25473.110407056101</v>
      </c>
      <c r="AA93" s="2">
        <v>1339.2020156378642</v>
      </c>
      <c r="AB93" s="2">
        <v>7724.0314540656736</v>
      </c>
      <c r="AC93" s="2">
        <v>187.60880060757233</v>
      </c>
      <c r="AD93" s="2">
        <v>267.67478112400983</v>
      </c>
      <c r="AE93" s="2">
        <v>549.61662172892579</v>
      </c>
      <c r="AF93" s="2">
        <v>1037.9315545787031</v>
      </c>
      <c r="AG93" s="2">
        <v>123.53454700364794</v>
      </c>
      <c r="AH93" s="2">
        <v>353.9393691627767</v>
      </c>
      <c r="AI93" s="2">
        <v>419663.80879398674</v>
      </c>
      <c r="AJ93" s="2">
        <v>371836.21258077997</v>
      </c>
      <c r="AL93" s="25">
        <v>0.92040043029289675</v>
      </c>
      <c r="AM93" s="25">
        <v>0.9148066779763655</v>
      </c>
      <c r="AN93" s="25">
        <v>0.90554624127824279</v>
      </c>
      <c r="AO93" s="25">
        <v>0.88413836214152375</v>
      </c>
      <c r="AP93" s="25">
        <v>0.63121474893414242</v>
      </c>
      <c r="AQ93" s="25">
        <v>0.92040043029289675</v>
      </c>
      <c r="AR93" s="25">
        <v>0.9148066779763655</v>
      </c>
      <c r="AS93" s="25">
        <v>0.90554624127824279</v>
      </c>
      <c r="AT93" s="25">
        <v>0.88413836214152375</v>
      </c>
      <c r="AU93" s="25">
        <v>0.63121474893414242</v>
      </c>
      <c r="AW93" s="1">
        <v>13.292390448285412</v>
      </c>
      <c r="AX93" s="1">
        <v>15.355101941195461</v>
      </c>
      <c r="AY93" s="2">
        <v>1723324.8450193827</v>
      </c>
      <c r="AZ93" s="1">
        <v>15.14611470460305</v>
      </c>
      <c r="BA93" s="1">
        <v>17.156836602730454</v>
      </c>
      <c r="BB93" s="2">
        <v>1153241.1281057459</v>
      </c>
      <c r="BC93" s="2">
        <f t="shared" si="16"/>
        <v>-570083.71691363677</v>
      </c>
      <c r="BD93" s="242">
        <f t="shared" si="17"/>
        <v>1.8537242563176388</v>
      </c>
      <c r="BE93" s="510">
        <f t="shared" si="11"/>
        <v>-307534.25973185949</v>
      </c>
      <c r="BF93" s="161">
        <f t="shared" si="12"/>
        <v>403457.62670628331</v>
      </c>
      <c r="BG93" s="2">
        <f t="shared" si="13"/>
        <v>1270137.2246307421</v>
      </c>
      <c r="BI93">
        <f t="shared" si="14"/>
        <v>0</v>
      </c>
      <c r="BJ93" s="90">
        <f t="shared" si="15"/>
        <v>1</v>
      </c>
      <c r="BL93" s="165">
        <v>172000</v>
      </c>
      <c r="BM93">
        <v>0</v>
      </c>
      <c r="BN93" s="90">
        <v>1</v>
      </c>
      <c r="BP93" s="206">
        <f t="shared" si="18"/>
        <v>1270137.2246307421</v>
      </c>
    </row>
    <row r="94" spans="1:68">
      <c r="A94" s="11">
        <v>88</v>
      </c>
      <c r="C94" s="25">
        <v>0.92191094581802713</v>
      </c>
      <c r="D94" s="25">
        <v>7.8089054181972858E-2</v>
      </c>
      <c r="E94" s="426" t="e">
        <v>#REF!</v>
      </c>
      <c r="F94" s="25">
        <v>0.86028642468236982</v>
      </c>
      <c r="G94" s="25">
        <v>0.13971357531763021</v>
      </c>
      <c r="H94" s="426" t="e">
        <v>#REF!</v>
      </c>
      <c r="I94" s="25">
        <v>0.74376290878410345</v>
      </c>
      <c r="J94" s="25">
        <v>0.25623709121589655</v>
      </c>
      <c r="K94" s="426" t="e">
        <v>#REF!</v>
      </c>
      <c r="L94" s="25">
        <v>0.15326801502449239</v>
      </c>
      <c r="M94" s="25">
        <v>0.50065593856418578</v>
      </c>
      <c r="N94" s="25">
        <v>0.34607604641132184</v>
      </c>
      <c r="O94" s="25">
        <v>-11.504744109779139</v>
      </c>
      <c r="P94" s="25">
        <v>3.6659356172598925E-2</v>
      </c>
      <c r="Q94" s="25">
        <v>4.7014657154012394E-5</v>
      </c>
      <c r="R94" s="25">
        <v>1.1026468002992464</v>
      </c>
      <c r="S94" s="146"/>
      <c r="T94">
        <v>1.0036374332473401</v>
      </c>
      <c r="U94">
        <v>0.42936342991212589</v>
      </c>
      <c r="V94">
        <v>0.33968236725348433</v>
      </c>
      <c r="W94">
        <v>1</v>
      </c>
      <c r="Y94" s="2">
        <v>435.25004214493964</v>
      </c>
      <c r="Z94" s="2">
        <v>520.42073342873402</v>
      </c>
      <c r="AA94" s="2">
        <v>5556.2032782627575</v>
      </c>
      <c r="AB94" s="2">
        <v>2266.7710947329538</v>
      </c>
      <c r="AC94" s="2">
        <v>1041.9982185931249</v>
      </c>
      <c r="AD94" s="2">
        <v>575.75705779689611</v>
      </c>
      <c r="AE94" s="2">
        <v>561.30831360689922</v>
      </c>
      <c r="AF94" s="2">
        <v>1391.9965524336985</v>
      </c>
      <c r="AG94" s="2">
        <v>145.96056781517922</v>
      </c>
      <c r="AH94" s="2">
        <v>527.30280496946591</v>
      </c>
      <c r="AI94" s="2">
        <v>479906.54294858099</v>
      </c>
      <c r="AJ94" s="2">
        <v>445833.51601568115</v>
      </c>
      <c r="AL94" s="25">
        <v>0.91971410079514815</v>
      </c>
      <c r="AM94" s="25">
        <v>0.91621535992738545</v>
      </c>
      <c r="AN94" s="25">
        <v>0.91099823019736004</v>
      </c>
      <c r="AO94" s="25">
        <v>0.81311564811987425</v>
      </c>
      <c r="AP94" s="25">
        <v>0.80414435925599781</v>
      </c>
      <c r="AQ94" s="25">
        <v>0.91971410079514815</v>
      </c>
      <c r="AR94" s="25">
        <v>0.91621535992738545</v>
      </c>
      <c r="AS94" s="25">
        <v>0.91099823019736004</v>
      </c>
      <c r="AT94" s="25">
        <v>0.81311564811987425</v>
      </c>
      <c r="AU94" s="25">
        <v>0.80414435925599781</v>
      </c>
      <c r="AW94" s="1">
        <v>13.58580406186794</v>
      </c>
      <c r="AX94" s="1">
        <v>15.222495506363831</v>
      </c>
      <c r="AY94" s="2">
        <v>1625287.1275411353</v>
      </c>
      <c r="AZ94" s="1">
        <v>15.488196841256419</v>
      </c>
      <c r="BA94" s="1">
        <v>17.18645624199003</v>
      </c>
      <c r="BB94" s="2">
        <v>1295992.781124077</v>
      </c>
      <c r="BC94" s="2">
        <f t="shared" si="16"/>
        <v>-329294.34641705826</v>
      </c>
      <c r="BD94" s="242">
        <f t="shared" si="17"/>
        <v>1.9023927793884798</v>
      </c>
      <c r="BE94" s="510">
        <f t="shared" si="11"/>
        <v>-173094.82562423794</v>
      </c>
      <c r="BF94" s="161">
        <f t="shared" si="12"/>
        <v>548441.52235773508</v>
      </c>
      <c r="BG94" s="2">
        <f t="shared" si="13"/>
        <v>1182118.7134769501</v>
      </c>
      <c r="BI94">
        <f t="shared" si="14"/>
        <v>0</v>
      </c>
      <c r="BJ94" s="90">
        <f t="shared" si="15"/>
        <v>1</v>
      </c>
      <c r="BL94" s="165">
        <v>174000</v>
      </c>
      <c r="BM94">
        <v>0</v>
      </c>
      <c r="BN94" s="90">
        <v>1</v>
      </c>
      <c r="BP94" s="206">
        <f t="shared" si="18"/>
        <v>1182118.7134769501</v>
      </c>
    </row>
    <row r="95" spans="1:68">
      <c r="A95" s="11">
        <v>89</v>
      </c>
      <c r="C95" s="25">
        <v>0.92654221458585084</v>
      </c>
      <c r="D95" s="25">
        <v>7.3457785414149115E-2</v>
      </c>
      <c r="E95" s="426" t="e">
        <v>#REF!</v>
      </c>
      <c r="F95" s="25">
        <v>0.85362618883147512</v>
      </c>
      <c r="G95" s="25">
        <v>0.14637381116852491</v>
      </c>
      <c r="H95" s="426" t="e">
        <v>#REF!</v>
      </c>
      <c r="I95" s="25">
        <v>0.75536022549318971</v>
      </c>
      <c r="J95" s="25">
        <v>0.24463977450681024</v>
      </c>
      <c r="K95" s="426" t="e">
        <v>#REF!</v>
      </c>
      <c r="L95" s="25">
        <v>0.11653355294104562</v>
      </c>
      <c r="M95" s="25">
        <v>0.50130480092791141</v>
      </c>
      <c r="N95" s="25">
        <v>0.38216164613104298</v>
      </c>
      <c r="O95" s="25">
        <v>-11.117442571068629</v>
      </c>
      <c r="P95" s="25">
        <v>3.8311842925981755E-2</v>
      </c>
      <c r="Q95" s="25">
        <v>7.4229777952972601E-5</v>
      </c>
      <c r="R95" s="25">
        <v>1.042640944933777</v>
      </c>
      <c r="S95" s="146"/>
      <c r="T95">
        <v>0.92465214739973434</v>
      </c>
      <c r="U95">
        <v>0.45442845581174318</v>
      </c>
      <c r="V95">
        <v>0.32456354545451954</v>
      </c>
      <c r="W95">
        <v>1</v>
      </c>
      <c r="Y95" s="2">
        <v>1220.4543782873527</v>
      </c>
      <c r="Z95" s="2">
        <v>10179.030404600091</v>
      </c>
      <c r="AA95" s="2">
        <v>2642.1148938061237</v>
      </c>
      <c r="AB95" s="2">
        <v>336.22119379137933</v>
      </c>
      <c r="AC95" s="2">
        <v>814.68251981581409</v>
      </c>
      <c r="AD95" s="2">
        <v>367.6193114541079</v>
      </c>
      <c r="AE95" s="2">
        <v>653.54194497737399</v>
      </c>
      <c r="AF95" s="2">
        <v>1175.8436983497832</v>
      </c>
      <c r="AG95" s="2">
        <v>141.64138146810544</v>
      </c>
      <c r="AH95" s="2">
        <v>573.14929134308431</v>
      </c>
      <c r="AI95" s="2">
        <v>516688.43997785798</v>
      </c>
      <c r="AJ95" s="2">
        <v>478807.48634395347</v>
      </c>
      <c r="AL95" s="25">
        <v>0.91999605918191496</v>
      </c>
      <c r="AM95" s="25">
        <v>0.91622860516522375</v>
      </c>
      <c r="AN95" s="25">
        <v>0.90963757967756054</v>
      </c>
      <c r="AO95" s="25">
        <v>0.86327419250197646</v>
      </c>
      <c r="AP95" s="25">
        <v>0.64024578870796711</v>
      </c>
      <c r="AQ95" s="25">
        <v>0.91999605918191496</v>
      </c>
      <c r="AR95" s="25">
        <v>0.91622860516522375</v>
      </c>
      <c r="AS95" s="25">
        <v>0.90963757967756054</v>
      </c>
      <c r="AT95" s="25">
        <v>0.86327419250197646</v>
      </c>
      <c r="AU95" s="25">
        <v>0.64024578870796711</v>
      </c>
      <c r="AW95" s="1">
        <v>13.048299231671775</v>
      </c>
      <c r="AX95" s="1">
        <v>15.048917089330724</v>
      </c>
      <c r="AY95" s="2">
        <v>1833567.2664111804</v>
      </c>
      <c r="AZ95" s="1">
        <v>15.266340485373071</v>
      </c>
      <c r="BA95" s="1">
        <v>17.213070288631187</v>
      </c>
      <c r="BB95" s="2">
        <v>1218593.2175956024</v>
      </c>
      <c r="BC95" s="2">
        <f t="shared" si="16"/>
        <v>-614974.04881557799</v>
      </c>
      <c r="BD95" s="242">
        <f t="shared" si="17"/>
        <v>2.2180412537012959</v>
      </c>
      <c r="BE95" s="510">
        <f t="shared" si="11"/>
        <v>-277259.96880777436</v>
      </c>
      <c r="BF95" s="161">
        <f t="shared" si="12"/>
        <v>254160.61065630359</v>
      </c>
      <c r="BG95" s="2">
        <f t="shared" si="13"/>
        <v>1224021.2600640892</v>
      </c>
      <c r="BI95">
        <f t="shared" si="14"/>
        <v>0</v>
      </c>
      <c r="BJ95" s="90">
        <f t="shared" si="15"/>
        <v>1</v>
      </c>
      <c r="BL95" s="165">
        <v>176000</v>
      </c>
      <c r="BM95">
        <v>0</v>
      </c>
      <c r="BN95" s="90">
        <v>1</v>
      </c>
      <c r="BP95" s="206">
        <f t="shared" si="18"/>
        <v>1224021.2600640892</v>
      </c>
    </row>
    <row r="96" spans="1:68">
      <c r="A96" s="11">
        <v>90</v>
      </c>
      <c r="C96" s="25">
        <v>0.91896406282608445</v>
      </c>
      <c r="D96" s="25">
        <v>8.1035937173915606E-2</v>
      </c>
      <c r="E96" s="426" t="e">
        <v>#REF!</v>
      </c>
      <c r="F96" s="25">
        <v>0.86127247726934686</v>
      </c>
      <c r="G96" s="25">
        <v>0.13872752273065311</v>
      </c>
      <c r="H96" s="426" t="e">
        <v>#REF!</v>
      </c>
      <c r="I96" s="25">
        <v>0.74442873034936696</v>
      </c>
      <c r="J96" s="25">
        <v>0.25557126965063304</v>
      </c>
      <c r="K96" s="426" t="e">
        <v>#REF!</v>
      </c>
      <c r="L96" s="25">
        <v>0.11799824067952436</v>
      </c>
      <c r="M96" s="25">
        <v>0.5018329344016379</v>
      </c>
      <c r="N96" s="25">
        <v>0.38016882491883774</v>
      </c>
      <c r="O96" s="25">
        <v>-10.944188771909118</v>
      </c>
      <c r="P96" s="25">
        <v>3.3789307982562709E-2</v>
      </c>
      <c r="Q96" s="25">
        <v>7.3000969459168378E-5</v>
      </c>
      <c r="R96" s="25">
        <v>1.0582540519314003</v>
      </c>
      <c r="S96" s="146"/>
      <c r="T96">
        <v>1.0396480583731897</v>
      </c>
      <c r="U96">
        <v>0.42959944911532788</v>
      </c>
      <c r="V96">
        <v>0.33916380257374013</v>
      </c>
      <c r="W96">
        <v>1</v>
      </c>
      <c r="Y96" s="2">
        <v>281.84945897340276</v>
      </c>
      <c r="Z96" s="2">
        <v>2019.4765364978243</v>
      </c>
      <c r="AA96" s="2">
        <v>1394.8634894042218</v>
      </c>
      <c r="AB96" s="2">
        <v>4326.0746928718545</v>
      </c>
      <c r="AC96" s="2">
        <v>279.15141618636028</v>
      </c>
      <c r="AD96" s="2">
        <v>3945.1103516670587</v>
      </c>
      <c r="AE96" s="2">
        <v>591.41437605242743</v>
      </c>
      <c r="AF96" s="2">
        <v>898.50857140575499</v>
      </c>
      <c r="AG96" s="2">
        <v>120.90358328782277</v>
      </c>
      <c r="AH96" s="2">
        <v>630.29914463215755</v>
      </c>
      <c r="AI96" s="2">
        <v>505348.7712942466</v>
      </c>
      <c r="AJ96" s="2">
        <v>479194.98907274107</v>
      </c>
      <c r="AL96" s="25">
        <v>0.91079033175680324</v>
      </c>
      <c r="AM96" s="25">
        <v>0.91268669761226251</v>
      </c>
      <c r="AN96" s="25">
        <v>0.91272180610059161</v>
      </c>
      <c r="AO96" s="25">
        <v>0.83727727670969321</v>
      </c>
      <c r="AP96" s="25">
        <v>0.70189487714001852</v>
      </c>
      <c r="AQ96" s="25">
        <v>0.91079033175680324</v>
      </c>
      <c r="AR96" s="25">
        <v>0.91268669761226251</v>
      </c>
      <c r="AS96" s="25">
        <v>0.91272180610059161</v>
      </c>
      <c r="AT96" s="25">
        <v>0.83727727670969321</v>
      </c>
      <c r="AU96" s="25">
        <v>0.70189487714001852</v>
      </c>
      <c r="AW96" s="1">
        <v>13.083055919298992</v>
      </c>
      <c r="AX96" s="1">
        <v>14.996074529869617</v>
      </c>
      <c r="AY96" s="2">
        <v>1615866.2108093074</v>
      </c>
      <c r="AZ96" s="1">
        <v>15.033886734013262</v>
      </c>
      <c r="BA96" s="1">
        <v>16.957423031572223</v>
      </c>
      <c r="BB96" s="2">
        <v>1317837.0712039715</v>
      </c>
      <c r="BC96" s="2">
        <f t="shared" si="16"/>
        <v>-298029.13960533589</v>
      </c>
      <c r="BD96" s="242">
        <f t="shared" si="17"/>
        <v>1.9508308147142692</v>
      </c>
      <c r="BE96" s="510">
        <f t="shared" si="11"/>
        <v>-152770.36704435444</v>
      </c>
      <c r="BF96" s="161">
        <f t="shared" si="12"/>
        <v>477422.73627853137</v>
      </c>
      <c r="BG96" s="2">
        <f t="shared" si="13"/>
        <v>1087584.8062381505</v>
      </c>
      <c r="BI96">
        <f t="shared" si="14"/>
        <v>0</v>
      </c>
      <c r="BJ96" s="90">
        <f t="shared" si="15"/>
        <v>1</v>
      </c>
      <c r="BL96" s="165">
        <v>178000</v>
      </c>
      <c r="BM96">
        <v>0</v>
      </c>
      <c r="BN96" s="90">
        <v>1</v>
      </c>
      <c r="BP96" s="206">
        <f t="shared" si="18"/>
        <v>1087584.8062381505</v>
      </c>
    </row>
    <row r="97" spans="1:68">
      <c r="A97" s="11">
        <v>91</v>
      </c>
      <c r="C97" s="25">
        <v>0.92053380210383762</v>
      </c>
      <c r="D97" s="25">
        <v>7.946619789616241E-2</v>
      </c>
      <c r="E97" s="426" t="e">
        <v>#REF!</v>
      </c>
      <c r="F97" s="25">
        <v>0.8623315370719975</v>
      </c>
      <c r="G97" s="25">
        <v>0.13766846292800247</v>
      </c>
      <c r="H97" s="426" t="e">
        <v>#REF!</v>
      </c>
      <c r="I97" s="25">
        <v>0.73214143042965563</v>
      </c>
      <c r="J97" s="25">
        <v>0.26785856957034437</v>
      </c>
      <c r="K97" s="426" t="e">
        <v>#REF!</v>
      </c>
      <c r="L97" s="25">
        <v>0.12644407893946019</v>
      </c>
      <c r="M97" s="25">
        <v>0.49575020242291901</v>
      </c>
      <c r="N97" s="25">
        <v>0.3778057186376208</v>
      </c>
      <c r="O97" s="25">
        <v>-11.38139266763489</v>
      </c>
      <c r="P97" s="25">
        <v>3.6336796514433264E-2</v>
      </c>
      <c r="Q97" s="25">
        <v>5.2471142086882807E-5</v>
      </c>
      <c r="R97" s="25">
        <v>1.0927978246452532</v>
      </c>
      <c r="S97" s="146"/>
      <c r="T97">
        <v>1.017616708773919</v>
      </c>
      <c r="U97">
        <v>0.42831241883266613</v>
      </c>
      <c r="V97">
        <v>0.35685323275675024</v>
      </c>
      <c r="W97">
        <v>1</v>
      </c>
      <c r="Y97" s="2">
        <v>676.81412174172704</v>
      </c>
      <c r="Z97" s="2">
        <v>3274.7054406381235</v>
      </c>
      <c r="AA97" s="2">
        <v>2510.3043349779323</v>
      </c>
      <c r="AB97" s="2">
        <v>6177.3538274267457</v>
      </c>
      <c r="AC97" s="2">
        <v>88.66988389627636</v>
      </c>
      <c r="AD97" s="2">
        <v>1370.7911254143221</v>
      </c>
      <c r="AE97" s="2">
        <v>522.49155633148257</v>
      </c>
      <c r="AF97" s="2">
        <v>1099.1091872189495</v>
      </c>
      <c r="AG97" s="2">
        <v>135.38861769743897</v>
      </c>
      <c r="AH97" s="2">
        <v>477.99787660643477</v>
      </c>
      <c r="AI97" s="2">
        <v>450336.66384551628</v>
      </c>
      <c r="AJ97" s="2">
        <v>410470.476418412</v>
      </c>
      <c r="AL97" s="25">
        <v>0.92101318227887508</v>
      </c>
      <c r="AM97" s="25">
        <v>0.91913419500731997</v>
      </c>
      <c r="AN97" s="25">
        <v>0.90956701764709735</v>
      </c>
      <c r="AO97" s="25">
        <v>0.87218218824423799</v>
      </c>
      <c r="AP97" s="25">
        <v>0.76557004705347187</v>
      </c>
      <c r="AQ97" s="25">
        <v>0.92101318227887508</v>
      </c>
      <c r="AR97" s="25">
        <v>0.91913419500731997</v>
      </c>
      <c r="AS97" s="25">
        <v>0.90956701764709735</v>
      </c>
      <c r="AT97" s="25">
        <v>0.87218218824423799</v>
      </c>
      <c r="AU97" s="25">
        <v>0.76557004705347187</v>
      </c>
      <c r="AW97" s="1">
        <v>13.372649621043903</v>
      </c>
      <c r="AX97" s="1">
        <v>14.996140036762702</v>
      </c>
      <c r="AY97" s="2">
        <v>1411464.7240167346</v>
      </c>
      <c r="AZ97" s="1">
        <v>15.287020959794738</v>
      </c>
      <c r="BA97" s="1">
        <v>16.962416014420263</v>
      </c>
      <c r="BB97" s="2">
        <v>1160312.9409854722</v>
      </c>
      <c r="BC97" s="2">
        <f t="shared" si="16"/>
        <v>-251151.78303126246</v>
      </c>
      <c r="BD97" s="242">
        <f t="shared" si="17"/>
        <v>1.9143713387508345</v>
      </c>
      <c r="BE97" s="510">
        <f t="shared" si="11"/>
        <v>-131192.82447842328</v>
      </c>
      <c r="BF97" s="161">
        <f t="shared" si="12"/>
        <v>728159.21535029006</v>
      </c>
      <c r="BG97" s="2">
        <f t="shared" si="13"/>
        <v>1285610.4125816857</v>
      </c>
      <c r="BI97">
        <f t="shared" si="14"/>
        <v>0</v>
      </c>
      <c r="BJ97" s="90">
        <f t="shared" si="15"/>
        <v>1</v>
      </c>
      <c r="BL97" s="165">
        <v>180000</v>
      </c>
      <c r="BM97">
        <v>0</v>
      </c>
      <c r="BN97" s="90">
        <v>1</v>
      </c>
      <c r="BP97" s="206">
        <f t="shared" si="18"/>
        <v>1285610.4125816857</v>
      </c>
    </row>
    <row r="98" spans="1:68">
      <c r="A98" s="11">
        <v>92</v>
      </c>
      <c r="C98" s="25">
        <v>0.93448029769448293</v>
      </c>
      <c r="D98" s="25">
        <v>6.5519702305517041E-2</v>
      </c>
      <c r="E98" s="426" t="e">
        <v>#REF!</v>
      </c>
      <c r="F98" s="25">
        <v>0.85776515813715681</v>
      </c>
      <c r="G98" s="25">
        <v>0.14223484186284321</v>
      </c>
      <c r="H98" s="426" t="e">
        <v>#REF!</v>
      </c>
      <c r="I98" s="25">
        <v>0.76462430255693081</v>
      </c>
      <c r="J98" s="25">
        <v>0.23537569744306916</v>
      </c>
      <c r="K98" s="426" t="e">
        <v>#REF!</v>
      </c>
      <c r="L98" s="25">
        <v>0.16474732401833642</v>
      </c>
      <c r="M98" s="25">
        <v>0.49914592012195141</v>
      </c>
      <c r="N98" s="25">
        <v>0.33610675585971211</v>
      </c>
      <c r="O98" s="25">
        <v>-11.131218453930376</v>
      </c>
      <c r="P98" s="25">
        <v>3.4216037746504807E-2</v>
      </c>
      <c r="Q98" s="25">
        <v>6.1643370501711673E-5</v>
      </c>
      <c r="R98" s="25">
        <v>1.0703461851832865</v>
      </c>
      <c r="S98" s="146"/>
      <c r="T98">
        <v>0.85243007223845435</v>
      </c>
      <c r="U98">
        <v>0.44213224437783916</v>
      </c>
      <c r="V98">
        <v>0.31439649885307708</v>
      </c>
      <c r="W98">
        <v>1</v>
      </c>
      <c r="Y98" s="2">
        <v>61.301973857121041</v>
      </c>
      <c r="Z98" s="2">
        <v>2448.3027059079154</v>
      </c>
      <c r="AA98" s="2">
        <v>2453.2925030797878</v>
      </c>
      <c r="AB98" s="2">
        <v>7830.9263022162068</v>
      </c>
      <c r="AC98" s="2">
        <v>527.98491767700523</v>
      </c>
      <c r="AD98" s="2">
        <v>724.25061133962504</v>
      </c>
      <c r="AE98" s="2">
        <v>594.48460507790753</v>
      </c>
      <c r="AF98" s="2">
        <v>836.7343908264437</v>
      </c>
      <c r="AG98" s="2">
        <v>141.65259539072105</v>
      </c>
      <c r="AH98" s="2">
        <v>428.17295068950023</v>
      </c>
      <c r="AI98" s="2">
        <v>439952.9008958622</v>
      </c>
      <c r="AJ98" s="2">
        <v>413154.40836897423</v>
      </c>
      <c r="AL98" s="25">
        <v>0.91772261256010945</v>
      </c>
      <c r="AM98" s="25">
        <v>0.9166516962928799</v>
      </c>
      <c r="AN98" s="25">
        <v>0.91159508454064175</v>
      </c>
      <c r="AO98" s="25">
        <v>0.89092594649765977</v>
      </c>
      <c r="AP98" s="25">
        <v>0.70882696418983526</v>
      </c>
      <c r="AQ98" s="25">
        <v>0.91772261256010945</v>
      </c>
      <c r="AR98" s="25">
        <v>0.9166516962928799</v>
      </c>
      <c r="AS98" s="25">
        <v>0.91159508454064175</v>
      </c>
      <c r="AT98" s="25">
        <v>0.89092594649765977</v>
      </c>
      <c r="AU98" s="25">
        <v>0.70882696418983526</v>
      </c>
      <c r="AW98" s="1">
        <v>13.505243400234427</v>
      </c>
      <c r="AX98" s="1">
        <v>15.380483391235011</v>
      </c>
      <c r="AY98" s="2">
        <v>1562815.5866328301</v>
      </c>
      <c r="AZ98" s="1">
        <v>15.83633918041998</v>
      </c>
      <c r="BA98" s="1">
        <v>17.694879846078607</v>
      </c>
      <c r="BB98" s="2">
        <v>1182436.2408989456</v>
      </c>
      <c r="BC98" s="2">
        <f t="shared" si="16"/>
        <v>-380379.34573388449</v>
      </c>
      <c r="BD98" s="242">
        <f t="shared" si="17"/>
        <v>2.331095780185553</v>
      </c>
      <c r="BE98" s="510">
        <f t="shared" si="11"/>
        <v>-163176.19763509103</v>
      </c>
      <c r="BF98" s="161">
        <f t="shared" si="12"/>
        <v>598023.35740467813</v>
      </c>
      <c r="BG98" s="2">
        <f t="shared" si="13"/>
        <v>1351378.0279682514</v>
      </c>
      <c r="BI98">
        <f t="shared" si="14"/>
        <v>0</v>
      </c>
      <c r="BJ98" s="90">
        <f t="shared" si="15"/>
        <v>1</v>
      </c>
      <c r="BL98" s="165"/>
      <c r="BP98" s="206">
        <f t="shared" si="18"/>
        <v>1351378.0279682514</v>
      </c>
    </row>
    <row r="99" spans="1:68">
      <c r="A99" s="11">
        <v>93</v>
      </c>
      <c r="C99" s="25">
        <v>0.92090583690495575</v>
      </c>
      <c r="D99" s="25">
        <v>7.9094163095044204E-2</v>
      </c>
      <c r="E99" s="426" t="e">
        <v>#REF!</v>
      </c>
      <c r="F99" s="25">
        <v>0.85855110224463582</v>
      </c>
      <c r="G99" s="25">
        <v>0.14144889775536418</v>
      </c>
      <c r="H99" s="426" t="e">
        <v>#REF!</v>
      </c>
      <c r="I99" s="25">
        <v>0.75072525667599876</v>
      </c>
      <c r="J99" s="25">
        <v>0.24927474332400118</v>
      </c>
      <c r="K99" s="426" t="e">
        <v>#REF!</v>
      </c>
      <c r="L99" s="25">
        <v>6.3888372523606907E-2</v>
      </c>
      <c r="M99" s="25">
        <v>0.49967924973761502</v>
      </c>
      <c r="N99" s="25">
        <v>0.43643237773877808</v>
      </c>
      <c r="O99" s="25">
        <v>-10.902863164149151</v>
      </c>
      <c r="P99" s="25">
        <v>3.3452464458115568E-2</v>
      </c>
      <c r="Q99" s="25">
        <v>7.5012210057770568E-5</v>
      </c>
      <c r="R99" s="25">
        <v>1.0512920955160794</v>
      </c>
      <c r="S99" s="146"/>
      <c r="T99">
        <v>1.0062415328694085</v>
      </c>
      <c r="U99">
        <v>0.44418131732751132</v>
      </c>
      <c r="V99">
        <v>0.33172785873584376</v>
      </c>
      <c r="W99">
        <v>1</v>
      </c>
      <c r="Y99" s="2">
        <v>1932.4003987001008</v>
      </c>
      <c r="Z99" s="2">
        <v>1291.6423335208601</v>
      </c>
      <c r="AA99" s="2">
        <v>89.161353567971361</v>
      </c>
      <c r="AB99" s="2">
        <v>7697.9878260655187</v>
      </c>
      <c r="AC99" s="2">
        <v>1102.1179073947287</v>
      </c>
      <c r="AD99" s="2">
        <v>1169.383056235235</v>
      </c>
      <c r="AE99" s="2">
        <v>579.03989860081595</v>
      </c>
      <c r="AF99" s="2">
        <v>1304.0612681445332</v>
      </c>
      <c r="AG99" s="2">
        <v>198.73390393786096</v>
      </c>
      <c r="AH99" s="2">
        <v>671.39414028170688</v>
      </c>
      <c r="AI99" s="2">
        <v>363758.41523715982</v>
      </c>
      <c r="AJ99" s="2">
        <v>327406.87955614773</v>
      </c>
      <c r="AL99" s="25">
        <v>0.91550627588205991</v>
      </c>
      <c r="AM99" s="25">
        <v>0.92077626165737503</v>
      </c>
      <c r="AN99" s="25">
        <v>0.90230200002225358</v>
      </c>
      <c r="AO99" s="25">
        <v>0.85349590701616451</v>
      </c>
      <c r="AP99" s="25">
        <v>0.70278993858314887</v>
      </c>
      <c r="AQ99" s="25">
        <v>0.91550627588205991</v>
      </c>
      <c r="AR99" s="25">
        <v>0.92077626165737503</v>
      </c>
      <c r="AS99" s="25">
        <v>0.90230200002225358</v>
      </c>
      <c r="AT99" s="25">
        <v>0.85349590701616451</v>
      </c>
      <c r="AU99" s="25">
        <v>0.70278993858314887</v>
      </c>
      <c r="AW99" s="1">
        <v>12.913634671023084</v>
      </c>
      <c r="AX99" s="1">
        <v>14.672512545466168</v>
      </c>
      <c r="AY99" s="2">
        <v>1026722.221445574</v>
      </c>
      <c r="AZ99" s="1">
        <v>14.986472765716654</v>
      </c>
      <c r="BA99" s="1">
        <v>16.7806210795856</v>
      </c>
      <c r="BB99" s="2">
        <v>862968.26173450239</v>
      </c>
      <c r="BC99" s="2">
        <f t="shared" si="16"/>
        <v>-163753.95971107157</v>
      </c>
      <c r="BD99" s="242">
        <f t="shared" si="17"/>
        <v>2.0728380946935694</v>
      </c>
      <c r="BE99" s="510">
        <f t="shared" si="11"/>
        <v>-78999.879503507269</v>
      </c>
      <c r="BF99" s="161">
        <f t="shared" si="12"/>
        <v>1039459.3259181196</v>
      </c>
      <c r="BG99" s="2">
        <f t="shared" si="13"/>
        <v>1534867.3807801623</v>
      </c>
      <c r="BI99">
        <f t="shared" si="14"/>
        <v>0</v>
      </c>
      <c r="BJ99" s="90">
        <f t="shared" si="15"/>
        <v>1</v>
      </c>
      <c r="BL99" s="165"/>
      <c r="BP99" s="206">
        <f t="shared" si="18"/>
        <v>1534867.3807801623</v>
      </c>
    </row>
    <row r="100" spans="1:68">
      <c r="A100" s="11">
        <v>94</v>
      </c>
      <c r="C100" s="25">
        <v>0.92331691455296117</v>
      </c>
      <c r="D100" s="25">
        <v>7.6683085447038807E-2</v>
      </c>
      <c r="E100" s="426" t="e">
        <v>#REF!</v>
      </c>
      <c r="F100" s="25">
        <v>0.86030688039493286</v>
      </c>
      <c r="G100" s="25">
        <v>0.13969311960506717</v>
      </c>
      <c r="H100" s="426" t="e">
        <v>#REF!</v>
      </c>
      <c r="I100" s="25">
        <v>0.74723104750095115</v>
      </c>
      <c r="J100" s="25">
        <v>0.2527689524990489</v>
      </c>
      <c r="K100" s="426" t="e">
        <v>#REF!</v>
      </c>
      <c r="L100" s="25">
        <v>0.16191813603314104</v>
      </c>
      <c r="M100" s="25">
        <v>0.5011742924872894</v>
      </c>
      <c r="N100" s="25">
        <v>0.33690757147956957</v>
      </c>
      <c r="O100" s="25">
        <v>-11.635175102924686</v>
      </c>
      <c r="P100" s="25">
        <v>3.7451007255221803E-2</v>
      </c>
      <c r="Q100" s="25">
        <v>4.2660684558384183E-5</v>
      </c>
      <c r="R100" s="25">
        <v>1.1171075760642222</v>
      </c>
      <c r="S100" s="146"/>
      <c r="T100">
        <v>1.0141523522152767</v>
      </c>
      <c r="U100">
        <v>0.43772246595870989</v>
      </c>
      <c r="V100">
        <v>0.33672318705527821</v>
      </c>
      <c r="W100">
        <v>1</v>
      </c>
      <c r="Y100" s="2">
        <v>51.937548148609892</v>
      </c>
      <c r="Z100" s="2">
        <v>3357.1631139702035</v>
      </c>
      <c r="AA100" s="2">
        <v>112.04514027361662</v>
      </c>
      <c r="AB100" s="2">
        <v>5559.1885577051298</v>
      </c>
      <c r="AC100" s="2">
        <v>1533.6393672257766</v>
      </c>
      <c r="AD100" s="2">
        <v>95.96667998790808</v>
      </c>
      <c r="AE100" s="2">
        <v>554.80460063950989</v>
      </c>
      <c r="AF100" s="2">
        <v>1152.1044359143011</v>
      </c>
      <c r="AG100" s="2">
        <v>90.081062952426166</v>
      </c>
      <c r="AH100" s="2">
        <v>364.70174229716707</v>
      </c>
      <c r="AI100" s="2">
        <v>571971.51818304497</v>
      </c>
      <c r="AJ100" s="2">
        <v>515873.59055619739</v>
      </c>
      <c r="AL100" s="25">
        <v>0.91691829471094011</v>
      </c>
      <c r="AM100" s="25">
        <v>0.91893176023851386</v>
      </c>
      <c r="AN100" s="25">
        <v>0.90719556704688642</v>
      </c>
      <c r="AO100" s="25">
        <v>0.81959596572708715</v>
      </c>
      <c r="AP100" s="25">
        <v>0.73181619695207889</v>
      </c>
      <c r="AQ100" s="25">
        <v>0.91691829471094011</v>
      </c>
      <c r="AR100" s="25">
        <v>0.91893176023851386</v>
      </c>
      <c r="AS100" s="25">
        <v>0.90719556704688642</v>
      </c>
      <c r="AT100" s="25">
        <v>0.81959596572708715</v>
      </c>
      <c r="AU100" s="25">
        <v>0.73181619695207889</v>
      </c>
      <c r="AW100" s="1">
        <v>13.499132558602907</v>
      </c>
      <c r="AX100" s="1">
        <v>15.353061168057996</v>
      </c>
      <c r="AY100" s="2">
        <v>1899145.4617275009</v>
      </c>
      <c r="AZ100" s="1">
        <v>15.397362947849857</v>
      </c>
      <c r="BA100" s="1">
        <v>17.254167688700399</v>
      </c>
      <c r="BB100" s="2">
        <v>1417856.9358573218</v>
      </c>
      <c r="BC100" s="2">
        <f t="shared" si="16"/>
        <v>-481288.52587017906</v>
      </c>
      <c r="BD100" s="242">
        <f t="shared" si="17"/>
        <v>1.8982303892469492</v>
      </c>
      <c r="BE100" s="510">
        <f t="shared" si="11"/>
        <v>-253545.89653425157</v>
      </c>
      <c r="BF100" s="161">
        <f t="shared" si="12"/>
        <v>260715.74764896417</v>
      </c>
      <c r="BG100" s="2">
        <f t="shared" si="13"/>
        <v>1045721.1357986552</v>
      </c>
      <c r="BI100">
        <f t="shared" si="14"/>
        <v>0</v>
      </c>
      <c r="BJ100" s="90">
        <f t="shared" si="15"/>
        <v>1</v>
      </c>
      <c r="BL100" s="165"/>
      <c r="BP100" s="206">
        <f t="shared" si="18"/>
        <v>1045721.1357986552</v>
      </c>
    </row>
    <row r="101" spans="1:68">
      <c r="A101" s="11">
        <v>95</v>
      </c>
      <c r="C101" s="25">
        <v>0.91456632277632188</v>
      </c>
      <c r="D101" s="25">
        <v>8.5433677223678089E-2</v>
      </c>
      <c r="E101" s="426" t="e">
        <v>#REF!</v>
      </c>
      <c r="F101" s="25">
        <v>0.86065752332347278</v>
      </c>
      <c r="G101" s="25">
        <v>0.13934247667652727</v>
      </c>
      <c r="H101" s="426" t="e">
        <v>#REF!</v>
      </c>
      <c r="I101" s="25">
        <v>0.74930158580094919</v>
      </c>
      <c r="J101" s="25">
        <v>0.25069841419905081</v>
      </c>
      <c r="K101" s="426" t="e">
        <v>#REF!</v>
      </c>
      <c r="L101" s="25">
        <v>0.13252660764312718</v>
      </c>
      <c r="M101" s="25">
        <v>0.49639632262766598</v>
      </c>
      <c r="N101" s="25">
        <v>0.37107706972920684</v>
      </c>
      <c r="O101" s="25">
        <v>-11.410477233507713</v>
      </c>
      <c r="P101" s="25">
        <v>3.4650756187594688E-2</v>
      </c>
      <c r="Q101" s="25">
        <v>4.7482683388751076E-5</v>
      </c>
      <c r="R101" s="25">
        <v>1.1065846713354259</v>
      </c>
      <c r="S101" s="146"/>
      <c r="T101">
        <v>1.0775604307914413</v>
      </c>
      <c r="U101">
        <v>0.4331602607032552</v>
      </c>
      <c r="V101">
        <v>0.33804581235149761</v>
      </c>
      <c r="W101">
        <v>1</v>
      </c>
      <c r="Y101" s="2">
        <v>555.79385070247724</v>
      </c>
      <c r="Z101" s="2">
        <v>9688.7855851718523</v>
      </c>
      <c r="AA101" s="2">
        <v>2837.3207965553897</v>
      </c>
      <c r="AB101" s="2">
        <v>2402.3175356776133</v>
      </c>
      <c r="AC101" s="2">
        <v>1000.7531275095682</v>
      </c>
      <c r="AD101" s="2">
        <v>1905.9834195405986</v>
      </c>
      <c r="AE101" s="2">
        <v>599.8397731806773</v>
      </c>
      <c r="AF101" s="2">
        <v>1127.3695917396115</v>
      </c>
      <c r="AG101" s="2">
        <v>79.343231617098709</v>
      </c>
      <c r="AH101" s="2">
        <v>361.68485952430854</v>
      </c>
      <c r="AI101" s="2">
        <v>468035.71260853892</v>
      </c>
      <c r="AJ101" s="2">
        <v>431035.69329964108</v>
      </c>
      <c r="AL101" s="25">
        <v>0.91148449222208361</v>
      </c>
      <c r="AM101" s="25">
        <v>0.91673970729242038</v>
      </c>
      <c r="AN101" s="25">
        <v>0.91592438273794385</v>
      </c>
      <c r="AO101" s="25">
        <v>0.86177972916113343</v>
      </c>
      <c r="AP101" s="25">
        <v>0.70242851618437574</v>
      </c>
      <c r="AQ101" s="25">
        <v>0.91148449222208361</v>
      </c>
      <c r="AR101" s="25">
        <v>0.91673970729242038</v>
      </c>
      <c r="AS101" s="25">
        <v>0.91592438273794385</v>
      </c>
      <c r="AT101" s="25">
        <v>0.86177972916113343</v>
      </c>
      <c r="AU101" s="25">
        <v>0.70242851618437574</v>
      </c>
      <c r="AW101" s="1">
        <v>13.088976673607547</v>
      </c>
      <c r="AX101" s="1">
        <v>14.965847779305804</v>
      </c>
      <c r="AY101" s="2">
        <v>1590183.0987507969</v>
      </c>
      <c r="AZ101" s="1">
        <v>14.976778966795019</v>
      </c>
      <c r="BA101" s="1">
        <v>16.855681249347491</v>
      </c>
      <c r="BB101" s="2">
        <v>1186640.7405174756</v>
      </c>
      <c r="BC101" s="2">
        <f t="shared" si="16"/>
        <v>-403542.35823332123</v>
      </c>
      <c r="BD101" s="242">
        <f t="shared" si="17"/>
        <v>1.8878022931874714</v>
      </c>
      <c r="BE101" s="510">
        <f t="shared" si="11"/>
        <v>-213763.04059465765</v>
      </c>
      <c r="BF101" s="161">
        <f t="shared" si="12"/>
        <v>504053.16902641067</v>
      </c>
      <c r="BG101" s="2">
        <f t="shared" si="13"/>
        <v>1209643.8941697273</v>
      </c>
      <c r="BI101">
        <f t="shared" si="14"/>
        <v>0</v>
      </c>
      <c r="BJ101" s="90">
        <f t="shared" si="15"/>
        <v>1</v>
      </c>
      <c r="BL101" s="165"/>
      <c r="BP101" s="206">
        <f t="shared" si="18"/>
        <v>1209643.8941697273</v>
      </c>
    </row>
    <row r="102" spans="1:68">
      <c r="A102" s="11">
        <v>96</v>
      </c>
      <c r="C102" s="25">
        <v>0.92572914314776855</v>
      </c>
      <c r="D102" s="25">
        <v>7.4270856852231434E-2</v>
      </c>
      <c r="E102" s="426" t="e">
        <v>#REF!</v>
      </c>
      <c r="F102" s="25">
        <v>0.85354021208521069</v>
      </c>
      <c r="G102" s="25">
        <v>0.14645978791478928</v>
      </c>
      <c r="H102" s="426" t="e">
        <v>#REF!</v>
      </c>
      <c r="I102" s="25">
        <v>0.74691404468283273</v>
      </c>
      <c r="J102" s="25">
        <v>0.25308595531716727</v>
      </c>
      <c r="K102" s="426" t="e">
        <v>#REF!</v>
      </c>
      <c r="L102" s="25">
        <v>9.9235874701993687E-2</v>
      </c>
      <c r="M102" s="25">
        <v>0.49784627539565141</v>
      </c>
      <c r="N102" s="25">
        <v>0.40291784990235491</v>
      </c>
      <c r="O102" s="25">
        <v>-11.518549155203653</v>
      </c>
      <c r="P102" s="25">
        <v>3.4680299039073124E-2</v>
      </c>
      <c r="Q102" s="25">
        <v>4.2671615738750045E-5</v>
      </c>
      <c r="R102" s="25">
        <v>1.1237860701986073</v>
      </c>
      <c r="S102" s="146"/>
      <c r="T102">
        <v>0.96297058977786665</v>
      </c>
      <c r="U102">
        <v>0.4534931694657377</v>
      </c>
      <c r="V102">
        <v>0.34270333921743323</v>
      </c>
      <c r="W102">
        <v>1</v>
      </c>
      <c r="Y102" s="2">
        <v>3954.8529636367548</v>
      </c>
      <c r="Z102" s="2">
        <v>14725.28207329939</v>
      </c>
      <c r="AA102" s="2">
        <v>452.58969377485062</v>
      </c>
      <c r="AB102" s="2">
        <v>6482.0549534509919</v>
      </c>
      <c r="AC102" s="2">
        <v>1092.3190423933318</v>
      </c>
      <c r="AD102" s="2">
        <v>281.08381781588866</v>
      </c>
      <c r="AE102" s="2">
        <v>594.89017918470029</v>
      </c>
      <c r="AF102" s="2">
        <v>1104.4150179656522</v>
      </c>
      <c r="AG102" s="2">
        <v>69.866897063990436</v>
      </c>
      <c r="AH102" s="2">
        <v>138.08439439108261</v>
      </c>
      <c r="AI102" s="2">
        <v>530929.53527541051</v>
      </c>
      <c r="AJ102" s="2">
        <v>504524.1895630341</v>
      </c>
      <c r="AL102" s="25">
        <v>0.91937611894269811</v>
      </c>
      <c r="AM102" s="25">
        <v>0.91523395232643812</v>
      </c>
      <c r="AN102" s="25">
        <v>0.89975830377231336</v>
      </c>
      <c r="AO102" s="25">
        <v>0.87327346396797179</v>
      </c>
      <c r="AP102" s="25">
        <v>0.60043292276203908</v>
      </c>
      <c r="AQ102" s="25">
        <v>0.91937611894269811</v>
      </c>
      <c r="AR102" s="25">
        <v>0.91523395232643812</v>
      </c>
      <c r="AS102" s="25">
        <v>0.89975830377231336</v>
      </c>
      <c r="AT102" s="25">
        <v>0.87327346396797179</v>
      </c>
      <c r="AU102" s="25">
        <v>0.60043292276203908</v>
      </c>
      <c r="AW102" s="1">
        <v>12.833920316946786</v>
      </c>
      <c r="AX102" s="1">
        <v>14.806961246762089</v>
      </c>
      <c r="AY102" s="2">
        <v>1775716.7742776149</v>
      </c>
      <c r="AZ102" s="1">
        <v>14.964763632030488</v>
      </c>
      <c r="BA102" s="1">
        <v>16.913263246792368</v>
      </c>
      <c r="BB102" s="2">
        <v>1194864.969853305</v>
      </c>
      <c r="BC102" s="2">
        <f t="shared" si="16"/>
        <v>-580851.80442430987</v>
      </c>
      <c r="BD102" s="242">
        <f t="shared" si="17"/>
        <v>2.1308433150837018</v>
      </c>
      <c r="BE102" s="510">
        <f t="shared" si="11"/>
        <v>-272592.4521585452</v>
      </c>
      <c r="BF102" s="161">
        <f t="shared" si="12"/>
        <v>277710.47643387085</v>
      </c>
      <c r="BG102" s="2">
        <f t="shared" si="13"/>
        <v>1199497.2112715731</v>
      </c>
      <c r="BI102">
        <f t="shared" si="14"/>
        <v>0</v>
      </c>
      <c r="BJ102" s="90">
        <f t="shared" si="15"/>
        <v>1</v>
      </c>
      <c r="BL102" s="165"/>
      <c r="BP102" s="206">
        <f t="shared" si="18"/>
        <v>1199497.2112715731</v>
      </c>
    </row>
    <row r="103" spans="1:68">
      <c r="A103" s="11">
        <v>97</v>
      </c>
      <c r="C103" s="25">
        <v>0.92758112580275454</v>
      </c>
      <c r="D103" s="25">
        <v>7.2418874197245423E-2</v>
      </c>
      <c r="E103" s="426" t="e">
        <v>#REF!</v>
      </c>
      <c r="F103" s="25">
        <v>0.85460179904339495</v>
      </c>
      <c r="G103" s="25">
        <v>0.14539820095660511</v>
      </c>
      <c r="H103" s="426" t="e">
        <v>#REF!</v>
      </c>
      <c r="I103" s="25">
        <v>0.74793344981896326</v>
      </c>
      <c r="J103" s="25">
        <v>0.25206655018103674</v>
      </c>
      <c r="K103" s="426" t="e">
        <v>#REF!</v>
      </c>
      <c r="L103" s="25">
        <v>0.14186077822597898</v>
      </c>
      <c r="M103" s="25">
        <v>0.5017364644375808</v>
      </c>
      <c r="N103" s="25">
        <v>0.35640275733644022</v>
      </c>
      <c r="O103" s="25">
        <v>-11.232461210462565</v>
      </c>
      <c r="P103" s="25">
        <v>3.3883449851797906E-2</v>
      </c>
      <c r="Q103" s="25">
        <v>5.4935196289938339E-5</v>
      </c>
      <c r="R103" s="25">
        <v>1.0880042298674546</v>
      </c>
      <c r="S103" s="146"/>
      <c r="T103">
        <v>0.93834029146921227</v>
      </c>
      <c r="U103">
        <v>0.4564339757870744</v>
      </c>
      <c r="V103">
        <v>0.3353051979402501</v>
      </c>
      <c r="W103">
        <v>1</v>
      </c>
      <c r="Y103" s="2">
        <v>567.49843651620358</v>
      </c>
      <c r="Z103" s="2">
        <v>7912.9310239389324</v>
      </c>
      <c r="AA103" s="2">
        <v>4593.9535888072951</v>
      </c>
      <c r="AB103" s="2">
        <v>7383.8736582055817</v>
      </c>
      <c r="AC103" s="2">
        <v>2784.0549607575663</v>
      </c>
      <c r="AD103" s="2">
        <v>65.792069902828345</v>
      </c>
      <c r="AE103" s="2">
        <v>590.58693566665909</v>
      </c>
      <c r="AF103" s="2">
        <v>1111.3011076551099</v>
      </c>
      <c r="AG103" s="2">
        <v>110.63875390050427</v>
      </c>
      <c r="AH103" s="2">
        <v>730.90189746602186</v>
      </c>
      <c r="AI103" s="2">
        <v>478756.51257694873</v>
      </c>
      <c r="AJ103" s="2">
        <v>445143.37962551322</v>
      </c>
      <c r="AL103" s="25">
        <v>0.92012252054020083</v>
      </c>
      <c r="AM103" s="25">
        <v>0.91400428568467762</v>
      </c>
      <c r="AN103" s="25">
        <v>0.90841366338466023</v>
      </c>
      <c r="AO103" s="25">
        <v>0.90003566965139936</v>
      </c>
      <c r="AP103" s="25">
        <v>0.68727786302708893</v>
      </c>
      <c r="AQ103" s="25">
        <v>0.92012252054020083</v>
      </c>
      <c r="AR103" s="25">
        <v>0.91400428568467762</v>
      </c>
      <c r="AS103" s="25">
        <v>0.90841366338466023</v>
      </c>
      <c r="AT103" s="25">
        <v>0.90003566965139936</v>
      </c>
      <c r="AU103" s="25">
        <v>0.68727786302708893</v>
      </c>
      <c r="AW103" s="1">
        <v>13.333880827646228</v>
      </c>
      <c r="AX103" s="1">
        <v>15.193081461728768</v>
      </c>
      <c r="AY103" s="2">
        <v>1695935.2086563599</v>
      </c>
      <c r="AZ103" s="1">
        <v>15.400286093327177</v>
      </c>
      <c r="BA103" s="1">
        <v>17.255520860128879</v>
      </c>
      <c r="BB103" s="2">
        <v>1296176.5795127668</v>
      </c>
      <c r="BC103" s="2">
        <f t="shared" si="16"/>
        <v>-399758.62914359313</v>
      </c>
      <c r="BD103" s="242">
        <f t="shared" si="17"/>
        <v>2.0664052656809488</v>
      </c>
      <c r="BE103" s="510">
        <f t="shared" si="11"/>
        <v>-193456.0639109964</v>
      </c>
      <c r="BF103" s="161">
        <f t="shared" si="12"/>
        <v>437485.72376703657</v>
      </c>
      <c r="BG103" s="2">
        <f t="shared" si="13"/>
        <v>1167869.1954195814</v>
      </c>
      <c r="BI103">
        <f t="shared" si="14"/>
        <v>0</v>
      </c>
      <c r="BJ103" s="90">
        <f t="shared" si="15"/>
        <v>1</v>
      </c>
      <c r="BL103" s="165"/>
      <c r="BP103" s="206">
        <f t="shared" si="18"/>
        <v>1167869.1954195814</v>
      </c>
    </row>
    <row r="104" spans="1:68">
      <c r="A104" s="11">
        <v>98</v>
      </c>
      <c r="C104" s="25">
        <v>0.92060999576174085</v>
      </c>
      <c r="D104" s="25">
        <v>7.9390004238259149E-2</v>
      </c>
      <c r="E104" s="426" t="e">
        <v>#REF!</v>
      </c>
      <c r="F104" s="25">
        <v>0.85631253411056563</v>
      </c>
      <c r="G104" s="25">
        <v>0.14368746588943437</v>
      </c>
      <c r="H104" s="426" t="e">
        <v>#REF!</v>
      </c>
      <c r="I104" s="25">
        <v>0.74951022297224812</v>
      </c>
      <c r="J104" s="25">
        <v>0.25048977702775188</v>
      </c>
      <c r="K104" s="426" t="e">
        <v>#REF!</v>
      </c>
      <c r="L104" s="25">
        <v>0.16844869174166621</v>
      </c>
      <c r="M104" s="25">
        <v>0.50121254189262254</v>
      </c>
      <c r="N104" s="25">
        <v>0.33033876636571124</v>
      </c>
      <c r="O104" s="25">
        <v>-11.366917375774053</v>
      </c>
      <c r="P104" s="25">
        <v>3.611267463607324E-2</v>
      </c>
      <c r="Q104" s="25">
        <v>5.2737433522041555E-5</v>
      </c>
      <c r="R104" s="25">
        <v>1.0922570069116173</v>
      </c>
      <c r="S104" s="146"/>
      <c r="T104">
        <v>1.0947046145568089</v>
      </c>
      <c r="U104">
        <v>0.45067228539795695</v>
      </c>
      <c r="V104">
        <v>0.33292615506241718</v>
      </c>
      <c r="W104">
        <v>1</v>
      </c>
      <c r="Y104" s="2">
        <v>619.33249009712233</v>
      </c>
      <c r="Z104" s="2">
        <v>5060.8886414402095</v>
      </c>
      <c r="AA104" s="2">
        <v>294.52102012005145</v>
      </c>
      <c r="AB104" s="2">
        <v>299.73322970334175</v>
      </c>
      <c r="AC104" s="2">
        <v>78.361900543245071</v>
      </c>
      <c r="AD104" s="2">
        <v>193.76885926091899</v>
      </c>
      <c r="AE104" s="2">
        <v>584.19467708510376</v>
      </c>
      <c r="AF104" s="2">
        <v>950.6366826988542</v>
      </c>
      <c r="AG104" s="2">
        <v>128.69183551489866</v>
      </c>
      <c r="AH104" s="2">
        <v>361.4139681522696</v>
      </c>
      <c r="AI104" s="2">
        <v>504580.74093072943</v>
      </c>
      <c r="AJ104" s="2">
        <v>470721.72372008889</v>
      </c>
      <c r="AL104" s="25">
        <v>0.91688173748938362</v>
      </c>
      <c r="AM104" s="25">
        <v>0.90980529812124888</v>
      </c>
      <c r="AN104" s="25">
        <v>0.90233518688328984</v>
      </c>
      <c r="AO104" s="25">
        <v>0.85348188764871835</v>
      </c>
      <c r="AP104" s="25">
        <v>0.71484250657431569</v>
      </c>
      <c r="AQ104" s="25">
        <v>0.91688173748938362</v>
      </c>
      <c r="AR104" s="25">
        <v>0.90980529812124888</v>
      </c>
      <c r="AS104" s="25">
        <v>0.90233518688328984</v>
      </c>
      <c r="AT104" s="25">
        <v>0.85348188764871835</v>
      </c>
      <c r="AU104" s="25">
        <v>0.71484250657431569</v>
      </c>
      <c r="AW104" s="1">
        <v>13.640491677478623</v>
      </c>
      <c r="AX104" s="1">
        <v>15.551491553977186</v>
      </c>
      <c r="AY104" s="2">
        <v>1754716.2460219588</v>
      </c>
      <c r="AZ104" s="1">
        <v>15.26815251326936</v>
      </c>
      <c r="BA104" s="1">
        <v>17.196762596814416</v>
      </c>
      <c r="BB104" s="2">
        <v>1274017.3059822889</v>
      </c>
      <c r="BC104" s="2">
        <f t="shared" si="16"/>
        <v>-480698.94003966986</v>
      </c>
      <c r="BD104" s="242">
        <f t="shared" si="17"/>
        <v>1.6276608357907367</v>
      </c>
      <c r="BE104" s="510">
        <f t="shared" si="11"/>
        <v>-295331.14606529236</v>
      </c>
      <c r="BF104" s="161">
        <f t="shared" si="12"/>
        <v>427762.4223746208</v>
      </c>
      <c r="BG104" s="2">
        <f t="shared" si="13"/>
        <v>1168887.0961408089</v>
      </c>
      <c r="BI104">
        <f t="shared" si="14"/>
        <v>0</v>
      </c>
      <c r="BJ104" s="90">
        <f t="shared" si="15"/>
        <v>1</v>
      </c>
      <c r="BL104" s="165"/>
      <c r="BP104" s="206">
        <f t="shared" si="18"/>
        <v>1168887.0961408089</v>
      </c>
    </row>
    <row r="105" spans="1:68">
      <c r="A105" s="11">
        <v>99</v>
      </c>
      <c r="C105" s="25">
        <v>0.92365012379365274</v>
      </c>
      <c r="D105" s="25">
        <v>7.6349876206347256E-2</v>
      </c>
      <c r="E105" s="426" t="e">
        <v>#REF!</v>
      </c>
      <c r="F105" s="25">
        <v>0.85947598053079333</v>
      </c>
      <c r="G105" s="25">
        <v>0.14052401946920665</v>
      </c>
      <c r="H105" s="426" t="e">
        <v>#REF!</v>
      </c>
      <c r="I105" s="25">
        <v>0.73544417967219677</v>
      </c>
      <c r="J105" s="25">
        <v>0.26455582032780323</v>
      </c>
      <c r="K105" s="426" t="e">
        <v>#REF!</v>
      </c>
      <c r="L105" s="25">
        <v>0.14631790457933941</v>
      </c>
      <c r="M105" s="25">
        <v>0.49845091339275088</v>
      </c>
      <c r="N105" s="25">
        <v>0.35523118202790976</v>
      </c>
      <c r="O105" s="25">
        <v>-11.594071081753766</v>
      </c>
      <c r="P105" s="25">
        <v>3.6050688419496935E-2</v>
      </c>
      <c r="Q105" s="25">
        <v>4.1911841058407041E-5</v>
      </c>
      <c r="R105" s="25">
        <v>1.1184891399208203</v>
      </c>
      <c r="S105" s="146"/>
      <c r="T105">
        <v>0.99867860464482694</v>
      </c>
      <c r="U105">
        <v>0.43886921982152882</v>
      </c>
      <c r="V105">
        <v>0.35153215945523825</v>
      </c>
      <c r="W105">
        <v>1</v>
      </c>
      <c r="Y105" s="2">
        <v>756.35652087405515</v>
      </c>
      <c r="Z105" s="2">
        <v>8454.3264684039514</v>
      </c>
      <c r="AA105" s="2">
        <v>3641.0713851507126</v>
      </c>
      <c r="AB105" s="2">
        <v>2733.7559368670964</v>
      </c>
      <c r="AC105" s="2">
        <v>2023.2422730207854</v>
      </c>
      <c r="AD105" s="2">
        <v>379.184922235133</v>
      </c>
      <c r="AE105" s="2">
        <v>605.01814749686423</v>
      </c>
      <c r="AF105" s="2">
        <v>973.25359133062489</v>
      </c>
      <c r="AG105" s="2">
        <v>114.2980351613797</v>
      </c>
      <c r="AH105" s="2">
        <v>252.96860285030255</v>
      </c>
      <c r="AI105" s="2">
        <v>457034.72428407293</v>
      </c>
      <c r="AJ105" s="2">
        <v>422263.35104159842</v>
      </c>
      <c r="AL105" s="25">
        <v>0.91571890009309476</v>
      </c>
      <c r="AM105" s="25">
        <v>0.91176645471988516</v>
      </c>
      <c r="AN105" s="25">
        <v>0.90944192843508687</v>
      </c>
      <c r="AO105" s="25">
        <v>0.80782763338143004</v>
      </c>
      <c r="AP105" s="25">
        <v>0.74869086264832285</v>
      </c>
      <c r="AQ105" s="25">
        <v>0.91571890009309476</v>
      </c>
      <c r="AR105" s="25">
        <v>0.91176645471988516</v>
      </c>
      <c r="AS105" s="25">
        <v>0.90944192843508687</v>
      </c>
      <c r="AT105" s="25">
        <v>0.80782763338143004</v>
      </c>
      <c r="AU105" s="25">
        <v>0.74869086264832285</v>
      </c>
      <c r="AW105" s="1">
        <v>13.382351466805106</v>
      </c>
      <c r="AX105" s="1">
        <v>15.194156662466142</v>
      </c>
      <c r="AY105" s="2">
        <v>1599280.6469969447</v>
      </c>
      <c r="AZ105" s="1">
        <v>15.278703959271425</v>
      </c>
      <c r="BA105" s="1">
        <v>17.123280526700213</v>
      </c>
      <c r="BB105" s="2">
        <v>1156704.7757603328</v>
      </c>
      <c r="BC105" s="2">
        <f t="shared" si="16"/>
        <v>-442575.87123661186</v>
      </c>
      <c r="BD105" s="242">
        <f t="shared" si="17"/>
        <v>1.8963524924663187</v>
      </c>
      <c r="BE105" s="510">
        <f t="shared" si="11"/>
        <v>-233382.70337125761</v>
      </c>
      <c r="BF105" s="161">
        <f t="shared" si="12"/>
        <v>541895.58769187238</v>
      </c>
      <c r="BG105" s="2">
        <f t="shared" si="13"/>
        <v>1287887.8577230952</v>
      </c>
      <c r="BI105">
        <f t="shared" si="14"/>
        <v>0</v>
      </c>
      <c r="BJ105" s="90">
        <f t="shared" si="15"/>
        <v>1</v>
      </c>
      <c r="BL105" s="165"/>
      <c r="BP105" s="206">
        <f t="shared" si="18"/>
        <v>1287887.8577230952</v>
      </c>
    </row>
    <row r="106" spans="1:68">
      <c r="A106" s="11">
        <v>100</v>
      </c>
      <c r="C106" s="25">
        <v>0.9302294812550681</v>
      </c>
      <c r="D106" s="25">
        <v>6.9770518744931925E-2</v>
      </c>
      <c r="E106" s="426" t="e">
        <v>#REF!</v>
      </c>
      <c r="F106" s="25">
        <v>0.85734671416989405</v>
      </c>
      <c r="G106" s="25">
        <v>0.14265328583010589</v>
      </c>
      <c r="H106" s="426" t="e">
        <v>#REF!</v>
      </c>
      <c r="I106" s="25">
        <v>0.74303816763141084</v>
      </c>
      <c r="J106" s="25">
        <v>0.25696183236858922</v>
      </c>
      <c r="K106" s="426" t="e">
        <v>#REF!</v>
      </c>
      <c r="L106" s="25">
        <v>0.1043937232892973</v>
      </c>
      <c r="M106" s="25">
        <v>0.50342559471523152</v>
      </c>
      <c r="N106" s="25">
        <v>0.39218068199547118</v>
      </c>
      <c r="O106" s="25">
        <v>-11.295554900503488</v>
      </c>
      <c r="P106" s="25">
        <v>3.8601711110687421E-2</v>
      </c>
      <c r="Q106" s="25">
        <v>6.2879960762182138E-5</v>
      </c>
      <c r="R106" s="25">
        <v>1.0627054184401172</v>
      </c>
      <c r="S106" s="146"/>
      <c r="T106">
        <v>0.91018390004318406</v>
      </c>
      <c r="U106">
        <v>0.44545204175273051</v>
      </c>
      <c r="V106">
        <v>0.34363685424036133</v>
      </c>
      <c r="W106">
        <v>1</v>
      </c>
      <c r="Y106" s="2">
        <v>477.03845295150302</v>
      </c>
      <c r="Z106" s="2">
        <v>2475.2953795158287</v>
      </c>
      <c r="AA106" s="2">
        <v>1149.6141262768519</v>
      </c>
      <c r="AB106" s="2">
        <v>5675.4779999456823</v>
      </c>
      <c r="AC106" s="2">
        <v>485.04783197517679</v>
      </c>
      <c r="AD106" s="2">
        <v>1801.4686758716334</v>
      </c>
      <c r="AE106" s="2">
        <v>547.84921762043894</v>
      </c>
      <c r="AF106" s="2">
        <v>1224.8364049535094</v>
      </c>
      <c r="AG106" s="2">
        <v>144.14462942508496</v>
      </c>
      <c r="AH106" s="2">
        <v>288.68852396996283</v>
      </c>
      <c r="AI106" s="2">
        <v>664227.21541001939</v>
      </c>
      <c r="AJ106" s="2">
        <v>635730.96889100014</v>
      </c>
      <c r="AL106" s="25">
        <v>0.91582886052620149</v>
      </c>
      <c r="AM106" s="25">
        <v>0.91646431919970617</v>
      </c>
      <c r="AN106" s="25">
        <v>0.90417134712835989</v>
      </c>
      <c r="AO106" s="25">
        <v>0.86129674051124872</v>
      </c>
      <c r="AP106" s="25">
        <v>0.74706467067504545</v>
      </c>
      <c r="AQ106" s="25">
        <v>0.91582886052620149</v>
      </c>
      <c r="AR106" s="25">
        <v>0.91646431919970617</v>
      </c>
      <c r="AS106" s="25">
        <v>0.90417134712835989</v>
      </c>
      <c r="AT106" s="25">
        <v>0.86129674051124872</v>
      </c>
      <c r="AU106" s="25">
        <v>0.74706467067504545</v>
      </c>
      <c r="AW106" s="1">
        <v>13.344105608462606</v>
      </c>
      <c r="AX106" s="1">
        <v>15.087499624616605</v>
      </c>
      <c r="AY106" s="2">
        <v>2144969.926154789</v>
      </c>
      <c r="AZ106" s="1">
        <v>15.471681633705977</v>
      </c>
      <c r="BA106" s="1">
        <v>17.260917387982047</v>
      </c>
      <c r="BB106" s="2">
        <v>1589510.6264021602</v>
      </c>
      <c r="BC106" s="2">
        <f t="shared" si="16"/>
        <v>-555459.2997526289</v>
      </c>
      <c r="BD106" s="242">
        <f t="shared" si="17"/>
        <v>2.1275760252433713</v>
      </c>
      <c r="BE106" s="510">
        <f t="shared" si="11"/>
        <v>-261076.12285633388</v>
      </c>
      <c r="BF106" s="161">
        <f t="shared" si="12"/>
        <v>-9913.0288007720374</v>
      </c>
      <c r="BG106" s="2">
        <f t="shared" si="13"/>
        <v>885958.43499079626</v>
      </c>
      <c r="BI106">
        <f t="shared" si="14"/>
        <v>0</v>
      </c>
      <c r="BJ106" s="90">
        <f t="shared" si="15"/>
        <v>1</v>
      </c>
      <c r="BL106" s="165"/>
      <c r="BP106" s="206">
        <f t="shared" si="18"/>
        <v>885958.43499079626</v>
      </c>
    </row>
    <row r="107" spans="1:68">
      <c r="A107" s="11">
        <v>101</v>
      </c>
      <c r="C107" s="25">
        <v>0.92450521990598422</v>
      </c>
      <c r="D107" s="25">
        <v>7.5494780094015793E-2</v>
      </c>
      <c r="E107" s="426" t="e">
        <v>#REF!</v>
      </c>
      <c r="F107" s="25">
        <v>0.85222419168655028</v>
      </c>
      <c r="G107" s="25">
        <v>0.14777580831344972</v>
      </c>
      <c r="H107" s="426" t="e">
        <v>#REF!</v>
      </c>
      <c r="I107" s="25">
        <v>0.76359402552014355</v>
      </c>
      <c r="J107" s="25">
        <v>0.23640597447985648</v>
      </c>
      <c r="K107" s="426" t="e">
        <v>#REF!</v>
      </c>
      <c r="L107" s="25">
        <v>0.11508495047970868</v>
      </c>
      <c r="M107" s="25">
        <v>0.4997976776471188</v>
      </c>
      <c r="N107" s="25">
        <v>0.38511737187317252</v>
      </c>
      <c r="O107" s="25">
        <v>-10.887514734552203</v>
      </c>
      <c r="P107" s="25">
        <v>3.3778844734675448E-2</v>
      </c>
      <c r="Q107" s="25">
        <v>7.7223769310797916E-5</v>
      </c>
      <c r="R107" s="25">
        <v>1.0450141362419594</v>
      </c>
      <c r="S107" s="146"/>
      <c r="T107">
        <v>0.98210301977263847</v>
      </c>
      <c r="U107">
        <v>0.46118035449329359</v>
      </c>
      <c r="V107">
        <v>0.31541690208977702</v>
      </c>
      <c r="W107">
        <v>1</v>
      </c>
      <c r="Y107" s="2">
        <v>847.64881272682567</v>
      </c>
      <c r="Z107" s="2">
        <v>3280.5678973311892</v>
      </c>
      <c r="AA107" s="2">
        <v>290.31694109293528</v>
      </c>
      <c r="AB107" s="2">
        <v>999.03908685938688</v>
      </c>
      <c r="AC107" s="2">
        <v>319.9673985358977</v>
      </c>
      <c r="AD107" s="2">
        <v>836.14951321927094</v>
      </c>
      <c r="AE107" s="2">
        <v>563.81188759965471</v>
      </c>
      <c r="AF107" s="2">
        <v>968.6977977221602</v>
      </c>
      <c r="AG107" s="2">
        <v>66.140795333615245</v>
      </c>
      <c r="AH107" s="2">
        <v>236.38171211489555</v>
      </c>
      <c r="AI107" s="2">
        <v>423230.76672341395</v>
      </c>
      <c r="AJ107" s="2">
        <v>403651.67615656287</v>
      </c>
      <c r="AL107" s="25">
        <v>0.91019595425666866</v>
      </c>
      <c r="AM107" s="25">
        <v>0.91393292169479579</v>
      </c>
      <c r="AN107" s="25">
        <v>0.91054231261436414</v>
      </c>
      <c r="AO107" s="25">
        <v>0.86189091051782452</v>
      </c>
      <c r="AP107" s="25">
        <v>0.60367625213782661</v>
      </c>
      <c r="AQ107" s="25">
        <v>0.91019595425666866</v>
      </c>
      <c r="AR107" s="25">
        <v>0.91393292169479579</v>
      </c>
      <c r="AS107" s="25">
        <v>0.91054231261436414</v>
      </c>
      <c r="AT107" s="25">
        <v>0.86189091051782452</v>
      </c>
      <c r="AU107" s="25">
        <v>0.60367625213782661</v>
      </c>
      <c r="AW107" s="1">
        <v>12.928873733646814</v>
      </c>
      <c r="AX107" s="1">
        <v>15.082409962830511</v>
      </c>
      <c r="AY107" s="2">
        <v>1398100.8672519159</v>
      </c>
      <c r="AZ107" s="1">
        <v>15.028006326148677</v>
      </c>
      <c r="BA107" s="1">
        <v>17.12044986709699</v>
      </c>
      <c r="BB107" s="2">
        <v>989712.38995031395</v>
      </c>
      <c r="BC107" s="2">
        <f t="shared" si="16"/>
        <v>-408388.4773016019</v>
      </c>
      <c r="BD107" s="242">
        <f t="shared" si="17"/>
        <v>2.0991325925018636</v>
      </c>
      <c r="BE107" s="510">
        <f t="shared" si="11"/>
        <v>-194551.06302497152</v>
      </c>
      <c r="BF107" s="161">
        <f t="shared" si="12"/>
        <v>670518.93013157439</v>
      </c>
      <c r="BG107" s="2">
        <f t="shared" si="13"/>
        <v>1414768.6222334742</v>
      </c>
      <c r="BI107">
        <f t="shared" si="14"/>
        <v>0</v>
      </c>
      <c r="BJ107" s="90">
        <f t="shared" si="15"/>
        <v>1</v>
      </c>
      <c r="BL107" s="165"/>
      <c r="BP107" s="206">
        <f t="shared" si="18"/>
        <v>1414768.6222334742</v>
      </c>
    </row>
    <row r="108" spans="1:68">
      <c r="A108" s="11">
        <v>102</v>
      </c>
      <c r="C108" s="25">
        <v>0.92086705363779275</v>
      </c>
      <c r="D108" s="25">
        <v>7.9132946362207288E-2</v>
      </c>
      <c r="E108" s="426" t="e">
        <v>#REF!</v>
      </c>
      <c r="F108" s="25">
        <v>0.85887740755695152</v>
      </c>
      <c r="G108" s="25">
        <v>0.14112259244304848</v>
      </c>
      <c r="H108" s="426" t="e">
        <v>#REF!</v>
      </c>
      <c r="I108" s="25">
        <v>0.73844773506591466</v>
      </c>
      <c r="J108" s="25">
        <v>0.2615522649340854</v>
      </c>
      <c r="K108" s="426" t="e">
        <v>#REF!</v>
      </c>
      <c r="L108" s="25">
        <v>0.15624164614939046</v>
      </c>
      <c r="M108" s="25">
        <v>0.50088090323976697</v>
      </c>
      <c r="N108" s="25">
        <v>0.34287745061084257</v>
      </c>
      <c r="O108" s="25">
        <v>-11.009803232729494</v>
      </c>
      <c r="P108" s="25">
        <v>3.4673820808965271E-2</v>
      </c>
      <c r="Q108" s="25">
        <v>7.0952298505424474E-5</v>
      </c>
      <c r="R108" s="25">
        <v>1.0495215962065227</v>
      </c>
      <c r="S108" s="146"/>
      <c r="T108">
        <v>0.99404312374567327</v>
      </c>
      <c r="U108">
        <v>0.43932048753962499</v>
      </c>
      <c r="V108">
        <v>0.34984489315452821</v>
      </c>
      <c r="W108">
        <v>1</v>
      </c>
      <c r="Y108" s="2">
        <v>788.70347765590589</v>
      </c>
      <c r="Z108" s="2">
        <v>13658.052192914243</v>
      </c>
      <c r="AA108" s="2">
        <v>5092.864119382285</v>
      </c>
      <c r="AB108" s="2">
        <v>372.82055538252081</v>
      </c>
      <c r="AC108" s="2">
        <v>323.1986727329986</v>
      </c>
      <c r="AD108" s="2">
        <v>2742.2979493030471</v>
      </c>
      <c r="AE108" s="2">
        <v>548.87162092742221</v>
      </c>
      <c r="AF108" s="2">
        <v>1068.41722669769</v>
      </c>
      <c r="AG108" s="2">
        <v>92.34661973344663</v>
      </c>
      <c r="AH108" s="2">
        <v>347.7878239252442</v>
      </c>
      <c r="AI108" s="2">
        <v>643839.53190374596</v>
      </c>
      <c r="AJ108" s="2">
        <v>608301.61910627387</v>
      </c>
      <c r="AL108" s="25">
        <v>0.91335666796890658</v>
      </c>
      <c r="AM108" s="25">
        <v>0.91146198531833478</v>
      </c>
      <c r="AN108" s="25">
        <v>0.90704063669847235</v>
      </c>
      <c r="AO108" s="25">
        <v>0.84937703883473747</v>
      </c>
      <c r="AP108" s="25">
        <v>0.71485289904039817</v>
      </c>
      <c r="AQ108" s="25">
        <v>0.91335666796890658</v>
      </c>
      <c r="AR108" s="25">
        <v>0.91146198531833478</v>
      </c>
      <c r="AS108" s="25">
        <v>0.90704063669847235</v>
      </c>
      <c r="AT108" s="25">
        <v>0.84937703883473747</v>
      </c>
      <c r="AU108" s="25">
        <v>0.71485289904039817</v>
      </c>
      <c r="AW108" s="1">
        <v>13.34188807185002</v>
      </c>
      <c r="AX108" s="1">
        <v>15.294963662283962</v>
      </c>
      <c r="AY108" s="2">
        <v>2488460.0629938254</v>
      </c>
      <c r="AZ108" s="1">
        <v>15.256065112760274</v>
      </c>
      <c r="BA108" s="1">
        <v>17.209837429265484</v>
      </c>
      <c r="BB108" s="2">
        <v>1782391.9729101732</v>
      </c>
      <c r="BC108" s="2">
        <f t="shared" si="16"/>
        <v>-706068.09008365218</v>
      </c>
      <c r="BD108" s="242">
        <f t="shared" si="17"/>
        <v>1.9141770409102534</v>
      </c>
      <c r="BE108" s="510">
        <f t="shared" si="11"/>
        <v>-368862.47979857383</v>
      </c>
      <c r="BF108" s="161">
        <f t="shared" si="12"/>
        <v>-353757.97149782209</v>
      </c>
      <c r="BG108" s="2">
        <f t="shared" si="13"/>
        <v>658578.44513147045</v>
      </c>
      <c r="BI108">
        <f t="shared" si="14"/>
        <v>0</v>
      </c>
      <c r="BJ108" s="90">
        <f t="shared" si="15"/>
        <v>1</v>
      </c>
      <c r="BP108" s="206">
        <f t="shared" si="18"/>
        <v>658578.44513147045</v>
      </c>
    </row>
    <row r="109" spans="1:68">
      <c r="A109" s="11">
        <v>103</v>
      </c>
      <c r="C109" s="25">
        <v>0.92307617585540247</v>
      </c>
      <c r="D109" s="25">
        <v>7.6923824144597516E-2</v>
      </c>
      <c r="E109" s="426" t="e">
        <v>#REF!</v>
      </c>
      <c r="F109" s="25">
        <v>0.86351365268479019</v>
      </c>
      <c r="G109" s="25">
        <v>0.13648634731520984</v>
      </c>
      <c r="H109" s="426" t="e">
        <v>#REF!</v>
      </c>
      <c r="I109" s="25">
        <v>0.73747528307588017</v>
      </c>
      <c r="J109" s="25">
        <v>0.26252471692411977</v>
      </c>
      <c r="K109" s="426" t="e">
        <v>#REF!</v>
      </c>
      <c r="L109" s="25">
        <v>0.12273716777221122</v>
      </c>
      <c r="M109" s="25">
        <v>0.50128977997599922</v>
      </c>
      <c r="N109" s="25">
        <v>0.37597305225178956</v>
      </c>
      <c r="O109" s="25">
        <v>-10.907657480120356</v>
      </c>
      <c r="P109" s="25">
        <v>3.2237498549442717E-2</v>
      </c>
      <c r="Q109" s="25">
        <v>7.093954368524062E-5</v>
      </c>
      <c r="R109" s="25">
        <v>1.0636185967839669</v>
      </c>
      <c r="S109" s="146"/>
      <c r="T109">
        <v>1.0197408159336572</v>
      </c>
      <c r="U109">
        <v>0.4275420813357903</v>
      </c>
      <c r="V109">
        <v>0.34809503226453253</v>
      </c>
      <c r="W109">
        <v>1</v>
      </c>
      <c r="Y109" s="2">
        <v>1432.8420740650115</v>
      </c>
      <c r="Z109" s="2">
        <v>1065.3635628500663</v>
      </c>
      <c r="AA109" s="2">
        <v>358.23185023074251</v>
      </c>
      <c r="AB109" s="2">
        <v>991.31258355159218</v>
      </c>
      <c r="AC109" s="2">
        <v>984.04030413445253</v>
      </c>
      <c r="AD109" s="2">
        <v>1362.0104579773429</v>
      </c>
      <c r="AE109" s="2">
        <v>538.42120300143313</v>
      </c>
      <c r="AF109" s="2">
        <v>856.62047436675289</v>
      </c>
      <c r="AG109" s="2">
        <v>117.27842401703288</v>
      </c>
      <c r="AH109" s="2">
        <v>611.05036792985732</v>
      </c>
      <c r="AI109" s="2">
        <v>615161.89786874224</v>
      </c>
      <c r="AJ109" s="2">
        <v>576428.90100065363</v>
      </c>
      <c r="AL109" s="25">
        <v>0.91174485798394578</v>
      </c>
      <c r="AM109" s="25">
        <v>0.91222978050058012</v>
      </c>
      <c r="AN109" s="25">
        <v>0.9110056051545119</v>
      </c>
      <c r="AO109" s="25">
        <v>0.89342766610059687</v>
      </c>
      <c r="AP109" s="25">
        <v>0.82326896167937436</v>
      </c>
      <c r="AQ109" s="25">
        <v>0.91174485798394578</v>
      </c>
      <c r="AR109" s="25">
        <v>0.91222978050058012</v>
      </c>
      <c r="AS109" s="25">
        <v>0.9110056051545119</v>
      </c>
      <c r="AT109" s="25">
        <v>0.89342766610059687</v>
      </c>
      <c r="AU109" s="25">
        <v>0.82326896167937436</v>
      </c>
      <c r="AW109" s="1">
        <v>13.551417403909912</v>
      </c>
      <c r="AX109" s="1">
        <v>15.116715942952544</v>
      </c>
      <c r="AY109" s="2">
        <v>1917042.171489212</v>
      </c>
      <c r="AZ109" s="1">
        <v>15.40551807578227</v>
      </c>
      <c r="BA109" s="1">
        <v>17.078438647727168</v>
      </c>
      <c r="BB109" s="2">
        <v>1399020.381101026</v>
      </c>
      <c r="BC109" s="2">
        <f t="shared" si="16"/>
        <v>-518021.790388186</v>
      </c>
      <c r="BD109" s="242">
        <f t="shared" si="17"/>
        <v>1.8541006718723576</v>
      </c>
      <c r="BE109" s="510">
        <f t="shared" si="11"/>
        <v>-279392.48296860995</v>
      </c>
      <c r="BF109" s="161">
        <f t="shared" si="12"/>
        <v>251184.61313637416</v>
      </c>
      <c r="BG109" s="2">
        <f t="shared" si="13"/>
        <v>1065862.5110241373</v>
      </c>
      <c r="BI109">
        <f t="shared" si="14"/>
        <v>0</v>
      </c>
      <c r="BJ109" s="90">
        <f t="shared" si="15"/>
        <v>1</v>
      </c>
      <c r="BP109" s="206">
        <f t="shared" si="18"/>
        <v>1065862.5110241373</v>
      </c>
    </row>
    <row r="110" spans="1:68">
      <c r="A110" s="11">
        <v>104</v>
      </c>
      <c r="C110" s="25">
        <v>0.9123711203228948</v>
      </c>
      <c r="D110" s="25">
        <v>8.7628879677105156E-2</v>
      </c>
      <c r="E110" s="426" t="e">
        <v>#REF!</v>
      </c>
      <c r="F110" s="25">
        <v>0.85527933118284927</v>
      </c>
      <c r="G110" s="25">
        <v>0.14472066881715076</v>
      </c>
      <c r="H110" s="426" t="e">
        <v>#REF!</v>
      </c>
      <c r="I110" s="25">
        <v>0.73591785984218383</v>
      </c>
      <c r="J110" s="25">
        <v>0.26408214015781611</v>
      </c>
      <c r="K110" s="426" t="e">
        <v>#REF!</v>
      </c>
      <c r="L110" s="25">
        <v>0.16382102818595579</v>
      </c>
      <c r="M110" s="25">
        <v>0.49890532286313943</v>
      </c>
      <c r="N110" s="25">
        <v>0.33727364895090473</v>
      </c>
      <c r="O110" s="25">
        <v>-10.911977451605788</v>
      </c>
      <c r="P110" s="25">
        <v>3.5414021905743519E-2</v>
      </c>
      <c r="Q110" s="25">
        <v>8.0714805863726241E-5</v>
      </c>
      <c r="R110" s="25">
        <v>1.0341300237876054</v>
      </c>
      <c r="S110" s="146"/>
      <c r="T110">
        <v>1.1450445166337258</v>
      </c>
      <c r="U110">
        <v>0.45082960437497732</v>
      </c>
      <c r="V110">
        <v>0.35237852111670548</v>
      </c>
      <c r="W110">
        <v>1</v>
      </c>
      <c r="Y110" s="2">
        <v>455.11764113161917</v>
      </c>
      <c r="Z110" s="2">
        <v>11655.769419286597</v>
      </c>
      <c r="AA110" s="2">
        <v>2119.0895372833675</v>
      </c>
      <c r="AB110" s="2">
        <v>4102.9301433642568</v>
      </c>
      <c r="AC110" s="2">
        <v>1933.5041753720889</v>
      </c>
      <c r="AD110" s="2">
        <v>115.80385972826943</v>
      </c>
      <c r="AE110" s="2">
        <v>646.95701297893402</v>
      </c>
      <c r="AF110" s="2">
        <v>883.50746826121167</v>
      </c>
      <c r="AG110" s="2">
        <v>136.20001093599947</v>
      </c>
      <c r="AH110" s="2">
        <v>272.84565281630699</v>
      </c>
      <c r="AI110" s="2">
        <v>557783.66245685215</v>
      </c>
      <c r="AJ110" s="2">
        <v>522947.5184579856</v>
      </c>
      <c r="AL110" s="25">
        <v>0.91359478486484791</v>
      </c>
      <c r="AM110" s="25">
        <v>0.91381446198886429</v>
      </c>
      <c r="AN110" s="25">
        <v>0.91189412657195446</v>
      </c>
      <c r="AO110" s="25">
        <v>0.83814654765773833</v>
      </c>
      <c r="AP110" s="25">
        <v>0.80733508695085532</v>
      </c>
      <c r="AQ110" s="25">
        <v>0.91359478486484791</v>
      </c>
      <c r="AR110" s="25">
        <v>0.91381446198886429</v>
      </c>
      <c r="AS110" s="25">
        <v>0.91189412657195446</v>
      </c>
      <c r="AT110" s="25">
        <v>0.83814654765773833</v>
      </c>
      <c r="AU110" s="25">
        <v>0.80733508695085532</v>
      </c>
      <c r="AW110" s="1">
        <v>13.765089675781264</v>
      </c>
      <c r="AX110" s="1">
        <v>15.467317168400196</v>
      </c>
      <c r="AY110" s="2">
        <v>2162357.1512317122</v>
      </c>
      <c r="AZ110" s="1">
        <v>15.225367762333429</v>
      </c>
      <c r="BA110" s="1">
        <v>16.97950168263489</v>
      </c>
      <c r="BB110" s="2">
        <v>1630430.0855447638</v>
      </c>
      <c r="BC110" s="2">
        <f t="shared" si="16"/>
        <v>-531927.06568694836</v>
      </c>
      <c r="BD110" s="242">
        <f t="shared" si="17"/>
        <v>1.4602780865521652</v>
      </c>
      <c r="BE110" s="510">
        <f t="shared" si="11"/>
        <v>-364264.2251400699</v>
      </c>
      <c r="BF110" s="161">
        <f t="shared" si="12"/>
        <v>40057.196893290151</v>
      </c>
      <c r="BG110" s="2">
        <f t="shared" si="13"/>
        <v>805628.75642858469</v>
      </c>
      <c r="BI110">
        <f t="shared" si="14"/>
        <v>0</v>
      </c>
      <c r="BJ110" s="90">
        <f t="shared" si="15"/>
        <v>1</v>
      </c>
      <c r="BP110" s="206">
        <f t="shared" si="18"/>
        <v>805628.75642858469</v>
      </c>
    </row>
    <row r="111" spans="1:68">
      <c r="A111" s="11">
        <v>105</v>
      </c>
      <c r="C111" s="25">
        <v>0.91333916658638603</v>
      </c>
      <c r="D111" s="25">
        <v>8.6660833413613983E-2</v>
      </c>
      <c r="E111" s="426" t="e">
        <v>#REF!</v>
      </c>
      <c r="F111" s="25">
        <v>0.85651848515332341</v>
      </c>
      <c r="G111" s="25">
        <v>0.14348151484667654</v>
      </c>
      <c r="H111" s="426" t="e">
        <v>#REF!</v>
      </c>
      <c r="I111" s="25">
        <v>0.7701713589064495</v>
      </c>
      <c r="J111" s="25">
        <v>0.22982864109355053</v>
      </c>
      <c r="K111" s="426" t="e">
        <v>#REF!</v>
      </c>
      <c r="L111" s="25">
        <v>7.8974878612753208E-2</v>
      </c>
      <c r="M111" s="25">
        <v>0.50069346498885237</v>
      </c>
      <c r="N111" s="25">
        <v>0.42033165639839443</v>
      </c>
      <c r="O111" s="25">
        <v>-11.130734336734623</v>
      </c>
      <c r="P111" s="25">
        <v>3.2577302561317231E-2</v>
      </c>
      <c r="Q111" s="25">
        <v>5.7571227987946991E-5</v>
      </c>
      <c r="R111" s="25">
        <v>1.0846490071097634</v>
      </c>
      <c r="S111" s="146"/>
      <c r="T111">
        <v>1.1285258512119776</v>
      </c>
      <c r="U111">
        <v>0.44386934178532167</v>
      </c>
      <c r="V111">
        <v>0.30798335699137369</v>
      </c>
      <c r="W111">
        <v>1</v>
      </c>
      <c r="Y111" s="2">
        <v>780.96223645840644</v>
      </c>
      <c r="Z111" s="2">
        <v>5357.0458618655693</v>
      </c>
      <c r="AA111" s="2">
        <v>229.82974618688488</v>
      </c>
      <c r="AB111" s="2">
        <v>5822.9096867437256</v>
      </c>
      <c r="AC111" s="2">
        <v>629.8944463450074</v>
      </c>
      <c r="AD111" s="2">
        <v>66.858987432060943</v>
      </c>
      <c r="AE111" s="2">
        <v>541.42310830121642</v>
      </c>
      <c r="AF111" s="2">
        <v>1049.410135388219</v>
      </c>
      <c r="AG111" s="2">
        <v>79.904459032460451</v>
      </c>
      <c r="AH111" s="2">
        <v>647.63158629700251</v>
      </c>
      <c r="AI111" s="2">
        <v>659640.98379907687</v>
      </c>
      <c r="AJ111" s="2">
        <v>617310.04602250131</v>
      </c>
      <c r="AL111" s="25">
        <v>0.91584134274521445</v>
      </c>
      <c r="AM111" s="25">
        <v>0.91345037216978742</v>
      </c>
      <c r="AN111" s="25">
        <v>0.91532491538859762</v>
      </c>
      <c r="AO111" s="25">
        <v>0.87713522388785525</v>
      </c>
      <c r="AP111" s="25">
        <v>0.68163739918145849</v>
      </c>
      <c r="AQ111" s="25">
        <v>0.91584134274521445</v>
      </c>
      <c r="AR111" s="25">
        <v>0.91345037216978742</v>
      </c>
      <c r="AS111" s="25">
        <v>0.91532491538859762</v>
      </c>
      <c r="AT111" s="25">
        <v>0.87713522388785525</v>
      </c>
      <c r="AU111" s="25">
        <v>0.68163739918145849</v>
      </c>
      <c r="AW111" s="1">
        <v>12.983176355638415</v>
      </c>
      <c r="AX111" s="1">
        <v>14.786050894173753</v>
      </c>
      <c r="AY111" s="2">
        <v>1916701.5951928657</v>
      </c>
      <c r="AZ111" s="1">
        <v>14.845308790799471</v>
      </c>
      <c r="BA111" s="1">
        <v>16.670212749404346</v>
      </c>
      <c r="BB111" s="2">
        <v>1472379.4709726784</v>
      </c>
      <c r="BC111" s="2">
        <f t="shared" si="16"/>
        <v>-444322.12422018731</v>
      </c>
      <c r="BD111" s="242">
        <f t="shared" si="17"/>
        <v>1.8621324351610564</v>
      </c>
      <c r="BE111" s="510">
        <f t="shared" si="11"/>
        <v>-238609.30395198113</v>
      </c>
      <c r="BF111" s="161">
        <f t="shared" si="12"/>
        <v>160606.62170928065</v>
      </c>
      <c r="BG111" s="2">
        <f t="shared" si="13"/>
        <v>902869.93555523711</v>
      </c>
      <c r="BI111">
        <f t="shared" si="14"/>
        <v>0</v>
      </c>
      <c r="BJ111" s="90">
        <f t="shared" si="15"/>
        <v>1</v>
      </c>
      <c r="BP111" s="206">
        <f t="shared" si="18"/>
        <v>902869.93555523711</v>
      </c>
    </row>
    <row r="112" spans="1:68">
      <c r="A112" s="11">
        <v>106</v>
      </c>
      <c r="C112" s="25">
        <v>0.92241270862091185</v>
      </c>
      <c r="D112" s="25">
        <v>7.7587291379088125E-2</v>
      </c>
      <c r="E112" s="426" t="e">
        <v>#REF!</v>
      </c>
      <c r="F112" s="25">
        <v>0.85765876464275037</v>
      </c>
      <c r="G112" s="25">
        <v>0.1423412353572496</v>
      </c>
      <c r="H112" s="426" t="e">
        <v>#REF!</v>
      </c>
      <c r="I112" s="25">
        <v>0.73856013894486572</v>
      </c>
      <c r="J112" s="25">
        <v>0.26143986105513428</v>
      </c>
      <c r="K112" s="426" t="e">
        <v>#REF!</v>
      </c>
      <c r="L112" s="25">
        <v>0.10587837052291937</v>
      </c>
      <c r="M112" s="25">
        <v>0.50322086560901225</v>
      </c>
      <c r="N112" s="25">
        <v>0.39090076386806838</v>
      </c>
      <c r="O112" s="25">
        <v>-11.324930706037357</v>
      </c>
      <c r="P112" s="25">
        <v>3.3009330144461363E-2</v>
      </c>
      <c r="Q112" s="25">
        <v>4.8277794705179842E-5</v>
      </c>
      <c r="R112" s="25">
        <v>1.1030975750320124</v>
      </c>
      <c r="S112" s="146"/>
      <c r="T112">
        <v>1.0143276452543004</v>
      </c>
      <c r="U112">
        <v>0.44446770112740341</v>
      </c>
      <c r="V112">
        <v>0.34754045379009302</v>
      </c>
      <c r="W112">
        <v>1</v>
      </c>
      <c r="Y112" s="2">
        <v>22.303756749189265</v>
      </c>
      <c r="Z112" s="2">
        <v>3633.013468500792</v>
      </c>
      <c r="AA112" s="2">
        <v>2657.4638043365658</v>
      </c>
      <c r="AB112" s="2">
        <v>897.54480662856577</v>
      </c>
      <c r="AC112" s="2">
        <v>1724.7261853921191</v>
      </c>
      <c r="AD112" s="2">
        <v>1608.3322857828803</v>
      </c>
      <c r="AE112" s="2">
        <v>596.46926604345583</v>
      </c>
      <c r="AF112" s="2">
        <v>870.77983704593771</v>
      </c>
      <c r="AG112" s="2">
        <v>147.73407106290969</v>
      </c>
      <c r="AH112" s="2">
        <v>698.58928170725176</v>
      </c>
      <c r="AI112" s="2">
        <v>577120.71169421077</v>
      </c>
      <c r="AJ112" s="2">
        <v>542536.65918542899</v>
      </c>
      <c r="AL112" s="25">
        <v>0.91838373621685709</v>
      </c>
      <c r="AM112" s="25">
        <v>0.91444313579728653</v>
      </c>
      <c r="AN112" s="25">
        <v>0.90559322045827917</v>
      </c>
      <c r="AO112" s="25">
        <v>0.87635878168133174</v>
      </c>
      <c r="AP112" s="25">
        <v>0.75510998480677749</v>
      </c>
      <c r="AQ112" s="25">
        <v>0.91838373621685709</v>
      </c>
      <c r="AR112" s="25">
        <v>0.91444313579728653</v>
      </c>
      <c r="AS112" s="25">
        <v>0.90559322045827917</v>
      </c>
      <c r="AT112" s="25">
        <v>0.87635878168133174</v>
      </c>
      <c r="AU112" s="25">
        <v>0.75510998480677749</v>
      </c>
      <c r="AW112" s="1">
        <v>13.321182290557111</v>
      </c>
      <c r="AX112" s="1">
        <v>14.986286521724168</v>
      </c>
      <c r="AY112" s="2">
        <v>1793497.6558503048</v>
      </c>
      <c r="AZ112" s="1">
        <v>15.20229932064778</v>
      </c>
      <c r="BA112" s="1">
        <v>16.929604899577559</v>
      </c>
      <c r="BB112" s="2">
        <v>1344188.8911044293</v>
      </c>
      <c r="BC112" s="2">
        <f t="shared" si="16"/>
        <v>-449308.76474587549</v>
      </c>
      <c r="BD112" s="242">
        <f t="shared" si="17"/>
        <v>1.8811170300906692</v>
      </c>
      <c r="BE112" s="510">
        <f t="shared" si="11"/>
        <v>-238852.10625317605</v>
      </c>
      <c r="BF112" s="161">
        <f t="shared" si="12"/>
        <v>337891.51063883305</v>
      </c>
      <c r="BG112" s="2">
        <f t="shared" si="13"/>
        <v>1088179.0001992157</v>
      </c>
      <c r="BI112">
        <f t="shared" si="14"/>
        <v>0</v>
      </c>
      <c r="BJ112" s="90">
        <f t="shared" si="15"/>
        <v>1</v>
      </c>
      <c r="BP112" s="206">
        <f t="shared" si="18"/>
        <v>1088179.0001992157</v>
      </c>
    </row>
    <row r="113" spans="1:68">
      <c r="A113" s="11">
        <v>107</v>
      </c>
      <c r="C113" s="25">
        <v>0.91882939898108251</v>
      </c>
      <c r="D113" s="25">
        <v>8.1170601018917474E-2</v>
      </c>
      <c r="E113" s="426" t="e">
        <v>#REF!</v>
      </c>
      <c r="F113" s="25">
        <v>0.85323528282977712</v>
      </c>
      <c r="G113" s="25">
        <v>0.14676471717022291</v>
      </c>
      <c r="H113" s="426" t="e">
        <v>#REF!</v>
      </c>
      <c r="I113" s="25">
        <v>0.75301600458690388</v>
      </c>
      <c r="J113" s="25">
        <v>0.2469839954130961</v>
      </c>
      <c r="K113" s="426" t="e">
        <v>#REF!</v>
      </c>
      <c r="L113" s="25">
        <v>8.9926404158964246E-2</v>
      </c>
      <c r="M113" s="25">
        <v>0.50151397315232149</v>
      </c>
      <c r="N113" s="25">
        <v>0.40855962268871426</v>
      </c>
      <c r="O113" s="25">
        <v>-11.170715839151121</v>
      </c>
      <c r="P113" s="25">
        <v>3.5909936947839123E-2</v>
      </c>
      <c r="Q113" s="25">
        <v>6.3625356030698617E-5</v>
      </c>
      <c r="R113" s="25">
        <v>1.0622978580638578</v>
      </c>
      <c r="S113" s="146"/>
      <c r="T113">
        <v>1.0367302118769188</v>
      </c>
      <c r="U113">
        <v>0.45527529640729564</v>
      </c>
      <c r="V113">
        <v>0.32904955045117168</v>
      </c>
      <c r="W113">
        <v>1</v>
      </c>
      <c r="Y113" s="2">
        <v>990.37612650770848</v>
      </c>
      <c r="Z113" s="2">
        <v>5187.9029940420742</v>
      </c>
      <c r="AA113" s="2">
        <v>1102.9623262989046</v>
      </c>
      <c r="AB113" s="2">
        <v>3756.3600415477413</v>
      </c>
      <c r="AC113" s="2">
        <v>764.50385073297889</v>
      </c>
      <c r="AD113" s="2">
        <v>564.13590627821213</v>
      </c>
      <c r="AE113" s="2">
        <v>580.57547961167188</v>
      </c>
      <c r="AF113" s="2">
        <v>1145.5633885861562</v>
      </c>
      <c r="AG113" s="2">
        <v>51.869465999535635</v>
      </c>
      <c r="AH113" s="2">
        <v>455.40529591082492</v>
      </c>
      <c r="AI113" s="2">
        <v>498062.4768196494</v>
      </c>
      <c r="AJ113" s="2">
        <v>461036.06654264778</v>
      </c>
      <c r="AL113" s="25">
        <v>0.91859580063678337</v>
      </c>
      <c r="AM113" s="25">
        <v>0.91561874419953948</v>
      </c>
      <c r="AN113" s="25">
        <v>0.90851429141734308</v>
      </c>
      <c r="AO113" s="25">
        <v>0.87492550967428806</v>
      </c>
      <c r="AP113" s="25">
        <v>0.69318414799292483</v>
      </c>
      <c r="AQ113" s="25">
        <v>0.91859580063678337</v>
      </c>
      <c r="AR113" s="25">
        <v>0.91561874419953948</v>
      </c>
      <c r="AS113" s="25">
        <v>0.90851429141734308</v>
      </c>
      <c r="AT113" s="25">
        <v>0.87492550967428806</v>
      </c>
      <c r="AU113" s="25">
        <v>0.69318414799292483</v>
      </c>
      <c r="AW113" s="1">
        <v>13.088158279500041</v>
      </c>
      <c r="AX113" s="1">
        <v>14.895171149477525</v>
      </c>
      <c r="AY113" s="2">
        <v>1574604.803644967</v>
      </c>
      <c r="AZ113" s="1">
        <v>15.001819580583398</v>
      </c>
      <c r="BA113" s="1">
        <v>16.826091573957648</v>
      </c>
      <c r="BB113" s="2">
        <v>1185100.6617746782</v>
      </c>
      <c r="BC113" s="2">
        <f t="shared" si="16"/>
        <v>-389504.14187028888</v>
      </c>
      <c r="BD113" s="242">
        <f t="shared" si="17"/>
        <v>1.9136613010833567</v>
      </c>
      <c r="BE113" s="510">
        <f t="shared" si="11"/>
        <v>-203538.70439339703</v>
      </c>
      <c r="BF113" s="161">
        <f t="shared" si="12"/>
        <v>519500.5210750394</v>
      </c>
      <c r="BG113" s="2">
        <f t="shared" si="13"/>
        <v>1215190.4711186653</v>
      </c>
      <c r="BI113">
        <f t="shared" si="14"/>
        <v>0</v>
      </c>
      <c r="BJ113" s="90">
        <f t="shared" si="15"/>
        <v>1</v>
      </c>
      <c r="BP113" s="206">
        <f t="shared" si="18"/>
        <v>1215190.4711186653</v>
      </c>
    </row>
    <row r="114" spans="1:68">
      <c r="A114" s="11">
        <v>108</v>
      </c>
      <c r="C114" s="25">
        <v>0.92207279252181318</v>
      </c>
      <c r="D114" s="25">
        <v>7.7927207478186808E-2</v>
      </c>
      <c r="E114" s="426" t="e">
        <v>#REF!</v>
      </c>
      <c r="F114" s="25">
        <v>0.85420523333485798</v>
      </c>
      <c r="G114" s="25">
        <v>0.14579476666514196</v>
      </c>
      <c r="H114" s="426" t="e">
        <v>#REF!</v>
      </c>
      <c r="I114" s="25">
        <v>0.74637793098808491</v>
      </c>
      <c r="J114" s="25">
        <v>0.25362206901191509</v>
      </c>
      <c r="K114" s="426" t="e">
        <v>#REF!</v>
      </c>
      <c r="L114" s="25">
        <v>9.8734670691883353E-2</v>
      </c>
      <c r="M114" s="25">
        <v>0.50248766322400185</v>
      </c>
      <c r="N114" s="25">
        <v>0.3987776660841148</v>
      </c>
      <c r="O114" s="25">
        <v>-11.100784621989419</v>
      </c>
      <c r="P114" s="25">
        <v>3.5142539656406083E-2</v>
      </c>
      <c r="Q114" s="25">
        <v>6.6069855670382416E-5</v>
      </c>
      <c r="R114" s="25">
        <v>1.0573457534905462</v>
      </c>
      <c r="S114" s="146"/>
      <c r="T114">
        <v>1.0002250121731782</v>
      </c>
      <c r="U114">
        <v>0.44965394824794236</v>
      </c>
      <c r="V114">
        <v>0.33947444977541591</v>
      </c>
      <c r="W114">
        <v>1</v>
      </c>
      <c r="Y114" s="2">
        <v>231.39442637183706</v>
      </c>
      <c r="Z114" s="2">
        <v>2303.435801184778</v>
      </c>
      <c r="AA114" s="2">
        <v>1206.9136241429671</v>
      </c>
      <c r="AB114" s="2">
        <v>11952.47958424544</v>
      </c>
      <c r="AC114" s="2">
        <v>915.849645678564</v>
      </c>
      <c r="AD114" s="2">
        <v>1217.9846448656897</v>
      </c>
      <c r="AE114" s="2">
        <v>537.30450668510412</v>
      </c>
      <c r="AF114" s="2">
        <v>846.55077246038559</v>
      </c>
      <c r="AG114" s="2">
        <v>93.365211527923748</v>
      </c>
      <c r="AH114" s="2">
        <v>285.34710313317549</v>
      </c>
      <c r="AI114" s="2">
        <v>529657.82913146971</v>
      </c>
      <c r="AJ114" s="2">
        <v>494610.36009391659</v>
      </c>
      <c r="AL114" s="25">
        <v>0.91060347169649714</v>
      </c>
      <c r="AM114" s="25">
        <v>0.91391761587641862</v>
      </c>
      <c r="AN114" s="25">
        <v>0.90659229583550349</v>
      </c>
      <c r="AO114" s="25">
        <v>0.83243911801995008</v>
      </c>
      <c r="AP114" s="25">
        <v>0.60460143086575724</v>
      </c>
      <c r="AQ114" s="25">
        <v>0.91060347169649714</v>
      </c>
      <c r="AR114" s="25">
        <v>0.91391761587641862</v>
      </c>
      <c r="AS114" s="25">
        <v>0.90659229583550349</v>
      </c>
      <c r="AT114" s="25">
        <v>0.83243911801995008</v>
      </c>
      <c r="AU114" s="25">
        <v>0.60460143086575724</v>
      </c>
      <c r="AW114" s="1">
        <v>12.820699647698483</v>
      </c>
      <c r="AX114" s="1">
        <v>14.979861807837713</v>
      </c>
      <c r="AY114" s="2">
        <v>1674378.6724442556</v>
      </c>
      <c r="AZ114" s="1">
        <v>14.852415315288134</v>
      </c>
      <c r="BA114" s="1">
        <v>16.956133255018123</v>
      </c>
      <c r="BB114" s="2">
        <v>1416334.9101814954</v>
      </c>
      <c r="BC114" s="2">
        <f t="shared" si="16"/>
        <v>-258043.7622627602</v>
      </c>
      <c r="BD114" s="242">
        <f t="shared" si="17"/>
        <v>2.0317156675896513</v>
      </c>
      <c r="BE114" s="510">
        <f t="shared" si="11"/>
        <v>-127007.81235245054</v>
      </c>
      <c r="BF114" s="161">
        <f t="shared" si="12"/>
        <v>376933.27118750173</v>
      </c>
      <c r="BG114" s="2">
        <f t="shared" si="13"/>
        <v>960051.54026460601</v>
      </c>
      <c r="BI114">
        <f t="shared" si="14"/>
        <v>0</v>
      </c>
      <c r="BJ114" s="90">
        <f t="shared" si="15"/>
        <v>1</v>
      </c>
      <c r="BP114" s="206">
        <f t="shared" si="18"/>
        <v>960051.54026460601</v>
      </c>
    </row>
    <row r="115" spans="1:68">
      <c r="A115" s="11">
        <v>109</v>
      </c>
      <c r="C115" s="25">
        <v>0.91861466154465776</v>
      </c>
      <c r="D115" s="25">
        <v>8.138533845534221E-2</v>
      </c>
      <c r="E115" s="426" t="e">
        <v>#REF!</v>
      </c>
      <c r="F115" s="25">
        <v>0.86151492594692802</v>
      </c>
      <c r="G115" s="25">
        <v>0.13848507405307198</v>
      </c>
      <c r="H115" s="426" t="e">
        <v>#REF!</v>
      </c>
      <c r="I115" s="25">
        <v>0.74778538873597</v>
      </c>
      <c r="J115" s="25">
        <v>0.25221461126403005</v>
      </c>
      <c r="K115" s="426" t="e">
        <v>#REF!</v>
      </c>
      <c r="L115" s="25">
        <v>0.13745209643161371</v>
      </c>
      <c r="M115" s="25">
        <v>0.5001674462549488</v>
      </c>
      <c r="N115" s="25">
        <v>0.36238045731343749</v>
      </c>
      <c r="O115" s="25">
        <v>-11.186037405731136</v>
      </c>
      <c r="P115" s="25">
        <v>3.5706465210315959E-2</v>
      </c>
      <c r="Q115" s="25">
        <v>6.2124764338554339E-5</v>
      </c>
      <c r="R115" s="25">
        <v>1.066261344534668</v>
      </c>
      <c r="S115" s="146"/>
      <c r="T115">
        <v>1.0333571809174353</v>
      </c>
      <c r="U115">
        <v>0.43634374134192749</v>
      </c>
      <c r="V115">
        <v>0.33529349631773026</v>
      </c>
      <c r="W115">
        <v>1</v>
      </c>
      <c r="Y115" s="2">
        <v>330.26368210093756</v>
      </c>
      <c r="Z115" s="2">
        <v>2851.7832518678101</v>
      </c>
      <c r="AA115" s="2">
        <v>1775.303109432944</v>
      </c>
      <c r="AB115" s="2">
        <v>3178.2003435364932</v>
      </c>
      <c r="AC115" s="2">
        <v>896.4238393844779</v>
      </c>
      <c r="AD115" s="2">
        <v>117.64063115176293</v>
      </c>
      <c r="AE115" s="2">
        <v>585.95061537917547</v>
      </c>
      <c r="AF115" s="2">
        <v>1227.981650169799</v>
      </c>
      <c r="AG115" s="2">
        <v>43.920415529284462</v>
      </c>
      <c r="AH115" s="2">
        <v>501.204208191877</v>
      </c>
      <c r="AI115" s="2">
        <v>394125.35984790092</v>
      </c>
      <c r="AJ115" s="2">
        <v>343684.60033279919</v>
      </c>
      <c r="AL115" s="25">
        <v>0.92037039833053302</v>
      </c>
      <c r="AM115" s="25">
        <v>0.92080305286589181</v>
      </c>
      <c r="AN115" s="25">
        <v>0.89821698666527328</v>
      </c>
      <c r="AO115" s="25">
        <v>0.84881931471299243</v>
      </c>
      <c r="AP115" s="25">
        <v>0.74389133326451795</v>
      </c>
      <c r="AQ115" s="25">
        <v>0.92037039833053302</v>
      </c>
      <c r="AR115" s="25">
        <v>0.92080305286589181</v>
      </c>
      <c r="AS115" s="25">
        <v>0.89821698666527328</v>
      </c>
      <c r="AT115" s="25">
        <v>0.84881931471299243</v>
      </c>
      <c r="AU115" s="25">
        <v>0.74389133326451795</v>
      </c>
      <c r="AW115" s="1">
        <v>13.418824637087976</v>
      </c>
      <c r="AX115" s="1">
        <v>15.175554414592117</v>
      </c>
      <c r="AY115" s="2">
        <v>1285041.0122156064</v>
      </c>
      <c r="AZ115" s="1">
        <v>15.312415747605225</v>
      </c>
      <c r="BA115" s="1">
        <v>17.097650161539338</v>
      </c>
      <c r="BB115" s="2">
        <v>987958.7581136279</v>
      </c>
      <c r="BC115" s="2">
        <f t="shared" si="16"/>
        <v>-297082.2541019785</v>
      </c>
      <c r="BD115" s="242">
        <f t="shared" si="17"/>
        <v>1.8935911105172494</v>
      </c>
      <c r="BE115" s="510">
        <f t="shared" si="11"/>
        <v>-156888.28092397843</v>
      </c>
      <c r="BF115" s="161">
        <f t="shared" si="12"/>
        <v>861970.92971846974</v>
      </c>
      <c r="BG115" s="2">
        <f t="shared" si="13"/>
        <v>1462027.7615032084</v>
      </c>
      <c r="BI115">
        <f t="shared" si="14"/>
        <v>0</v>
      </c>
      <c r="BJ115" s="90">
        <f t="shared" si="15"/>
        <v>1</v>
      </c>
      <c r="BP115" s="206">
        <f t="shared" si="18"/>
        <v>1462027.7615032084</v>
      </c>
    </row>
    <row r="116" spans="1:68">
      <c r="A116" s="11">
        <v>110</v>
      </c>
      <c r="C116" s="25">
        <v>0.92340408360015869</v>
      </c>
      <c r="D116" s="25">
        <v>7.6595916399841341E-2</v>
      </c>
      <c r="E116" s="426" t="e">
        <v>#REF!</v>
      </c>
      <c r="F116" s="25">
        <v>0.86109629679088173</v>
      </c>
      <c r="G116" s="25">
        <v>0.1389037032091183</v>
      </c>
      <c r="H116" s="426" t="e">
        <v>#REF!</v>
      </c>
      <c r="I116" s="25">
        <v>0.7475484695888297</v>
      </c>
      <c r="J116" s="25">
        <v>0.25245153041117024</v>
      </c>
      <c r="K116" s="426" t="e">
        <v>#REF!</v>
      </c>
      <c r="L116" s="25">
        <v>0.15102771251107322</v>
      </c>
      <c r="M116" s="25">
        <v>0.50140216151305683</v>
      </c>
      <c r="N116" s="25">
        <v>0.34757012597586995</v>
      </c>
      <c r="O116" s="25">
        <v>-11.167175635751894</v>
      </c>
      <c r="P116" s="25">
        <v>3.4887692912787267E-2</v>
      </c>
      <c r="Q116" s="25">
        <v>6.116762367087233E-5</v>
      </c>
      <c r="R116" s="25">
        <v>1.074556568764875</v>
      </c>
      <c r="S116" s="146"/>
      <c r="T116">
        <v>0.96143217426138905</v>
      </c>
      <c r="U116">
        <v>0.42902085451354505</v>
      </c>
      <c r="V116">
        <v>0.3371226858291112</v>
      </c>
      <c r="W116">
        <v>1</v>
      </c>
      <c r="Y116" s="2">
        <v>705.31068151242016</v>
      </c>
      <c r="Z116" s="2">
        <v>356.19244518377769</v>
      </c>
      <c r="AA116" s="2">
        <v>4947.2085580735447</v>
      </c>
      <c r="AB116" s="2">
        <v>5951.8574766442853</v>
      </c>
      <c r="AC116" s="2">
        <v>3438.28956866622</v>
      </c>
      <c r="AD116" s="2">
        <v>42.849186321067442</v>
      </c>
      <c r="AE116" s="2">
        <v>701.3709804381723</v>
      </c>
      <c r="AF116" s="2">
        <v>865.5173575708875</v>
      </c>
      <c r="AG116" s="2">
        <v>137.97748106073166</v>
      </c>
      <c r="AH116" s="2">
        <v>618.23488969288201</v>
      </c>
      <c r="AI116" s="2">
        <v>336622.36969985586</v>
      </c>
      <c r="AJ116" s="2">
        <v>305744.74186338467</v>
      </c>
      <c r="AL116" s="25">
        <v>0.91804476362005905</v>
      </c>
      <c r="AM116" s="25">
        <v>0.91300872530376298</v>
      </c>
      <c r="AN116" s="25">
        <v>0.90695768154925671</v>
      </c>
      <c r="AO116" s="25">
        <v>0.87958716043116747</v>
      </c>
      <c r="AP116" s="25">
        <v>0.70622208202447367</v>
      </c>
      <c r="AQ116" s="25">
        <v>0.91804476362005905</v>
      </c>
      <c r="AR116" s="25">
        <v>0.91300872530376298</v>
      </c>
      <c r="AS116" s="25">
        <v>0.90695768154925671</v>
      </c>
      <c r="AT116" s="25">
        <v>0.87958716043116747</v>
      </c>
      <c r="AU116" s="25">
        <v>0.70622208202447367</v>
      </c>
      <c r="AW116" s="1">
        <v>13.286171808902543</v>
      </c>
      <c r="AX116" s="1">
        <v>15.157884982407962</v>
      </c>
      <c r="AY116" s="2">
        <v>1175359.3304684511</v>
      </c>
      <c r="AZ116" s="1">
        <v>15.377516426350098</v>
      </c>
      <c r="BA116" s="1">
        <v>17.254927691071202</v>
      </c>
      <c r="BB116" s="2">
        <v>971070.96575470734</v>
      </c>
      <c r="BC116" s="2">
        <f t="shared" si="16"/>
        <v>-204288.36471374379</v>
      </c>
      <c r="BD116" s="242">
        <f t="shared" si="17"/>
        <v>2.0913446174475556</v>
      </c>
      <c r="BE116" s="510">
        <f t="shared" si="11"/>
        <v>-97682.784085137377</v>
      </c>
      <c r="BF116" s="161">
        <f t="shared" si="12"/>
        <v>950428.15895595588</v>
      </c>
      <c r="BG116" s="2">
        <f t="shared" si="13"/>
        <v>1489331.6624613083</v>
      </c>
      <c r="BI116">
        <f t="shared" si="14"/>
        <v>0</v>
      </c>
      <c r="BJ116" s="90">
        <f t="shared" si="15"/>
        <v>1</v>
      </c>
      <c r="BP116" s="206">
        <f t="shared" si="18"/>
        <v>1489331.6624613083</v>
      </c>
    </row>
    <row r="117" spans="1:68">
      <c r="A117" s="11">
        <v>111</v>
      </c>
      <c r="C117" s="25">
        <v>0.92233792093735167</v>
      </c>
      <c r="D117" s="25">
        <v>7.7662079062648368E-2</v>
      </c>
      <c r="E117" s="426" t="e">
        <v>#REF!</v>
      </c>
      <c r="F117" s="25">
        <v>0.85756113698965164</v>
      </c>
      <c r="G117" s="25">
        <v>0.1424388630103483</v>
      </c>
      <c r="H117" s="426" t="e">
        <v>#REF!</v>
      </c>
      <c r="I117" s="25">
        <v>0.74938578569310654</v>
      </c>
      <c r="J117" s="25">
        <v>0.2506142143068934</v>
      </c>
      <c r="K117" s="426" t="e">
        <v>#REF!</v>
      </c>
      <c r="L117" s="25">
        <v>0.15605612767759902</v>
      </c>
      <c r="M117" s="25">
        <v>0.50284890447187924</v>
      </c>
      <c r="N117" s="25">
        <v>0.34109496785052174</v>
      </c>
      <c r="O117" s="25">
        <v>-11.119962660922489</v>
      </c>
      <c r="P117" s="25">
        <v>3.6169829302336788E-2</v>
      </c>
      <c r="Q117" s="25">
        <v>6.7672556451428404E-5</v>
      </c>
      <c r="R117" s="25">
        <v>1.0505377895118317</v>
      </c>
      <c r="S117" s="146"/>
      <c r="T117">
        <v>1.0678702225944185</v>
      </c>
      <c r="U117">
        <v>0.44490448353613027</v>
      </c>
      <c r="V117">
        <v>0.33374487285967136</v>
      </c>
      <c r="W117">
        <v>1</v>
      </c>
      <c r="Y117" s="2">
        <v>217.2732052058102</v>
      </c>
      <c r="Z117" s="2">
        <v>5824.3877166705843</v>
      </c>
      <c r="AA117" s="2">
        <v>1338.8717206031076</v>
      </c>
      <c r="AB117" s="2">
        <v>287.81941252504299</v>
      </c>
      <c r="AC117" s="2">
        <v>789.87075145462438</v>
      </c>
      <c r="AD117" s="2">
        <v>2227.2429113742596</v>
      </c>
      <c r="AE117" s="2">
        <v>503.81009691169709</v>
      </c>
      <c r="AF117" s="2">
        <v>901.61482592540688</v>
      </c>
      <c r="AG117" s="2">
        <v>223.0737302279361</v>
      </c>
      <c r="AH117" s="2">
        <v>610.71799459672684</v>
      </c>
      <c r="AI117" s="2">
        <v>458970.63446133537</v>
      </c>
      <c r="AJ117" s="2">
        <v>404850.79947442951</v>
      </c>
      <c r="AL117" s="25">
        <v>0.91899288682592017</v>
      </c>
      <c r="AM117" s="25">
        <v>0.91478651977056336</v>
      </c>
      <c r="AN117" s="25">
        <v>0.90110365817578619</v>
      </c>
      <c r="AO117" s="25">
        <v>0.89119865029428635</v>
      </c>
      <c r="AP117" s="25">
        <v>0.75744540515888126</v>
      </c>
      <c r="AQ117" s="25">
        <v>0.91899288682592017</v>
      </c>
      <c r="AR117" s="25">
        <v>0.91478651977056336</v>
      </c>
      <c r="AS117" s="25">
        <v>0.90110365817578619</v>
      </c>
      <c r="AT117" s="25">
        <v>0.89119865029428635</v>
      </c>
      <c r="AU117" s="25">
        <v>0.75744540515888126</v>
      </c>
      <c r="AW117" s="1">
        <v>13.863615668156699</v>
      </c>
      <c r="AX117" s="1">
        <v>15.622266566631371</v>
      </c>
      <c r="AY117" s="2">
        <v>1595656.3384656319</v>
      </c>
      <c r="AZ117" s="1">
        <v>15.516740904092924</v>
      </c>
      <c r="BA117" s="1">
        <v>17.314498309774933</v>
      </c>
      <c r="BB117" s="2">
        <v>1180207.7774634489</v>
      </c>
      <c r="BC117" s="2">
        <f t="shared" si="16"/>
        <v>-415448.56100218301</v>
      </c>
      <c r="BD117" s="242">
        <f t="shared" si="17"/>
        <v>1.6531252359362245</v>
      </c>
      <c r="BE117" s="510">
        <f t="shared" si="11"/>
        <v>-251311.00292404616</v>
      </c>
      <c r="BF117" s="161">
        <f t="shared" si="12"/>
        <v>622522.16843943996</v>
      </c>
      <c r="BG117" s="2">
        <f t="shared" si="13"/>
        <v>1302470.7671914187</v>
      </c>
      <c r="BI117">
        <f t="shared" si="14"/>
        <v>0</v>
      </c>
      <c r="BJ117" s="90">
        <f t="shared" si="15"/>
        <v>1</v>
      </c>
      <c r="BP117" s="206">
        <f t="shared" si="18"/>
        <v>1302470.7671914187</v>
      </c>
    </row>
    <row r="118" spans="1:68">
      <c r="A118" s="11">
        <v>112</v>
      </c>
      <c r="C118" s="25">
        <v>0.92237420741459208</v>
      </c>
      <c r="D118" s="25">
        <v>7.7625792585407957E-2</v>
      </c>
      <c r="E118" s="426" t="e">
        <v>#REF!</v>
      </c>
      <c r="F118" s="25">
        <v>0.85874656598304322</v>
      </c>
      <c r="G118" s="25">
        <v>0.14125343401695675</v>
      </c>
      <c r="H118" s="426" t="e">
        <v>#REF!</v>
      </c>
      <c r="I118" s="25">
        <v>0.74923163922988079</v>
      </c>
      <c r="J118" s="25">
        <v>0.25076836077011916</v>
      </c>
      <c r="K118" s="426" t="e">
        <v>#REF!</v>
      </c>
      <c r="L118" s="25">
        <v>0.14456485430992416</v>
      </c>
      <c r="M118" s="25">
        <v>0.50083511720856255</v>
      </c>
      <c r="N118" s="25">
        <v>0.35460002848151329</v>
      </c>
      <c r="O118" s="25">
        <v>-10.933591828160271</v>
      </c>
      <c r="P118" s="25">
        <v>3.4090393555773396E-2</v>
      </c>
      <c r="Q118" s="25">
        <v>7.4717569041224741E-5</v>
      </c>
      <c r="R118" s="25">
        <v>1.0411373625955338</v>
      </c>
      <c r="S118" s="146"/>
      <c r="T118">
        <v>0.99258633969008003</v>
      </c>
      <c r="U118">
        <v>0.44400603214630707</v>
      </c>
      <c r="V118">
        <v>0.33451884423711448</v>
      </c>
      <c r="W118">
        <v>1</v>
      </c>
      <c r="Y118" s="2">
        <v>369.41879146554368</v>
      </c>
      <c r="Z118" s="2">
        <v>5284.8039527848559</v>
      </c>
      <c r="AA118" s="2">
        <v>1806.8075788233273</v>
      </c>
      <c r="AB118" s="2">
        <v>456.4047812508839</v>
      </c>
      <c r="AC118" s="2">
        <v>1805.4444035724609</v>
      </c>
      <c r="AD118" s="2">
        <v>271.86633094352351</v>
      </c>
      <c r="AE118" s="2">
        <v>601.27264302673916</v>
      </c>
      <c r="AF118" s="2">
        <v>1258.7726035792812</v>
      </c>
      <c r="AG118" s="2">
        <v>139.59920747629872</v>
      </c>
      <c r="AH118" s="2">
        <v>144.45620763292399</v>
      </c>
      <c r="AI118" s="2">
        <v>354493.17856696516</v>
      </c>
      <c r="AJ118" s="2">
        <v>310027.9369734787</v>
      </c>
      <c r="AL118" s="25">
        <v>0.91162131112996558</v>
      </c>
      <c r="AM118" s="25">
        <v>0.91779935419416236</v>
      </c>
      <c r="AN118" s="25">
        <v>0.91224440710909915</v>
      </c>
      <c r="AO118" s="25">
        <v>0.86676179567438305</v>
      </c>
      <c r="AP118" s="25">
        <v>0.72066581769235549</v>
      </c>
      <c r="AQ118" s="25">
        <v>0.91162131112996558</v>
      </c>
      <c r="AR118" s="25">
        <v>0.91779935419416236</v>
      </c>
      <c r="AS118" s="25">
        <v>0.91224440710909915</v>
      </c>
      <c r="AT118" s="25">
        <v>0.86676179567438305</v>
      </c>
      <c r="AU118" s="25">
        <v>0.72066581769235549</v>
      </c>
      <c r="AW118" s="1">
        <v>13.398747117809863</v>
      </c>
      <c r="AX118" s="1">
        <v>15.305972031987771</v>
      </c>
      <c r="AY118" s="2">
        <v>1252799.0681598254</v>
      </c>
      <c r="AZ118" s="1">
        <v>15.351359581913458</v>
      </c>
      <c r="BA118" s="1">
        <v>17.253736122042135</v>
      </c>
      <c r="BB118" s="2">
        <v>870959.89302130323</v>
      </c>
      <c r="BC118" s="2">
        <f t="shared" si="16"/>
        <v>-381839.17513852217</v>
      </c>
      <c r="BD118" s="242">
        <f t="shared" si="17"/>
        <v>1.9526124641035949</v>
      </c>
      <c r="BE118" s="510">
        <f t="shared" si="11"/>
        <v>-195552.97436545702</v>
      </c>
      <c r="BF118" s="161">
        <f t="shared" si="12"/>
        <v>891000.47068975284</v>
      </c>
      <c r="BG118" s="2">
        <f t="shared" si="13"/>
        <v>1585257.6400848501</v>
      </c>
      <c r="BI118">
        <f t="shared" si="14"/>
        <v>0</v>
      </c>
      <c r="BJ118" s="90">
        <f t="shared" si="15"/>
        <v>1</v>
      </c>
      <c r="BP118" s="206">
        <f t="shared" si="18"/>
        <v>1585257.6400848501</v>
      </c>
    </row>
    <row r="119" spans="1:68">
      <c r="A119" s="11">
        <v>113</v>
      </c>
      <c r="C119" s="25">
        <v>0.92557025415795302</v>
      </c>
      <c r="D119" s="25">
        <v>7.4429745842046993E-2</v>
      </c>
      <c r="E119" s="426" t="e">
        <v>#REF!</v>
      </c>
      <c r="F119" s="25">
        <v>0.86074463554945835</v>
      </c>
      <c r="G119" s="25">
        <v>0.1392553644505416</v>
      </c>
      <c r="H119" s="426" t="e">
        <v>#REF!</v>
      </c>
      <c r="I119" s="25">
        <v>0.72928168656083503</v>
      </c>
      <c r="J119" s="25">
        <v>0.27071831343916497</v>
      </c>
      <c r="K119" s="426" t="e">
        <v>#REF!</v>
      </c>
      <c r="L119" s="25">
        <v>0.107671811863712</v>
      </c>
      <c r="M119" s="25">
        <v>0.50155796670746122</v>
      </c>
      <c r="N119" s="25">
        <v>0.39077022142882678</v>
      </c>
      <c r="O119" s="25">
        <v>-11.115972633916318</v>
      </c>
      <c r="P119" s="25">
        <v>3.4489820638013979E-2</v>
      </c>
      <c r="Q119" s="25">
        <v>6.3314248008536692E-5</v>
      </c>
      <c r="R119" s="25">
        <v>1.0767800705063086</v>
      </c>
      <c r="S119" s="146"/>
      <c r="T119">
        <v>0.94200350457620552</v>
      </c>
      <c r="U119">
        <v>0.43726577051053067</v>
      </c>
      <c r="V119">
        <v>0.36207772664808935</v>
      </c>
      <c r="W119">
        <v>1</v>
      </c>
      <c r="Y119" s="2">
        <v>549.90671224950688</v>
      </c>
      <c r="Z119" s="2">
        <v>6940.865431526403</v>
      </c>
      <c r="AA119" s="2">
        <v>36.081655791350606</v>
      </c>
      <c r="AB119" s="2">
        <v>221.59908217787532</v>
      </c>
      <c r="AC119" s="2">
        <v>1775.8903671945491</v>
      </c>
      <c r="AD119" s="2">
        <v>564.87622395568167</v>
      </c>
      <c r="AE119" s="2">
        <v>524.61622750585411</v>
      </c>
      <c r="AF119" s="2">
        <v>974.10682986749464</v>
      </c>
      <c r="AG119" s="2">
        <v>72.962049587013567</v>
      </c>
      <c r="AH119" s="2">
        <v>424.11616754312195</v>
      </c>
      <c r="AI119" s="2">
        <v>422892.79589211155</v>
      </c>
      <c r="AJ119" s="2">
        <v>387507.54891215329</v>
      </c>
      <c r="AL119" s="25">
        <v>0.92065087743254348</v>
      </c>
      <c r="AM119" s="25">
        <v>0.90919005175883949</v>
      </c>
      <c r="AN119" s="25">
        <v>0.90751663087932588</v>
      </c>
      <c r="AO119" s="25">
        <v>0.90888557196441688</v>
      </c>
      <c r="AP119" s="25">
        <v>0.68717452378511035</v>
      </c>
      <c r="AQ119" s="25">
        <v>0.92065087743254348</v>
      </c>
      <c r="AR119" s="25">
        <v>0.90919005175883949</v>
      </c>
      <c r="AS119" s="25">
        <v>0.90751663087932588</v>
      </c>
      <c r="AT119" s="25">
        <v>0.90888557196441688</v>
      </c>
      <c r="AU119" s="25">
        <v>0.68717452378511035</v>
      </c>
      <c r="AW119" s="1">
        <v>13.087062495428867</v>
      </c>
      <c r="AX119" s="1">
        <v>14.871724184982837</v>
      </c>
      <c r="AY119" s="2">
        <v>1365391.3197911575</v>
      </c>
      <c r="AZ119" s="1">
        <v>15.202440656743052</v>
      </c>
      <c r="BA119" s="1">
        <v>17.017259661613917</v>
      </c>
      <c r="BB119" s="2">
        <v>895283.39546509401</v>
      </c>
      <c r="BC119" s="2">
        <f t="shared" si="16"/>
        <v>-470107.92432606348</v>
      </c>
      <c r="BD119" s="242">
        <f t="shared" si="17"/>
        <v>2.1153781613141849</v>
      </c>
      <c r="BE119" s="510">
        <f t="shared" si="11"/>
        <v>-222233.51499195187</v>
      </c>
      <c r="BF119" s="161">
        <f t="shared" si="12"/>
        <v>728538.67947746115</v>
      </c>
      <c r="BG119" s="2">
        <f t="shared" si="13"/>
        <v>1537107.1096137944</v>
      </c>
      <c r="BI119">
        <f t="shared" si="14"/>
        <v>0</v>
      </c>
      <c r="BJ119" s="90">
        <f t="shared" si="15"/>
        <v>1</v>
      </c>
      <c r="BP119" s="206">
        <f t="shared" si="18"/>
        <v>1537107.1096137944</v>
      </c>
    </row>
    <row r="120" spans="1:68">
      <c r="A120" s="11">
        <v>114</v>
      </c>
      <c r="C120" s="25">
        <v>0.92486242963050525</v>
      </c>
      <c r="D120" s="25">
        <v>7.5137570369494727E-2</v>
      </c>
      <c r="E120" s="426" t="e">
        <v>#REF!</v>
      </c>
      <c r="F120" s="25">
        <v>0.86059564888048012</v>
      </c>
      <c r="G120" s="25">
        <v>0.13940435111951988</v>
      </c>
      <c r="H120" s="426" t="e">
        <v>#REF!</v>
      </c>
      <c r="I120" s="25">
        <v>0.76394243684675034</v>
      </c>
      <c r="J120" s="25">
        <v>0.23605756315324963</v>
      </c>
      <c r="K120" s="426" t="e">
        <v>#REF!</v>
      </c>
      <c r="L120" s="25">
        <v>0.13938064106566023</v>
      </c>
      <c r="M120" s="25">
        <v>0.49863825937161421</v>
      </c>
      <c r="N120" s="25">
        <v>0.36198109956272556</v>
      </c>
      <c r="O120" s="25">
        <v>-11.324598903727807</v>
      </c>
      <c r="P120" s="25">
        <v>3.6585165211245663E-2</v>
      </c>
      <c r="Q120" s="25">
        <v>5.6119794481894684E-5</v>
      </c>
      <c r="R120" s="25">
        <v>1.0797177420757953</v>
      </c>
      <c r="S120" s="146"/>
      <c r="T120">
        <v>0.96795129818468362</v>
      </c>
      <c r="U120">
        <v>0.43512453716877153</v>
      </c>
      <c r="V120">
        <v>0.31351670447762842</v>
      </c>
      <c r="W120">
        <v>1</v>
      </c>
      <c r="Y120" s="2">
        <v>1035.6879600214918</v>
      </c>
      <c r="Z120" s="2">
        <v>9328.9707375856906</v>
      </c>
      <c r="AA120" s="2">
        <v>1190.0737916659393</v>
      </c>
      <c r="AB120" s="2">
        <v>3315.7338808573209</v>
      </c>
      <c r="AC120" s="2">
        <v>294.24602933501927</v>
      </c>
      <c r="AD120" s="2">
        <v>344.02456204965256</v>
      </c>
      <c r="AE120" s="2">
        <v>528.72934141085523</v>
      </c>
      <c r="AF120" s="2">
        <v>1103.1154756794378</v>
      </c>
      <c r="AG120" s="2">
        <v>136.14912821246051</v>
      </c>
      <c r="AH120" s="2">
        <v>434.18315547470195</v>
      </c>
      <c r="AI120" s="2">
        <v>388497.9583610656</v>
      </c>
      <c r="AJ120" s="2">
        <v>364514.6491199623</v>
      </c>
      <c r="AL120" s="25">
        <v>0.91669244850447884</v>
      </c>
      <c r="AM120" s="25">
        <v>0.91253283192960066</v>
      </c>
      <c r="AN120" s="25">
        <v>0.91566114928599351</v>
      </c>
      <c r="AO120" s="25">
        <v>0.82835644747819315</v>
      </c>
      <c r="AP120" s="25">
        <v>0.74898588255567411</v>
      </c>
      <c r="AQ120" s="25">
        <v>0.91669244850447884</v>
      </c>
      <c r="AR120" s="25">
        <v>0.91253283192960066</v>
      </c>
      <c r="AS120" s="25">
        <v>0.91566114928599351</v>
      </c>
      <c r="AT120" s="25">
        <v>0.82835644747819315</v>
      </c>
      <c r="AU120" s="25">
        <v>0.74898588255567411</v>
      </c>
      <c r="AW120" s="1">
        <v>13.393476442507627</v>
      </c>
      <c r="AX120" s="1">
        <v>15.181576451854934</v>
      </c>
      <c r="AY120" s="2">
        <v>1419789.1804622978</v>
      </c>
      <c r="AZ120" s="1">
        <v>15.495745828412302</v>
      </c>
      <c r="BA120" s="1">
        <v>17.311708718878709</v>
      </c>
      <c r="BB120" s="2">
        <v>971568.63824777957</v>
      </c>
      <c r="BC120" s="2">
        <f t="shared" si="16"/>
        <v>-448220.54221451818</v>
      </c>
      <c r="BD120" s="242">
        <f t="shared" si="17"/>
        <v>2.102269385904675</v>
      </c>
      <c r="BE120" s="510">
        <f t="shared" si="11"/>
        <v>-213207.94814392176</v>
      </c>
      <c r="BF120" s="161">
        <f t="shared" si="12"/>
        <v>723167.0503389223</v>
      </c>
      <c r="BG120" s="2">
        <f t="shared" si="13"/>
        <v>1507750.6942981887</v>
      </c>
      <c r="BI120">
        <f t="shared" si="14"/>
        <v>0</v>
      </c>
      <c r="BJ120" s="90">
        <f t="shared" si="15"/>
        <v>1</v>
      </c>
      <c r="BP120" s="206">
        <f t="shared" si="18"/>
        <v>1507750.6942981887</v>
      </c>
    </row>
    <row r="121" spans="1:68">
      <c r="A121" s="11">
        <v>115</v>
      </c>
      <c r="C121" s="25">
        <v>0.91650594162137233</v>
      </c>
      <c r="D121" s="25">
        <v>8.3494058378627667E-2</v>
      </c>
      <c r="E121" s="426" t="e">
        <v>#REF!</v>
      </c>
      <c r="F121" s="25">
        <v>0.85628535510650139</v>
      </c>
      <c r="G121" s="25">
        <v>0.14371464489349858</v>
      </c>
      <c r="H121" s="426" t="e">
        <v>#REF!</v>
      </c>
      <c r="I121" s="25">
        <v>0.74641844519492717</v>
      </c>
      <c r="J121" s="25">
        <v>0.25358155480507277</v>
      </c>
      <c r="K121" s="426" t="e">
        <v>#REF!</v>
      </c>
      <c r="L121" s="25">
        <v>0.11900161092164596</v>
      </c>
      <c r="M121" s="25">
        <v>0.50498890184413892</v>
      </c>
      <c r="N121" s="25">
        <v>0.37600948723421512</v>
      </c>
      <c r="O121" s="25">
        <v>-11.106610385771631</v>
      </c>
      <c r="P121" s="25">
        <v>3.45787676104004E-2</v>
      </c>
      <c r="Q121" s="25">
        <v>6.414899418514054E-5</v>
      </c>
      <c r="R121" s="25">
        <v>1.067775633225658</v>
      </c>
      <c r="S121" s="146"/>
      <c r="T121">
        <v>1.0873605110209252</v>
      </c>
      <c r="U121">
        <v>0.43847495705543105</v>
      </c>
      <c r="V121">
        <v>0.33930476638881379</v>
      </c>
      <c r="W121">
        <v>1</v>
      </c>
      <c r="Y121" s="2">
        <v>71.190804194693754</v>
      </c>
      <c r="Z121" s="2">
        <v>535.35153657119076</v>
      </c>
      <c r="AA121" s="2">
        <v>1183.1872074641558</v>
      </c>
      <c r="AB121" s="2">
        <v>228.94355916171617</v>
      </c>
      <c r="AC121" s="2">
        <v>812.10220249867473</v>
      </c>
      <c r="AD121" s="2">
        <v>1491.166120691337</v>
      </c>
      <c r="AE121" s="2">
        <v>558.37652896156885</v>
      </c>
      <c r="AF121" s="2">
        <v>1225.744238544291</v>
      </c>
      <c r="AG121" s="2">
        <v>105.78216811474407</v>
      </c>
      <c r="AH121" s="2">
        <v>338.83319748916642</v>
      </c>
      <c r="AI121" s="2">
        <v>461494.40465198981</v>
      </c>
      <c r="AJ121" s="2">
        <v>440975.87964203977</v>
      </c>
      <c r="AL121" s="25">
        <v>0.92004082926008546</v>
      </c>
      <c r="AM121" s="25">
        <v>0.91084367734314131</v>
      </c>
      <c r="AN121" s="25">
        <v>0.90920667364988561</v>
      </c>
      <c r="AO121" s="25">
        <v>0.84999598683434741</v>
      </c>
      <c r="AP121" s="25">
        <v>0.66166936761843109</v>
      </c>
      <c r="AQ121" s="25">
        <v>0.92004082926008546</v>
      </c>
      <c r="AR121" s="25">
        <v>0.91084367734314131</v>
      </c>
      <c r="AS121" s="25">
        <v>0.90920667364988561</v>
      </c>
      <c r="AT121" s="25">
        <v>0.84999598683434741</v>
      </c>
      <c r="AU121" s="25">
        <v>0.66166936761843109</v>
      </c>
      <c r="AW121" s="1">
        <v>13.151899235284148</v>
      </c>
      <c r="AX121" s="1">
        <v>15.100292019908615</v>
      </c>
      <c r="AY121" s="2">
        <v>1504834.6102972417</v>
      </c>
      <c r="AZ121" s="1">
        <v>14.946840369257242</v>
      </c>
      <c r="BA121" s="1">
        <v>16.886963718097508</v>
      </c>
      <c r="BB121" s="2">
        <v>1168637.0899505785</v>
      </c>
      <c r="BC121" s="2">
        <f t="shared" si="16"/>
        <v>-336197.52034666319</v>
      </c>
      <c r="BD121" s="242">
        <f t="shared" si="17"/>
        <v>1.7949411339730936</v>
      </c>
      <c r="BE121" s="510">
        <f t="shared" si="11"/>
        <v>-187302.81120834954</v>
      </c>
      <c r="BF121" s="161">
        <f t="shared" si="12"/>
        <v>599469.26734822197</v>
      </c>
      <c r="BG121" s="2">
        <f t="shared" si="13"/>
        <v>1222857.36913058</v>
      </c>
      <c r="BI121">
        <f t="shared" si="14"/>
        <v>0</v>
      </c>
      <c r="BJ121" s="90">
        <f t="shared" si="15"/>
        <v>1</v>
      </c>
      <c r="BP121" s="206">
        <f t="shared" si="18"/>
        <v>1222857.36913058</v>
      </c>
    </row>
    <row r="122" spans="1:68">
      <c r="A122" s="11">
        <v>116</v>
      </c>
      <c r="C122" s="25">
        <v>0.92657291400629394</v>
      </c>
      <c r="D122" s="25">
        <v>7.3427085993706079E-2</v>
      </c>
      <c r="E122" s="426" t="e">
        <v>#REF!</v>
      </c>
      <c r="F122" s="25">
        <v>0.85726693160056811</v>
      </c>
      <c r="G122" s="25">
        <v>0.14273306839943192</v>
      </c>
      <c r="H122" s="426" t="e">
        <v>#REF!</v>
      </c>
      <c r="I122" s="25">
        <v>0.74334222345496781</v>
      </c>
      <c r="J122" s="25">
        <v>0.25665777654503219</v>
      </c>
      <c r="K122" s="426" t="e">
        <v>#REF!</v>
      </c>
      <c r="L122" s="25">
        <v>9.3473286505301401E-2</v>
      </c>
      <c r="M122" s="25">
        <v>0.49732782320723051</v>
      </c>
      <c r="N122" s="25">
        <v>0.40919889028746814</v>
      </c>
      <c r="O122" s="25">
        <v>-11.498214603593617</v>
      </c>
      <c r="P122" s="25">
        <v>3.4880310953588865E-2</v>
      </c>
      <c r="Q122" s="25">
        <v>4.3915573843351386E-5</v>
      </c>
      <c r="R122" s="25">
        <v>1.121675710690041</v>
      </c>
      <c r="S122" s="146"/>
      <c r="T122">
        <v>1.0098484138282555</v>
      </c>
      <c r="U122">
        <v>0.43991805275489099</v>
      </c>
      <c r="V122">
        <v>0.34108436680826953</v>
      </c>
      <c r="W122">
        <v>1</v>
      </c>
      <c r="Y122" s="2">
        <v>336.80995629444254</v>
      </c>
      <c r="Z122" s="2">
        <v>1275.9089489064545</v>
      </c>
      <c r="AA122" s="2">
        <v>1393.6832159530259</v>
      </c>
      <c r="AB122" s="2">
        <v>14249.734373396403</v>
      </c>
      <c r="AC122" s="2">
        <v>4575.4682463305553</v>
      </c>
      <c r="AD122" s="2">
        <v>3254.014881882345</v>
      </c>
      <c r="AE122" s="2">
        <v>568.06169759425495</v>
      </c>
      <c r="AF122" s="2">
        <v>729.75607619806374</v>
      </c>
      <c r="AG122" s="2">
        <v>96.796525871773113</v>
      </c>
      <c r="AH122" s="2">
        <v>268.04975836356624</v>
      </c>
      <c r="AI122" s="2">
        <v>473457.17752613471</v>
      </c>
      <c r="AJ122" s="2">
        <v>444804.92131197412</v>
      </c>
      <c r="AL122" s="25">
        <v>0.9206455330267771</v>
      </c>
      <c r="AM122" s="25">
        <v>0.91630348204729595</v>
      </c>
      <c r="AN122" s="25">
        <v>0.92019899112660497</v>
      </c>
      <c r="AO122" s="25">
        <v>0.8720154179036157</v>
      </c>
      <c r="AP122" s="25">
        <v>0.71251689908227711</v>
      </c>
      <c r="AQ122" s="25">
        <v>0.9206455330267771</v>
      </c>
      <c r="AR122" s="25">
        <v>0.91630348204729595</v>
      </c>
      <c r="AS122" s="25">
        <v>0.92019899112660497</v>
      </c>
      <c r="AT122" s="25">
        <v>0.8720154179036157</v>
      </c>
      <c r="AU122" s="25">
        <v>0.71251689908227711</v>
      </c>
      <c r="AW122" s="1">
        <v>13.262687297633754</v>
      </c>
      <c r="AX122" s="1">
        <v>14.94288573621664</v>
      </c>
      <c r="AY122" s="2">
        <v>1356784.2210643953</v>
      </c>
      <c r="AZ122" s="1">
        <v>15.225665716790594</v>
      </c>
      <c r="BA122" s="1">
        <v>16.936256319429035</v>
      </c>
      <c r="BB122" s="2">
        <v>1237081.1966341154</v>
      </c>
      <c r="BC122" s="2">
        <f t="shared" si="16"/>
        <v>-119703.02443027985</v>
      </c>
      <c r="BD122" s="242">
        <f t="shared" si="17"/>
        <v>1.9629784191568405</v>
      </c>
      <c r="BE122" s="510">
        <f t="shared" si="11"/>
        <v>-60980.305877074279</v>
      </c>
      <c r="BF122" s="161">
        <f t="shared" si="12"/>
        <v>765245.74655700522</v>
      </c>
      <c r="BG122" s="2">
        <f t="shared" si="13"/>
        <v>1199025.3180523796</v>
      </c>
      <c r="BI122">
        <f t="shared" si="14"/>
        <v>0</v>
      </c>
      <c r="BJ122" s="90">
        <f t="shared" si="15"/>
        <v>1</v>
      </c>
      <c r="BP122" s="206">
        <f t="shared" si="18"/>
        <v>1199025.3180523796</v>
      </c>
    </row>
    <row r="123" spans="1:68">
      <c r="A123" s="11">
        <v>117</v>
      </c>
      <c r="C123" s="25">
        <v>0.92070533004864485</v>
      </c>
      <c r="D123" s="25">
        <v>7.9294669951355173E-2</v>
      </c>
      <c r="E123" s="426" t="e">
        <v>#REF!</v>
      </c>
      <c r="F123" s="25">
        <v>0.85845865933141041</v>
      </c>
      <c r="G123" s="25">
        <v>0.14154134066858959</v>
      </c>
      <c r="H123" s="426" t="e">
        <v>#REF!</v>
      </c>
      <c r="I123" s="25">
        <v>0.75389405137159815</v>
      </c>
      <c r="J123" s="25">
        <v>0.2461059486284019</v>
      </c>
      <c r="K123" s="426" t="e">
        <v>#REF!</v>
      </c>
      <c r="L123" s="25">
        <v>0.11991668104880726</v>
      </c>
      <c r="M123" s="25">
        <v>0.50224996636699526</v>
      </c>
      <c r="N123" s="25">
        <v>0.37783335258419748</v>
      </c>
      <c r="O123" s="25">
        <v>-10.990149897467251</v>
      </c>
      <c r="P123" s="25">
        <v>3.4729568536911164E-2</v>
      </c>
      <c r="Q123" s="25">
        <v>7.253016461949486E-5</v>
      </c>
      <c r="R123" s="25">
        <v>1.0453966359269247</v>
      </c>
      <c r="S123" s="146"/>
      <c r="T123">
        <v>0.98987647640209198</v>
      </c>
      <c r="U123">
        <v>0.44450224693121326</v>
      </c>
      <c r="V123">
        <v>0.32967515215321341</v>
      </c>
      <c r="W123">
        <v>1</v>
      </c>
      <c r="Y123" s="2">
        <v>2050.2034464990816</v>
      </c>
      <c r="Z123" s="2">
        <v>6784.5475141970064</v>
      </c>
      <c r="AA123" s="2">
        <v>1123.7674227830055</v>
      </c>
      <c r="AB123" s="2">
        <v>932.7465362627089</v>
      </c>
      <c r="AC123" s="2">
        <v>197.50238584563087</v>
      </c>
      <c r="AD123" s="2">
        <v>443.28427568248532</v>
      </c>
      <c r="AE123" s="2">
        <v>595.29262201184781</v>
      </c>
      <c r="AF123" s="2">
        <v>1466.2064376975495</v>
      </c>
      <c r="AG123" s="2">
        <v>113.47173687181115</v>
      </c>
      <c r="AH123" s="2">
        <v>393.37503521480073</v>
      </c>
      <c r="AI123" s="2">
        <v>512953.43270931032</v>
      </c>
      <c r="AJ123" s="2">
        <v>478450.42507001513</v>
      </c>
      <c r="AL123" s="25">
        <v>0.91775800023263432</v>
      </c>
      <c r="AM123" s="25">
        <v>0.90575121275126635</v>
      </c>
      <c r="AN123" s="25">
        <v>0.9127106461662724</v>
      </c>
      <c r="AO123" s="25">
        <v>0.88092173138427554</v>
      </c>
      <c r="AP123" s="25">
        <v>0.8424546004303598</v>
      </c>
      <c r="AQ123" s="25">
        <v>0.91775800023263432</v>
      </c>
      <c r="AR123" s="25">
        <v>0.90575121275126635</v>
      </c>
      <c r="AS123" s="25">
        <v>0.9127106461662724</v>
      </c>
      <c r="AT123" s="25">
        <v>0.88092173138427554</v>
      </c>
      <c r="AU123" s="25">
        <v>0.8424546004303598</v>
      </c>
      <c r="AW123" s="1">
        <v>13.571718744205759</v>
      </c>
      <c r="AX123" s="1">
        <v>15.068960683222416</v>
      </c>
      <c r="AY123" s="2">
        <v>1805447.6200876872</v>
      </c>
      <c r="AZ123" s="1">
        <v>15.480310179862842</v>
      </c>
      <c r="BA123" s="1">
        <v>17.106667878909857</v>
      </c>
      <c r="BB123" s="2">
        <v>1248842.9054163259</v>
      </c>
      <c r="BC123" s="2">
        <f t="shared" si="16"/>
        <v>-556604.71467136126</v>
      </c>
      <c r="BD123" s="242">
        <f t="shared" si="17"/>
        <v>1.9085914356570832</v>
      </c>
      <c r="BE123" s="510">
        <f t="shared" si="11"/>
        <v>-291631.14969115186</v>
      </c>
      <c r="BF123" s="161">
        <f t="shared" si="12"/>
        <v>366027.3789852343</v>
      </c>
      <c r="BG123" s="2">
        <f t="shared" si="13"/>
        <v>1228006.7233617289</v>
      </c>
      <c r="BI123">
        <f t="shared" si="14"/>
        <v>0</v>
      </c>
      <c r="BJ123" s="90">
        <f t="shared" si="15"/>
        <v>1</v>
      </c>
      <c r="BP123" s="206">
        <f t="shared" si="18"/>
        <v>1228006.7233617289</v>
      </c>
    </row>
    <row r="124" spans="1:68">
      <c r="A124" s="11">
        <v>118</v>
      </c>
      <c r="C124" s="25">
        <v>0.92093419802452792</v>
      </c>
      <c r="D124" s="25">
        <v>7.9065801975472041E-2</v>
      </c>
      <c r="E124" s="426" t="e">
        <v>#REF!</v>
      </c>
      <c r="F124" s="25">
        <v>0.85796015104460976</v>
      </c>
      <c r="G124" s="25">
        <v>0.14203984895539024</v>
      </c>
      <c r="H124" s="426" t="e">
        <v>#REF!</v>
      </c>
      <c r="I124" s="25">
        <v>0.76851347115829549</v>
      </c>
      <c r="J124" s="25">
        <v>0.23148652884170454</v>
      </c>
      <c r="K124" s="426" t="e">
        <v>#REF!</v>
      </c>
      <c r="L124" s="25">
        <v>0.13166132293135835</v>
      </c>
      <c r="M124" s="25">
        <v>0.49834214366966867</v>
      </c>
      <c r="N124" s="25">
        <v>0.36999653339897298</v>
      </c>
      <c r="O124" s="25">
        <v>-11.004962880778482</v>
      </c>
      <c r="P124" s="25">
        <v>3.4667074534280334E-2</v>
      </c>
      <c r="Q124" s="25">
        <v>7.127636655633265E-5</v>
      </c>
      <c r="R124" s="25">
        <v>1.0532188421179274</v>
      </c>
      <c r="S124" s="146"/>
      <c r="T124">
        <v>1.0701403034797372</v>
      </c>
      <c r="U124">
        <v>0.43914965631943548</v>
      </c>
      <c r="V124">
        <v>0.30809612721743629</v>
      </c>
      <c r="W124">
        <v>1</v>
      </c>
      <c r="Y124" s="2">
        <v>1405.1232318546693</v>
      </c>
      <c r="Z124" s="2">
        <v>2336.6000769327093</v>
      </c>
      <c r="AA124" s="2">
        <v>4094.6015900590346</v>
      </c>
      <c r="AB124" s="2">
        <v>4002.4805808540432</v>
      </c>
      <c r="AC124" s="2">
        <v>760.46352877924107</v>
      </c>
      <c r="AD124" s="2">
        <v>160.41681893678299</v>
      </c>
      <c r="AE124" s="2">
        <v>515.42378985854054</v>
      </c>
      <c r="AF124" s="2">
        <v>1294.6381018929983</v>
      </c>
      <c r="AG124" s="2">
        <v>133.2234322901848</v>
      </c>
      <c r="AH124" s="2">
        <v>695.97675909639452</v>
      </c>
      <c r="AI124" s="2">
        <v>475330.12046490633</v>
      </c>
      <c r="AJ124" s="2">
        <v>442809.45181111741</v>
      </c>
      <c r="AL124" s="25">
        <v>0.9116339199296345</v>
      </c>
      <c r="AM124" s="25">
        <v>0.91600746795207311</v>
      </c>
      <c r="AN124" s="25">
        <v>0.90828892465581601</v>
      </c>
      <c r="AO124" s="25">
        <v>0.85855028433420943</v>
      </c>
      <c r="AP124" s="25">
        <v>0.71290209165984653</v>
      </c>
      <c r="AQ124" s="25">
        <v>0.9116339199296345</v>
      </c>
      <c r="AR124" s="25">
        <v>0.91600746795207311</v>
      </c>
      <c r="AS124" s="25">
        <v>0.90828892465581601</v>
      </c>
      <c r="AT124" s="25">
        <v>0.85855028433420943</v>
      </c>
      <c r="AU124" s="25">
        <v>0.71290209165984653</v>
      </c>
      <c r="AW124" s="1">
        <v>13.396312628241493</v>
      </c>
      <c r="AX124" s="1">
        <v>15.29000161560079</v>
      </c>
      <c r="AY124" s="2">
        <v>1555722.4019113509</v>
      </c>
      <c r="AZ124" s="1">
        <v>15.263879022337679</v>
      </c>
      <c r="BA124" s="1">
        <v>17.167386345798445</v>
      </c>
      <c r="BB124" s="2">
        <v>1238916.4888981422</v>
      </c>
      <c r="BC124" s="2">
        <f t="shared" si="16"/>
        <v>-316805.91301320866</v>
      </c>
      <c r="BD124" s="242">
        <f t="shared" si="17"/>
        <v>1.8675663940961869</v>
      </c>
      <c r="BE124" s="510">
        <f t="shared" si="11"/>
        <v>-169635.68953409424</v>
      </c>
      <c r="BF124" s="161">
        <f t="shared" si="12"/>
        <v>587687.61860728776</v>
      </c>
      <c r="BG124" s="2">
        <f t="shared" si="13"/>
        <v>1203304.1546758865</v>
      </c>
      <c r="BI124">
        <f t="shared" si="14"/>
        <v>0</v>
      </c>
      <c r="BJ124" s="90">
        <f t="shared" si="15"/>
        <v>1</v>
      </c>
      <c r="BP124" s="206">
        <f t="shared" si="18"/>
        <v>1203304.1546758865</v>
      </c>
    </row>
    <row r="125" spans="1:68">
      <c r="A125" s="11">
        <v>119</v>
      </c>
      <c r="C125" s="25">
        <v>0.93252905122161389</v>
      </c>
      <c r="D125" s="25">
        <v>6.7470948778386067E-2</v>
      </c>
      <c r="E125" s="426" t="e">
        <v>#REF!</v>
      </c>
      <c r="F125" s="25">
        <v>0.86093580647501367</v>
      </c>
      <c r="G125" s="25">
        <v>0.13906419352498636</v>
      </c>
      <c r="H125" s="426" t="e">
        <v>#REF!</v>
      </c>
      <c r="I125" s="25">
        <v>0.75140961835219422</v>
      </c>
      <c r="J125" s="25">
        <v>0.24859038164780575</v>
      </c>
      <c r="K125" s="426" t="e">
        <v>#REF!</v>
      </c>
      <c r="L125" s="25">
        <v>0.13648966121390993</v>
      </c>
      <c r="M125" s="25">
        <v>0.49812060667252561</v>
      </c>
      <c r="N125" s="25">
        <v>0.3653897321135644</v>
      </c>
      <c r="O125" s="25">
        <v>-11.34959751952934</v>
      </c>
      <c r="P125" s="25">
        <v>3.9033449780584671E-2</v>
      </c>
      <c r="Q125" s="25">
        <v>6.0662027713226262E-5</v>
      </c>
      <c r="R125" s="25">
        <v>1.0647619294751747</v>
      </c>
      <c r="S125" s="146"/>
      <c r="T125">
        <v>0.89126979756379365</v>
      </c>
      <c r="U125">
        <v>0.43370240661477583</v>
      </c>
      <c r="V125">
        <v>0.33237745857086631</v>
      </c>
      <c r="W125">
        <v>1</v>
      </c>
      <c r="Y125" s="2">
        <v>928.42062832146735</v>
      </c>
      <c r="Z125" s="2">
        <v>1292.5416565704681</v>
      </c>
      <c r="AA125" s="2">
        <v>1121.9032858392354</v>
      </c>
      <c r="AB125" s="2">
        <v>6917.8434431914775</v>
      </c>
      <c r="AC125" s="2">
        <v>620.48228724881733</v>
      </c>
      <c r="AD125" s="2">
        <v>1642.4886858646482</v>
      </c>
      <c r="AE125" s="2">
        <v>649.00252091300854</v>
      </c>
      <c r="AF125" s="2">
        <v>1085.3936828702435</v>
      </c>
      <c r="AG125" s="2">
        <v>91.483835525116135</v>
      </c>
      <c r="AH125" s="2">
        <v>262.73699028239719</v>
      </c>
      <c r="AI125" s="2">
        <v>395002.44340998895</v>
      </c>
      <c r="AJ125" s="2">
        <v>344371.33879607782</v>
      </c>
      <c r="AL125" s="25">
        <v>0.91203928059719264</v>
      </c>
      <c r="AM125" s="25">
        <v>0.91915066526674893</v>
      </c>
      <c r="AN125" s="25">
        <v>0.91368273207162076</v>
      </c>
      <c r="AO125" s="25">
        <v>0.81508205807751999</v>
      </c>
      <c r="AP125" s="25">
        <v>0.71653236404063891</v>
      </c>
      <c r="AQ125" s="25">
        <v>0.91203928059719264</v>
      </c>
      <c r="AR125" s="25">
        <v>0.91915066526674893</v>
      </c>
      <c r="AS125" s="25">
        <v>0.91368273207162076</v>
      </c>
      <c r="AT125" s="25">
        <v>0.81508205807751999</v>
      </c>
      <c r="AU125" s="25">
        <v>0.71653236404063891</v>
      </c>
      <c r="AW125" s="1">
        <v>13.374646927627662</v>
      </c>
      <c r="AX125" s="1">
        <v>15.30089753711726</v>
      </c>
      <c r="AY125" s="2">
        <v>1256262.4967260724</v>
      </c>
      <c r="AZ125" s="1">
        <v>15.613090026221682</v>
      </c>
      <c r="BA125" s="1">
        <v>17.523002828941642</v>
      </c>
      <c r="BB125" s="2">
        <v>986109.8649103893</v>
      </c>
      <c r="BC125" s="2">
        <f t="shared" si="16"/>
        <v>-270152.6318156831</v>
      </c>
      <c r="BD125" s="242">
        <f t="shared" si="17"/>
        <v>2.2384430985940202</v>
      </c>
      <c r="BE125" s="510">
        <f t="shared" si="11"/>
        <v>-120687.73692990794</v>
      </c>
      <c r="BF125" s="161">
        <f t="shared" si="12"/>
        <v>883681.01169435354</v>
      </c>
      <c r="BG125" s="2">
        <f t="shared" si="13"/>
        <v>1511984.53928508</v>
      </c>
      <c r="BI125">
        <f t="shared" si="14"/>
        <v>0</v>
      </c>
      <c r="BJ125" s="90">
        <f t="shared" si="15"/>
        <v>1</v>
      </c>
      <c r="BP125" s="206">
        <f t="shared" si="18"/>
        <v>1511984.53928508</v>
      </c>
    </row>
    <row r="126" spans="1:68">
      <c r="A126" s="11">
        <v>120</v>
      </c>
      <c r="C126" s="25">
        <v>0.91594435002409391</v>
      </c>
      <c r="D126" s="25">
        <v>8.4055649975906102E-2</v>
      </c>
      <c r="E126" s="426" t="e">
        <v>#REF!</v>
      </c>
      <c r="F126" s="25">
        <v>0.86143427263441252</v>
      </c>
      <c r="G126" s="25">
        <v>0.1385657273655875</v>
      </c>
      <c r="H126" s="426" t="e">
        <v>#REF!</v>
      </c>
      <c r="I126" s="25">
        <v>0.75409100238119264</v>
      </c>
      <c r="J126" s="25">
        <v>0.24590899761880733</v>
      </c>
      <c r="K126" s="426" t="e">
        <v>#REF!</v>
      </c>
      <c r="L126" s="25">
        <v>0.20432315937925349</v>
      </c>
      <c r="M126" s="25">
        <v>0.49839040893342884</v>
      </c>
      <c r="N126" s="25">
        <v>0.29728643168731772</v>
      </c>
      <c r="O126" s="25">
        <v>-11.378388893765875</v>
      </c>
      <c r="P126" s="25">
        <v>3.3930761603259127E-2</v>
      </c>
      <c r="Q126" s="25">
        <v>4.7570539498762484E-5</v>
      </c>
      <c r="R126" s="25">
        <v>1.1202176200646115</v>
      </c>
      <c r="S126" s="146"/>
      <c r="T126">
        <v>1.096105091546385</v>
      </c>
      <c r="U126">
        <v>0.42774879796301823</v>
      </c>
      <c r="V126">
        <v>0.33010897664308003</v>
      </c>
      <c r="W126">
        <v>1</v>
      </c>
      <c r="Y126" s="2">
        <v>2.6935786072305161</v>
      </c>
      <c r="Z126" s="2">
        <v>6542.9193482129185</v>
      </c>
      <c r="AA126" s="2">
        <v>107.512918447921</v>
      </c>
      <c r="AB126" s="2">
        <v>294.99496772039009</v>
      </c>
      <c r="AC126" s="2">
        <v>405.17799605667727</v>
      </c>
      <c r="AD126" s="2">
        <v>620.66158933453403</v>
      </c>
      <c r="AE126" s="2">
        <v>600.57127830130457</v>
      </c>
      <c r="AF126" s="2">
        <v>754.39140564005424</v>
      </c>
      <c r="AG126" s="2">
        <v>111.75814345928788</v>
      </c>
      <c r="AH126" s="2">
        <v>496.00383060290113</v>
      </c>
      <c r="AI126" s="2">
        <v>498228.83787587425</v>
      </c>
      <c r="AJ126" s="2">
        <v>464133.72063168773</v>
      </c>
      <c r="AL126" s="25">
        <v>0.91973320516917667</v>
      </c>
      <c r="AM126" s="25">
        <v>0.91428489015129244</v>
      </c>
      <c r="AN126" s="25">
        <v>0.9089039950586435</v>
      </c>
      <c r="AO126" s="25">
        <v>0.88915738267781907</v>
      </c>
      <c r="AP126" s="25">
        <v>0.80516054997728226</v>
      </c>
      <c r="AQ126" s="25">
        <v>0.91973320516917667</v>
      </c>
      <c r="AR126" s="25">
        <v>0.91428489015129244</v>
      </c>
      <c r="AS126" s="25">
        <v>0.9089039950586435</v>
      </c>
      <c r="AT126" s="25">
        <v>0.88915738267781907</v>
      </c>
      <c r="AU126" s="25">
        <v>0.80516054997728226</v>
      </c>
      <c r="AW126" s="1">
        <v>13.800558311155276</v>
      </c>
      <c r="AX126" s="1">
        <v>15.399222467947361</v>
      </c>
      <c r="AY126" s="2">
        <v>1800342.3903134223</v>
      </c>
      <c r="AZ126" s="1">
        <v>15.502425106469104</v>
      </c>
      <c r="BA126" s="1">
        <v>17.177348787876266</v>
      </c>
      <c r="BB126" s="2">
        <v>1280988.8472645113</v>
      </c>
      <c r="BC126" s="2">
        <f t="shared" si="16"/>
        <v>-519353.54304891103</v>
      </c>
      <c r="BD126" s="242">
        <f t="shared" si="17"/>
        <v>1.701866795313828</v>
      </c>
      <c r="BE126" s="510">
        <f t="shared" si="11"/>
        <v>-305166.97574626637</v>
      </c>
      <c r="BF126" s="161">
        <f t="shared" si="12"/>
        <v>407746.93947142176</v>
      </c>
      <c r="BG126" s="2">
        <f t="shared" si="13"/>
        <v>1199399.1697705456</v>
      </c>
      <c r="BI126">
        <f t="shared" si="14"/>
        <v>0</v>
      </c>
      <c r="BJ126" s="90">
        <f t="shared" si="15"/>
        <v>1</v>
      </c>
      <c r="BP126" s="206">
        <f t="shared" si="18"/>
        <v>1199399.1697705456</v>
      </c>
    </row>
    <row r="127" spans="1:68">
      <c r="A127" s="11">
        <v>121</v>
      </c>
      <c r="C127" s="25">
        <v>0.91720236876545824</v>
      </c>
      <c r="D127" s="25">
        <v>8.2797631234541785E-2</v>
      </c>
      <c r="E127" s="426" t="e">
        <v>#REF!</v>
      </c>
      <c r="F127" s="25">
        <v>0.85538153872953182</v>
      </c>
      <c r="G127" s="25">
        <v>0.14461846127046821</v>
      </c>
      <c r="H127" s="426" t="e">
        <v>#REF!</v>
      </c>
      <c r="I127" s="25">
        <v>0.73986165914467794</v>
      </c>
      <c r="J127" s="25">
        <v>0.26013834085532206</v>
      </c>
      <c r="K127" s="426" t="e">
        <v>#REF!</v>
      </c>
      <c r="L127" s="25">
        <v>0.19598213503390943</v>
      </c>
      <c r="M127" s="25">
        <v>0.50345702370495848</v>
      </c>
      <c r="N127" s="25">
        <v>0.30056084126113208</v>
      </c>
      <c r="O127" s="25">
        <v>-11.170152081016075</v>
      </c>
      <c r="P127" s="25">
        <v>3.4889647053222006E-2</v>
      </c>
      <c r="Q127" s="25">
        <v>6.0990837817770426E-5</v>
      </c>
      <c r="R127" s="25">
        <v>1.0691299168537625</v>
      </c>
      <c r="S127" s="146"/>
      <c r="T127">
        <v>1.0983873140271332</v>
      </c>
      <c r="U127">
        <v>0.45643449941654762</v>
      </c>
      <c r="V127">
        <v>0.3487521045626365</v>
      </c>
      <c r="W127">
        <v>1</v>
      </c>
      <c r="Y127" s="2">
        <v>1311.517684522657</v>
      </c>
      <c r="Z127" s="2">
        <v>10636.723139285539</v>
      </c>
      <c r="AA127" s="2">
        <v>2503.7566212421425</v>
      </c>
      <c r="AB127" s="2">
        <v>739.21659247639116</v>
      </c>
      <c r="AC127" s="2">
        <v>1853.659748883402</v>
      </c>
      <c r="AD127" s="2">
        <v>840.45256369548349</v>
      </c>
      <c r="AE127" s="2">
        <v>514.26945683320798</v>
      </c>
      <c r="AF127" s="2">
        <v>823.58164192171944</v>
      </c>
      <c r="AG127" s="2">
        <v>113.58593602228328</v>
      </c>
      <c r="AH127" s="2">
        <v>272.46046423269337</v>
      </c>
      <c r="AI127" s="2">
        <v>482601.70700733288</v>
      </c>
      <c r="AJ127" s="2">
        <v>458592.57084283303</v>
      </c>
      <c r="AL127" s="25">
        <v>0.91417460428863662</v>
      </c>
      <c r="AM127" s="25">
        <v>0.9165433030753416</v>
      </c>
      <c r="AN127" s="25">
        <v>0.91448190846758015</v>
      </c>
      <c r="AO127" s="25">
        <v>0.85977191869385272</v>
      </c>
      <c r="AP127" s="25">
        <v>0.72946966747888042</v>
      </c>
      <c r="AQ127" s="25">
        <v>0.91417460428863662</v>
      </c>
      <c r="AR127" s="25">
        <v>0.9165433030753416</v>
      </c>
      <c r="AS127" s="25">
        <v>0.91448190846758015</v>
      </c>
      <c r="AT127" s="25">
        <v>0.85977191869385272</v>
      </c>
      <c r="AU127" s="25">
        <v>0.72946966747888042</v>
      </c>
      <c r="AW127" s="1">
        <v>13.788695919858363</v>
      </c>
      <c r="AX127" s="1">
        <v>15.735213785328398</v>
      </c>
      <c r="AY127" s="2">
        <v>2012276.9851188005</v>
      </c>
      <c r="AZ127" s="1">
        <v>15.346031054778134</v>
      </c>
      <c r="BA127" s="1">
        <v>17.274961929784109</v>
      </c>
      <c r="BB127" s="2">
        <v>1451965.2895270367</v>
      </c>
      <c r="BC127" s="2">
        <f t="shared" si="16"/>
        <v>-560311.69559176383</v>
      </c>
      <c r="BD127" s="242">
        <f t="shared" si="17"/>
        <v>1.5573351349197715</v>
      </c>
      <c r="BE127" s="510">
        <f t="shared" si="11"/>
        <v>-359788.77187576529</v>
      </c>
      <c r="BF127" s="161">
        <f t="shared" si="12"/>
        <v>193914.36205853731</v>
      </c>
      <c r="BG127" s="2">
        <f t="shared" si="13"/>
        <v>1003399.6792374649</v>
      </c>
      <c r="BI127">
        <f t="shared" si="14"/>
        <v>0</v>
      </c>
      <c r="BJ127" s="90">
        <f t="shared" si="15"/>
        <v>1</v>
      </c>
      <c r="BP127" s="206">
        <f t="shared" si="18"/>
        <v>1003399.6792374649</v>
      </c>
    </row>
    <row r="128" spans="1:68">
      <c r="A128" s="11">
        <v>122</v>
      </c>
      <c r="C128" s="25">
        <v>0.93224902371697915</v>
      </c>
      <c r="D128" s="25">
        <v>6.7750976283020903E-2</v>
      </c>
      <c r="E128" s="426" t="e">
        <v>#REF!</v>
      </c>
      <c r="F128" s="25">
        <v>0.85369972376905268</v>
      </c>
      <c r="G128" s="25">
        <v>0.1463002762309473</v>
      </c>
      <c r="H128" s="426" t="e">
        <v>#REF!</v>
      </c>
      <c r="I128" s="25">
        <v>0.75602953992781829</v>
      </c>
      <c r="J128" s="25">
        <v>0.24397046007218176</v>
      </c>
      <c r="K128" s="426" t="e">
        <v>#REF!</v>
      </c>
      <c r="L128" s="25">
        <v>0.1756778796568586</v>
      </c>
      <c r="M128" s="25">
        <v>0.5001878795016188</v>
      </c>
      <c r="N128" s="25">
        <v>0.32413424084152259</v>
      </c>
      <c r="O128" s="25">
        <v>-11.443548042156772</v>
      </c>
      <c r="P128" s="25">
        <v>3.5541812584616708E-2</v>
      </c>
      <c r="Q128" s="25">
        <v>4.7689852735952472E-5</v>
      </c>
      <c r="R128" s="25">
        <v>1.1014827816849362</v>
      </c>
      <c r="S128" s="146"/>
      <c r="T128">
        <v>0.86810105779528568</v>
      </c>
      <c r="U128">
        <v>0.45237493998882405</v>
      </c>
      <c r="V128">
        <v>0.32535241289848649</v>
      </c>
      <c r="W128">
        <v>1</v>
      </c>
      <c r="Y128" s="2">
        <v>225.63813736351656</v>
      </c>
      <c r="Z128" s="2">
        <v>1216.2209296444598</v>
      </c>
      <c r="AA128" s="2">
        <v>1190.6091202969669</v>
      </c>
      <c r="AB128" s="2">
        <v>2916.1436238684973</v>
      </c>
      <c r="AC128" s="2">
        <v>272.88700244481294</v>
      </c>
      <c r="AD128" s="2">
        <v>1856.5158434538378</v>
      </c>
      <c r="AE128" s="2">
        <v>627.98092764084572</v>
      </c>
      <c r="AF128" s="2">
        <v>946.18437932550466</v>
      </c>
      <c r="AG128" s="2">
        <v>108.6931913537379</v>
      </c>
      <c r="AH128" s="2">
        <v>309.56902795860873</v>
      </c>
      <c r="AI128" s="2">
        <v>498090.66584148724</v>
      </c>
      <c r="AJ128" s="2">
        <v>468951.28637076553</v>
      </c>
      <c r="AL128" s="25">
        <v>0.9126786755881533</v>
      </c>
      <c r="AM128" s="25">
        <v>0.91557840828693382</v>
      </c>
      <c r="AN128" s="25">
        <v>0.91037858338561062</v>
      </c>
      <c r="AO128" s="25">
        <v>0.86869906300623645</v>
      </c>
      <c r="AP128" s="25">
        <v>0.74837711730385692</v>
      </c>
      <c r="AQ128" s="25">
        <v>0.9126786755881533</v>
      </c>
      <c r="AR128" s="25">
        <v>0.91557840828693382</v>
      </c>
      <c r="AS128" s="25">
        <v>0.91037858338561062</v>
      </c>
      <c r="AT128" s="25">
        <v>0.86869906300623645</v>
      </c>
      <c r="AU128" s="25">
        <v>0.74837711730385692</v>
      </c>
      <c r="AW128" s="1">
        <v>13.525412430300172</v>
      </c>
      <c r="AX128" s="1">
        <v>15.366268310548286</v>
      </c>
      <c r="AY128" s="2">
        <v>1782286.4754097019</v>
      </c>
      <c r="AZ128" s="1">
        <v>15.712415304259915</v>
      </c>
      <c r="BA128" s="1">
        <v>17.574846619021059</v>
      </c>
      <c r="BB128" s="2">
        <v>1277150.4191120239</v>
      </c>
      <c r="BC128" s="2">
        <f t="shared" si="16"/>
        <v>-505136.05629767803</v>
      </c>
      <c r="BD128" s="242">
        <f t="shared" si="17"/>
        <v>2.1870028739597434</v>
      </c>
      <c r="BE128" s="510">
        <f t="shared" si="11"/>
        <v>-230971.83012982918</v>
      </c>
      <c r="BF128" s="161">
        <f t="shared" si="12"/>
        <v>381779.51343832538</v>
      </c>
      <c r="BG128" s="2">
        <f t="shared" si="13"/>
        <v>1236836.0295695625</v>
      </c>
      <c r="BI128">
        <f t="shared" si="14"/>
        <v>0</v>
      </c>
      <c r="BJ128" s="90">
        <f t="shared" si="15"/>
        <v>1</v>
      </c>
      <c r="BP128" s="206">
        <f t="shared" si="18"/>
        <v>1236836.0295695625</v>
      </c>
    </row>
    <row r="129" spans="1:68">
      <c r="A129" s="11">
        <v>123</v>
      </c>
      <c r="C129" s="25">
        <v>0.92043776809937383</v>
      </c>
      <c r="D129" s="25">
        <v>7.9562231900626168E-2</v>
      </c>
      <c r="E129" s="426" t="e">
        <v>#REF!</v>
      </c>
      <c r="F129" s="25">
        <v>0.85552145787617406</v>
      </c>
      <c r="G129" s="25">
        <v>0.14447854212382591</v>
      </c>
      <c r="H129" s="426" t="e">
        <v>#REF!</v>
      </c>
      <c r="I129" s="25">
        <v>0.74138680506015953</v>
      </c>
      <c r="J129" s="25">
        <v>0.25861319493984047</v>
      </c>
      <c r="K129" s="426" t="e">
        <v>#REF!</v>
      </c>
      <c r="L129" s="25">
        <v>0.1756643472206364</v>
      </c>
      <c r="M129" s="25">
        <v>0.49867666409751638</v>
      </c>
      <c r="N129" s="25">
        <v>0.32565898868184717</v>
      </c>
      <c r="O129" s="25">
        <v>-11.111855624825406</v>
      </c>
      <c r="P129" s="25">
        <v>3.2853311022945149E-2</v>
      </c>
      <c r="Q129" s="25">
        <v>5.935248533606923E-5</v>
      </c>
      <c r="R129" s="25">
        <v>1.0820477367113392</v>
      </c>
      <c r="S129" s="146"/>
      <c r="T129">
        <v>1.0576387005889472</v>
      </c>
      <c r="U129">
        <v>0.45010410184397043</v>
      </c>
      <c r="V129">
        <v>0.34509191636955255</v>
      </c>
      <c r="W129">
        <v>1</v>
      </c>
      <c r="Y129" s="2">
        <v>159.35070388649851</v>
      </c>
      <c r="Z129" s="2">
        <v>1022.8489792595836</v>
      </c>
      <c r="AA129" s="2">
        <v>1513.4134857079496</v>
      </c>
      <c r="AB129" s="2">
        <v>2131.2248637151565</v>
      </c>
      <c r="AC129" s="2">
        <v>1113.4063681435161</v>
      </c>
      <c r="AD129" s="2">
        <v>1116.0841063265379</v>
      </c>
      <c r="AE129" s="2">
        <v>681.6228961178532</v>
      </c>
      <c r="AF129" s="2">
        <v>1239.9314230007469</v>
      </c>
      <c r="AG129" s="2">
        <v>109.41782440952518</v>
      </c>
      <c r="AH129" s="2">
        <v>585.09941199571949</v>
      </c>
      <c r="AI129" s="2">
        <v>709123.53869208612</v>
      </c>
      <c r="AJ129" s="2">
        <v>675406.05356328294</v>
      </c>
      <c r="AL129" s="25">
        <v>0.92021681873988859</v>
      </c>
      <c r="AM129" s="25">
        <v>0.91542019305198841</v>
      </c>
      <c r="AN129" s="25">
        <v>0.90602279416789033</v>
      </c>
      <c r="AO129" s="25">
        <v>0.85432086957091802</v>
      </c>
      <c r="AP129" s="25">
        <v>0.69011390856043486</v>
      </c>
      <c r="AQ129" s="25">
        <v>0.92021681873988859</v>
      </c>
      <c r="AR129" s="25">
        <v>0.91542019305198841</v>
      </c>
      <c r="AS129" s="25">
        <v>0.90602279416789033</v>
      </c>
      <c r="AT129" s="25">
        <v>0.85432086957091802</v>
      </c>
      <c r="AU129" s="25">
        <v>0.69011390856043486</v>
      </c>
      <c r="AW129" s="1">
        <v>13.503277109436183</v>
      </c>
      <c r="AX129" s="1">
        <v>15.439386833818192</v>
      </c>
      <c r="AY129" s="2">
        <v>2470080.9229679378</v>
      </c>
      <c r="AZ129" s="1">
        <v>15.235911118928582</v>
      </c>
      <c r="BA129" s="1">
        <v>17.157319435580515</v>
      </c>
      <c r="BB129" s="2">
        <v>1902559.3914597551</v>
      </c>
      <c r="BC129" s="2">
        <f t="shared" si="16"/>
        <v>-567521.53150818264</v>
      </c>
      <c r="BD129" s="242">
        <f t="shared" si="17"/>
        <v>1.7326340094923989</v>
      </c>
      <c r="BE129" s="510">
        <f t="shared" si="11"/>
        <v>-327548.41957329848</v>
      </c>
      <c r="BF129" s="161">
        <f t="shared" si="12"/>
        <v>-309556.58545814827</v>
      </c>
      <c r="BG129" s="2">
        <f t="shared" si="13"/>
        <v>535186.38756881794</v>
      </c>
      <c r="BI129">
        <f t="shared" si="14"/>
        <v>0</v>
      </c>
      <c r="BJ129" s="90">
        <f t="shared" si="15"/>
        <v>1</v>
      </c>
      <c r="BP129" s="206">
        <f t="shared" si="18"/>
        <v>535186.38756881794</v>
      </c>
    </row>
    <row r="130" spans="1:68">
      <c r="A130" s="11">
        <v>124</v>
      </c>
      <c r="C130" s="25">
        <v>0.92596914752320991</v>
      </c>
      <c r="D130" s="25">
        <v>7.4030852476790102E-2</v>
      </c>
      <c r="E130" s="426" t="e">
        <v>#REF!</v>
      </c>
      <c r="F130" s="25">
        <v>0.85441545546262199</v>
      </c>
      <c r="G130" s="25">
        <v>0.14558454453737801</v>
      </c>
      <c r="H130" s="426" t="e">
        <v>#REF!</v>
      </c>
      <c r="I130" s="25">
        <v>0.74001036078302374</v>
      </c>
      <c r="J130" s="25">
        <v>0.25998963921697621</v>
      </c>
      <c r="K130" s="426" t="e">
        <v>#REF!</v>
      </c>
      <c r="L130" s="25">
        <v>0.10904713004015198</v>
      </c>
      <c r="M130" s="25">
        <v>0.50101955968627554</v>
      </c>
      <c r="N130" s="25">
        <v>0.38993331027357248</v>
      </c>
      <c r="O130" s="25">
        <v>-11.016521561207357</v>
      </c>
      <c r="P130" s="25">
        <v>3.4295064191008105E-2</v>
      </c>
      <c r="Q130" s="25">
        <v>6.9364949727496511E-5</v>
      </c>
      <c r="R130" s="25">
        <v>1.0586037201450107</v>
      </c>
      <c r="S130" s="146"/>
      <c r="T130">
        <v>0.95004327914816333</v>
      </c>
      <c r="U130">
        <v>0.44637855551086636</v>
      </c>
      <c r="V130">
        <v>0.34639313880844202</v>
      </c>
      <c r="W130">
        <v>1</v>
      </c>
      <c r="Y130" s="2">
        <v>165.11153742079372</v>
      </c>
      <c r="Z130" s="2">
        <v>866.91686052158082</v>
      </c>
      <c r="AA130" s="2">
        <v>2756.7204753219239</v>
      </c>
      <c r="AB130" s="2">
        <v>2396.6483255935782</v>
      </c>
      <c r="AC130" s="2">
        <v>2353.9065356822171</v>
      </c>
      <c r="AD130" s="2">
        <v>29.672805372771073</v>
      </c>
      <c r="AE130" s="2">
        <v>586.13095925812331</v>
      </c>
      <c r="AF130" s="2">
        <v>1143.3138369170044</v>
      </c>
      <c r="AG130" s="2">
        <v>78.161891589277985</v>
      </c>
      <c r="AH130" s="2">
        <v>389.58095166032365</v>
      </c>
      <c r="AI130" s="2">
        <v>592557.09174755786</v>
      </c>
      <c r="AJ130" s="2">
        <v>572001.673175434</v>
      </c>
      <c r="AL130" s="25">
        <v>0.92128111280065206</v>
      </c>
      <c r="AM130" s="25">
        <v>0.90772154956300399</v>
      </c>
      <c r="AN130" s="25">
        <v>0.91091240499979731</v>
      </c>
      <c r="AO130" s="25">
        <v>0.85494663381236768</v>
      </c>
      <c r="AP130" s="25">
        <v>0.80759500542130991</v>
      </c>
      <c r="AQ130" s="25">
        <v>0.92128111280065206</v>
      </c>
      <c r="AR130" s="25">
        <v>0.90772154956300399</v>
      </c>
      <c r="AS130" s="25">
        <v>0.91091240499979731</v>
      </c>
      <c r="AT130" s="25">
        <v>0.85494663381236768</v>
      </c>
      <c r="AU130" s="25">
        <v>0.80759500542130991</v>
      </c>
      <c r="AW130" s="1">
        <v>13.420498095972629</v>
      </c>
      <c r="AX130" s="1">
        <v>14.968581253420641</v>
      </c>
      <c r="AY130" s="2">
        <v>1918280.5206566509</v>
      </c>
      <c r="AZ130" s="1">
        <v>15.405150561463575</v>
      </c>
      <c r="BA130" s="1">
        <v>17.054086946042766</v>
      </c>
      <c r="BB130" s="2">
        <v>1417590.8837160694</v>
      </c>
      <c r="BC130" s="2">
        <f t="shared" si="16"/>
        <v>-500689.63694058149</v>
      </c>
      <c r="BD130" s="242">
        <f t="shared" si="17"/>
        <v>1.9846524654909459</v>
      </c>
      <c r="BE130" s="510">
        <f t="shared" si="11"/>
        <v>-252280.76232315329</v>
      </c>
      <c r="BF130" s="161">
        <f t="shared" si="12"/>
        <v>228999.17469896981</v>
      </c>
      <c r="BG130" s="2">
        <f t="shared" si="13"/>
        <v>1047233.2061181024</v>
      </c>
      <c r="BI130">
        <f t="shared" si="14"/>
        <v>0</v>
      </c>
      <c r="BJ130" s="90">
        <f t="shared" si="15"/>
        <v>1</v>
      </c>
      <c r="BP130" s="206">
        <f t="shared" si="18"/>
        <v>1047233.2061181024</v>
      </c>
    </row>
    <row r="131" spans="1:68">
      <c r="A131" s="11">
        <v>125</v>
      </c>
      <c r="C131" s="25">
        <v>0.92477095093674122</v>
      </c>
      <c r="D131" s="25">
        <v>7.5229049063258807E-2</v>
      </c>
      <c r="E131" s="426" t="e">
        <v>#REF!</v>
      </c>
      <c r="F131" s="25">
        <v>0.85814172146293555</v>
      </c>
      <c r="G131" s="25">
        <v>0.14185827853706443</v>
      </c>
      <c r="H131" s="426" t="e">
        <v>#REF!</v>
      </c>
      <c r="I131" s="25">
        <v>0.74147279578335024</v>
      </c>
      <c r="J131" s="25">
        <v>0.25852720421664982</v>
      </c>
      <c r="K131" s="426" t="e">
        <v>#REF!</v>
      </c>
      <c r="L131" s="25">
        <v>0.13008175992138626</v>
      </c>
      <c r="M131" s="25">
        <v>0.49840236612779587</v>
      </c>
      <c r="N131" s="25">
        <v>0.37151587395081787</v>
      </c>
      <c r="O131" s="25">
        <v>-11.170093029494836</v>
      </c>
      <c r="P131" s="25">
        <v>3.6649287111384599E-2</v>
      </c>
      <c r="Q131" s="25">
        <v>6.5672980628299311E-5</v>
      </c>
      <c r="R131" s="25">
        <v>1.0635546280535875</v>
      </c>
      <c r="S131" s="146"/>
      <c r="T131">
        <v>0.9508048625127955</v>
      </c>
      <c r="U131">
        <v>0.43987450526908634</v>
      </c>
      <c r="V131">
        <v>0.34508838717221674</v>
      </c>
      <c r="W131">
        <v>1</v>
      </c>
      <c r="Y131" s="2">
        <v>576.32620802651161</v>
      </c>
      <c r="Z131" s="2">
        <v>1608.5830236007168</v>
      </c>
      <c r="AA131" s="2">
        <v>4173.9937233822329</v>
      </c>
      <c r="AB131" s="2">
        <v>282.30140033130579</v>
      </c>
      <c r="AC131" s="2">
        <v>473.89521016696301</v>
      </c>
      <c r="AD131" s="2">
        <v>3049.7801455427521</v>
      </c>
      <c r="AE131" s="2">
        <v>624.47835497224366</v>
      </c>
      <c r="AF131" s="2">
        <v>1447.2600352253623</v>
      </c>
      <c r="AG131" s="2">
        <v>78.876694652753542</v>
      </c>
      <c r="AH131" s="2">
        <v>619.440863000945</v>
      </c>
      <c r="AI131" s="2">
        <v>368683.1202923354</v>
      </c>
      <c r="AJ131" s="2">
        <v>322827.26754074701</v>
      </c>
      <c r="AL131" s="25">
        <v>0.91267252995311254</v>
      </c>
      <c r="AM131" s="25">
        <v>0.91532535722786978</v>
      </c>
      <c r="AN131" s="25">
        <v>0.91016095195949065</v>
      </c>
      <c r="AO131" s="25">
        <v>0.84698758413495057</v>
      </c>
      <c r="AP131" s="25">
        <v>0.6525402616848448</v>
      </c>
      <c r="AQ131" s="25">
        <v>0.91267252995311254</v>
      </c>
      <c r="AR131" s="25">
        <v>0.91532535722786978</v>
      </c>
      <c r="AS131" s="25">
        <v>0.91016095195949065</v>
      </c>
      <c r="AT131" s="25">
        <v>0.84698758413495057</v>
      </c>
      <c r="AU131" s="25">
        <v>0.6525402616848448</v>
      </c>
      <c r="AW131" s="1">
        <v>13.010446429469148</v>
      </c>
      <c r="AX131" s="1">
        <v>15.052706833717657</v>
      </c>
      <c r="AY131" s="2">
        <v>1159143.7535386994</v>
      </c>
      <c r="AZ131" s="1">
        <v>15.143072884720535</v>
      </c>
      <c r="BA131" s="1">
        <v>17.146366950508167</v>
      </c>
      <c r="BB131" s="2">
        <v>935426.55918568582</v>
      </c>
      <c r="BC131" s="2">
        <f t="shared" si="16"/>
        <v>-223717.19435301353</v>
      </c>
      <c r="BD131" s="242">
        <f t="shared" si="17"/>
        <v>2.1326264552513869</v>
      </c>
      <c r="BE131" s="510">
        <f t="shared" si="11"/>
        <v>-104902.19410067408</v>
      </c>
      <c r="BF131" s="161">
        <f t="shared" si="12"/>
        <v>922527.67517636437</v>
      </c>
      <c r="BG131" s="2">
        <f t="shared" si="13"/>
        <v>1487465.1023695997</v>
      </c>
      <c r="BI131">
        <f t="shared" si="14"/>
        <v>0</v>
      </c>
      <c r="BJ131" s="90">
        <f t="shared" si="15"/>
        <v>1</v>
      </c>
      <c r="BP131" s="206">
        <f t="shared" si="18"/>
        <v>1487465.1023695997</v>
      </c>
    </row>
    <row r="132" spans="1:68">
      <c r="A132" s="11">
        <v>126</v>
      </c>
      <c r="C132" s="25">
        <v>0.92424433525292715</v>
      </c>
      <c r="D132" s="25">
        <v>7.5755664747072876E-2</v>
      </c>
      <c r="E132" s="426" t="e">
        <v>#REF!</v>
      </c>
      <c r="F132" s="25">
        <v>0.85484918669652132</v>
      </c>
      <c r="G132" s="25">
        <v>0.14515081330347865</v>
      </c>
      <c r="H132" s="426" t="e">
        <v>#REF!</v>
      </c>
      <c r="I132" s="25">
        <v>0.74150470009032343</v>
      </c>
      <c r="J132" s="25">
        <v>0.25849529990967662</v>
      </c>
      <c r="K132" s="426" t="e">
        <v>#REF!</v>
      </c>
      <c r="L132" s="25">
        <v>0.10497146701627991</v>
      </c>
      <c r="M132" s="25">
        <v>0.49846961610945462</v>
      </c>
      <c r="N132" s="25">
        <v>0.39655891687426548</v>
      </c>
      <c r="O132" s="25">
        <v>-10.980605734347634</v>
      </c>
      <c r="P132" s="25">
        <v>3.2511916889515435E-2</v>
      </c>
      <c r="Q132" s="25">
        <v>6.6713366688813397E-5</v>
      </c>
      <c r="R132" s="25">
        <v>1.0750767544234954</v>
      </c>
      <c r="S132" s="146"/>
      <c r="T132">
        <v>0.98251457620845883</v>
      </c>
      <c r="U132">
        <v>0.44824873628443773</v>
      </c>
      <c r="V132">
        <v>0.34429881467244317</v>
      </c>
      <c r="W132">
        <v>1</v>
      </c>
      <c r="Y132" s="2">
        <v>766.04039250739095</v>
      </c>
      <c r="Z132" s="2">
        <v>900.31369281085165</v>
      </c>
      <c r="AA132" s="2">
        <v>89.763666708666406</v>
      </c>
      <c r="AB132" s="2">
        <v>245.57852560903379</v>
      </c>
      <c r="AC132" s="2">
        <v>1370.435665927288</v>
      </c>
      <c r="AD132" s="2">
        <v>477.36293639024996</v>
      </c>
      <c r="AE132" s="2">
        <v>540.04619559105072</v>
      </c>
      <c r="AF132" s="2">
        <v>995.71363891316764</v>
      </c>
      <c r="AG132" s="2">
        <v>134.22212493310144</v>
      </c>
      <c r="AH132" s="2">
        <v>309.07401085439358</v>
      </c>
      <c r="AI132" s="2">
        <v>405502.0170906143</v>
      </c>
      <c r="AJ132" s="2">
        <v>366537.29906256148</v>
      </c>
      <c r="AL132" s="25">
        <v>0.91747117979359771</v>
      </c>
      <c r="AM132" s="25">
        <v>0.91804278132974448</v>
      </c>
      <c r="AN132" s="25">
        <v>0.91460134295854645</v>
      </c>
      <c r="AO132" s="25">
        <v>0.83920245949295191</v>
      </c>
      <c r="AP132" s="25">
        <v>0.68999418625110476</v>
      </c>
      <c r="AQ132" s="25">
        <v>0.91747117979359771</v>
      </c>
      <c r="AR132" s="25">
        <v>0.91804278132974448</v>
      </c>
      <c r="AS132" s="25">
        <v>0.91460134295854645</v>
      </c>
      <c r="AT132" s="25">
        <v>0.83920245949295191</v>
      </c>
      <c r="AU132" s="25">
        <v>0.68999418625110476</v>
      </c>
      <c r="AW132" s="1">
        <v>13.038789216647025</v>
      </c>
      <c r="AX132" s="1">
        <v>14.854593133972063</v>
      </c>
      <c r="AY132" s="2">
        <v>1171275.8387460273</v>
      </c>
      <c r="AZ132" s="1">
        <v>15.082007694484323</v>
      </c>
      <c r="BA132" s="1">
        <v>16.903680514535615</v>
      </c>
      <c r="BB132" s="2">
        <v>834922.97770106234</v>
      </c>
      <c r="BC132" s="2">
        <f t="shared" si="16"/>
        <v>-336352.86104496499</v>
      </c>
      <c r="BD132" s="242">
        <f t="shared" si="17"/>
        <v>2.0432184778372982</v>
      </c>
      <c r="BE132" s="510">
        <f t="shared" si="11"/>
        <v>-164619.13627611037</v>
      </c>
      <c r="BF132" s="161">
        <f t="shared" si="12"/>
        <v>914930.43591749668</v>
      </c>
      <c r="BG132" s="2">
        <f t="shared" si="13"/>
        <v>1578198.2534164293</v>
      </c>
      <c r="BI132">
        <f t="shared" si="14"/>
        <v>0</v>
      </c>
      <c r="BJ132" s="90">
        <f t="shared" si="15"/>
        <v>1</v>
      </c>
      <c r="BP132" s="206">
        <f t="shared" si="18"/>
        <v>1578198.2534164293</v>
      </c>
    </row>
    <row r="133" spans="1:68">
      <c r="A133" s="11">
        <v>127</v>
      </c>
      <c r="C133" s="25">
        <v>0.92642793370237542</v>
      </c>
      <c r="D133" s="25">
        <v>7.3572066297624569E-2</v>
      </c>
      <c r="E133" s="426" t="e">
        <v>#REF!</v>
      </c>
      <c r="F133" s="25">
        <v>0.85858946817289705</v>
      </c>
      <c r="G133" s="25">
        <v>0.14141053182710298</v>
      </c>
      <c r="H133" s="426" t="e">
        <v>#REF!</v>
      </c>
      <c r="I133" s="25">
        <v>0.75584130374384784</v>
      </c>
      <c r="J133" s="25">
        <v>0.24415869625615214</v>
      </c>
      <c r="K133" s="426" t="e">
        <v>#REF!</v>
      </c>
      <c r="L133" s="25">
        <v>0.12228252081304314</v>
      </c>
      <c r="M133" s="25">
        <v>0.50212485580152033</v>
      </c>
      <c r="N133" s="25">
        <v>0.37559262338543653</v>
      </c>
      <c r="O133" s="25">
        <v>-11.741881281575742</v>
      </c>
      <c r="P133" s="25">
        <v>3.7942714598562466E-2</v>
      </c>
      <c r="Q133" s="25">
        <v>3.9143065860776388E-5</v>
      </c>
      <c r="R133" s="25">
        <v>1.1186677869006287</v>
      </c>
      <c r="S133" s="146"/>
      <c r="T133">
        <v>0.93595156363609477</v>
      </c>
      <c r="U133">
        <v>0.44279083948880715</v>
      </c>
      <c r="V133">
        <v>0.32555413489916668</v>
      </c>
      <c r="W133">
        <v>1</v>
      </c>
      <c r="Y133" s="2">
        <v>60.158516468734888</v>
      </c>
      <c r="Z133" s="2">
        <v>2970.1806864307673</v>
      </c>
      <c r="AA133" s="2">
        <v>567.16164290365418</v>
      </c>
      <c r="AB133" s="2">
        <v>1443.2330351535782</v>
      </c>
      <c r="AC133" s="2">
        <v>996.68737456076519</v>
      </c>
      <c r="AD133" s="2">
        <v>660.19639728027209</v>
      </c>
      <c r="AE133" s="2">
        <v>597.784719185977</v>
      </c>
      <c r="AF133" s="2">
        <v>890.30686526217858</v>
      </c>
      <c r="AG133" s="2">
        <v>145.64759847059193</v>
      </c>
      <c r="AH133" s="2">
        <v>510.75583729690794</v>
      </c>
      <c r="AI133" s="2">
        <v>550674.94320080359</v>
      </c>
      <c r="AJ133" s="2">
        <v>515025.89311640151</v>
      </c>
      <c r="AL133" s="25">
        <v>0.91282530630593617</v>
      </c>
      <c r="AM133" s="25">
        <v>0.9205743417599237</v>
      </c>
      <c r="AN133" s="25">
        <v>0.89252547402402671</v>
      </c>
      <c r="AO133" s="25">
        <v>0.88909634108761204</v>
      </c>
      <c r="AP133" s="25">
        <v>0.68255429189684191</v>
      </c>
      <c r="AQ133" s="25">
        <v>0.91282530630593617</v>
      </c>
      <c r="AR133" s="25">
        <v>0.9205743417599237</v>
      </c>
      <c r="AS133" s="25">
        <v>0.89252547402402671</v>
      </c>
      <c r="AT133" s="25">
        <v>0.88909634108761204</v>
      </c>
      <c r="AU133" s="25">
        <v>0.68255429189684191</v>
      </c>
      <c r="AW133" s="1">
        <v>13.130194342020836</v>
      </c>
      <c r="AX133" s="1">
        <v>15.053369574962128</v>
      </c>
      <c r="AY133" s="2">
        <v>1804106.7855675046</v>
      </c>
      <c r="AZ133" s="1">
        <v>15.307529104993833</v>
      </c>
      <c r="BA133" s="1">
        <v>17.233450471659399</v>
      </c>
      <c r="BB133" s="2">
        <v>1250103.4506120943</v>
      </c>
      <c r="BC133" s="2">
        <f t="shared" si="16"/>
        <v>-554003.33495541033</v>
      </c>
      <c r="BD133" s="242">
        <f t="shared" si="17"/>
        <v>2.1773347629729969</v>
      </c>
      <c r="BE133" s="510">
        <f t="shared" si="11"/>
        <v>-254441.04617103431</v>
      </c>
      <c r="BF133" s="161">
        <f t="shared" si="12"/>
        <v>296724.30915582902</v>
      </c>
      <c r="BG133" s="2">
        <f t="shared" si="13"/>
        <v>1199101.206186919</v>
      </c>
      <c r="BI133">
        <f t="shared" si="14"/>
        <v>0</v>
      </c>
      <c r="BJ133" s="90">
        <f t="shared" si="15"/>
        <v>1</v>
      </c>
      <c r="BP133" s="206">
        <f t="shared" si="18"/>
        <v>1199101.206186919</v>
      </c>
    </row>
    <row r="134" spans="1:68">
      <c r="A134" s="11">
        <v>128</v>
      </c>
      <c r="C134" s="25">
        <v>0.92279582831960527</v>
      </c>
      <c r="D134" s="25">
        <v>7.7204171680394729E-2</v>
      </c>
      <c r="E134" s="426" t="e">
        <v>#REF!</v>
      </c>
      <c r="F134" s="25">
        <v>0.85956962379725044</v>
      </c>
      <c r="G134" s="25">
        <v>0.14043037620274954</v>
      </c>
      <c r="H134" s="426" t="e">
        <v>#REF!</v>
      </c>
      <c r="I134" s="25">
        <v>0.7533772418765049</v>
      </c>
      <c r="J134" s="25">
        <v>0.24662275812349507</v>
      </c>
      <c r="K134" s="426" t="e">
        <v>#REF!</v>
      </c>
      <c r="L134" s="25">
        <v>0.13641864095942441</v>
      </c>
      <c r="M134" s="25">
        <v>0.50026010125620213</v>
      </c>
      <c r="N134" s="25">
        <v>0.36332125778437346</v>
      </c>
      <c r="O134" s="25">
        <v>-11.206875718147899</v>
      </c>
      <c r="P134" s="25">
        <v>3.6151245212819288E-2</v>
      </c>
      <c r="Q134" s="25">
        <v>6.1990871402093611E-5</v>
      </c>
      <c r="R134" s="25">
        <v>1.0699384058688417</v>
      </c>
      <c r="S134" s="146"/>
      <c r="T134">
        <v>0.99779664446634075</v>
      </c>
      <c r="U134">
        <v>0.44138360668253768</v>
      </c>
      <c r="V134">
        <v>0.32837429327960616</v>
      </c>
      <c r="W134">
        <v>1</v>
      </c>
      <c r="Y134" s="2">
        <v>1013.0679687176832</v>
      </c>
      <c r="Z134" s="2">
        <v>2774.0927616763788</v>
      </c>
      <c r="AA134" s="2">
        <v>561.32127126217028</v>
      </c>
      <c r="AB134" s="2">
        <v>82.818387522113596</v>
      </c>
      <c r="AC134" s="2">
        <v>4829.8272864767687</v>
      </c>
      <c r="AD134" s="2">
        <v>2184.4898319087033</v>
      </c>
      <c r="AE134" s="2">
        <v>599.79636395938394</v>
      </c>
      <c r="AF134" s="2">
        <v>1232.9545289482476</v>
      </c>
      <c r="AG134" s="2">
        <v>114.36079880486214</v>
      </c>
      <c r="AH134" s="2">
        <v>985.88906950111107</v>
      </c>
      <c r="AI134" s="2">
        <v>677536.2574171637</v>
      </c>
      <c r="AJ134" s="2">
        <v>647405.32080636662</v>
      </c>
      <c r="AL134" s="25">
        <v>0.92002884618919667</v>
      </c>
      <c r="AM134" s="25">
        <v>0.91439089735169876</v>
      </c>
      <c r="AN134" s="25">
        <v>0.90244683520421398</v>
      </c>
      <c r="AO134" s="25">
        <v>0.81900909177133052</v>
      </c>
      <c r="AP134" s="25">
        <v>0.67647372277330353</v>
      </c>
      <c r="AQ134" s="25">
        <v>0.92002884618919667</v>
      </c>
      <c r="AR134" s="25">
        <v>0.91439089735169876</v>
      </c>
      <c r="AS134" s="25">
        <v>0.90244683520421398</v>
      </c>
      <c r="AT134" s="25">
        <v>0.81900909177133052</v>
      </c>
      <c r="AU134" s="25">
        <v>0.67647372277330353</v>
      </c>
      <c r="AW134" s="1">
        <v>13.2304330727652</v>
      </c>
      <c r="AX134" s="1">
        <v>15.190727321884118</v>
      </c>
      <c r="AY134" s="2">
        <v>2356571.9272752958</v>
      </c>
      <c r="AZ134" s="1">
        <v>15.24849934330428</v>
      </c>
      <c r="BA134" s="1">
        <v>17.189560539253673</v>
      </c>
      <c r="BB134" s="2">
        <v>1652417.3192311455</v>
      </c>
      <c r="BC134" s="2">
        <f t="shared" si="16"/>
        <v>-704154.60804415029</v>
      </c>
      <c r="BD134" s="242">
        <f t="shared" si="17"/>
        <v>2.0180662705390802</v>
      </c>
      <c r="BE134" s="510">
        <f t="shared" si="11"/>
        <v>-348925.41356238589</v>
      </c>
      <c r="BF134" s="161">
        <f t="shared" si="12"/>
        <v>-239702.63563286373</v>
      </c>
      <c r="BG134" s="2">
        <f t="shared" si="13"/>
        <v>787342.57569753937</v>
      </c>
      <c r="BI134">
        <f t="shared" si="14"/>
        <v>0</v>
      </c>
      <c r="BJ134" s="90">
        <f t="shared" si="15"/>
        <v>1</v>
      </c>
      <c r="BP134" s="206">
        <f t="shared" si="18"/>
        <v>787342.57569753937</v>
      </c>
    </row>
    <row r="135" spans="1:68">
      <c r="A135" s="11">
        <v>129</v>
      </c>
      <c r="C135" s="25">
        <v>0.9211598430481861</v>
      </c>
      <c r="D135" s="25">
        <v>7.8840156951813942E-2</v>
      </c>
      <c r="E135" s="426" t="e">
        <v>#REF!</v>
      </c>
      <c r="F135" s="25">
        <v>0.85637839546397165</v>
      </c>
      <c r="G135" s="25">
        <v>0.14362160453602837</v>
      </c>
      <c r="H135" s="426" t="e">
        <v>#REF!</v>
      </c>
      <c r="I135" s="25">
        <v>0.73531932687202128</v>
      </c>
      <c r="J135" s="25">
        <v>0.26468067312797877</v>
      </c>
      <c r="K135" s="426" t="e">
        <v>#REF!</v>
      </c>
      <c r="L135" s="25">
        <v>5.7134628212221261E-2</v>
      </c>
      <c r="M135" s="25">
        <v>0.5003003377036237</v>
      </c>
      <c r="N135" s="25">
        <v>0.44256503408415504</v>
      </c>
      <c r="O135" s="25">
        <v>-10.958914676063007</v>
      </c>
      <c r="P135" s="25">
        <v>3.4485033262655236E-2</v>
      </c>
      <c r="Q135" s="25">
        <v>7.4066791868722753E-5</v>
      </c>
      <c r="R135" s="25">
        <v>1.0430125373876158</v>
      </c>
      <c r="S135" s="146"/>
      <c r="T135">
        <v>1.0027164927198662</v>
      </c>
      <c r="U135">
        <v>0.44520263949326061</v>
      </c>
      <c r="V135">
        <v>0.35350680500120896</v>
      </c>
      <c r="W135">
        <v>1</v>
      </c>
      <c r="Y135" s="2">
        <v>319.28717443661236</v>
      </c>
      <c r="Z135" s="2">
        <v>3435.6840399619523</v>
      </c>
      <c r="AA135" s="2">
        <v>1051.036387946039</v>
      </c>
      <c r="AB135" s="2">
        <v>1324.4306742268252</v>
      </c>
      <c r="AC135" s="2">
        <v>870.08193932769063</v>
      </c>
      <c r="AD135" s="2">
        <v>710.58362871281099</v>
      </c>
      <c r="AE135" s="2">
        <v>522.13086341396968</v>
      </c>
      <c r="AF135" s="2">
        <v>953.85793935903177</v>
      </c>
      <c r="AG135" s="2">
        <v>110.38684902710153</v>
      </c>
      <c r="AH135" s="2">
        <v>607.15462347788639</v>
      </c>
      <c r="AI135" s="2">
        <v>321135.40807283961</v>
      </c>
      <c r="AJ135" s="2">
        <v>299275.1504467646</v>
      </c>
      <c r="AL135" s="25">
        <v>0.91531996718587816</v>
      </c>
      <c r="AM135" s="25">
        <v>0.90800045551807917</v>
      </c>
      <c r="AN135" s="25">
        <v>0.91367900816375491</v>
      </c>
      <c r="AO135" s="25">
        <v>0.89234626872068734</v>
      </c>
      <c r="AP135" s="25">
        <v>0.67462479466394398</v>
      </c>
      <c r="AQ135" s="25">
        <v>0.91531996718587816</v>
      </c>
      <c r="AR135" s="25">
        <v>0.90800045551807917</v>
      </c>
      <c r="AS135" s="25">
        <v>0.91367900816375491</v>
      </c>
      <c r="AT135" s="25">
        <v>0.89234626872068734</v>
      </c>
      <c r="AU135" s="25">
        <v>0.67462479466394398</v>
      </c>
      <c r="AW135" s="1">
        <v>12.875152532121982</v>
      </c>
      <c r="AX135" s="1">
        <v>14.696811666347829</v>
      </c>
      <c r="AY135" s="2">
        <v>961495.51709825837</v>
      </c>
      <c r="AZ135" s="1">
        <v>14.869339123233051</v>
      </c>
      <c r="BA135" s="1">
        <v>16.721525793501296</v>
      </c>
      <c r="BB135" s="2">
        <v>717789.65434611624</v>
      </c>
      <c r="BC135" s="2">
        <f t="shared" si="16"/>
        <v>-243705.86275214213</v>
      </c>
      <c r="BD135" s="242">
        <f t="shared" si="17"/>
        <v>1.9941865911110686</v>
      </c>
      <c r="BE135" s="510">
        <f t="shared" ref="BE135:BE198" si="19">BC135/BD135</f>
        <v>-122208.15436150361</v>
      </c>
      <c r="BF135" s="161">
        <f t="shared" ref="BF135:BF198" si="20">AW135*Threshold-AY135</f>
        <v>1098528.8880412588</v>
      </c>
      <c r="BG135" s="2">
        <f t="shared" ref="BG135:BG198" si="21">AZ135*Threshold-BB135</f>
        <v>1661304.6053711716</v>
      </c>
      <c r="BI135">
        <f t="shared" ref="BI135:BI198" si="22">IF(MAX($BF135:$BG135)=$BF135,1,0)</f>
        <v>0</v>
      </c>
      <c r="BJ135" s="90">
        <f t="shared" ref="BJ135:BJ198" si="23">IF(MAX($BF135:$BG135)=$BF135,0,1)</f>
        <v>1</v>
      </c>
      <c r="BP135" s="206">
        <f t="shared" si="18"/>
        <v>1661304.6053711716</v>
      </c>
    </row>
    <row r="136" spans="1:68">
      <c r="A136" s="11">
        <v>130</v>
      </c>
      <c r="C136" s="25">
        <v>0.92314568103947947</v>
      </c>
      <c r="D136" s="25">
        <v>7.6854318960520543E-2</v>
      </c>
      <c r="E136" s="426" t="e">
        <v>#REF!</v>
      </c>
      <c r="F136" s="25">
        <v>0.86143887791894103</v>
      </c>
      <c r="G136" s="25">
        <v>0.13856112208105895</v>
      </c>
      <c r="H136" s="426" t="e">
        <v>#REF!</v>
      </c>
      <c r="I136" s="25">
        <v>0.73566159866147074</v>
      </c>
      <c r="J136" s="25">
        <v>0.26433840133852932</v>
      </c>
      <c r="K136" s="426" t="e">
        <v>#REF!</v>
      </c>
      <c r="L136" s="25">
        <v>0.10709643216345632</v>
      </c>
      <c r="M136" s="25">
        <v>0.50090185129397491</v>
      </c>
      <c r="N136" s="25">
        <v>0.39200171654256877</v>
      </c>
      <c r="O136" s="25">
        <v>-11.021954971760749</v>
      </c>
      <c r="P136" s="25">
        <v>3.5172838755884284E-2</v>
      </c>
      <c r="Q136" s="25">
        <v>7.157993619453162E-5</v>
      </c>
      <c r="R136" s="25">
        <v>1.0541859759368692</v>
      </c>
      <c r="S136" s="146"/>
      <c r="T136">
        <v>0.97520653840934068</v>
      </c>
      <c r="U136">
        <v>0.42889966597747586</v>
      </c>
      <c r="V136">
        <v>0.35286051981548083</v>
      </c>
      <c r="W136">
        <v>1</v>
      </c>
      <c r="Y136" s="2">
        <v>57.536693564635755</v>
      </c>
      <c r="Z136" s="2">
        <v>2418.4149048950903</v>
      </c>
      <c r="AA136" s="2">
        <v>994.79454455390817</v>
      </c>
      <c r="AB136" s="2">
        <v>6604.9466620609192</v>
      </c>
      <c r="AC136" s="2">
        <v>208.89308950676323</v>
      </c>
      <c r="AD136" s="2">
        <v>1212.3389637522728</v>
      </c>
      <c r="AE136" s="2">
        <v>527.043622625745</v>
      </c>
      <c r="AF136" s="2">
        <v>1039.6178189717866</v>
      </c>
      <c r="AG136" s="2">
        <v>108.99668395548905</v>
      </c>
      <c r="AH136" s="2">
        <v>484.26740975107111</v>
      </c>
      <c r="AI136" s="2">
        <v>450770.86700817139</v>
      </c>
      <c r="AJ136" s="2">
        <v>420253.32614178088</v>
      </c>
      <c r="AL136" s="25">
        <v>0.9244197029329464</v>
      </c>
      <c r="AM136" s="25">
        <v>0.91421935589598524</v>
      </c>
      <c r="AN136" s="25">
        <v>0.90871732124429994</v>
      </c>
      <c r="AO136" s="25">
        <v>0.87570925945200384</v>
      </c>
      <c r="AP136" s="25">
        <v>0.68464037811945988</v>
      </c>
      <c r="AQ136" s="25">
        <v>0.9244197029329464</v>
      </c>
      <c r="AR136" s="25">
        <v>0.91421935589598524</v>
      </c>
      <c r="AS136" s="25">
        <v>0.90871732124429994</v>
      </c>
      <c r="AT136" s="25">
        <v>0.87570925945200384</v>
      </c>
      <c r="AU136" s="25">
        <v>0.68464037811945988</v>
      </c>
      <c r="AW136" s="1">
        <v>13.143320398205365</v>
      </c>
      <c r="AX136" s="1">
        <v>14.941029803425234</v>
      </c>
      <c r="AY136" s="2">
        <v>1422572.183280261</v>
      </c>
      <c r="AZ136" s="1">
        <v>15.224702146797942</v>
      </c>
      <c r="BA136" s="1">
        <v>17.027352016858657</v>
      </c>
      <c r="BB136" s="2">
        <v>1139924.7948087791</v>
      </c>
      <c r="BC136" s="2">
        <f t="shared" ref="BC136:BC199" si="24">BB136-AY136</f>
        <v>-282647.38847148186</v>
      </c>
      <c r="BD136" s="242">
        <f t="shared" ref="BD136:BD199" si="25">AZ136-AW136</f>
        <v>2.0813817485925767</v>
      </c>
      <c r="BE136" s="510">
        <f t="shared" si="19"/>
        <v>-135797.95665192464</v>
      </c>
      <c r="BF136" s="161">
        <f t="shared" si="20"/>
        <v>680359.08043259731</v>
      </c>
      <c r="BG136" s="2">
        <f t="shared" si="21"/>
        <v>1296027.5486788915</v>
      </c>
      <c r="BI136">
        <f t="shared" si="22"/>
        <v>0</v>
      </c>
      <c r="BJ136" s="90">
        <f t="shared" si="23"/>
        <v>1</v>
      </c>
      <c r="BP136" s="206">
        <f t="shared" ref="BP136:BP199" si="26">MAX(BF136,BG136)</f>
        <v>1296027.5486788915</v>
      </c>
    </row>
    <row r="137" spans="1:68">
      <c r="A137" s="11">
        <v>131</v>
      </c>
      <c r="C137" s="25">
        <v>0.92366010674128662</v>
      </c>
      <c r="D137" s="25">
        <v>7.6339893258713376E-2</v>
      </c>
      <c r="E137" s="426" t="e">
        <v>#REF!</v>
      </c>
      <c r="F137" s="25">
        <v>0.85638489868026491</v>
      </c>
      <c r="G137" s="25">
        <v>0.14361510131973512</v>
      </c>
      <c r="H137" s="426" t="e">
        <v>#REF!</v>
      </c>
      <c r="I137" s="25">
        <v>0.77094687219951008</v>
      </c>
      <c r="J137" s="25">
        <v>0.22905312780048986</v>
      </c>
      <c r="K137" s="426" t="e">
        <v>#REF!</v>
      </c>
      <c r="L137" s="25">
        <v>0.14636131072646724</v>
      </c>
      <c r="M137" s="25">
        <v>0.49650728459424331</v>
      </c>
      <c r="N137" s="25">
        <v>0.35713140467928944</v>
      </c>
      <c r="O137" s="25">
        <v>-10.851409497412067</v>
      </c>
      <c r="P137" s="25">
        <v>3.2521816494969207E-2</v>
      </c>
      <c r="Q137" s="25">
        <v>7.5945604467717571E-5</v>
      </c>
      <c r="R137" s="25">
        <v>1.0477880387196468</v>
      </c>
      <c r="S137" s="146"/>
      <c r="T137">
        <v>0.95848987420035647</v>
      </c>
      <c r="U137">
        <v>0.44761989567777311</v>
      </c>
      <c r="V137">
        <v>0.30530417940209725</v>
      </c>
      <c r="W137">
        <v>1</v>
      </c>
      <c r="Y137" s="2">
        <v>1075.8737650580222</v>
      </c>
      <c r="Z137" s="2">
        <v>4856.3942626635144</v>
      </c>
      <c r="AA137" s="2">
        <v>73.162571371585031</v>
      </c>
      <c r="AB137" s="2">
        <v>2385.9118112035617</v>
      </c>
      <c r="AC137" s="2">
        <v>309.6978765149359</v>
      </c>
      <c r="AD137" s="2">
        <v>1705.6326692626801</v>
      </c>
      <c r="AE137" s="2">
        <v>526.38954390871572</v>
      </c>
      <c r="AF137" s="2">
        <v>1295.8120032907248</v>
      </c>
      <c r="AG137" s="2">
        <v>85.597148875824288</v>
      </c>
      <c r="AH137" s="2">
        <v>366.91870860198622</v>
      </c>
      <c r="AI137" s="2">
        <v>409730.33898866724</v>
      </c>
      <c r="AJ137" s="2">
        <v>377144.580372278</v>
      </c>
      <c r="AL137" s="25">
        <v>0.91295628963464037</v>
      </c>
      <c r="AM137" s="25">
        <v>0.91985855743802059</v>
      </c>
      <c r="AN137" s="25">
        <v>0.90908430576029653</v>
      </c>
      <c r="AO137" s="25">
        <v>0.85452480594906977</v>
      </c>
      <c r="AP137" s="25">
        <v>0.66784013933888753</v>
      </c>
      <c r="AQ137" s="25">
        <v>0.91295628963464037</v>
      </c>
      <c r="AR137" s="25">
        <v>0.91985855743802059</v>
      </c>
      <c r="AS137" s="25">
        <v>0.90908430576029653</v>
      </c>
      <c r="AT137" s="25">
        <v>0.85452480594906977</v>
      </c>
      <c r="AU137" s="25">
        <v>0.66784013933888753</v>
      </c>
      <c r="AW137" s="1">
        <v>13.118062516218012</v>
      </c>
      <c r="AX137" s="1">
        <v>15.134592864611406</v>
      </c>
      <c r="AY137" s="2">
        <v>1433986.9101884919</v>
      </c>
      <c r="AZ137" s="1">
        <v>15.314605033208478</v>
      </c>
      <c r="BA137" s="1">
        <v>17.289167614832841</v>
      </c>
      <c r="BB137" s="2">
        <v>1014944.652690502</v>
      </c>
      <c r="BC137" s="2">
        <f t="shared" si="24"/>
        <v>-419042.25749798992</v>
      </c>
      <c r="BD137" s="242">
        <f t="shared" si="25"/>
        <v>2.1965425169904655</v>
      </c>
      <c r="BE137" s="510">
        <f t="shared" si="19"/>
        <v>-190773.56994306194</v>
      </c>
      <c r="BF137" s="161">
        <f t="shared" si="20"/>
        <v>664903.09240639023</v>
      </c>
      <c r="BG137" s="2">
        <f t="shared" si="21"/>
        <v>1435392.1526228548</v>
      </c>
      <c r="BI137">
        <f t="shared" si="22"/>
        <v>0</v>
      </c>
      <c r="BJ137" s="90">
        <f t="shared" si="23"/>
        <v>1</v>
      </c>
      <c r="BP137" s="206">
        <f t="shared" si="26"/>
        <v>1435392.1526228548</v>
      </c>
    </row>
    <row r="138" spans="1:68">
      <c r="A138" s="11">
        <v>132</v>
      </c>
      <c r="C138" s="25">
        <v>0.92180452103405575</v>
      </c>
      <c r="D138" s="25">
        <v>7.819547896594424E-2</v>
      </c>
      <c r="E138" s="426" t="e">
        <v>#REF!</v>
      </c>
      <c r="F138" s="25">
        <v>0.858630854243976</v>
      </c>
      <c r="G138" s="25">
        <v>0.14136914575602394</v>
      </c>
      <c r="H138" s="426" t="e">
        <v>#REF!</v>
      </c>
      <c r="I138" s="25">
        <v>0.78161253640502892</v>
      </c>
      <c r="J138" s="25">
        <v>0.2183874635949711</v>
      </c>
      <c r="K138" s="426" t="e">
        <v>#REF!</v>
      </c>
      <c r="L138" s="25">
        <v>0.16592343905223039</v>
      </c>
      <c r="M138" s="25">
        <v>0.50304886942824611</v>
      </c>
      <c r="N138" s="25">
        <v>0.33102769151952349</v>
      </c>
      <c r="O138" s="25">
        <v>-11.113538271970556</v>
      </c>
      <c r="P138" s="25">
        <v>3.4559175666514674E-2</v>
      </c>
      <c r="Q138" s="25">
        <v>6.3653713384642925E-5</v>
      </c>
      <c r="R138" s="25">
        <v>1.0694615678020043</v>
      </c>
      <c r="S138" s="146"/>
      <c r="T138">
        <v>1.0387505879871084</v>
      </c>
      <c r="U138">
        <v>0.44002402200940832</v>
      </c>
      <c r="V138">
        <v>0.29273686794120996</v>
      </c>
      <c r="W138">
        <v>1</v>
      </c>
      <c r="Y138" s="2">
        <v>1308.7895249037883</v>
      </c>
      <c r="Z138" s="2">
        <v>10223.659893751754</v>
      </c>
      <c r="AA138" s="2">
        <v>3222.482656067371</v>
      </c>
      <c r="AB138" s="2">
        <v>12121.507948512119</v>
      </c>
      <c r="AC138" s="2">
        <v>3944.1918785785447</v>
      </c>
      <c r="AD138" s="2">
        <v>1437.516785214191</v>
      </c>
      <c r="AE138" s="2">
        <v>558.27414554342738</v>
      </c>
      <c r="AF138" s="2">
        <v>1172.1183526565912</v>
      </c>
      <c r="AG138" s="2">
        <v>109.66462836141591</v>
      </c>
      <c r="AH138" s="2">
        <v>422.24677502678094</v>
      </c>
      <c r="AI138" s="2">
        <v>543534.75171970669</v>
      </c>
      <c r="AJ138" s="2">
        <v>514320.09537054115</v>
      </c>
      <c r="AL138" s="25">
        <v>0.91274319456528552</v>
      </c>
      <c r="AM138" s="25">
        <v>0.91749099164510883</v>
      </c>
      <c r="AN138" s="25">
        <v>0.91010276820159519</v>
      </c>
      <c r="AO138" s="25">
        <v>0.83243389972219939</v>
      </c>
      <c r="AP138" s="25">
        <v>0.83138346268682284</v>
      </c>
      <c r="AQ138" s="25">
        <v>0.91274319456528552</v>
      </c>
      <c r="AR138" s="25">
        <v>0.91749099164510883</v>
      </c>
      <c r="AS138" s="25">
        <v>0.91010276820159519</v>
      </c>
      <c r="AT138" s="25">
        <v>0.83243389972219939</v>
      </c>
      <c r="AU138" s="25">
        <v>0.83138346268682284</v>
      </c>
      <c r="AW138" s="1">
        <v>13.831857139856695</v>
      </c>
      <c r="AX138" s="1">
        <v>15.465765386054468</v>
      </c>
      <c r="AY138" s="2">
        <v>2096836.1617481292</v>
      </c>
      <c r="AZ138" s="1">
        <v>15.706051452636512</v>
      </c>
      <c r="BA138" s="1">
        <v>17.421299577324003</v>
      </c>
      <c r="BB138" s="2">
        <v>1619610.0368717089</v>
      </c>
      <c r="BC138" s="2">
        <f t="shared" si="24"/>
        <v>-477226.12487642025</v>
      </c>
      <c r="BD138" s="242">
        <f t="shared" si="25"/>
        <v>1.8741943127798173</v>
      </c>
      <c r="BE138" s="510">
        <f t="shared" si="19"/>
        <v>-254630.01441328425</v>
      </c>
      <c r="BF138" s="161">
        <f t="shared" si="20"/>
        <v>116260.98062894191</v>
      </c>
      <c r="BG138" s="2">
        <f t="shared" si="21"/>
        <v>893358.19555013301</v>
      </c>
      <c r="BI138">
        <f t="shared" si="22"/>
        <v>0</v>
      </c>
      <c r="BJ138" s="90">
        <f t="shared" si="23"/>
        <v>1</v>
      </c>
      <c r="BP138" s="206">
        <f t="shared" si="26"/>
        <v>893358.19555013301</v>
      </c>
    </row>
    <row r="139" spans="1:68">
      <c r="A139" s="11">
        <v>133</v>
      </c>
      <c r="C139" s="25">
        <v>0.92193214975021387</v>
      </c>
      <c r="D139" s="25">
        <v>7.8067850249786089E-2</v>
      </c>
      <c r="E139" s="426" t="e">
        <v>#REF!</v>
      </c>
      <c r="F139" s="25">
        <v>0.85954304123619707</v>
      </c>
      <c r="G139" s="25">
        <v>0.14045695876380293</v>
      </c>
      <c r="H139" s="426" t="e">
        <v>#REF!</v>
      </c>
      <c r="I139" s="25">
        <v>0.75349434985723351</v>
      </c>
      <c r="J139" s="25">
        <v>0.24650565014276654</v>
      </c>
      <c r="K139" s="426" t="e">
        <v>#REF!</v>
      </c>
      <c r="L139" s="25">
        <v>0.15139709468138135</v>
      </c>
      <c r="M139" s="25">
        <v>0.50094382848029417</v>
      </c>
      <c r="N139" s="25">
        <v>0.34765907683832448</v>
      </c>
      <c r="O139" s="25">
        <v>-11.311842373117051</v>
      </c>
      <c r="P139" s="25">
        <v>3.4066208347827545E-2</v>
      </c>
      <c r="Q139" s="25">
        <v>5.1133964076653226E-5</v>
      </c>
      <c r="R139" s="25">
        <v>1.0955189891477453</v>
      </c>
      <c r="S139" s="146"/>
      <c r="T139">
        <v>1.0126105470709954</v>
      </c>
      <c r="U139">
        <v>0.44343732316563045</v>
      </c>
      <c r="V139">
        <v>0.32879793487814535</v>
      </c>
      <c r="W139">
        <v>1</v>
      </c>
      <c r="Y139" s="2">
        <v>529.18455372003768</v>
      </c>
      <c r="Z139" s="2">
        <v>17044.84042819044</v>
      </c>
      <c r="AA139" s="2">
        <v>3295.2991152956588</v>
      </c>
      <c r="AB139" s="2">
        <v>1862.4765339748501</v>
      </c>
      <c r="AC139" s="2">
        <v>13.694571047037099</v>
      </c>
      <c r="AD139" s="2">
        <v>527.99612757120769</v>
      </c>
      <c r="AE139" s="2">
        <v>548.2237149604407</v>
      </c>
      <c r="AF139" s="2">
        <v>1202.6954863699018</v>
      </c>
      <c r="AG139" s="2">
        <v>146.93728645218511</v>
      </c>
      <c r="AH139" s="2">
        <v>519.12793256019143</v>
      </c>
      <c r="AI139" s="2">
        <v>450957.44123832759</v>
      </c>
      <c r="AJ139" s="2">
        <v>429751.80391509435</v>
      </c>
      <c r="AL139" s="25">
        <v>0.91645306497534806</v>
      </c>
      <c r="AM139" s="25">
        <v>0.91297034448880043</v>
      </c>
      <c r="AN139" s="25">
        <v>0.9063228057154995</v>
      </c>
      <c r="AO139" s="25">
        <v>0.83615304973287952</v>
      </c>
      <c r="AP139" s="25">
        <v>0.67731607588769571</v>
      </c>
      <c r="AQ139" s="25">
        <v>0.91645306497534806</v>
      </c>
      <c r="AR139" s="25">
        <v>0.91297034448880043</v>
      </c>
      <c r="AS139" s="25">
        <v>0.9063228057154995</v>
      </c>
      <c r="AT139" s="25">
        <v>0.83615304973287952</v>
      </c>
      <c r="AU139" s="25">
        <v>0.67731607588769571</v>
      </c>
      <c r="AW139" s="1">
        <v>13.26773438992387</v>
      </c>
      <c r="AX139" s="1">
        <v>15.258489342877702</v>
      </c>
      <c r="AY139" s="2">
        <v>1751848.8003124066</v>
      </c>
      <c r="AZ139" s="1">
        <v>15.230619485685379</v>
      </c>
      <c r="BA139" s="1">
        <v>17.201500745961891</v>
      </c>
      <c r="BB139" s="2">
        <v>1188018.7618682762</v>
      </c>
      <c r="BC139" s="2">
        <f t="shared" si="24"/>
        <v>-563830.03844413045</v>
      </c>
      <c r="BD139" s="242">
        <f t="shared" si="25"/>
        <v>1.9628850957615089</v>
      </c>
      <c r="BE139" s="510">
        <f t="shared" si="19"/>
        <v>-287245.56504179392</v>
      </c>
      <c r="BF139" s="161">
        <f t="shared" si="20"/>
        <v>370988.70207541273</v>
      </c>
      <c r="BG139" s="2">
        <f t="shared" si="21"/>
        <v>1248880.3558413843</v>
      </c>
      <c r="BI139">
        <f t="shared" si="22"/>
        <v>0</v>
      </c>
      <c r="BJ139" s="90">
        <f t="shared" si="23"/>
        <v>1</v>
      </c>
      <c r="BP139" s="206">
        <f t="shared" si="26"/>
        <v>1248880.3558413843</v>
      </c>
    </row>
    <row r="140" spans="1:68">
      <c r="A140" s="11">
        <v>134</v>
      </c>
      <c r="C140" s="25">
        <v>0.92231582391431499</v>
      </c>
      <c r="D140" s="25">
        <v>7.768417608568505E-2</v>
      </c>
      <c r="E140" s="426" t="e">
        <v>#REF!</v>
      </c>
      <c r="F140" s="25">
        <v>0.85070092265633201</v>
      </c>
      <c r="G140" s="25">
        <v>0.14929907734366801</v>
      </c>
      <c r="H140" s="426" t="e">
        <v>#REF!</v>
      </c>
      <c r="I140" s="25">
        <v>0.74789296778450476</v>
      </c>
      <c r="J140" s="25">
        <v>0.25210703221549519</v>
      </c>
      <c r="K140" s="426" t="e">
        <v>#REF!</v>
      </c>
      <c r="L140" s="25">
        <v>0.13247638417230645</v>
      </c>
      <c r="M140" s="25">
        <v>0.50399952053323616</v>
      </c>
      <c r="N140" s="25">
        <v>0.36352409529445739</v>
      </c>
      <c r="O140" s="25">
        <v>-10.95744384439511</v>
      </c>
      <c r="P140" s="25">
        <v>3.3651156113935071E-2</v>
      </c>
      <c r="Q140" s="25">
        <v>7.1622929732181962E-5</v>
      </c>
      <c r="R140" s="25">
        <v>1.057993107437883</v>
      </c>
      <c r="S140" s="146"/>
      <c r="T140">
        <v>1.0124667088521082</v>
      </c>
      <c r="U140">
        <v>0.45761079889436823</v>
      </c>
      <c r="V140">
        <v>0.33703687710400715</v>
      </c>
      <c r="W140">
        <v>1</v>
      </c>
      <c r="Y140" s="2">
        <v>343.76457964454886</v>
      </c>
      <c r="Z140" s="2">
        <v>4811.088762519651</v>
      </c>
      <c r="AA140" s="2">
        <v>763.09596770416226</v>
      </c>
      <c r="AB140" s="2">
        <v>865.7284504250074</v>
      </c>
      <c r="AC140" s="2">
        <v>1212.0748253712366</v>
      </c>
      <c r="AD140" s="2">
        <v>192.40954745149469</v>
      </c>
      <c r="AE140" s="2">
        <v>494.70069868273407</v>
      </c>
      <c r="AF140" s="2">
        <v>996.60321205023979</v>
      </c>
      <c r="AG140" s="2">
        <v>130.72483214457569</v>
      </c>
      <c r="AH140" s="2">
        <v>524.70992135484482</v>
      </c>
      <c r="AI140" s="2">
        <v>423564.95059482503</v>
      </c>
      <c r="AJ140" s="2">
        <v>384950.57159027486</v>
      </c>
      <c r="AL140" s="25">
        <v>0.91802194445894669</v>
      </c>
      <c r="AM140" s="25">
        <v>0.90792141317144814</v>
      </c>
      <c r="AN140" s="25">
        <v>0.90920053766508568</v>
      </c>
      <c r="AO140" s="25">
        <v>0.90046493103211644</v>
      </c>
      <c r="AP140" s="25">
        <v>0.65969567282805375</v>
      </c>
      <c r="AQ140" s="25">
        <v>0.91802194445894669</v>
      </c>
      <c r="AR140" s="25">
        <v>0.90792141317144814</v>
      </c>
      <c r="AS140" s="25">
        <v>0.90920053766508568</v>
      </c>
      <c r="AT140" s="25">
        <v>0.90046493103211644</v>
      </c>
      <c r="AU140" s="25">
        <v>0.65969567282805375</v>
      </c>
      <c r="AW140" s="1">
        <v>13.214010515441</v>
      </c>
      <c r="AX140" s="1">
        <v>15.170121961107043</v>
      </c>
      <c r="AY140" s="2">
        <v>1418239.4481382058</v>
      </c>
      <c r="AZ140" s="1">
        <v>15.095718792859129</v>
      </c>
      <c r="BA140" s="1">
        <v>17.045144277047562</v>
      </c>
      <c r="BB140" s="2">
        <v>1015019.3576044603</v>
      </c>
      <c r="BC140" s="2">
        <f t="shared" si="24"/>
        <v>-403220.09053374548</v>
      </c>
      <c r="BD140" s="242">
        <f t="shared" si="25"/>
        <v>1.8817082774181291</v>
      </c>
      <c r="BE140" s="510">
        <f t="shared" si="19"/>
        <v>-214284.0605914745</v>
      </c>
      <c r="BF140" s="161">
        <f t="shared" si="20"/>
        <v>696002.23433235427</v>
      </c>
      <c r="BG140" s="2">
        <f t="shared" si="21"/>
        <v>1400295.6492530005</v>
      </c>
      <c r="BI140">
        <f t="shared" si="22"/>
        <v>0</v>
      </c>
      <c r="BJ140" s="90">
        <f t="shared" si="23"/>
        <v>1</v>
      </c>
      <c r="BP140" s="206">
        <f t="shared" si="26"/>
        <v>1400295.6492530005</v>
      </c>
    </row>
    <row r="141" spans="1:68">
      <c r="A141" s="11">
        <v>135</v>
      </c>
      <c r="C141" s="25">
        <v>0.92569022149738867</v>
      </c>
      <c r="D141" s="25">
        <v>7.4309778502611293E-2</v>
      </c>
      <c r="E141" s="426" t="e">
        <v>#REF!</v>
      </c>
      <c r="F141" s="25">
        <v>0.85847278338905619</v>
      </c>
      <c r="G141" s="25">
        <v>0.14152721661094375</v>
      </c>
      <c r="H141" s="426" t="e">
        <v>#REF!</v>
      </c>
      <c r="I141" s="25">
        <v>0.74970843041454649</v>
      </c>
      <c r="J141" s="25">
        <v>0.25029156958545351</v>
      </c>
      <c r="K141" s="426" t="e">
        <v>#REF!</v>
      </c>
      <c r="L141" s="25">
        <v>7.1684804057506546E-2</v>
      </c>
      <c r="M141" s="25">
        <v>0.5002941179842606</v>
      </c>
      <c r="N141" s="25">
        <v>0.42802107795823285</v>
      </c>
      <c r="O141" s="25">
        <v>-11.20969921267343</v>
      </c>
      <c r="P141" s="25">
        <v>3.4721525540692848E-2</v>
      </c>
      <c r="Q141" s="25">
        <v>5.8213391222235576E-5</v>
      </c>
      <c r="R141" s="25">
        <v>1.0859624479786487</v>
      </c>
      <c r="S141" s="146"/>
      <c r="T141">
        <v>0.96547579056928967</v>
      </c>
      <c r="U141">
        <v>0.4380125264967058</v>
      </c>
      <c r="V141">
        <v>0.3327173704426008</v>
      </c>
      <c r="W141">
        <v>1</v>
      </c>
      <c r="Y141" s="2">
        <v>665.89019732053896</v>
      </c>
      <c r="Z141" s="2">
        <v>456.79859943316154</v>
      </c>
      <c r="AA141" s="2">
        <v>1283.6925818820239</v>
      </c>
      <c r="AB141" s="2">
        <v>11732.491158441086</v>
      </c>
      <c r="AC141" s="2">
        <v>854.83536143991262</v>
      </c>
      <c r="AD141" s="2">
        <v>3042.9037095558906</v>
      </c>
      <c r="AE141" s="2">
        <v>571.22665690275926</v>
      </c>
      <c r="AF141" s="2">
        <v>996.25324675259264</v>
      </c>
      <c r="AG141" s="2">
        <v>100.65056954336224</v>
      </c>
      <c r="AH141" s="2">
        <v>362.65045705464041</v>
      </c>
      <c r="AI141" s="2">
        <v>419279.73173069023</v>
      </c>
      <c r="AJ141" s="2">
        <v>391341.76125574869</v>
      </c>
      <c r="AL141" s="25">
        <v>0.91953328205503326</v>
      </c>
      <c r="AM141" s="25">
        <v>0.91659777270096043</v>
      </c>
      <c r="AN141" s="25">
        <v>0.9108394324484117</v>
      </c>
      <c r="AO141" s="25">
        <v>0.85471214526128736</v>
      </c>
      <c r="AP141" s="25">
        <v>0.76529788444321611</v>
      </c>
      <c r="AQ141" s="25">
        <v>0.91953328205503326</v>
      </c>
      <c r="AR141" s="25">
        <v>0.91659777270096043</v>
      </c>
      <c r="AS141" s="25">
        <v>0.9108394324484117</v>
      </c>
      <c r="AT141" s="25">
        <v>0.85471214526128736</v>
      </c>
      <c r="AU141" s="25">
        <v>0.76529788444321611</v>
      </c>
      <c r="AW141" s="1">
        <v>13.126378842710482</v>
      </c>
      <c r="AX141" s="1">
        <v>14.708449321970443</v>
      </c>
      <c r="AY141" s="2">
        <v>1157173.6506180433</v>
      </c>
      <c r="AZ141" s="1">
        <v>15.254854812121652</v>
      </c>
      <c r="BA141" s="1">
        <v>16.914029393014591</v>
      </c>
      <c r="BB141" s="2">
        <v>1072735.6957357915</v>
      </c>
      <c r="BC141" s="2">
        <f t="shared" si="24"/>
        <v>-84437.954882251797</v>
      </c>
      <c r="BD141" s="242">
        <f t="shared" si="25"/>
        <v>2.1284759694111699</v>
      </c>
      <c r="BE141" s="510">
        <f t="shared" si="19"/>
        <v>-39670.616955854595</v>
      </c>
      <c r="BF141" s="161">
        <f t="shared" si="20"/>
        <v>943046.96421563393</v>
      </c>
      <c r="BG141" s="2">
        <f t="shared" si="21"/>
        <v>1368041.0742036726</v>
      </c>
      <c r="BI141">
        <f t="shared" si="22"/>
        <v>0</v>
      </c>
      <c r="BJ141" s="90">
        <f t="shared" si="23"/>
        <v>1</v>
      </c>
      <c r="BP141" s="206">
        <f t="shared" si="26"/>
        <v>1368041.0742036726</v>
      </c>
    </row>
    <row r="142" spans="1:68">
      <c r="A142" s="11">
        <v>136</v>
      </c>
      <c r="C142" s="25">
        <v>0.92417434537900522</v>
      </c>
      <c r="D142" s="25">
        <v>7.582565462099472E-2</v>
      </c>
      <c r="E142" s="426" t="e">
        <v>#REF!</v>
      </c>
      <c r="F142" s="25">
        <v>0.8616727683494978</v>
      </c>
      <c r="G142" s="25">
        <v>0.13832723165050215</v>
      </c>
      <c r="H142" s="426" t="e">
        <v>#REF!</v>
      </c>
      <c r="I142" s="25">
        <v>0.75898790419827922</v>
      </c>
      <c r="J142" s="25">
        <v>0.24101209580172075</v>
      </c>
      <c r="K142" s="426" t="e">
        <v>#REF!</v>
      </c>
      <c r="L142" s="25">
        <v>0.14532083525958339</v>
      </c>
      <c r="M142" s="25">
        <v>0.50722652323205508</v>
      </c>
      <c r="N142" s="25">
        <v>0.34745264150836153</v>
      </c>
      <c r="O142" s="25">
        <v>-11.580586348165573</v>
      </c>
      <c r="P142" s="25">
        <v>3.7710437100871269E-2</v>
      </c>
      <c r="Q142" s="25">
        <v>4.5547811116795355E-5</v>
      </c>
      <c r="R142" s="25">
        <v>1.1051649909598318</v>
      </c>
      <c r="S142" s="146"/>
      <c r="T142">
        <v>0.92920091699510943</v>
      </c>
      <c r="U142">
        <v>0.43604194149277203</v>
      </c>
      <c r="V142">
        <v>0.32029402591562883</v>
      </c>
      <c r="W142">
        <v>1</v>
      </c>
      <c r="Y142" s="2">
        <v>91.515212350529282</v>
      </c>
      <c r="Z142" s="2">
        <v>521.52403447159304</v>
      </c>
      <c r="AA142" s="2">
        <v>73.854943992557452</v>
      </c>
      <c r="AB142" s="2">
        <v>1989.2820467056147</v>
      </c>
      <c r="AC142" s="2">
        <v>552.79239843313007</v>
      </c>
      <c r="AD142" s="2">
        <v>1326.6150009884534</v>
      </c>
      <c r="AE142" s="2">
        <v>522.58588117199542</v>
      </c>
      <c r="AF142" s="2">
        <v>1057.0668813468067</v>
      </c>
      <c r="AG142" s="2">
        <v>94.211920925460248</v>
      </c>
      <c r="AH142" s="2">
        <v>308.55196714132234</v>
      </c>
      <c r="AI142" s="2">
        <v>845229.07732813887</v>
      </c>
      <c r="AJ142" s="2">
        <v>814628.7381488214</v>
      </c>
      <c r="AL142" s="25">
        <v>0.91772143124057626</v>
      </c>
      <c r="AM142" s="25">
        <v>0.91288483232716544</v>
      </c>
      <c r="AN142" s="25">
        <v>0.91019227407225789</v>
      </c>
      <c r="AO142" s="25">
        <v>0.88281323801887845</v>
      </c>
      <c r="AP142" s="25">
        <v>0.57532230531713813</v>
      </c>
      <c r="AQ142" s="25">
        <v>0.91772143124057626</v>
      </c>
      <c r="AR142" s="25">
        <v>0.91288483232716544</v>
      </c>
      <c r="AS142" s="25">
        <v>0.91019227407225789</v>
      </c>
      <c r="AT142" s="25">
        <v>0.88281323801887845</v>
      </c>
      <c r="AU142" s="25">
        <v>0.57532230531713813</v>
      </c>
      <c r="AW142" s="1">
        <v>12.880380469673803</v>
      </c>
      <c r="AX142" s="1">
        <v>15.118763968020113</v>
      </c>
      <c r="AY142" s="2">
        <v>2988662.4926817431</v>
      </c>
      <c r="AZ142" s="1">
        <v>15.217453618055853</v>
      </c>
      <c r="BA142" s="1">
        <v>17.336219443523511</v>
      </c>
      <c r="BB142" s="2">
        <v>2073214.6302521164</v>
      </c>
      <c r="BC142" s="2">
        <f t="shared" si="24"/>
        <v>-915447.86242962675</v>
      </c>
      <c r="BD142" s="242">
        <f t="shared" si="25"/>
        <v>2.3370731483820499</v>
      </c>
      <c r="BE142" s="510">
        <f t="shared" si="19"/>
        <v>-391706.97890367237</v>
      </c>
      <c r="BF142" s="161">
        <f t="shared" si="20"/>
        <v>-927801.61753393477</v>
      </c>
      <c r="BG142" s="2">
        <f t="shared" si="21"/>
        <v>361577.94863682007</v>
      </c>
      <c r="BI142">
        <f t="shared" si="22"/>
        <v>0</v>
      </c>
      <c r="BJ142" s="90">
        <f t="shared" si="23"/>
        <v>1</v>
      </c>
      <c r="BP142" s="206">
        <f t="shared" si="26"/>
        <v>361577.94863682007</v>
      </c>
    </row>
    <row r="143" spans="1:68">
      <c r="A143" s="11">
        <v>137</v>
      </c>
      <c r="C143" s="25">
        <v>0.92753701840305247</v>
      </c>
      <c r="D143" s="25">
        <v>7.2462981596947584E-2</v>
      </c>
      <c r="E143" s="426" t="e">
        <v>#REF!</v>
      </c>
      <c r="F143" s="25">
        <v>0.86126042964541927</v>
      </c>
      <c r="G143" s="25">
        <v>0.13873957035458073</v>
      </c>
      <c r="H143" s="426" t="e">
        <v>#REF!</v>
      </c>
      <c r="I143" s="25">
        <v>0.76102741487965042</v>
      </c>
      <c r="J143" s="25">
        <v>0.23897258512034958</v>
      </c>
      <c r="K143" s="426" t="e">
        <v>#REF!</v>
      </c>
      <c r="L143" s="25">
        <v>0.18069122201144283</v>
      </c>
      <c r="M143" s="25">
        <v>0.50045034145951073</v>
      </c>
      <c r="N143" s="25">
        <v>0.31885843652904644</v>
      </c>
      <c r="O143" s="25">
        <v>-11.175206232568121</v>
      </c>
      <c r="P143" s="25">
        <v>3.6854848168013904E-2</v>
      </c>
      <c r="Q143" s="25">
        <v>6.5904580666820018E-5</v>
      </c>
      <c r="R143" s="25">
        <v>1.0575299529410604</v>
      </c>
      <c r="S143" s="146"/>
      <c r="T143">
        <v>0.89295818425392448</v>
      </c>
      <c r="U143">
        <v>0.42662238461527885</v>
      </c>
      <c r="V143">
        <v>0.31922561385288661</v>
      </c>
      <c r="W143">
        <v>1</v>
      </c>
      <c r="Y143" s="2">
        <v>553.78170775948672</v>
      </c>
      <c r="Z143" s="2">
        <v>10941.579120169114</v>
      </c>
      <c r="AA143" s="2">
        <v>786.89223471128503</v>
      </c>
      <c r="AB143" s="2">
        <v>1372.1216884336045</v>
      </c>
      <c r="AC143" s="2">
        <v>646.37151155493859</v>
      </c>
      <c r="AD143" s="2">
        <v>425.39303886251452</v>
      </c>
      <c r="AE143" s="2">
        <v>522.33428670225123</v>
      </c>
      <c r="AF143" s="2">
        <v>1129.3471126072723</v>
      </c>
      <c r="AG143" s="2">
        <v>140.65323307484866</v>
      </c>
      <c r="AH143" s="2">
        <v>474.7836766048822</v>
      </c>
      <c r="AI143" s="2">
        <v>477132.09210974385</v>
      </c>
      <c r="AJ143" s="2">
        <v>438596.34320165811</v>
      </c>
      <c r="AL143" s="25">
        <v>0.91780529541270628</v>
      </c>
      <c r="AM143" s="25">
        <v>0.91316990118587404</v>
      </c>
      <c r="AN143" s="25">
        <v>0.91395673013908574</v>
      </c>
      <c r="AO143" s="25">
        <v>0.87535019693519722</v>
      </c>
      <c r="AP143" s="25">
        <v>0.74100927042004194</v>
      </c>
      <c r="AQ143" s="25">
        <v>0.91780529541270628</v>
      </c>
      <c r="AR143" s="25">
        <v>0.91316990118587404</v>
      </c>
      <c r="AS143" s="25">
        <v>0.91395673013908574</v>
      </c>
      <c r="AT143" s="25">
        <v>0.87535019693519722</v>
      </c>
      <c r="AU143" s="25">
        <v>0.74100927042004194</v>
      </c>
      <c r="AW143" s="1">
        <v>13.539793656104095</v>
      </c>
      <c r="AX143" s="1">
        <v>15.389444556754723</v>
      </c>
      <c r="AY143" s="2">
        <v>1926383.1132023784</v>
      </c>
      <c r="AZ143" s="1">
        <v>15.771840270656536</v>
      </c>
      <c r="BA143" s="1">
        <v>17.622436568504423</v>
      </c>
      <c r="BB143" s="2">
        <v>1220686.7545433536</v>
      </c>
      <c r="BC143" s="2">
        <f t="shared" si="24"/>
        <v>-705696.35865902482</v>
      </c>
      <c r="BD143" s="242">
        <f t="shared" si="25"/>
        <v>2.2320466145524414</v>
      </c>
      <c r="BE143" s="510">
        <f t="shared" si="19"/>
        <v>-316165.60069043515</v>
      </c>
      <c r="BF143" s="161">
        <f t="shared" si="20"/>
        <v>239983.87177427695</v>
      </c>
      <c r="BG143" s="2">
        <f t="shared" si="21"/>
        <v>1302807.6887616923</v>
      </c>
      <c r="BI143">
        <f t="shared" si="22"/>
        <v>0</v>
      </c>
      <c r="BJ143" s="90">
        <f t="shared" si="23"/>
        <v>1</v>
      </c>
      <c r="BP143" s="206">
        <f t="shared" si="26"/>
        <v>1302807.6887616923</v>
      </c>
    </row>
    <row r="144" spans="1:68">
      <c r="A144" s="11">
        <v>138</v>
      </c>
      <c r="C144" s="25">
        <v>0.91658657903834517</v>
      </c>
      <c r="D144" s="25">
        <v>8.3413420961654799E-2</v>
      </c>
      <c r="E144" s="426" t="e">
        <v>#REF!</v>
      </c>
      <c r="F144" s="25">
        <v>0.84987757017770038</v>
      </c>
      <c r="G144" s="25">
        <v>0.15012242982229967</v>
      </c>
      <c r="H144" s="426" t="e">
        <v>#REF!</v>
      </c>
      <c r="I144" s="25">
        <v>0.75092625179404027</v>
      </c>
      <c r="J144" s="25">
        <v>0.24907374820595971</v>
      </c>
      <c r="K144" s="426" t="e">
        <v>#REF!</v>
      </c>
      <c r="L144" s="25">
        <v>0.18659774681380287</v>
      </c>
      <c r="M144" s="25">
        <v>0.50092858126680773</v>
      </c>
      <c r="N144" s="25">
        <v>0.31247367191938941</v>
      </c>
      <c r="O144" s="25">
        <v>-11.080430348699881</v>
      </c>
      <c r="P144" s="25">
        <v>3.4821078149997596E-2</v>
      </c>
      <c r="Q144" s="25">
        <v>6.652418006450629E-5</v>
      </c>
      <c r="R144" s="25">
        <v>1.0658246152090944</v>
      </c>
      <c r="S144" s="146"/>
      <c r="T144">
        <v>1.0656722568457866</v>
      </c>
      <c r="U144">
        <v>0.46066141983796299</v>
      </c>
      <c r="V144">
        <v>0.33123885714691997</v>
      </c>
      <c r="W144">
        <v>1</v>
      </c>
      <c r="Y144" s="2">
        <v>336.32165199140763</v>
      </c>
      <c r="Z144" s="2">
        <v>72.298573672547292</v>
      </c>
      <c r="AA144" s="2">
        <v>3067.9758688831989</v>
      </c>
      <c r="AB144" s="2">
        <v>1745.2240769065675</v>
      </c>
      <c r="AC144" s="2">
        <v>1517.0388089808275</v>
      </c>
      <c r="AD144" s="2">
        <v>310.53244095825937</v>
      </c>
      <c r="AE144" s="2">
        <v>535.77976507122946</v>
      </c>
      <c r="AF144" s="2">
        <v>1044.894467394397</v>
      </c>
      <c r="AG144" s="2">
        <v>126.47817937330551</v>
      </c>
      <c r="AH144" s="2">
        <v>193.50142068854629</v>
      </c>
      <c r="AI144" s="2">
        <v>452725.17250823724</v>
      </c>
      <c r="AJ144" s="2">
        <v>424900.0569478948</v>
      </c>
      <c r="AL144" s="25">
        <v>0.91862788133244244</v>
      </c>
      <c r="AM144" s="25">
        <v>0.91464726891013115</v>
      </c>
      <c r="AN144" s="25">
        <v>0.90952567844140297</v>
      </c>
      <c r="AO144" s="25">
        <v>0.82052600021811295</v>
      </c>
      <c r="AP144" s="25">
        <v>0.74443116598289671</v>
      </c>
      <c r="AQ144" s="25">
        <v>0.91862788133244244</v>
      </c>
      <c r="AR144" s="25">
        <v>0.91464726891013115</v>
      </c>
      <c r="AS144" s="25">
        <v>0.90952567844140297</v>
      </c>
      <c r="AT144" s="25">
        <v>0.82052600021811295</v>
      </c>
      <c r="AU144" s="25">
        <v>0.74443116598289671</v>
      </c>
      <c r="AW144" s="1">
        <v>13.576462573535906</v>
      </c>
      <c r="AX144" s="1">
        <v>15.441765967207408</v>
      </c>
      <c r="AY144" s="2">
        <v>1673616.5490187097</v>
      </c>
      <c r="AZ144" s="1">
        <v>15.264192950090887</v>
      </c>
      <c r="BA144" s="1">
        <v>17.137691872819133</v>
      </c>
      <c r="BB144" s="2">
        <v>1322406.2023174854</v>
      </c>
      <c r="BC144" s="2">
        <f t="shared" si="24"/>
        <v>-351210.34670122433</v>
      </c>
      <c r="BD144" s="242">
        <f t="shared" si="25"/>
        <v>1.6877303765549811</v>
      </c>
      <c r="BE144" s="510">
        <f t="shared" si="19"/>
        <v>-208096.24071477566</v>
      </c>
      <c r="BF144" s="161">
        <f t="shared" si="20"/>
        <v>498617.46274703532</v>
      </c>
      <c r="BG144" s="2">
        <f t="shared" si="21"/>
        <v>1119864.6696970568</v>
      </c>
      <c r="BI144">
        <f t="shared" si="22"/>
        <v>0</v>
      </c>
      <c r="BJ144" s="90">
        <f t="shared" si="23"/>
        <v>1</v>
      </c>
      <c r="BP144" s="206">
        <f t="shared" si="26"/>
        <v>1119864.6696970568</v>
      </c>
    </row>
    <row r="145" spans="1:68">
      <c r="A145" s="11">
        <v>139</v>
      </c>
      <c r="C145" s="25">
        <v>0.9209751109224521</v>
      </c>
      <c r="D145" s="25">
        <v>7.90248890775479E-2</v>
      </c>
      <c r="E145" s="426" t="e">
        <v>#REF!</v>
      </c>
      <c r="F145" s="25">
        <v>0.8638820127769854</v>
      </c>
      <c r="G145" s="25">
        <v>0.13611798722301463</v>
      </c>
      <c r="H145" s="426" t="e">
        <v>#REF!</v>
      </c>
      <c r="I145" s="25">
        <v>0.76745318654802364</v>
      </c>
      <c r="J145" s="25">
        <v>0.23254681345197631</v>
      </c>
      <c r="K145" s="426" t="e">
        <v>#REF!</v>
      </c>
      <c r="L145" s="25">
        <v>5.5741514306122952E-2</v>
      </c>
      <c r="M145" s="25">
        <v>0.50014009867928433</v>
      </c>
      <c r="N145" s="25">
        <v>0.44411838701459272</v>
      </c>
      <c r="O145" s="25">
        <v>-11.055028132779679</v>
      </c>
      <c r="P145" s="25">
        <v>3.5375573278765754E-2</v>
      </c>
      <c r="Q145" s="25">
        <v>6.9843463546561123E-5</v>
      </c>
      <c r="R145" s="25">
        <v>1.0562681257449296</v>
      </c>
      <c r="S145" s="146"/>
      <c r="T145">
        <v>1.0264684647071316</v>
      </c>
      <c r="U145">
        <v>0.42903098040702309</v>
      </c>
      <c r="V145">
        <v>0.31114172152357583</v>
      </c>
      <c r="W145">
        <v>1</v>
      </c>
      <c r="Y145" s="2">
        <v>1073.9275495235988</v>
      </c>
      <c r="Z145" s="2">
        <v>638.88717999210871</v>
      </c>
      <c r="AA145" s="2">
        <v>4351.493034685971</v>
      </c>
      <c r="AB145" s="2">
        <v>7430.8890551549975</v>
      </c>
      <c r="AC145" s="2">
        <v>28.011210501211803</v>
      </c>
      <c r="AD145" s="2">
        <v>4844.305205150371</v>
      </c>
      <c r="AE145" s="2">
        <v>625.02833956795064</v>
      </c>
      <c r="AF145" s="2">
        <v>1024.8666622116525</v>
      </c>
      <c r="AG145" s="2">
        <v>76.291317101290574</v>
      </c>
      <c r="AH145" s="2">
        <v>316.36753339634026</v>
      </c>
      <c r="AI145" s="2">
        <v>409810.99764645478</v>
      </c>
      <c r="AJ145" s="2">
        <v>373193.49761798786</v>
      </c>
      <c r="AL145" s="25">
        <v>0.91968241906781067</v>
      </c>
      <c r="AM145" s="25">
        <v>0.91469440709846972</v>
      </c>
      <c r="AN145" s="25">
        <v>0.91104025263250943</v>
      </c>
      <c r="AO145" s="25">
        <v>0.91486262414586583</v>
      </c>
      <c r="AP145" s="25">
        <v>0.72265676451435246</v>
      </c>
      <c r="AQ145" s="25">
        <v>0.91968241906781067</v>
      </c>
      <c r="AR145" s="25">
        <v>0.91469440709846972</v>
      </c>
      <c r="AS145" s="25">
        <v>0.91104025263250943</v>
      </c>
      <c r="AT145" s="25">
        <v>0.91486262414586583</v>
      </c>
      <c r="AU145" s="25">
        <v>0.72265676451435246</v>
      </c>
      <c r="AW145" s="1">
        <v>13.093964610568596</v>
      </c>
      <c r="AX145" s="1">
        <v>14.723817429780636</v>
      </c>
      <c r="AY145" s="2">
        <v>1100884.2732081963</v>
      </c>
      <c r="AZ145" s="1">
        <v>15.211770506944431</v>
      </c>
      <c r="BA145" s="1">
        <v>16.906622390368305</v>
      </c>
      <c r="BB145" s="2">
        <v>1047081.8688421835</v>
      </c>
      <c r="BC145" s="2">
        <f t="shared" si="24"/>
        <v>-53802.404366012779</v>
      </c>
      <c r="BD145" s="242">
        <f t="shared" si="25"/>
        <v>2.1178058963758346</v>
      </c>
      <c r="BE145" s="510">
        <f t="shared" si="19"/>
        <v>-25404.785423481881</v>
      </c>
      <c r="BF145" s="161">
        <f t="shared" si="20"/>
        <v>994150.06448277924</v>
      </c>
      <c r="BG145" s="2">
        <f t="shared" si="21"/>
        <v>1386801.4122689255</v>
      </c>
      <c r="BI145">
        <f t="shared" si="22"/>
        <v>0</v>
      </c>
      <c r="BJ145" s="90">
        <f t="shared" si="23"/>
        <v>1</v>
      </c>
      <c r="BP145" s="206">
        <f t="shared" si="26"/>
        <v>1386801.4122689255</v>
      </c>
    </row>
    <row r="146" spans="1:68">
      <c r="A146" s="11">
        <v>140</v>
      </c>
      <c r="C146" s="25">
        <v>0.92802465508300402</v>
      </c>
      <c r="D146" s="25">
        <v>7.1975344916996004E-2</v>
      </c>
      <c r="E146" s="426" t="e">
        <v>#REF!</v>
      </c>
      <c r="F146" s="25">
        <v>0.86104207917996511</v>
      </c>
      <c r="G146" s="25">
        <v>0.13895792082003486</v>
      </c>
      <c r="H146" s="426" t="e">
        <v>#REF!</v>
      </c>
      <c r="I146" s="25">
        <v>0.75396079705848251</v>
      </c>
      <c r="J146" s="25">
        <v>0.24603920294151746</v>
      </c>
      <c r="K146" s="426" t="e">
        <v>#REF!</v>
      </c>
      <c r="L146" s="25">
        <v>0.13455820230682758</v>
      </c>
      <c r="M146" s="25">
        <v>0.50126989423227186</v>
      </c>
      <c r="N146" s="25">
        <v>0.36417190346090056</v>
      </c>
      <c r="O146" s="25">
        <v>-11.094473243461071</v>
      </c>
      <c r="P146" s="25">
        <v>3.6250495889988937E-2</v>
      </c>
      <c r="Q146" s="25">
        <v>6.9655254709614291E-5</v>
      </c>
      <c r="R146" s="25">
        <v>1.0558173923629244</v>
      </c>
      <c r="S146" s="146"/>
      <c r="T146">
        <v>0.92389106076933969</v>
      </c>
      <c r="U146">
        <v>0.42698948014167554</v>
      </c>
      <c r="V146">
        <v>0.32823034690592201</v>
      </c>
      <c r="W146">
        <v>1</v>
      </c>
      <c r="Y146" s="2">
        <v>996.3961260202318</v>
      </c>
      <c r="Z146" s="2">
        <v>15060.714317000202</v>
      </c>
      <c r="AA146" s="2">
        <v>3435.9267161480598</v>
      </c>
      <c r="AB146" s="2">
        <v>13256.020077174107</v>
      </c>
      <c r="AC146" s="2">
        <v>992.20612440669629</v>
      </c>
      <c r="AD146" s="2">
        <v>234.94904339954812</v>
      </c>
      <c r="AE146" s="2">
        <v>642.75238888551792</v>
      </c>
      <c r="AF146" s="2">
        <v>1335.2662297870868</v>
      </c>
      <c r="AG146" s="2">
        <v>153.00284989289474</v>
      </c>
      <c r="AH146" s="2">
        <v>407.97703811438964</v>
      </c>
      <c r="AI146" s="2">
        <v>392076.03209724277</v>
      </c>
      <c r="AJ146" s="2">
        <v>353669.1543287331</v>
      </c>
      <c r="AL146" s="25">
        <v>0.91429584713933931</v>
      </c>
      <c r="AM146" s="25">
        <v>0.91522562834137899</v>
      </c>
      <c r="AN146" s="25">
        <v>0.91722924639682168</v>
      </c>
      <c r="AO146" s="25">
        <v>0.84919711844228518</v>
      </c>
      <c r="AP146" s="25">
        <v>0.66827052718357671</v>
      </c>
      <c r="AQ146" s="25">
        <v>0.91429584713933931</v>
      </c>
      <c r="AR146" s="25">
        <v>0.91522562834137899</v>
      </c>
      <c r="AS146" s="25">
        <v>0.91722924639682168</v>
      </c>
      <c r="AT146" s="25">
        <v>0.84919711844228518</v>
      </c>
      <c r="AU146" s="25">
        <v>0.66827052718357671</v>
      </c>
      <c r="AW146" s="1">
        <v>13.159122126020256</v>
      </c>
      <c r="AX146" s="1">
        <v>15.160875381941628</v>
      </c>
      <c r="AY146" s="2">
        <v>1484689.9543206873</v>
      </c>
      <c r="AZ146" s="1">
        <v>15.416427840340745</v>
      </c>
      <c r="BA146" s="1">
        <v>17.374138231785629</v>
      </c>
      <c r="BB146" s="2">
        <v>1151392.1233423811</v>
      </c>
      <c r="BC146" s="2">
        <f t="shared" si="24"/>
        <v>-333297.83097830624</v>
      </c>
      <c r="BD146" s="242">
        <f t="shared" si="25"/>
        <v>2.2573057143204895</v>
      </c>
      <c r="BE146" s="510">
        <f t="shared" si="19"/>
        <v>-147652.94256061278</v>
      </c>
      <c r="BF146" s="161">
        <f t="shared" si="20"/>
        <v>620769.58584255353</v>
      </c>
      <c r="BG146" s="2">
        <f t="shared" si="21"/>
        <v>1315236.3311121382</v>
      </c>
      <c r="BI146">
        <f t="shared" si="22"/>
        <v>0</v>
      </c>
      <c r="BJ146" s="90">
        <f t="shared" si="23"/>
        <v>1</v>
      </c>
      <c r="BP146" s="206">
        <f t="shared" si="26"/>
        <v>1315236.3311121382</v>
      </c>
    </row>
    <row r="147" spans="1:68">
      <c r="A147" s="11">
        <v>141</v>
      </c>
      <c r="C147" s="25">
        <v>0.92590000592624289</v>
      </c>
      <c r="D147" s="25">
        <v>7.4099994073757142E-2</v>
      </c>
      <c r="E147" s="426" t="e">
        <v>#REF!</v>
      </c>
      <c r="F147" s="25">
        <v>0.85553614766025821</v>
      </c>
      <c r="G147" s="25">
        <v>0.14446385233974182</v>
      </c>
      <c r="H147" s="426" t="e">
        <v>#REF!</v>
      </c>
      <c r="I147" s="25">
        <v>0.75985665645639489</v>
      </c>
      <c r="J147" s="25">
        <v>0.24014334354360517</v>
      </c>
      <c r="K147" s="426" t="e">
        <v>#REF!</v>
      </c>
      <c r="L147" s="25">
        <v>0.12376840817426737</v>
      </c>
      <c r="M147" s="25">
        <v>0.49455017887903174</v>
      </c>
      <c r="N147" s="25">
        <v>0.38168141294670088</v>
      </c>
      <c r="O147" s="25">
        <v>-11.196580149932625</v>
      </c>
      <c r="P147" s="25">
        <v>3.5415252477621659E-2</v>
      </c>
      <c r="Q147" s="25">
        <v>6.0725943504013577E-5</v>
      </c>
      <c r="R147" s="25">
        <v>1.0606111737609907</v>
      </c>
      <c r="S147" s="146"/>
      <c r="T147">
        <v>0.9509563671226956</v>
      </c>
      <c r="U147">
        <v>0.44685276470058261</v>
      </c>
      <c r="V147">
        <v>0.31718154922582037</v>
      </c>
      <c r="W147">
        <v>1</v>
      </c>
      <c r="Y147" s="2">
        <v>1393.2422814603838</v>
      </c>
      <c r="Z147" s="2">
        <v>651.64981420829099</v>
      </c>
      <c r="AA147" s="2">
        <v>334.01296031762035</v>
      </c>
      <c r="AB147" s="2">
        <v>2249.0932453747901</v>
      </c>
      <c r="AC147" s="2">
        <v>144.14808535402079</v>
      </c>
      <c r="AD147" s="2">
        <v>1793.5334653449725</v>
      </c>
      <c r="AE147" s="2">
        <v>508.57478418796171</v>
      </c>
      <c r="AF147" s="2">
        <v>868.79092707186794</v>
      </c>
      <c r="AG147" s="2">
        <v>58.078634765616648</v>
      </c>
      <c r="AH147" s="2">
        <v>288.23144598190464</v>
      </c>
      <c r="AI147" s="2">
        <v>507008.60451636947</v>
      </c>
      <c r="AJ147" s="2">
        <v>464338.95004694187</v>
      </c>
      <c r="AL147" s="25">
        <v>0.91623756235288145</v>
      </c>
      <c r="AM147" s="25">
        <v>0.91191681718615791</v>
      </c>
      <c r="AN147" s="25">
        <v>0.90185803733948933</v>
      </c>
      <c r="AO147" s="25">
        <v>0.8504138150807391</v>
      </c>
      <c r="AP147" s="25">
        <v>0.73189848116627998</v>
      </c>
      <c r="AQ147" s="25">
        <v>0.91623756235288145</v>
      </c>
      <c r="AR147" s="25">
        <v>0.91191681718615791</v>
      </c>
      <c r="AS147" s="25">
        <v>0.90185803733948933</v>
      </c>
      <c r="AT147" s="25">
        <v>0.8504138150807391</v>
      </c>
      <c r="AU147" s="25">
        <v>0.73189848116627998</v>
      </c>
      <c r="AW147" s="1">
        <v>13.2937099506573</v>
      </c>
      <c r="AX147" s="1">
        <v>15.114298041690892</v>
      </c>
      <c r="AY147" s="2">
        <v>1636655.2640748294</v>
      </c>
      <c r="AZ147" s="1">
        <v>15.380492142892752</v>
      </c>
      <c r="BA147" s="1">
        <v>17.2372663759486</v>
      </c>
      <c r="BB147" s="2">
        <v>1189335.0062916733</v>
      </c>
      <c r="BC147" s="2">
        <f t="shared" si="24"/>
        <v>-447320.25778315612</v>
      </c>
      <c r="BD147" s="242">
        <f t="shared" si="25"/>
        <v>2.0867821922354519</v>
      </c>
      <c r="BE147" s="510">
        <f t="shared" si="19"/>
        <v>-214358.86286913691</v>
      </c>
      <c r="BF147" s="161">
        <f t="shared" si="20"/>
        <v>490338.32803033851</v>
      </c>
      <c r="BG147" s="2">
        <f t="shared" si="21"/>
        <v>1271543.7365711669</v>
      </c>
      <c r="BI147">
        <f t="shared" si="22"/>
        <v>0</v>
      </c>
      <c r="BJ147" s="90">
        <f t="shared" si="23"/>
        <v>1</v>
      </c>
      <c r="BP147" s="206">
        <f t="shared" si="26"/>
        <v>1271543.7365711669</v>
      </c>
    </row>
    <row r="148" spans="1:68">
      <c r="A148" s="11">
        <v>142</v>
      </c>
      <c r="C148" s="25">
        <v>0.92185948725150468</v>
      </c>
      <c r="D148" s="25">
        <v>7.814051274849533E-2</v>
      </c>
      <c r="E148" s="426" t="e">
        <v>#REF!</v>
      </c>
      <c r="F148" s="25">
        <v>0.85758207842771195</v>
      </c>
      <c r="G148" s="25">
        <v>0.14241792157228811</v>
      </c>
      <c r="H148" s="426" t="e">
        <v>#REF!</v>
      </c>
      <c r="I148" s="25">
        <v>0.7340650271040976</v>
      </c>
      <c r="J148" s="25">
        <v>0.26593497289590234</v>
      </c>
      <c r="K148" s="426" t="e">
        <v>#REF!</v>
      </c>
      <c r="L148" s="25">
        <v>0.13586220346035194</v>
      </c>
      <c r="M148" s="25">
        <v>0.49842857668682328</v>
      </c>
      <c r="N148" s="25">
        <v>0.36570921985282479</v>
      </c>
      <c r="O148" s="25">
        <v>-11.405143100643414</v>
      </c>
      <c r="P148" s="25">
        <v>3.8265114403852933E-2</v>
      </c>
      <c r="Q148" s="25">
        <v>5.5562152680373669E-5</v>
      </c>
      <c r="R148" s="25">
        <v>1.0761222257477792</v>
      </c>
      <c r="S148" s="146"/>
      <c r="T148">
        <v>1.0516019058393091</v>
      </c>
      <c r="U148">
        <v>0.44095970644242871</v>
      </c>
      <c r="V148">
        <v>0.35339392427869382</v>
      </c>
      <c r="W148">
        <v>1</v>
      </c>
      <c r="Y148" s="2">
        <v>930.68903662040373</v>
      </c>
      <c r="Z148" s="2">
        <v>9195.8267136904778</v>
      </c>
      <c r="AA148" s="2">
        <v>742.10315524591408</v>
      </c>
      <c r="AB148" s="2">
        <v>50.442475969876376</v>
      </c>
      <c r="AC148" s="2">
        <v>356.4826024336852</v>
      </c>
      <c r="AD148" s="2">
        <v>2858.5699295509826</v>
      </c>
      <c r="AE148" s="2">
        <v>558.15819140633766</v>
      </c>
      <c r="AF148" s="2">
        <v>999.23095789364163</v>
      </c>
      <c r="AG148" s="2">
        <v>110.75125895543269</v>
      </c>
      <c r="AH148" s="2">
        <v>289.83367944519779</v>
      </c>
      <c r="AI148" s="2">
        <v>477920.81720929849</v>
      </c>
      <c r="AJ148" s="2">
        <v>450400.23225146061</v>
      </c>
      <c r="AL148" s="25">
        <v>0.92054108820288949</v>
      </c>
      <c r="AM148" s="25">
        <v>0.90973744436970849</v>
      </c>
      <c r="AN148" s="25">
        <v>0.92159591174928412</v>
      </c>
      <c r="AO148" s="25">
        <v>0.858412175972465</v>
      </c>
      <c r="AP148" s="25">
        <v>0.65352368964432428</v>
      </c>
      <c r="AQ148" s="25">
        <v>0.92054108820288949</v>
      </c>
      <c r="AR148" s="25">
        <v>0.90973744436970849</v>
      </c>
      <c r="AS148" s="25">
        <v>0.92159591174928412</v>
      </c>
      <c r="AT148" s="25">
        <v>0.858412175972465</v>
      </c>
      <c r="AU148" s="25">
        <v>0.65352368964432428</v>
      </c>
      <c r="AW148" s="1">
        <v>13.343793678767339</v>
      </c>
      <c r="AX148" s="1">
        <v>15.326316801378928</v>
      </c>
      <c r="AY148" s="2">
        <v>1697123.3154108098</v>
      </c>
      <c r="AZ148" s="1">
        <v>15.134171863514775</v>
      </c>
      <c r="BA148" s="1">
        <v>17.080800388396042</v>
      </c>
      <c r="BB148" s="2">
        <v>1214395.9630990073</v>
      </c>
      <c r="BC148" s="2">
        <f t="shared" si="24"/>
        <v>-482727.35231180256</v>
      </c>
      <c r="BD148" s="242">
        <f t="shared" si="25"/>
        <v>1.7903781847474356</v>
      </c>
      <c r="BE148" s="510">
        <f t="shared" si="19"/>
        <v>-269623.12008951325</v>
      </c>
      <c r="BF148" s="161">
        <f t="shared" si="20"/>
        <v>437883.67319196439</v>
      </c>
      <c r="BG148" s="2">
        <f t="shared" si="21"/>
        <v>1207071.5350633569</v>
      </c>
      <c r="BI148">
        <f t="shared" si="22"/>
        <v>0</v>
      </c>
      <c r="BJ148" s="90">
        <f t="shared" si="23"/>
        <v>1</v>
      </c>
      <c r="BP148" s="206">
        <f t="shared" si="26"/>
        <v>1207071.5350633569</v>
      </c>
    </row>
    <row r="149" spans="1:68">
      <c r="A149" s="11">
        <v>143</v>
      </c>
      <c r="C149" s="25">
        <v>0.92527877999740182</v>
      </c>
      <c r="D149" s="25">
        <v>7.472122000259819E-2</v>
      </c>
      <c r="E149" s="426" t="e">
        <v>#REF!</v>
      </c>
      <c r="F149" s="25">
        <v>0.85240571649347563</v>
      </c>
      <c r="G149" s="25">
        <v>0.1475942835065244</v>
      </c>
      <c r="H149" s="426" t="e">
        <v>#REF!</v>
      </c>
      <c r="I149" s="25">
        <v>0.76201099517372339</v>
      </c>
      <c r="J149" s="25">
        <v>0.23798900482627661</v>
      </c>
      <c r="K149" s="426" t="e">
        <v>#REF!</v>
      </c>
      <c r="L149" s="25">
        <v>0.13246191477966773</v>
      </c>
      <c r="M149" s="25">
        <v>0.49991578891581534</v>
      </c>
      <c r="N149" s="25">
        <v>0.36762229630451693</v>
      </c>
      <c r="O149" s="25">
        <v>-11.008352914432589</v>
      </c>
      <c r="P149" s="25">
        <v>3.3073868325155117E-2</v>
      </c>
      <c r="Q149" s="25">
        <v>6.6437397492732374E-5</v>
      </c>
      <c r="R149" s="25">
        <v>1.0616655271684843</v>
      </c>
      <c r="S149" s="146"/>
      <c r="T149">
        <v>0.97081461254558921</v>
      </c>
      <c r="U149">
        <v>0.45785171616445725</v>
      </c>
      <c r="V149">
        <v>0.31614574641036763</v>
      </c>
      <c r="W149">
        <v>1</v>
      </c>
      <c r="Y149" s="2">
        <v>563.87562423286136</v>
      </c>
      <c r="Z149" s="2">
        <v>2667.3370119924762</v>
      </c>
      <c r="AA149" s="2">
        <v>1232.4718851947177</v>
      </c>
      <c r="AB149" s="2">
        <v>1237.9491496854846</v>
      </c>
      <c r="AC149" s="2">
        <v>2830.8662646982266</v>
      </c>
      <c r="AD149" s="2">
        <v>1271.282362213286</v>
      </c>
      <c r="AE149" s="2">
        <v>552.44628139859822</v>
      </c>
      <c r="AF149" s="2">
        <v>1462.3434500497751</v>
      </c>
      <c r="AG149" s="2">
        <v>112.60018494069064</v>
      </c>
      <c r="AH149" s="2">
        <v>496.95632027725293</v>
      </c>
      <c r="AI149" s="2">
        <v>652871.52615377482</v>
      </c>
      <c r="AJ149" s="2">
        <v>629075.24292965455</v>
      </c>
      <c r="AL149" s="25">
        <v>0.91961489812419661</v>
      </c>
      <c r="AM149" s="25">
        <v>0.91800293677311406</v>
      </c>
      <c r="AN149" s="25">
        <v>0.91059551382772308</v>
      </c>
      <c r="AO149" s="25">
        <v>0.89058334704785858</v>
      </c>
      <c r="AP149" s="25">
        <v>0.73900805531596581</v>
      </c>
      <c r="AQ149" s="25">
        <v>0.91961489812419661</v>
      </c>
      <c r="AR149" s="25">
        <v>0.91800293677311406</v>
      </c>
      <c r="AS149" s="25">
        <v>0.91059551382772308</v>
      </c>
      <c r="AT149" s="25">
        <v>0.89058334704785858</v>
      </c>
      <c r="AU149" s="25">
        <v>0.73900805531596581</v>
      </c>
      <c r="AW149" s="1">
        <v>13.448995585734876</v>
      </c>
      <c r="AX149" s="1">
        <v>15.172609477294825</v>
      </c>
      <c r="AY149" s="2">
        <v>2241604.3720499002</v>
      </c>
      <c r="AZ149" s="1">
        <v>15.457519013387502</v>
      </c>
      <c r="BA149" s="1">
        <v>17.21027741485296</v>
      </c>
      <c r="BB149" s="2">
        <v>1596635.7142985549</v>
      </c>
      <c r="BC149" s="2">
        <f t="shared" si="24"/>
        <v>-644968.65775134531</v>
      </c>
      <c r="BD149" s="242">
        <f t="shared" si="25"/>
        <v>2.0085234276526265</v>
      </c>
      <c r="BE149" s="510">
        <f t="shared" si="19"/>
        <v>-321115.82512389414</v>
      </c>
      <c r="BF149" s="161">
        <f t="shared" si="20"/>
        <v>-89765.078332320321</v>
      </c>
      <c r="BG149" s="2">
        <f t="shared" si="21"/>
        <v>876567.32784344559</v>
      </c>
      <c r="BI149">
        <f t="shared" si="22"/>
        <v>0</v>
      </c>
      <c r="BJ149" s="90">
        <f t="shared" si="23"/>
        <v>1</v>
      </c>
      <c r="BP149" s="206">
        <f t="shared" si="26"/>
        <v>876567.32784344559</v>
      </c>
    </row>
    <row r="150" spans="1:68">
      <c r="A150" s="11">
        <v>144</v>
      </c>
      <c r="C150" s="25">
        <v>0.93171516929093834</v>
      </c>
      <c r="D150" s="25">
        <v>6.828483070906162E-2</v>
      </c>
      <c r="E150" s="426" t="e">
        <v>#REF!</v>
      </c>
      <c r="F150" s="25">
        <v>0.85600699778325773</v>
      </c>
      <c r="G150" s="25">
        <v>0.1439930022167423</v>
      </c>
      <c r="H150" s="426" t="e">
        <v>#REF!</v>
      </c>
      <c r="I150" s="25">
        <v>0.76883051972361849</v>
      </c>
      <c r="J150" s="25">
        <v>0.23116948027638154</v>
      </c>
      <c r="K150" s="426" t="e">
        <v>#REF!</v>
      </c>
      <c r="L150" s="25">
        <v>0.11619164443432817</v>
      </c>
      <c r="M150" s="25">
        <v>0.49883169024798935</v>
      </c>
      <c r="N150" s="25">
        <v>0.38497666531768249</v>
      </c>
      <c r="O150" s="25">
        <v>-11.537770145967173</v>
      </c>
      <c r="P150" s="25">
        <v>3.8297131289018065E-2</v>
      </c>
      <c r="Q150" s="25">
        <v>4.8726348762832742E-5</v>
      </c>
      <c r="R150" s="25">
        <v>1.0923003056440765</v>
      </c>
      <c r="S150" s="146"/>
      <c r="T150">
        <v>0.88827903365694671</v>
      </c>
      <c r="U150">
        <v>0.44634105405701602</v>
      </c>
      <c r="V150">
        <v>0.30683755108353772</v>
      </c>
      <c r="W150">
        <v>1</v>
      </c>
      <c r="Y150" s="2">
        <v>381.57779941784275</v>
      </c>
      <c r="Z150" s="2">
        <v>6695.6795990860146</v>
      </c>
      <c r="AA150" s="2">
        <v>83.969469626390037</v>
      </c>
      <c r="AB150" s="2">
        <v>9383.2513188625326</v>
      </c>
      <c r="AC150" s="2">
        <v>850.12641913210814</v>
      </c>
      <c r="AD150" s="2">
        <v>5903.6852069179486</v>
      </c>
      <c r="AE150" s="2">
        <v>577.95873258201141</v>
      </c>
      <c r="AF150" s="2">
        <v>962.38224665997063</v>
      </c>
      <c r="AG150" s="2">
        <v>110.80518843326259</v>
      </c>
      <c r="AH150" s="2">
        <v>439.46628511252482</v>
      </c>
      <c r="AI150" s="2">
        <v>745416.8546265621</v>
      </c>
      <c r="AJ150" s="2">
        <v>714725.68650000275</v>
      </c>
      <c r="AL150" s="25">
        <v>0.91995874148448864</v>
      </c>
      <c r="AM150" s="25">
        <v>0.90694944994173143</v>
      </c>
      <c r="AN150" s="25">
        <v>0.90547747179496074</v>
      </c>
      <c r="AO150" s="25">
        <v>0.90007926833991803</v>
      </c>
      <c r="AP150" s="25">
        <v>0.64877119988750143</v>
      </c>
      <c r="AQ150" s="25">
        <v>0.91995874148448864</v>
      </c>
      <c r="AR150" s="25">
        <v>0.90694944994173143</v>
      </c>
      <c r="AS150" s="25">
        <v>0.90547747179496074</v>
      </c>
      <c r="AT150" s="25">
        <v>0.90007926833991803</v>
      </c>
      <c r="AU150" s="25">
        <v>0.64877119988750143</v>
      </c>
      <c r="AW150" s="1">
        <v>13.134669834830005</v>
      </c>
      <c r="AX150" s="1">
        <v>15.074413675868605</v>
      </c>
      <c r="AY150" s="2">
        <v>2474105.9167975509</v>
      </c>
      <c r="AZ150" s="1">
        <v>15.48299779702457</v>
      </c>
      <c r="BA150" s="1">
        <v>17.4064399034838</v>
      </c>
      <c r="BB150" s="2">
        <v>1829974.9315694303</v>
      </c>
      <c r="BC150" s="2">
        <f t="shared" si="24"/>
        <v>-644130.98522812058</v>
      </c>
      <c r="BD150" s="242">
        <f t="shared" si="25"/>
        <v>2.3483279621945652</v>
      </c>
      <c r="BE150" s="510">
        <f t="shared" si="19"/>
        <v>-274293.45287281158</v>
      </c>
      <c r="BF150" s="161">
        <f t="shared" si="20"/>
        <v>-372558.74322475027</v>
      </c>
      <c r="BG150" s="2">
        <f t="shared" si="21"/>
        <v>647304.71595450095</v>
      </c>
      <c r="BI150">
        <f t="shared" si="22"/>
        <v>0</v>
      </c>
      <c r="BJ150" s="90">
        <f t="shared" si="23"/>
        <v>1</v>
      </c>
      <c r="BP150" s="206">
        <f t="shared" si="26"/>
        <v>647304.71595450095</v>
      </c>
    </row>
    <row r="151" spans="1:68">
      <c r="A151" s="11">
        <v>145</v>
      </c>
      <c r="C151" s="25">
        <v>0.91437730085676161</v>
      </c>
      <c r="D151" s="25">
        <v>8.5622699143238432E-2</v>
      </c>
      <c r="E151" s="426" t="e">
        <v>#REF!</v>
      </c>
      <c r="F151" s="25">
        <v>0.86235003649488295</v>
      </c>
      <c r="G151" s="25">
        <v>0.13764996350511702</v>
      </c>
      <c r="H151" s="426" t="e">
        <v>#REF!</v>
      </c>
      <c r="I151" s="25">
        <v>0.73903196232698809</v>
      </c>
      <c r="J151" s="25">
        <v>0.26096803767301197</v>
      </c>
      <c r="K151" s="426" t="e">
        <v>#REF!</v>
      </c>
      <c r="L151" s="25">
        <v>0.15239778247940294</v>
      </c>
      <c r="M151" s="25">
        <v>0.5029577875678084</v>
      </c>
      <c r="N151" s="25">
        <v>0.34464442995278866</v>
      </c>
      <c r="O151" s="25">
        <v>-11.12693220822346</v>
      </c>
      <c r="P151" s="25">
        <v>3.3398340772621812E-2</v>
      </c>
      <c r="Q151" s="25">
        <v>5.98181222192025E-5</v>
      </c>
      <c r="R151" s="25">
        <v>1.0894168668579853</v>
      </c>
      <c r="S151" s="146"/>
      <c r="T151">
        <v>1.1411506304477539</v>
      </c>
      <c r="U151">
        <v>0.42679803278982253</v>
      </c>
      <c r="V151">
        <v>0.34786353964911143</v>
      </c>
      <c r="W151">
        <v>1</v>
      </c>
      <c r="Y151" s="2">
        <v>313.33517384517461</v>
      </c>
      <c r="Z151" s="2">
        <v>2487.6911558481752</v>
      </c>
      <c r="AA151" s="2">
        <v>1241.5377086962476</v>
      </c>
      <c r="AB151" s="2">
        <v>1203.0253853271829</v>
      </c>
      <c r="AC151" s="2">
        <v>148.81020295902502</v>
      </c>
      <c r="AD151" s="2">
        <v>3368.2252487136057</v>
      </c>
      <c r="AE151" s="2">
        <v>532.17111285873023</v>
      </c>
      <c r="AF151" s="2">
        <v>1107.1805127087903</v>
      </c>
      <c r="AG151" s="2">
        <v>100.03063871738499</v>
      </c>
      <c r="AH151" s="2">
        <v>295.08125700687799</v>
      </c>
      <c r="AI151" s="2">
        <v>562344.09342294966</v>
      </c>
      <c r="AJ151" s="2">
        <v>520368.814139842</v>
      </c>
      <c r="AL151" s="25">
        <v>0.91729133919292516</v>
      </c>
      <c r="AM151" s="25">
        <v>0.90972789336677062</v>
      </c>
      <c r="AN151" s="25">
        <v>0.90877504926777863</v>
      </c>
      <c r="AO151" s="25">
        <v>0.8721133568702697</v>
      </c>
      <c r="AP151" s="25">
        <v>0.73234835994169978</v>
      </c>
      <c r="AQ151" s="25">
        <v>0.91729133919292516</v>
      </c>
      <c r="AR151" s="25">
        <v>0.90972789336677062</v>
      </c>
      <c r="AS151" s="25">
        <v>0.90877504926777863</v>
      </c>
      <c r="AT151" s="25">
        <v>0.8721133568702697</v>
      </c>
      <c r="AU151" s="25">
        <v>0.73234835994169978</v>
      </c>
      <c r="AW151" s="1">
        <v>13.455300272876761</v>
      </c>
      <c r="AX151" s="1">
        <v>15.24634812429613</v>
      </c>
      <c r="AY151" s="2">
        <v>1800902.399032237</v>
      </c>
      <c r="AZ151" s="1">
        <v>15.08700644531976</v>
      </c>
      <c r="BA151" s="1">
        <v>16.91953993195802</v>
      </c>
      <c r="BB151" s="2">
        <v>1442868.6270213963</v>
      </c>
      <c r="BC151" s="2">
        <f t="shared" si="24"/>
        <v>-358033.77201084071</v>
      </c>
      <c r="BD151" s="242">
        <f t="shared" si="25"/>
        <v>1.6317061724429998</v>
      </c>
      <c r="BE151" s="510">
        <f t="shared" si="19"/>
        <v>-219422.94394510411</v>
      </c>
      <c r="BF151" s="161">
        <f t="shared" si="20"/>
        <v>351945.64462804468</v>
      </c>
      <c r="BG151" s="2">
        <f t="shared" si="21"/>
        <v>971052.40422976553</v>
      </c>
      <c r="BI151">
        <f t="shared" si="22"/>
        <v>0</v>
      </c>
      <c r="BJ151" s="90">
        <f t="shared" si="23"/>
        <v>1</v>
      </c>
      <c r="BP151" s="206">
        <f t="shared" si="26"/>
        <v>971052.40422976553</v>
      </c>
    </row>
    <row r="152" spans="1:68">
      <c r="A152" s="11">
        <v>146</v>
      </c>
      <c r="C152" s="25">
        <v>0.92287617998675553</v>
      </c>
      <c r="D152" s="25">
        <v>7.7123820013244457E-2</v>
      </c>
      <c r="E152" s="426" t="e">
        <v>#REF!</v>
      </c>
      <c r="F152" s="25">
        <v>0.85090906483277462</v>
      </c>
      <c r="G152" s="25">
        <v>0.14909093516722532</v>
      </c>
      <c r="H152" s="426" t="e">
        <v>#REF!</v>
      </c>
      <c r="I152" s="25">
        <v>0.75776784658032614</v>
      </c>
      <c r="J152" s="25">
        <v>0.24223215341967388</v>
      </c>
      <c r="K152" s="426" t="e">
        <v>#REF!</v>
      </c>
      <c r="L152" s="25">
        <v>0.10787015978426029</v>
      </c>
      <c r="M152" s="25">
        <v>0.50103463990155406</v>
      </c>
      <c r="N152" s="25">
        <v>0.39109520031418565</v>
      </c>
      <c r="O152" s="25">
        <v>-11.135709711162164</v>
      </c>
      <c r="P152" s="25">
        <v>3.6579441351911608E-2</v>
      </c>
      <c r="Q152" s="25">
        <v>6.7771203906411028E-5</v>
      </c>
      <c r="R152" s="25">
        <v>1.0579639833082435</v>
      </c>
      <c r="S152" s="146"/>
      <c r="T152">
        <v>0.99165697720242885</v>
      </c>
      <c r="U152">
        <v>0.4595705442810098</v>
      </c>
      <c r="V152">
        <v>0.32552047294964831</v>
      </c>
      <c r="W152">
        <v>1</v>
      </c>
      <c r="Y152" s="2">
        <v>294.9915724998192</v>
      </c>
      <c r="Z152" s="2">
        <v>652.72994349451687</v>
      </c>
      <c r="AA152" s="2">
        <v>2027.7789317439606</v>
      </c>
      <c r="AB152" s="2">
        <v>14241.35355429423</v>
      </c>
      <c r="AC152" s="2">
        <v>97.158373187453819</v>
      </c>
      <c r="AD152" s="2">
        <v>4089.6209329546587</v>
      </c>
      <c r="AE152" s="2">
        <v>487.61540104315611</v>
      </c>
      <c r="AF152" s="2">
        <v>1031.7137713430091</v>
      </c>
      <c r="AG152" s="2">
        <v>154.53227682213674</v>
      </c>
      <c r="AH152" s="2">
        <v>369.91810033105469</v>
      </c>
      <c r="AI152" s="2">
        <v>365713.31497539178</v>
      </c>
      <c r="AJ152" s="2">
        <v>341447.94212413224</v>
      </c>
      <c r="AL152" s="25">
        <v>0.91641064810599615</v>
      </c>
      <c r="AM152" s="25">
        <v>0.91508905883341785</v>
      </c>
      <c r="AN152" s="25">
        <v>0.91208165441794775</v>
      </c>
      <c r="AO152" s="25">
        <v>0.88210763827169325</v>
      </c>
      <c r="AP152" s="25">
        <v>0.7116791625627763</v>
      </c>
      <c r="AQ152" s="25">
        <v>0.91641064810599615</v>
      </c>
      <c r="AR152" s="25">
        <v>0.91508905883341785</v>
      </c>
      <c r="AS152" s="25">
        <v>0.91208165441794775</v>
      </c>
      <c r="AT152" s="25">
        <v>0.88210763827169325</v>
      </c>
      <c r="AU152" s="25">
        <v>0.7116791625627763</v>
      </c>
      <c r="AW152" s="1">
        <v>13.205861420769322</v>
      </c>
      <c r="AX152" s="1">
        <v>15.004698952855291</v>
      </c>
      <c r="AY152" s="2">
        <v>1145052.1443099524</v>
      </c>
      <c r="AZ152" s="1">
        <v>15.188706028505919</v>
      </c>
      <c r="BA152" s="1">
        <v>17.008276879176154</v>
      </c>
      <c r="BB152" s="2">
        <v>1161123.4309101279</v>
      </c>
      <c r="BC152" s="2">
        <f t="shared" si="24"/>
        <v>16071.286600175546</v>
      </c>
      <c r="BD152" s="242">
        <f t="shared" si="25"/>
        <v>1.9828446077365971</v>
      </c>
      <c r="BE152" s="510">
        <f t="shared" si="19"/>
        <v>8105.1669593618863</v>
      </c>
      <c r="BF152" s="161">
        <f t="shared" si="20"/>
        <v>967885.68301313929</v>
      </c>
      <c r="BG152" s="2">
        <f t="shared" si="21"/>
        <v>1269069.533650819</v>
      </c>
      <c r="BI152">
        <f t="shared" si="22"/>
        <v>0</v>
      </c>
      <c r="BJ152" s="90">
        <f t="shared" si="23"/>
        <v>1</v>
      </c>
      <c r="BP152" s="206">
        <f t="shared" si="26"/>
        <v>1269069.533650819</v>
      </c>
    </row>
    <row r="153" spans="1:68">
      <c r="A153" s="11">
        <v>147</v>
      </c>
      <c r="C153" s="25">
        <v>0.9252402904185284</v>
      </c>
      <c r="D153" s="25">
        <v>7.4759709581471573E-2</v>
      </c>
      <c r="E153" s="426" t="e">
        <v>#REF!</v>
      </c>
      <c r="F153" s="25">
        <v>0.85770385540720429</v>
      </c>
      <c r="G153" s="25">
        <v>0.14229614459279566</v>
      </c>
      <c r="H153" s="426" t="e">
        <v>#REF!</v>
      </c>
      <c r="I153" s="25">
        <v>0.7337870989331543</v>
      </c>
      <c r="J153" s="25">
        <v>0.2662129010668457</v>
      </c>
      <c r="K153" s="426" t="e">
        <v>#REF!</v>
      </c>
      <c r="L153" s="25">
        <v>0.15868066753626209</v>
      </c>
      <c r="M153" s="25">
        <v>0.50105573235018364</v>
      </c>
      <c r="N153" s="25">
        <v>0.34026360011355428</v>
      </c>
      <c r="O153" s="25">
        <v>-10.943805955871568</v>
      </c>
      <c r="P153" s="25">
        <v>3.3997576213816515E-2</v>
      </c>
      <c r="Q153" s="25">
        <v>7.3670526180886871E-5</v>
      </c>
      <c r="R153" s="25">
        <v>1.0416752449514277</v>
      </c>
      <c r="S153" s="146"/>
      <c r="T153">
        <v>0.98405317154461791</v>
      </c>
      <c r="U153">
        <v>0.44433174216540233</v>
      </c>
      <c r="V153">
        <v>0.35158336944572499</v>
      </c>
      <c r="W153">
        <v>1</v>
      </c>
      <c r="Y153" s="2">
        <v>409.33914092466625</v>
      </c>
      <c r="Z153" s="2">
        <v>1580.3248130243414</v>
      </c>
      <c r="AA153" s="2">
        <v>633.26898361422616</v>
      </c>
      <c r="AB153" s="2">
        <v>1302.1046028065593</v>
      </c>
      <c r="AC153" s="2">
        <v>581.75170974694913</v>
      </c>
      <c r="AD153" s="2">
        <v>755.20745252811832</v>
      </c>
      <c r="AE153" s="2">
        <v>510.30272675357509</v>
      </c>
      <c r="AF153" s="2">
        <v>1040.3899631713732</v>
      </c>
      <c r="AG153" s="2">
        <v>230.06878971517327</v>
      </c>
      <c r="AH153" s="2">
        <v>528.53748337462787</v>
      </c>
      <c r="AI153" s="2">
        <v>545847.54935641831</v>
      </c>
      <c r="AJ153" s="2">
        <v>523575.19354134134</v>
      </c>
      <c r="AL153" s="25">
        <v>0.91982626081743846</v>
      </c>
      <c r="AM153" s="25">
        <v>0.91391120655439051</v>
      </c>
      <c r="AN153" s="25">
        <v>0.90779896464373511</v>
      </c>
      <c r="AO153" s="25">
        <v>0.8910629754630377</v>
      </c>
      <c r="AP153" s="25">
        <v>0.72662773707078077</v>
      </c>
      <c r="AQ153" s="25">
        <v>0.91982626081743846</v>
      </c>
      <c r="AR153" s="25">
        <v>0.91391120655439051</v>
      </c>
      <c r="AS153" s="25">
        <v>0.90779896464373511</v>
      </c>
      <c r="AT153" s="25">
        <v>0.8910629754630377</v>
      </c>
      <c r="AU153" s="25">
        <v>0.72662773707078077</v>
      </c>
      <c r="AW153" s="1">
        <v>13.653746273494619</v>
      </c>
      <c r="AX153" s="1">
        <v>15.489014092756429</v>
      </c>
      <c r="AY153" s="2">
        <v>1998987.7787719613</v>
      </c>
      <c r="AZ153" s="1">
        <v>15.500838069812474</v>
      </c>
      <c r="BA153" s="1">
        <v>17.342749543932161</v>
      </c>
      <c r="BB153" s="2">
        <v>1460157.4911532295</v>
      </c>
      <c r="BC153" s="2">
        <f t="shared" si="24"/>
        <v>-538830.28761873185</v>
      </c>
      <c r="BD153" s="242">
        <f t="shared" si="25"/>
        <v>1.847091796317855</v>
      </c>
      <c r="BE153" s="510">
        <f t="shared" si="19"/>
        <v>-291718.1965145861</v>
      </c>
      <c r="BF153" s="161">
        <f t="shared" si="20"/>
        <v>185611.62498717778</v>
      </c>
      <c r="BG153" s="2">
        <f t="shared" si="21"/>
        <v>1019976.6000167662</v>
      </c>
      <c r="BI153">
        <f t="shared" si="22"/>
        <v>0</v>
      </c>
      <c r="BJ153" s="90">
        <f t="shared" si="23"/>
        <v>1</v>
      </c>
      <c r="BP153" s="206">
        <f t="shared" si="26"/>
        <v>1019976.6000167662</v>
      </c>
    </row>
    <row r="154" spans="1:68">
      <c r="A154" s="11">
        <v>148</v>
      </c>
      <c r="C154" s="25">
        <v>0.92921184033511572</v>
      </c>
      <c r="D154" s="25">
        <v>7.0788159664884276E-2</v>
      </c>
      <c r="E154" s="426" t="e">
        <v>#REF!</v>
      </c>
      <c r="F154" s="25">
        <v>0.85529267523578478</v>
      </c>
      <c r="G154" s="25">
        <v>0.14470732476421519</v>
      </c>
      <c r="H154" s="426" t="e">
        <v>#REF!</v>
      </c>
      <c r="I154" s="25">
        <v>0.76605644475229173</v>
      </c>
      <c r="J154" s="25">
        <v>0.23394355524770821</v>
      </c>
      <c r="K154" s="426" t="e">
        <v>#REF!</v>
      </c>
      <c r="L154" s="25">
        <v>0.15115073687273495</v>
      </c>
      <c r="M154" s="25">
        <v>0.50049085943581262</v>
      </c>
      <c r="N154" s="25">
        <v>0.34835840369145243</v>
      </c>
      <c r="O154" s="25">
        <v>-11.379156795993342</v>
      </c>
      <c r="P154" s="25">
        <v>3.6783476475410991E-2</v>
      </c>
      <c r="Q154" s="25">
        <v>5.3584496076878212E-5</v>
      </c>
      <c r="R154" s="25">
        <v>1.0888135418017855</v>
      </c>
      <c r="S154" s="146"/>
      <c r="T154">
        <v>0.92804119006216845</v>
      </c>
      <c r="U154">
        <v>0.44686111364846759</v>
      </c>
      <c r="V154">
        <v>0.31363434362534776</v>
      </c>
      <c r="W154">
        <v>1</v>
      </c>
      <c r="Y154" s="2">
        <v>91.879680557585843</v>
      </c>
      <c r="Z154" s="2">
        <v>5167.5701073262735</v>
      </c>
      <c r="AA154" s="2">
        <v>2185.8535602878937</v>
      </c>
      <c r="AB154" s="2">
        <v>9027.90932855139</v>
      </c>
      <c r="AC154" s="2">
        <v>888.1516338852316</v>
      </c>
      <c r="AD154" s="2">
        <v>467.06327066849065</v>
      </c>
      <c r="AE154" s="2">
        <v>585.1529386273279</v>
      </c>
      <c r="AF154" s="2">
        <v>901.29463275692819</v>
      </c>
      <c r="AG154" s="2">
        <v>124.26510889850528</v>
      </c>
      <c r="AH154" s="2">
        <v>289.04103531876825</v>
      </c>
      <c r="AI154" s="2">
        <v>406265.81486682332</v>
      </c>
      <c r="AJ154" s="2">
        <v>375470.63747347018</v>
      </c>
      <c r="AL154" s="25">
        <v>0.91332380132837321</v>
      </c>
      <c r="AM154" s="25">
        <v>0.91658249178544704</v>
      </c>
      <c r="AN154" s="25">
        <v>0.90388086267777135</v>
      </c>
      <c r="AO154" s="25">
        <v>0.84110245026713171</v>
      </c>
      <c r="AP154" s="25">
        <v>0.71797860588605622</v>
      </c>
      <c r="AQ154" s="25">
        <v>0.91332380132837321</v>
      </c>
      <c r="AR154" s="25">
        <v>0.91658249178544704</v>
      </c>
      <c r="AS154" s="25">
        <v>0.90388086267777135</v>
      </c>
      <c r="AT154" s="25">
        <v>0.84110245026713171</v>
      </c>
      <c r="AU154" s="25">
        <v>0.71797860588605622</v>
      </c>
      <c r="AW154" s="1">
        <v>13.376666601221194</v>
      </c>
      <c r="AX154" s="1">
        <v>15.281945771557236</v>
      </c>
      <c r="AY154" s="2">
        <v>1412466.6668986848</v>
      </c>
      <c r="AZ154" s="1">
        <v>15.521745833192474</v>
      </c>
      <c r="BA154" s="1">
        <v>17.433140337374205</v>
      </c>
      <c r="BB154" s="2">
        <v>1108788.8603034234</v>
      </c>
      <c r="BC154" s="2">
        <f t="shared" si="24"/>
        <v>-303677.80659526144</v>
      </c>
      <c r="BD154" s="242">
        <f t="shared" si="25"/>
        <v>2.1450792319712804</v>
      </c>
      <c r="BE154" s="510">
        <f t="shared" si="19"/>
        <v>-141569.50571759918</v>
      </c>
      <c r="BF154" s="161">
        <f t="shared" si="20"/>
        <v>727799.98929670616</v>
      </c>
      <c r="BG154" s="2">
        <f t="shared" si="21"/>
        <v>1374690.4730073726</v>
      </c>
      <c r="BI154">
        <f t="shared" si="22"/>
        <v>0</v>
      </c>
      <c r="BJ154" s="90">
        <f t="shared" si="23"/>
        <v>1</v>
      </c>
      <c r="BP154" s="206">
        <f t="shared" si="26"/>
        <v>1374690.4730073726</v>
      </c>
    </row>
    <row r="155" spans="1:68">
      <c r="A155" s="11">
        <v>149</v>
      </c>
      <c r="C155" s="25">
        <v>0.92482494042167729</v>
      </c>
      <c r="D155" s="25">
        <v>7.5175059578322684E-2</v>
      </c>
      <c r="E155" s="426" t="e">
        <v>#REF!</v>
      </c>
      <c r="F155" s="25">
        <v>0.86400813060612391</v>
      </c>
      <c r="G155" s="25">
        <v>0.13599186939387609</v>
      </c>
      <c r="H155" s="426" t="e">
        <v>#REF!</v>
      </c>
      <c r="I155" s="25">
        <v>0.74969213022595227</v>
      </c>
      <c r="J155" s="25">
        <v>0.25030786977404773</v>
      </c>
      <c r="K155" s="426" t="e">
        <v>#REF!</v>
      </c>
      <c r="L155" s="25">
        <v>0.13153362040976962</v>
      </c>
      <c r="M155" s="25">
        <v>0.49992697267135278</v>
      </c>
      <c r="N155" s="25">
        <v>0.3685394069188776</v>
      </c>
      <c r="O155" s="25">
        <v>-11.742198511756207</v>
      </c>
      <c r="P155" s="25">
        <v>3.6637087875388323E-2</v>
      </c>
      <c r="Q155" s="25">
        <v>3.7042642053578613E-5</v>
      </c>
      <c r="R155" s="25">
        <v>1.1346813120243615</v>
      </c>
      <c r="S155" s="146"/>
      <c r="T155">
        <v>0.99743323740168022</v>
      </c>
      <c r="U155">
        <v>0.43005202449086793</v>
      </c>
      <c r="V155">
        <v>0.33511604397635947</v>
      </c>
      <c r="W155">
        <v>1</v>
      </c>
      <c r="Y155" s="2">
        <v>51.998639533704448</v>
      </c>
      <c r="Z155" s="2">
        <v>7699.4651312119231</v>
      </c>
      <c r="AA155" s="2">
        <v>424.62131757820919</v>
      </c>
      <c r="AB155" s="2">
        <v>11380.914973151881</v>
      </c>
      <c r="AC155" s="2">
        <v>713.74746671855542</v>
      </c>
      <c r="AD155" s="2">
        <v>3928.5355635189267</v>
      </c>
      <c r="AE155" s="2">
        <v>606.48298604762874</v>
      </c>
      <c r="AF155" s="2">
        <v>1102.2321767087419</v>
      </c>
      <c r="AG155" s="2">
        <v>115.98769319860486</v>
      </c>
      <c r="AH155" s="2">
        <v>376.94438365500912</v>
      </c>
      <c r="AI155" s="2">
        <v>624965.80960558495</v>
      </c>
      <c r="AJ155" s="2">
        <v>587525.31008188031</v>
      </c>
      <c r="AL155" s="25">
        <v>0.91524576528972479</v>
      </c>
      <c r="AM155" s="25">
        <v>0.92121518666262059</v>
      </c>
      <c r="AN155" s="25">
        <v>0.90692021288287528</v>
      </c>
      <c r="AO155" s="25">
        <v>0.8806459802087292</v>
      </c>
      <c r="AP155" s="25">
        <v>0.59943880590558529</v>
      </c>
      <c r="AQ155" s="25">
        <v>0.91524576528972479</v>
      </c>
      <c r="AR155" s="25">
        <v>0.92121518666262059</v>
      </c>
      <c r="AS155" s="25">
        <v>0.90692021288287528</v>
      </c>
      <c r="AT155" s="25">
        <v>0.8806459802087292</v>
      </c>
      <c r="AU155" s="25">
        <v>0.59943880590558529</v>
      </c>
      <c r="AW155" s="1">
        <v>13.065548161138857</v>
      </c>
      <c r="AX155" s="1">
        <v>15.145661287676536</v>
      </c>
      <c r="AY155" s="2">
        <v>2021781.839619349</v>
      </c>
      <c r="AZ155" s="1">
        <v>15.177566424094399</v>
      </c>
      <c r="BA155" s="1">
        <v>17.186556808442525</v>
      </c>
      <c r="BB155" s="2">
        <v>1612882.4137444245</v>
      </c>
      <c r="BC155" s="2">
        <f t="shared" si="24"/>
        <v>-408899.42587492452</v>
      </c>
      <c r="BD155" s="242">
        <f t="shared" si="25"/>
        <v>2.1120182629555426</v>
      </c>
      <c r="BE155" s="510">
        <f t="shared" si="19"/>
        <v>-193606.00854971478</v>
      </c>
      <c r="BF155" s="161">
        <f t="shared" si="20"/>
        <v>68705.866162867984</v>
      </c>
      <c r="BG155" s="2">
        <f t="shared" si="21"/>
        <v>815528.21411067946</v>
      </c>
      <c r="BI155">
        <f t="shared" si="22"/>
        <v>0</v>
      </c>
      <c r="BJ155" s="90">
        <f t="shared" si="23"/>
        <v>1</v>
      </c>
      <c r="BP155" s="206">
        <f t="shared" si="26"/>
        <v>815528.21411067946</v>
      </c>
    </row>
    <row r="156" spans="1:68">
      <c r="A156" s="11">
        <v>150</v>
      </c>
      <c r="C156" s="25">
        <v>0.92264404401863997</v>
      </c>
      <c r="D156" s="25">
        <v>7.7355955981359997E-2</v>
      </c>
      <c r="E156" s="426" t="e">
        <v>#REF!</v>
      </c>
      <c r="F156" s="25">
        <v>0.85662703681533126</v>
      </c>
      <c r="G156" s="25">
        <v>0.14337296318466874</v>
      </c>
      <c r="H156" s="426" t="e">
        <v>#REF!</v>
      </c>
      <c r="I156" s="25">
        <v>0.76219687056410446</v>
      </c>
      <c r="J156" s="25">
        <v>0.23780312943589557</v>
      </c>
      <c r="K156" s="426" t="e">
        <v>#REF!</v>
      </c>
      <c r="L156" s="25">
        <v>7.5850995307516711E-2</v>
      </c>
      <c r="M156" s="25">
        <v>0.50138607503393773</v>
      </c>
      <c r="N156" s="25">
        <v>0.42276292965854556</v>
      </c>
      <c r="O156" s="25">
        <v>-11.123346919393216</v>
      </c>
      <c r="P156" s="25">
        <v>3.6013601893514519E-2</v>
      </c>
      <c r="Q156" s="25">
        <v>6.700283407335443E-5</v>
      </c>
      <c r="R156" s="25">
        <v>1.0674219567460317</v>
      </c>
      <c r="S156" s="146"/>
      <c r="T156">
        <v>0.98923342236785317</v>
      </c>
      <c r="U156">
        <v>0.4517333791656381</v>
      </c>
      <c r="V156">
        <v>0.31812037211791561</v>
      </c>
      <c r="W156">
        <v>1</v>
      </c>
      <c r="Y156" s="2">
        <v>188.34735381935499</v>
      </c>
      <c r="Z156" s="2">
        <v>3094.3747821191805</v>
      </c>
      <c r="AA156" s="2">
        <v>1334.8129237180874</v>
      </c>
      <c r="AB156" s="2">
        <v>2826.0117145893732</v>
      </c>
      <c r="AC156" s="2">
        <v>497.08044241374267</v>
      </c>
      <c r="AD156" s="2">
        <v>118.32488822172699</v>
      </c>
      <c r="AE156" s="2">
        <v>551.38430873129278</v>
      </c>
      <c r="AF156" s="2">
        <v>1173.6510458305563</v>
      </c>
      <c r="AG156" s="2">
        <v>51.373646551464098</v>
      </c>
      <c r="AH156" s="2">
        <v>319.16913756960628</v>
      </c>
      <c r="AI156" s="2">
        <v>603845.64331205026</v>
      </c>
      <c r="AJ156" s="2">
        <v>564673.27395817521</v>
      </c>
      <c r="AL156" s="25">
        <v>0.91575397100463307</v>
      </c>
      <c r="AM156" s="25">
        <v>0.91786851608642916</v>
      </c>
      <c r="AN156" s="25">
        <v>0.9114917484492967</v>
      </c>
      <c r="AO156" s="25">
        <v>0.8453771304993708</v>
      </c>
      <c r="AP156" s="25">
        <v>0.78083400300094308</v>
      </c>
      <c r="AQ156" s="25">
        <v>0.91575397100463307</v>
      </c>
      <c r="AR156" s="25">
        <v>0.91786851608642916</v>
      </c>
      <c r="AS156" s="25">
        <v>0.9114917484492967</v>
      </c>
      <c r="AT156" s="25">
        <v>0.8453771304993708</v>
      </c>
      <c r="AU156" s="25">
        <v>0.78083400300094308</v>
      </c>
      <c r="AW156" s="1">
        <v>13.145847000466146</v>
      </c>
      <c r="AX156" s="1">
        <v>14.745929299670369</v>
      </c>
      <c r="AY156" s="2">
        <v>1730930.6650397226</v>
      </c>
      <c r="AZ156" s="1">
        <v>15.220489990215349</v>
      </c>
      <c r="BA156" s="1">
        <v>16.899412149929937</v>
      </c>
      <c r="BB156" s="2">
        <v>1269263.6193839901</v>
      </c>
      <c r="BC156" s="2">
        <f t="shared" si="24"/>
        <v>-461667.04565573251</v>
      </c>
      <c r="BD156" s="242">
        <f t="shared" si="25"/>
        <v>2.0746429897492025</v>
      </c>
      <c r="BE156" s="510">
        <f t="shared" si="19"/>
        <v>-222528.42919809645</v>
      </c>
      <c r="BF156" s="161">
        <f t="shared" si="20"/>
        <v>372404.85503486102</v>
      </c>
      <c r="BG156" s="2">
        <f t="shared" si="21"/>
        <v>1166014.7790504659</v>
      </c>
      <c r="BI156">
        <f t="shared" si="22"/>
        <v>0</v>
      </c>
      <c r="BJ156" s="90">
        <f t="shared" si="23"/>
        <v>1</v>
      </c>
      <c r="BP156" s="206">
        <f t="shared" si="26"/>
        <v>1166014.7790504659</v>
      </c>
    </row>
    <row r="157" spans="1:68">
      <c r="A157" s="11">
        <v>151</v>
      </c>
      <c r="C157" s="25">
        <v>0.92857113110492684</v>
      </c>
      <c r="D157" s="25">
        <v>7.1428868895073161E-2</v>
      </c>
      <c r="E157" s="426" t="e">
        <v>#REF!</v>
      </c>
      <c r="F157" s="25">
        <v>0.85914407523038616</v>
      </c>
      <c r="G157" s="25">
        <v>0.14085592476961387</v>
      </c>
      <c r="H157" s="426" t="e">
        <v>#REF!</v>
      </c>
      <c r="I157" s="25">
        <v>0.7657720516474531</v>
      </c>
      <c r="J157" s="25">
        <v>0.23422794835254687</v>
      </c>
      <c r="K157" s="426" t="e">
        <v>#REF!</v>
      </c>
      <c r="L157" s="25">
        <v>0.2013742011117437</v>
      </c>
      <c r="M157" s="25">
        <v>0.50385522054301846</v>
      </c>
      <c r="N157" s="25">
        <v>0.29477057834523784</v>
      </c>
      <c r="O157" s="25">
        <v>-11.302492854652604</v>
      </c>
      <c r="P157" s="25">
        <v>3.5064567211107664E-2</v>
      </c>
      <c r="Q157" s="25">
        <v>5.382454157053922E-5</v>
      </c>
      <c r="R157" s="25">
        <v>1.0900966055874535</v>
      </c>
      <c r="S157" s="146"/>
      <c r="T157">
        <v>0.9718886651294284</v>
      </c>
      <c r="U157">
        <v>0.43714428601703559</v>
      </c>
      <c r="V157">
        <v>0.3119423472705416</v>
      </c>
      <c r="W157">
        <v>1</v>
      </c>
      <c r="Y157" s="2">
        <v>1266.9986419445675</v>
      </c>
      <c r="Z157" s="2">
        <v>1884.30660391126</v>
      </c>
      <c r="AA157" s="2">
        <v>2001.8957440877709</v>
      </c>
      <c r="AB157" s="2">
        <v>2758.1213173288638</v>
      </c>
      <c r="AC157" s="2">
        <v>662.30476370193628</v>
      </c>
      <c r="AD157" s="2">
        <v>2700.3358217290997</v>
      </c>
      <c r="AE157" s="2">
        <v>593.29987294875707</v>
      </c>
      <c r="AF157" s="2">
        <v>956.79070738052678</v>
      </c>
      <c r="AG157" s="2">
        <v>107.76264637980948</v>
      </c>
      <c r="AH157" s="2">
        <v>229.70164998177222</v>
      </c>
      <c r="AI157" s="2">
        <v>478462.80306140642</v>
      </c>
      <c r="AJ157" s="2">
        <v>436848.40977382771</v>
      </c>
      <c r="AL157" s="25">
        <v>0.91576651383544361</v>
      </c>
      <c r="AM157" s="25">
        <v>0.91494913461249516</v>
      </c>
      <c r="AN157" s="25">
        <v>0.90930160709303753</v>
      </c>
      <c r="AO157" s="25">
        <v>0.85609561383875976</v>
      </c>
      <c r="AP157" s="25">
        <v>0.71238326031187227</v>
      </c>
      <c r="AQ157" s="25">
        <v>0.91576651383544361</v>
      </c>
      <c r="AR157" s="25">
        <v>0.91494913461249516</v>
      </c>
      <c r="AS157" s="25">
        <v>0.90930160709303753</v>
      </c>
      <c r="AT157" s="25">
        <v>0.85609561383875976</v>
      </c>
      <c r="AU157" s="25">
        <v>0.71238326031187227</v>
      </c>
      <c r="AW157" s="1">
        <v>13.766336492855928</v>
      </c>
      <c r="AX157" s="1">
        <v>15.745402869395642</v>
      </c>
      <c r="AY157" s="2">
        <v>1753517.0232823959</v>
      </c>
      <c r="AZ157" s="1">
        <v>15.740570742189044</v>
      </c>
      <c r="BA157" s="1">
        <v>17.690964629048633</v>
      </c>
      <c r="BB157" s="2">
        <v>1304837.1047045663</v>
      </c>
      <c r="BC157" s="2">
        <f t="shared" si="24"/>
        <v>-448679.91857782961</v>
      </c>
      <c r="BD157" s="242">
        <f t="shared" si="25"/>
        <v>1.9742342493331169</v>
      </c>
      <c r="BE157" s="510">
        <f t="shared" si="19"/>
        <v>-227267.82231105081</v>
      </c>
      <c r="BF157" s="161">
        <f t="shared" si="20"/>
        <v>449096.81557455263</v>
      </c>
      <c r="BG157" s="2">
        <f t="shared" si="21"/>
        <v>1213654.2140456806</v>
      </c>
      <c r="BI157">
        <f t="shared" si="22"/>
        <v>0</v>
      </c>
      <c r="BJ157" s="90">
        <f t="shared" si="23"/>
        <v>1</v>
      </c>
      <c r="BP157" s="206">
        <f t="shared" si="26"/>
        <v>1213654.2140456806</v>
      </c>
    </row>
    <row r="158" spans="1:68">
      <c r="A158" s="11">
        <v>152</v>
      </c>
      <c r="C158" s="25">
        <v>0.92285927435591875</v>
      </c>
      <c r="D158" s="25">
        <v>7.7140725644081282E-2</v>
      </c>
      <c r="E158" s="426" t="e">
        <v>#REF!</v>
      </c>
      <c r="F158" s="25">
        <v>0.85574003357597772</v>
      </c>
      <c r="G158" s="25">
        <v>0.14425996642402222</v>
      </c>
      <c r="H158" s="426" t="e">
        <v>#REF!</v>
      </c>
      <c r="I158" s="25">
        <v>0.74370371136269742</v>
      </c>
      <c r="J158" s="25">
        <v>0.25629628863730264</v>
      </c>
      <c r="K158" s="426" t="e">
        <v>#REF!</v>
      </c>
      <c r="L158" s="25">
        <v>8.3500602217074671E-2</v>
      </c>
      <c r="M158" s="25">
        <v>0.50308907203508579</v>
      </c>
      <c r="N158" s="25">
        <v>0.41341032574783954</v>
      </c>
      <c r="O158" s="25">
        <v>-11.188361244029013</v>
      </c>
      <c r="P158" s="25">
        <v>3.5283821971265603E-2</v>
      </c>
      <c r="Q158" s="25">
        <v>6.0890053528905627E-5</v>
      </c>
      <c r="R158" s="25">
        <v>1.0664430534030729</v>
      </c>
      <c r="S158" s="146"/>
      <c r="T158">
        <v>1.0109747267101785</v>
      </c>
      <c r="U158">
        <v>0.44903763651450362</v>
      </c>
      <c r="V158">
        <v>0.34271695417081599</v>
      </c>
      <c r="W158">
        <v>1</v>
      </c>
      <c r="Y158" s="2">
        <v>998.65346351827952</v>
      </c>
      <c r="Z158" s="2">
        <v>319.32052180855368</v>
      </c>
      <c r="AA158" s="2">
        <v>1100.6847701509512</v>
      </c>
      <c r="AB158" s="2">
        <v>14408.171420127228</v>
      </c>
      <c r="AC158" s="2">
        <v>1223.7124301951383</v>
      </c>
      <c r="AD158" s="2">
        <v>142.53211731385204</v>
      </c>
      <c r="AE158" s="2">
        <v>598.2197233415327</v>
      </c>
      <c r="AF158" s="2">
        <v>1044.4422903975301</v>
      </c>
      <c r="AG158" s="2">
        <v>149.31665421163115</v>
      </c>
      <c r="AH158" s="2">
        <v>407.66733599283918</v>
      </c>
      <c r="AI158" s="2">
        <v>457566.97276785289</v>
      </c>
      <c r="AJ158" s="2">
        <v>429478.84791143332</v>
      </c>
      <c r="AL158" s="25">
        <v>0.92229370349157536</v>
      </c>
      <c r="AM158" s="25">
        <v>0.9129138229411925</v>
      </c>
      <c r="AN158" s="25">
        <v>0.91057898809058213</v>
      </c>
      <c r="AO158" s="25">
        <v>0.87470518729477842</v>
      </c>
      <c r="AP158" s="25">
        <v>0.67818617453410457</v>
      </c>
      <c r="AQ158" s="25">
        <v>0.92229370349157536</v>
      </c>
      <c r="AR158" s="25">
        <v>0.9129138229411925</v>
      </c>
      <c r="AS158" s="25">
        <v>0.91057898809058213</v>
      </c>
      <c r="AT158" s="25">
        <v>0.87470518729477842</v>
      </c>
      <c r="AU158" s="25">
        <v>0.67818617453410457</v>
      </c>
      <c r="AW158" s="1">
        <v>13.15544832141433</v>
      </c>
      <c r="AX158" s="1">
        <v>14.961400394740357</v>
      </c>
      <c r="AY158" s="2">
        <v>1385026.238748966</v>
      </c>
      <c r="AZ158" s="1">
        <v>15.100088885089669</v>
      </c>
      <c r="BA158" s="1">
        <v>16.916156160684075</v>
      </c>
      <c r="BB158" s="2">
        <v>1248143.4397660284</v>
      </c>
      <c r="BC158" s="2">
        <f t="shared" si="24"/>
        <v>-136882.79898293759</v>
      </c>
      <c r="BD158" s="242">
        <f t="shared" si="25"/>
        <v>1.944640563675339</v>
      </c>
      <c r="BE158" s="510">
        <f t="shared" si="19"/>
        <v>-70389.768443496476</v>
      </c>
      <c r="BF158" s="161">
        <f t="shared" si="20"/>
        <v>719845.49267732655</v>
      </c>
      <c r="BG158" s="2">
        <f t="shared" si="21"/>
        <v>1167870.7818483184</v>
      </c>
      <c r="BI158">
        <f t="shared" si="22"/>
        <v>0</v>
      </c>
      <c r="BJ158" s="90">
        <f t="shared" si="23"/>
        <v>1</v>
      </c>
      <c r="BP158" s="206">
        <f t="shared" si="26"/>
        <v>1167870.7818483184</v>
      </c>
    </row>
    <row r="159" spans="1:68">
      <c r="A159" s="11">
        <v>153</v>
      </c>
      <c r="C159" s="25">
        <v>0.92136469180204383</v>
      </c>
      <c r="D159" s="25">
        <v>7.8635308197956194E-2</v>
      </c>
      <c r="E159" s="426" t="e">
        <v>#REF!</v>
      </c>
      <c r="F159" s="25">
        <v>0.85986384473105049</v>
      </c>
      <c r="G159" s="25">
        <v>0.14013615526894946</v>
      </c>
      <c r="H159" s="426" t="e">
        <v>#REF!</v>
      </c>
      <c r="I159" s="25">
        <v>0.7336143345141688</v>
      </c>
      <c r="J159" s="25">
        <v>0.2663856654858312</v>
      </c>
      <c r="K159" s="426" t="e">
        <v>#REF!</v>
      </c>
      <c r="L159" s="25">
        <v>0.14737798502438632</v>
      </c>
      <c r="M159" s="25">
        <v>0.49992775604215195</v>
      </c>
      <c r="N159" s="25">
        <v>0.35269425893346168</v>
      </c>
      <c r="O159" s="25">
        <v>-10.830894070651013</v>
      </c>
      <c r="P159" s="25">
        <v>3.1671824174645563E-2</v>
      </c>
      <c r="Q159" s="25">
        <v>7.4801138290223271E-5</v>
      </c>
      <c r="R159" s="25">
        <v>1.0423984987145514</v>
      </c>
      <c r="S159" s="146"/>
      <c r="T159">
        <v>0.983750977570503</v>
      </c>
      <c r="U159">
        <v>0.43889858704315321</v>
      </c>
      <c r="V159">
        <v>0.3558474967028552</v>
      </c>
      <c r="W159">
        <v>1</v>
      </c>
      <c r="Y159" s="2">
        <v>1133.3480934671345</v>
      </c>
      <c r="Z159" s="2">
        <v>7073.5980293464363</v>
      </c>
      <c r="AA159" s="2">
        <v>3934.1107676452575</v>
      </c>
      <c r="AB159" s="2">
        <v>79.048906452341285</v>
      </c>
      <c r="AC159" s="2">
        <v>3137.1796472272481</v>
      </c>
      <c r="AD159" s="2">
        <v>785.71977693813164</v>
      </c>
      <c r="AE159" s="2">
        <v>583.65883583838877</v>
      </c>
      <c r="AF159" s="2">
        <v>1243.9513779860793</v>
      </c>
      <c r="AG159" s="2">
        <v>181.73497965968068</v>
      </c>
      <c r="AH159" s="2">
        <v>551.72347212446641</v>
      </c>
      <c r="AI159" s="2">
        <v>359921.24889361893</v>
      </c>
      <c r="AJ159" s="2">
        <v>319394.88879546034</v>
      </c>
      <c r="AL159" s="25">
        <v>0.91488969178185853</v>
      </c>
      <c r="AM159" s="25">
        <v>0.91547523918878126</v>
      </c>
      <c r="AN159" s="25">
        <v>0.91037213833366404</v>
      </c>
      <c r="AO159" s="25">
        <v>0.87268458120839743</v>
      </c>
      <c r="AP159" s="25">
        <v>0.76880329374913892</v>
      </c>
      <c r="AQ159" s="25">
        <v>0.91488969178185853</v>
      </c>
      <c r="AR159" s="25">
        <v>0.91547523918878126</v>
      </c>
      <c r="AS159" s="25">
        <v>0.91037213833366404</v>
      </c>
      <c r="AT159" s="25">
        <v>0.87268458120839743</v>
      </c>
      <c r="AU159" s="25">
        <v>0.76880329374913892</v>
      </c>
      <c r="AW159" s="1">
        <v>13.490542546302533</v>
      </c>
      <c r="AX159" s="1">
        <v>15.234171639024753</v>
      </c>
      <c r="AY159" s="2">
        <v>1348997.5100323369</v>
      </c>
      <c r="AZ159" s="1">
        <v>15.392276321698674</v>
      </c>
      <c r="BA159" s="1">
        <v>17.177669273132306</v>
      </c>
      <c r="BB159" s="2">
        <v>950861.50828275527</v>
      </c>
      <c r="BC159" s="2">
        <f t="shared" si="24"/>
        <v>-398136.00174958166</v>
      </c>
      <c r="BD159" s="242">
        <f t="shared" si="25"/>
        <v>1.9017337753961403</v>
      </c>
      <c r="BE159" s="510">
        <f t="shared" si="19"/>
        <v>-209354.22554960303</v>
      </c>
      <c r="BF159" s="161">
        <f t="shared" si="20"/>
        <v>809489.29737606854</v>
      </c>
      <c r="BG159" s="2">
        <f t="shared" si="21"/>
        <v>1511902.7031890324</v>
      </c>
      <c r="BI159">
        <f t="shared" si="22"/>
        <v>0</v>
      </c>
      <c r="BJ159" s="90">
        <f t="shared" si="23"/>
        <v>1</v>
      </c>
      <c r="BP159" s="206">
        <f t="shared" si="26"/>
        <v>1511902.7031890324</v>
      </c>
    </row>
    <row r="160" spans="1:68">
      <c r="A160" s="11">
        <v>154</v>
      </c>
      <c r="C160" s="25">
        <v>0.93262769263186518</v>
      </c>
      <c r="D160" s="25">
        <v>6.7372307368134779E-2</v>
      </c>
      <c r="E160" s="426" t="e">
        <v>#REF!</v>
      </c>
      <c r="F160" s="25">
        <v>0.85648315667026342</v>
      </c>
      <c r="G160" s="25">
        <v>0.14351684332973655</v>
      </c>
      <c r="H160" s="426" t="e">
        <v>#REF!</v>
      </c>
      <c r="I160" s="25">
        <v>0.74590473140981273</v>
      </c>
      <c r="J160" s="25">
        <v>0.25409526859018727</v>
      </c>
      <c r="K160" s="426" t="e">
        <v>#REF!</v>
      </c>
      <c r="L160" s="25">
        <v>0.14211641067012148</v>
      </c>
      <c r="M160" s="25">
        <v>0.49910127568518009</v>
      </c>
      <c r="N160" s="25">
        <v>0.35878231364469848</v>
      </c>
      <c r="O160" s="25">
        <v>-10.972574588299656</v>
      </c>
      <c r="P160" s="25">
        <v>3.3166387302099747E-2</v>
      </c>
      <c r="Q160" s="25">
        <v>6.9125537553365183E-5</v>
      </c>
      <c r="R160" s="25">
        <v>1.0624863031646965</v>
      </c>
      <c r="S160" s="146"/>
      <c r="T160">
        <v>0.89743292753360082</v>
      </c>
      <c r="U160">
        <v>0.44742897668614179</v>
      </c>
      <c r="V160">
        <v>0.33616381586878141</v>
      </c>
      <c r="W160">
        <v>1</v>
      </c>
      <c r="Y160" s="2">
        <v>704.92891506840624</v>
      </c>
      <c r="Z160" s="2">
        <v>7488.0546492383901</v>
      </c>
      <c r="AA160" s="2">
        <v>4398.8580436234661</v>
      </c>
      <c r="AB160" s="2">
        <v>3363.2977501002983</v>
      </c>
      <c r="AC160" s="2">
        <v>595.75867040838796</v>
      </c>
      <c r="AD160" s="2">
        <v>81.88177357138072</v>
      </c>
      <c r="AE160" s="2">
        <v>563.11712171293902</v>
      </c>
      <c r="AF160" s="2">
        <v>1077.4438569634729</v>
      </c>
      <c r="AG160" s="2">
        <v>103.50615014083253</v>
      </c>
      <c r="AH160" s="2">
        <v>207.39922590670614</v>
      </c>
      <c r="AI160" s="2">
        <v>555633.68925237237</v>
      </c>
      <c r="AJ160" s="2">
        <v>503858.46844353649</v>
      </c>
      <c r="AL160" s="25">
        <v>0.91675484213935832</v>
      </c>
      <c r="AM160" s="25">
        <v>0.91072663642803375</v>
      </c>
      <c r="AN160" s="25">
        <v>0.90344103994745917</v>
      </c>
      <c r="AO160" s="25">
        <v>0.90538393066773892</v>
      </c>
      <c r="AP160" s="25">
        <v>0.71798151764610363</v>
      </c>
      <c r="AQ160" s="25">
        <v>0.91675484213935832</v>
      </c>
      <c r="AR160" s="25">
        <v>0.91072663642803375</v>
      </c>
      <c r="AS160" s="25">
        <v>0.90344103994745917</v>
      </c>
      <c r="AT160" s="25">
        <v>0.90538393066773892</v>
      </c>
      <c r="AU160" s="25">
        <v>0.71798151764610363</v>
      </c>
      <c r="AW160" s="1">
        <v>13.450414175221054</v>
      </c>
      <c r="AX160" s="1">
        <v>15.263990341664469</v>
      </c>
      <c r="AY160" s="2">
        <v>1844654.7812341561</v>
      </c>
      <c r="AZ160" s="1">
        <v>15.581025486280671</v>
      </c>
      <c r="BA160" s="1">
        <v>17.427321441698574</v>
      </c>
      <c r="BB160" s="2">
        <v>1310788.013839996</v>
      </c>
      <c r="BC160" s="2">
        <f t="shared" si="24"/>
        <v>-533866.76739416015</v>
      </c>
      <c r="BD160" s="242">
        <f t="shared" si="25"/>
        <v>2.1306113110596172</v>
      </c>
      <c r="BE160" s="510">
        <f t="shared" si="19"/>
        <v>-250569.76118682677</v>
      </c>
      <c r="BF160" s="161">
        <f t="shared" si="20"/>
        <v>307411.48680121242</v>
      </c>
      <c r="BG160" s="2">
        <f t="shared" si="21"/>
        <v>1182176.0639649113</v>
      </c>
      <c r="BI160">
        <f t="shared" si="22"/>
        <v>0</v>
      </c>
      <c r="BJ160" s="90">
        <f t="shared" si="23"/>
        <v>1</v>
      </c>
      <c r="BP160" s="206">
        <f t="shared" si="26"/>
        <v>1182176.0639649113</v>
      </c>
    </row>
    <row r="161" spans="1:68">
      <c r="A161" s="11">
        <v>155</v>
      </c>
      <c r="C161" s="25">
        <v>0.92130303955596959</v>
      </c>
      <c r="D161" s="25">
        <v>7.869696044403042E-2</v>
      </c>
      <c r="E161" s="426" t="e">
        <v>#REF!</v>
      </c>
      <c r="F161" s="25">
        <v>0.85302316464406946</v>
      </c>
      <c r="G161" s="25">
        <v>0.14697683535593056</v>
      </c>
      <c r="H161" s="426" t="e">
        <v>#REF!</v>
      </c>
      <c r="I161" s="25">
        <v>0.71685431256883336</v>
      </c>
      <c r="J161" s="25">
        <v>0.28314568743116658</v>
      </c>
      <c r="K161" s="426" t="e">
        <v>#REF!</v>
      </c>
      <c r="L161" s="25">
        <v>0.10313347390806271</v>
      </c>
      <c r="M161" s="25">
        <v>0.4989708877226397</v>
      </c>
      <c r="N161" s="25">
        <v>0.39789563836929753</v>
      </c>
      <c r="O161" s="25">
        <v>-11.174633293706457</v>
      </c>
      <c r="P161" s="25">
        <v>3.4944101267757322E-2</v>
      </c>
      <c r="Q161" s="25">
        <v>6.0857162349053977E-5</v>
      </c>
      <c r="R161" s="25">
        <v>1.0777166959858433</v>
      </c>
      <c r="S161" s="146"/>
      <c r="T161">
        <v>1.0510102151113956</v>
      </c>
      <c r="U161">
        <v>0.45626826272927279</v>
      </c>
      <c r="V161">
        <v>0.37850140530005266</v>
      </c>
      <c r="W161">
        <v>1</v>
      </c>
      <c r="Y161" s="2">
        <v>1434.0355718577005</v>
      </c>
      <c r="Z161" s="2">
        <v>5503.8822353187652</v>
      </c>
      <c r="AA161" s="2">
        <v>591.50906346605973</v>
      </c>
      <c r="AB161" s="2">
        <v>5944.934500018483</v>
      </c>
      <c r="AC161" s="2">
        <v>438.04361422318294</v>
      </c>
      <c r="AD161" s="2">
        <v>331.16040436960532</v>
      </c>
      <c r="AE161" s="2">
        <v>450.90978416052536</v>
      </c>
      <c r="AF161" s="2">
        <v>980.94992710561303</v>
      </c>
      <c r="AG161" s="2">
        <v>134.63213685755377</v>
      </c>
      <c r="AH161" s="2">
        <v>236.68038278400056</v>
      </c>
      <c r="AI161" s="2">
        <v>444508.63737125456</v>
      </c>
      <c r="AJ161" s="2">
        <v>391289.99918785703</v>
      </c>
      <c r="AL161" s="25">
        <v>0.92018244137242311</v>
      </c>
      <c r="AM161" s="25">
        <v>0.91036321199078141</v>
      </c>
      <c r="AN161" s="25">
        <v>0.91317444180642993</v>
      </c>
      <c r="AO161" s="25">
        <v>0.84269113587048405</v>
      </c>
      <c r="AP161" s="25">
        <v>0.691997918513231</v>
      </c>
      <c r="AQ161" s="25">
        <v>0.92018244137242311</v>
      </c>
      <c r="AR161" s="25">
        <v>0.91036321199078141</v>
      </c>
      <c r="AS161" s="25">
        <v>0.91317444180642993</v>
      </c>
      <c r="AT161" s="25">
        <v>0.84269113587048405</v>
      </c>
      <c r="AU161" s="25">
        <v>0.691997918513231</v>
      </c>
      <c r="AW161" s="1">
        <v>13.196057770640431</v>
      </c>
      <c r="AX161" s="1">
        <v>15.011647451994717</v>
      </c>
      <c r="AY161" s="2">
        <v>1319411.605132855</v>
      </c>
      <c r="AZ161" s="1">
        <v>14.89877176253847</v>
      </c>
      <c r="BA161" s="1">
        <v>16.733559427683748</v>
      </c>
      <c r="BB161" s="2">
        <v>1044745.3442123501</v>
      </c>
      <c r="BC161" s="2">
        <f t="shared" si="24"/>
        <v>-274666.26092050492</v>
      </c>
      <c r="BD161" s="242">
        <f t="shared" si="25"/>
        <v>1.7027139918980385</v>
      </c>
      <c r="BE161" s="510">
        <f t="shared" si="19"/>
        <v>-161310.86149960553</v>
      </c>
      <c r="BF161" s="161">
        <f t="shared" si="20"/>
        <v>791957.63816961413</v>
      </c>
      <c r="BG161" s="2">
        <f t="shared" si="21"/>
        <v>1339058.137793805</v>
      </c>
      <c r="BI161">
        <f t="shared" si="22"/>
        <v>0</v>
      </c>
      <c r="BJ161" s="90">
        <f t="shared" si="23"/>
        <v>1</v>
      </c>
      <c r="BP161" s="206">
        <f t="shared" si="26"/>
        <v>1339058.137793805</v>
      </c>
    </row>
    <row r="162" spans="1:68">
      <c r="A162" s="11">
        <v>156</v>
      </c>
      <c r="C162" s="25">
        <v>0.92272909567797334</v>
      </c>
      <c r="D162" s="25">
        <v>7.7270904322026657E-2</v>
      </c>
      <c r="E162" s="426" t="e">
        <v>#REF!</v>
      </c>
      <c r="F162" s="25">
        <v>0.86070833891966614</v>
      </c>
      <c r="G162" s="25">
        <v>0.13929166108033386</v>
      </c>
      <c r="H162" s="426" t="e">
        <v>#REF!</v>
      </c>
      <c r="I162" s="25">
        <v>0.74452213160064518</v>
      </c>
      <c r="J162" s="25">
        <v>0.25547786839935488</v>
      </c>
      <c r="K162" s="426" t="e">
        <v>#REF!</v>
      </c>
      <c r="L162" s="25">
        <v>0.11514751652193067</v>
      </c>
      <c r="M162" s="25">
        <v>0.49909595152853187</v>
      </c>
      <c r="N162" s="25">
        <v>0.38575653194953752</v>
      </c>
      <c r="O162" s="25">
        <v>-11.264264010605508</v>
      </c>
      <c r="P162" s="25">
        <v>3.3605550168337314E-2</v>
      </c>
      <c r="Q162" s="25">
        <v>5.2598081959416305E-5</v>
      </c>
      <c r="R162" s="25">
        <v>1.0980185341000843</v>
      </c>
      <c r="S162" s="146"/>
      <c r="T162">
        <v>0.99361817191516488</v>
      </c>
      <c r="U162">
        <v>0.43466473106026277</v>
      </c>
      <c r="V162">
        <v>0.33987878704789537</v>
      </c>
      <c r="W162">
        <v>1</v>
      </c>
      <c r="Y162" s="2">
        <v>714.61993939755337</v>
      </c>
      <c r="Z162" s="2">
        <v>4638.3313751389442</v>
      </c>
      <c r="AA162" s="2">
        <v>321.7716636128896</v>
      </c>
      <c r="AB162" s="2">
        <v>3200.6284676782757</v>
      </c>
      <c r="AC162" s="2">
        <v>2516.1610481964472</v>
      </c>
      <c r="AD162" s="2">
        <v>1316.7622933469668</v>
      </c>
      <c r="AE162" s="2">
        <v>589.18640112576475</v>
      </c>
      <c r="AF162" s="2">
        <v>1223.0665202298483</v>
      </c>
      <c r="AG162" s="2">
        <v>127.84200061970931</v>
      </c>
      <c r="AH162" s="2">
        <v>761.67204444006279</v>
      </c>
      <c r="AI162" s="2">
        <v>522775.72605062445</v>
      </c>
      <c r="AJ162" s="2">
        <v>483986.28288730001</v>
      </c>
      <c r="AL162" s="25">
        <v>0.9174726039129153</v>
      </c>
      <c r="AM162" s="25">
        <v>0.91340526922602516</v>
      </c>
      <c r="AN162" s="25">
        <v>0.91463110012128879</v>
      </c>
      <c r="AO162" s="25">
        <v>0.84004435897346075</v>
      </c>
      <c r="AP162" s="25">
        <v>0.84251166916911391</v>
      </c>
      <c r="AQ162" s="25">
        <v>0.9174726039129153</v>
      </c>
      <c r="AR162" s="25">
        <v>0.91340526922602516</v>
      </c>
      <c r="AS162" s="25">
        <v>0.91463110012128879</v>
      </c>
      <c r="AT162" s="25">
        <v>0.84004435897346075</v>
      </c>
      <c r="AU162" s="25">
        <v>0.84251166916911391</v>
      </c>
      <c r="AW162" s="1">
        <v>13.437029133502232</v>
      </c>
      <c r="AX162" s="1">
        <v>14.920550181525758</v>
      </c>
      <c r="AY162" s="2">
        <v>1645996.6064909045</v>
      </c>
      <c r="AZ162" s="1">
        <v>15.394726816159869</v>
      </c>
      <c r="BA162" s="1">
        <v>16.992583347097487</v>
      </c>
      <c r="BB162" s="2">
        <v>1193005.0060605633</v>
      </c>
      <c r="BC162" s="2">
        <f t="shared" si="24"/>
        <v>-452991.6004303412</v>
      </c>
      <c r="BD162" s="242">
        <f t="shared" si="25"/>
        <v>1.9576976826576367</v>
      </c>
      <c r="BE162" s="510">
        <f t="shared" si="19"/>
        <v>-231389.96610313741</v>
      </c>
      <c r="BF162" s="161">
        <f t="shared" si="20"/>
        <v>503928.05486945249</v>
      </c>
      <c r="BG162" s="2">
        <f t="shared" si="21"/>
        <v>1270151.2845250156</v>
      </c>
      <c r="BI162">
        <f t="shared" si="22"/>
        <v>0</v>
      </c>
      <c r="BJ162" s="90">
        <f t="shared" si="23"/>
        <v>1</v>
      </c>
      <c r="BP162" s="206">
        <f t="shared" si="26"/>
        <v>1270151.2845250156</v>
      </c>
    </row>
    <row r="163" spans="1:68">
      <c r="A163" s="11">
        <v>157</v>
      </c>
      <c r="C163" s="25">
        <v>0.92524188211598546</v>
      </c>
      <c r="D163" s="25">
        <v>7.4758117884014541E-2</v>
      </c>
      <c r="E163" s="426" t="e">
        <v>#REF!</v>
      </c>
      <c r="F163" s="25">
        <v>0.85660826603785944</v>
      </c>
      <c r="G163" s="25">
        <v>0.14339173396214053</v>
      </c>
      <c r="H163" s="426" t="e">
        <v>#REF!</v>
      </c>
      <c r="I163" s="25">
        <v>0.7648483478047684</v>
      </c>
      <c r="J163" s="25">
        <v>0.23515165219523157</v>
      </c>
      <c r="K163" s="426" t="e">
        <v>#REF!</v>
      </c>
      <c r="L163" s="25">
        <v>6.5589659237140219E-2</v>
      </c>
      <c r="M163" s="25">
        <v>0.49913996240417824</v>
      </c>
      <c r="N163" s="25">
        <v>0.43527037835868154</v>
      </c>
      <c r="O163" s="25">
        <v>-11.078703674547064</v>
      </c>
      <c r="P163" s="25">
        <v>3.4465584454760584E-2</v>
      </c>
      <c r="Q163" s="25">
        <v>6.5651564442932185E-5</v>
      </c>
      <c r="R163" s="25">
        <v>1.062674031295624</v>
      </c>
      <c r="S163" s="146"/>
      <c r="T163">
        <v>1.0204524384467226</v>
      </c>
      <c r="U163">
        <v>0.44488849160900784</v>
      </c>
      <c r="V163">
        <v>0.31334634651834115</v>
      </c>
      <c r="W163">
        <v>1</v>
      </c>
      <c r="Y163" s="2">
        <v>1078.2305112286745</v>
      </c>
      <c r="Z163" s="2">
        <v>2882.1985329720569</v>
      </c>
      <c r="AA163" s="2">
        <v>363.30195875943787</v>
      </c>
      <c r="AB163" s="2">
        <v>880.78396715320832</v>
      </c>
      <c r="AC163" s="2">
        <v>3733.8501416261379</v>
      </c>
      <c r="AD163" s="2">
        <v>1678.6018360810247</v>
      </c>
      <c r="AE163" s="2">
        <v>545.37516426375942</v>
      </c>
      <c r="AF163" s="2">
        <v>1318.2945802721047</v>
      </c>
      <c r="AG163" s="2">
        <v>157.44737665778135</v>
      </c>
      <c r="AH163" s="2">
        <v>398.19236406049504</v>
      </c>
      <c r="AI163" s="2">
        <v>514507.63301884453</v>
      </c>
      <c r="AJ163" s="2">
        <v>469295.5346099264</v>
      </c>
      <c r="AL163" s="25">
        <v>0.91657563304117118</v>
      </c>
      <c r="AM163" s="25">
        <v>0.91888330809819363</v>
      </c>
      <c r="AN163" s="25">
        <v>0.91241033596906429</v>
      </c>
      <c r="AO163" s="25">
        <v>0.87565028560271685</v>
      </c>
      <c r="AP163" s="25">
        <v>0.6592480378244816</v>
      </c>
      <c r="AQ163" s="25">
        <v>0.91657563304117118</v>
      </c>
      <c r="AR163" s="25">
        <v>0.91888330809819363</v>
      </c>
      <c r="AS163" s="25">
        <v>0.91241033596906429</v>
      </c>
      <c r="AT163" s="25">
        <v>0.87565028560271685</v>
      </c>
      <c r="AU163" s="25">
        <v>0.6592480378244816</v>
      </c>
      <c r="AW163" s="1">
        <v>13.086739466710508</v>
      </c>
      <c r="AX163" s="1">
        <v>14.918551830189577</v>
      </c>
      <c r="AY163" s="2">
        <v>1458128.4276230151</v>
      </c>
      <c r="AZ163" s="1">
        <v>15.139887597714649</v>
      </c>
      <c r="BA163" s="1">
        <v>16.972683128223711</v>
      </c>
      <c r="BB163" s="2">
        <v>1025959.6096721339</v>
      </c>
      <c r="BC163" s="2">
        <f t="shared" si="24"/>
        <v>-432168.8179508812</v>
      </c>
      <c r="BD163" s="242">
        <f t="shared" si="25"/>
        <v>2.0531481310041411</v>
      </c>
      <c r="BE163" s="510">
        <f t="shared" si="19"/>
        <v>-210490.81234071442</v>
      </c>
      <c r="BF163" s="161">
        <f t="shared" si="20"/>
        <v>635749.88705066615</v>
      </c>
      <c r="BG163" s="2">
        <f t="shared" si="21"/>
        <v>1396422.4059622101</v>
      </c>
      <c r="BI163">
        <f t="shared" si="22"/>
        <v>0</v>
      </c>
      <c r="BJ163" s="90">
        <f t="shared" si="23"/>
        <v>1</v>
      </c>
      <c r="BP163" s="206">
        <f t="shared" si="26"/>
        <v>1396422.4059622101</v>
      </c>
    </row>
    <row r="164" spans="1:68">
      <c r="A164" s="11">
        <v>158</v>
      </c>
      <c r="C164" s="25">
        <v>0.92012079470718955</v>
      </c>
      <c r="D164" s="25">
        <v>7.9879205292810451E-2</v>
      </c>
      <c r="E164" s="426" t="e">
        <v>#REF!</v>
      </c>
      <c r="F164" s="25">
        <v>0.85794600453868042</v>
      </c>
      <c r="G164" s="25">
        <v>0.14205399546131953</v>
      </c>
      <c r="H164" s="426" t="e">
        <v>#REF!</v>
      </c>
      <c r="I164" s="25">
        <v>0.7465764861269637</v>
      </c>
      <c r="J164" s="25">
        <v>0.2534235138730363</v>
      </c>
      <c r="K164" s="426" t="e">
        <v>#REF!</v>
      </c>
      <c r="L164" s="25">
        <v>6.7395322452046491E-2</v>
      </c>
      <c r="M164" s="25">
        <v>0.49927287415655019</v>
      </c>
      <c r="N164" s="25">
        <v>0.43333180339140331</v>
      </c>
      <c r="O164" s="25">
        <v>-10.972969042495734</v>
      </c>
      <c r="P164" s="25">
        <v>2.7889920518912918E-2</v>
      </c>
      <c r="Q164" s="25">
        <v>5.5363369641731196E-5</v>
      </c>
      <c r="R164" s="25">
        <v>1.1051371152749594</v>
      </c>
      <c r="S164" s="146"/>
      <c r="T164">
        <v>1.0297091023858993</v>
      </c>
      <c r="U164">
        <v>0.44289521549222011</v>
      </c>
      <c r="V164">
        <v>0.33958949480259004</v>
      </c>
      <c r="W164">
        <v>1</v>
      </c>
      <c r="Y164" s="2">
        <v>217.32629266509386</v>
      </c>
      <c r="Z164" s="2">
        <v>174.69606249441671</v>
      </c>
      <c r="AA164" s="2">
        <v>905.45312439382951</v>
      </c>
      <c r="AB164" s="2">
        <v>1065.1497006687036</v>
      </c>
      <c r="AC164" s="2">
        <v>2184.5187064013344</v>
      </c>
      <c r="AD164" s="2">
        <v>136.53309658609771</v>
      </c>
      <c r="AE164" s="2">
        <v>528.28628729148124</v>
      </c>
      <c r="AF164" s="2">
        <v>919.68454689035059</v>
      </c>
      <c r="AG164" s="2">
        <v>52.682572659829333</v>
      </c>
      <c r="AH164" s="2">
        <v>185.22803875455725</v>
      </c>
      <c r="AI164" s="2">
        <v>1031449.666670722</v>
      </c>
      <c r="AJ164" s="2">
        <v>986487.43400921312</v>
      </c>
      <c r="AL164" s="25">
        <v>0.9192424934986172</v>
      </c>
      <c r="AM164" s="25">
        <v>0.91345524124976474</v>
      </c>
      <c r="AN164" s="25">
        <v>0.91751723837165644</v>
      </c>
      <c r="AO164" s="25">
        <v>0.85514892619254534</v>
      </c>
      <c r="AP164" s="25">
        <v>0.76353655029119527</v>
      </c>
      <c r="AQ164" s="25">
        <v>0.9192424934986172</v>
      </c>
      <c r="AR164" s="25">
        <v>0.91345524124976474</v>
      </c>
      <c r="AS164" s="25">
        <v>0.91751723837165644</v>
      </c>
      <c r="AT164" s="25">
        <v>0.85514892619254534</v>
      </c>
      <c r="AU164" s="25">
        <v>0.76353655029119527</v>
      </c>
      <c r="AW164" s="1">
        <v>12.993829812571526</v>
      </c>
      <c r="AX164" s="1">
        <v>14.548034861218506</v>
      </c>
      <c r="AY164" s="2">
        <v>2679880.4995472147</v>
      </c>
      <c r="AZ164" s="1">
        <v>14.980959580571179</v>
      </c>
      <c r="BA164" s="1">
        <v>16.616896078305597</v>
      </c>
      <c r="BB164" s="2">
        <v>1962599.2276500217</v>
      </c>
      <c r="BC164" s="2">
        <f t="shared" si="24"/>
        <v>-717281.27189719304</v>
      </c>
      <c r="BD164" s="242">
        <f t="shared" si="25"/>
        <v>1.9871297679996527</v>
      </c>
      <c r="BE164" s="510">
        <f t="shared" si="19"/>
        <v>-360963.47780006606</v>
      </c>
      <c r="BF164" s="161">
        <f t="shared" si="20"/>
        <v>-600867.7295357706</v>
      </c>
      <c r="BG164" s="2">
        <f t="shared" si="21"/>
        <v>434354.30524136685</v>
      </c>
      <c r="BI164">
        <f t="shared" si="22"/>
        <v>0</v>
      </c>
      <c r="BJ164" s="90">
        <f t="shared" si="23"/>
        <v>1</v>
      </c>
      <c r="BP164" s="206">
        <f t="shared" si="26"/>
        <v>434354.30524136685</v>
      </c>
    </row>
    <row r="165" spans="1:68">
      <c r="A165" s="11">
        <v>159</v>
      </c>
      <c r="C165" s="25">
        <v>0.93133975116179846</v>
      </c>
      <c r="D165" s="25">
        <v>6.8660248838201487E-2</v>
      </c>
      <c r="E165" s="426" t="e">
        <v>#REF!</v>
      </c>
      <c r="F165" s="25">
        <v>0.86365342374444765</v>
      </c>
      <c r="G165" s="25">
        <v>0.13634657625555233</v>
      </c>
      <c r="H165" s="426" t="e">
        <v>#REF!</v>
      </c>
      <c r="I165" s="25">
        <v>0.74236059667821119</v>
      </c>
      <c r="J165" s="25">
        <v>0.25763940332178875</v>
      </c>
      <c r="K165" s="426" t="e">
        <v>#REF!</v>
      </c>
      <c r="L165" s="25">
        <v>0.14486966281272295</v>
      </c>
      <c r="M165" s="25">
        <v>0.50208120905650522</v>
      </c>
      <c r="N165" s="25">
        <v>0.35304912813077183</v>
      </c>
      <c r="O165" s="25">
        <v>-11.048654687913372</v>
      </c>
      <c r="P165" s="25">
        <v>3.108446492443313E-2</v>
      </c>
      <c r="Q165" s="25">
        <v>5.869786747026417E-5</v>
      </c>
      <c r="R165" s="25">
        <v>1.0874476679769127</v>
      </c>
      <c r="S165" s="146"/>
      <c r="T165">
        <v>0.94213107061106216</v>
      </c>
      <c r="U165">
        <v>0.42702863434118249</v>
      </c>
      <c r="V165">
        <v>0.3446493929167907</v>
      </c>
      <c r="W165">
        <v>1</v>
      </c>
      <c r="Y165" s="2">
        <v>1624.42418634658</v>
      </c>
      <c r="Z165" s="2">
        <v>3684.7807808514171</v>
      </c>
      <c r="AA165" s="2">
        <v>754.92830794391784</v>
      </c>
      <c r="AB165" s="2">
        <v>2188.1867285500389</v>
      </c>
      <c r="AC165" s="2">
        <v>482.28927856459535</v>
      </c>
      <c r="AD165" s="2">
        <v>451.58466890456498</v>
      </c>
      <c r="AE165" s="2">
        <v>557.20194973443677</v>
      </c>
      <c r="AF165" s="2">
        <v>820.11763297584753</v>
      </c>
      <c r="AG165" s="2">
        <v>93.843546593360244</v>
      </c>
      <c r="AH165" s="2">
        <v>442.49660942271151</v>
      </c>
      <c r="AI165" s="2">
        <v>394361.69260091532</v>
      </c>
      <c r="AJ165" s="2">
        <v>362351.08717798116</v>
      </c>
      <c r="AL165" s="25">
        <v>0.93055608039214754</v>
      </c>
      <c r="AM165" s="25">
        <v>0.91849941190068329</v>
      </c>
      <c r="AN165" s="25">
        <v>0.91432370265079599</v>
      </c>
      <c r="AO165" s="25">
        <v>0.84683161943052765</v>
      </c>
      <c r="AP165" s="25">
        <v>0.70668187648122716</v>
      </c>
      <c r="AQ165" s="25">
        <v>0.93055608039214754</v>
      </c>
      <c r="AR165" s="25">
        <v>0.91849941190068329</v>
      </c>
      <c r="AS165" s="25">
        <v>0.91432370265079599</v>
      </c>
      <c r="AT165" s="25">
        <v>0.84683161943052765</v>
      </c>
      <c r="AU165" s="25">
        <v>0.70668187648122716</v>
      </c>
      <c r="AW165" s="1">
        <v>13.607954194484039</v>
      </c>
      <c r="AX165" s="1">
        <v>15.335166408484376</v>
      </c>
      <c r="AY165" s="2">
        <v>1285617.5846236935</v>
      </c>
      <c r="AZ165" s="1">
        <v>15.713498785594366</v>
      </c>
      <c r="BA165" s="1">
        <v>17.427401903725119</v>
      </c>
      <c r="BB165" s="2">
        <v>894833.32501993654</v>
      </c>
      <c r="BC165" s="2">
        <f t="shared" si="24"/>
        <v>-390784.25960375695</v>
      </c>
      <c r="BD165" s="242">
        <f t="shared" si="25"/>
        <v>2.105544591110327</v>
      </c>
      <c r="BE165" s="510">
        <f t="shared" si="19"/>
        <v>-185597.71246529755</v>
      </c>
      <c r="BF165" s="161">
        <f t="shared" si="20"/>
        <v>891655.0864937529</v>
      </c>
      <c r="BG165" s="2">
        <f t="shared" si="21"/>
        <v>1619326.4806751618</v>
      </c>
      <c r="BI165">
        <f t="shared" si="22"/>
        <v>0</v>
      </c>
      <c r="BJ165" s="90">
        <f t="shared" si="23"/>
        <v>1</v>
      </c>
      <c r="BP165" s="206">
        <f t="shared" si="26"/>
        <v>1619326.4806751618</v>
      </c>
    </row>
    <row r="166" spans="1:68">
      <c r="A166" s="11">
        <v>160</v>
      </c>
      <c r="C166" s="25">
        <v>0.92905040949626694</v>
      </c>
      <c r="D166" s="25">
        <v>7.094959050373309E-2</v>
      </c>
      <c r="E166" s="426" t="e">
        <v>#REF!</v>
      </c>
      <c r="F166" s="25">
        <v>0.85557364011943604</v>
      </c>
      <c r="G166" s="25">
        <v>0.1444263598805639</v>
      </c>
      <c r="H166" s="426" t="e">
        <v>#REF!</v>
      </c>
      <c r="I166" s="25">
        <v>0.72919792397259831</v>
      </c>
      <c r="J166" s="25">
        <v>0.27080207602740175</v>
      </c>
      <c r="K166" s="426" t="e">
        <v>#REF!</v>
      </c>
      <c r="L166" s="25">
        <v>0.14743277789575399</v>
      </c>
      <c r="M166" s="25">
        <v>0.50203773125759033</v>
      </c>
      <c r="N166" s="25">
        <v>0.35052949084665569</v>
      </c>
      <c r="O166" s="25">
        <v>-11.755872289827867</v>
      </c>
      <c r="P166" s="25">
        <v>3.6287660052620241E-2</v>
      </c>
      <c r="Q166" s="25">
        <v>3.600723859569482E-5</v>
      </c>
      <c r="R166" s="25">
        <v>1.1366285953546473</v>
      </c>
      <c r="S166" s="146"/>
      <c r="T166">
        <v>0.98085692058589724</v>
      </c>
      <c r="U166">
        <v>0.44736238617600588</v>
      </c>
      <c r="V166">
        <v>0.36181414203544016</v>
      </c>
      <c r="W166">
        <v>1</v>
      </c>
      <c r="Y166" s="2">
        <v>697.48540622791165</v>
      </c>
      <c r="Z166" s="2">
        <v>897.53600930008736</v>
      </c>
      <c r="AA166" s="2">
        <v>702.73173110478865</v>
      </c>
      <c r="AB166" s="2">
        <v>7162.6414444601687</v>
      </c>
      <c r="AC166" s="2">
        <v>477.82212808551861</v>
      </c>
      <c r="AD166" s="2">
        <v>1105.3364564651754</v>
      </c>
      <c r="AE166" s="2">
        <v>537.59543199176926</v>
      </c>
      <c r="AF166" s="2">
        <v>968.92316695293164</v>
      </c>
      <c r="AG166" s="2">
        <v>84.596217710300706</v>
      </c>
      <c r="AH166" s="2">
        <v>537.96302776646303</v>
      </c>
      <c r="AI166" s="2">
        <v>412838.36565308721</v>
      </c>
      <c r="AJ166" s="2">
        <v>372659.0532629767</v>
      </c>
      <c r="AL166" s="25">
        <v>0.9167005363337366</v>
      </c>
      <c r="AM166" s="25">
        <v>0.91678445598104585</v>
      </c>
      <c r="AN166" s="25">
        <v>0.90820558657787065</v>
      </c>
      <c r="AO166" s="25">
        <v>0.88879984609016682</v>
      </c>
      <c r="AP166" s="25">
        <v>0.79820440602385156</v>
      </c>
      <c r="AQ166" s="25">
        <v>0.9167005363337366</v>
      </c>
      <c r="AR166" s="25">
        <v>0.91678445598104585</v>
      </c>
      <c r="AS166" s="25">
        <v>0.90820558657787065</v>
      </c>
      <c r="AT166" s="25">
        <v>0.88879984609016682</v>
      </c>
      <c r="AU166" s="25">
        <v>0.79820440602385156</v>
      </c>
      <c r="AW166" s="1">
        <v>13.768084482137565</v>
      </c>
      <c r="AX166" s="1">
        <v>15.376917199990617</v>
      </c>
      <c r="AY166" s="2">
        <v>1281485.9057918484</v>
      </c>
      <c r="AZ166" s="1">
        <v>15.554644199322542</v>
      </c>
      <c r="BA166" s="1">
        <v>17.235180956112931</v>
      </c>
      <c r="BB166" s="2">
        <v>1065787.3024509472</v>
      </c>
      <c r="BC166" s="2">
        <f t="shared" si="24"/>
        <v>-215698.6033409012</v>
      </c>
      <c r="BD166" s="242">
        <f t="shared" si="25"/>
        <v>1.7865597171849767</v>
      </c>
      <c r="BE166" s="510">
        <f t="shared" si="19"/>
        <v>-120734.05734277406</v>
      </c>
      <c r="BF166" s="161">
        <f t="shared" si="20"/>
        <v>921407.61135016195</v>
      </c>
      <c r="BG166" s="2">
        <f t="shared" si="21"/>
        <v>1422955.7694406596</v>
      </c>
      <c r="BI166">
        <f t="shared" si="22"/>
        <v>0</v>
      </c>
      <c r="BJ166" s="90">
        <f t="shared" si="23"/>
        <v>1</v>
      </c>
      <c r="BP166" s="206">
        <f t="shared" si="26"/>
        <v>1422955.7694406596</v>
      </c>
    </row>
    <row r="167" spans="1:68">
      <c r="A167" s="11">
        <v>161</v>
      </c>
      <c r="C167" s="25">
        <v>0.92663355721586571</v>
      </c>
      <c r="D167" s="25">
        <v>7.3366442784134289E-2</v>
      </c>
      <c r="E167" s="426" t="e">
        <v>#REF!</v>
      </c>
      <c r="F167" s="25">
        <v>0.85600660503785575</v>
      </c>
      <c r="G167" s="25">
        <v>0.14399339496214422</v>
      </c>
      <c r="H167" s="426" t="e">
        <v>#REF!</v>
      </c>
      <c r="I167" s="25">
        <v>0.73774049602714475</v>
      </c>
      <c r="J167" s="25">
        <v>0.2622595039728553</v>
      </c>
      <c r="K167" s="426" t="e">
        <v>#REF!</v>
      </c>
      <c r="L167" s="25">
        <v>0.16635543176824774</v>
      </c>
      <c r="M167" s="25">
        <v>0.49937959887852573</v>
      </c>
      <c r="N167" s="25">
        <v>0.33426496935322658</v>
      </c>
      <c r="O167" s="25">
        <v>-11.552525823061419</v>
      </c>
      <c r="P167" s="25">
        <v>3.5463498171988413E-2</v>
      </c>
      <c r="Q167" s="25">
        <v>4.2625457049979934E-5</v>
      </c>
      <c r="R167" s="25">
        <v>1.1207569133353668</v>
      </c>
      <c r="S167" s="146"/>
      <c r="T167">
        <v>0.97333449833141072</v>
      </c>
      <c r="U167">
        <v>0.44695015037775598</v>
      </c>
      <c r="V167">
        <v>0.35100673812875172</v>
      </c>
      <c r="W167">
        <v>1</v>
      </c>
      <c r="Y167" s="2">
        <v>1402.4776957266713</v>
      </c>
      <c r="Z167" s="2">
        <v>1478.5799573217889</v>
      </c>
      <c r="AA167" s="2">
        <v>838.44730690204494</v>
      </c>
      <c r="AB167" s="2">
        <v>2347.9598476477468</v>
      </c>
      <c r="AC167" s="2">
        <v>348.44139252065855</v>
      </c>
      <c r="AD167" s="2">
        <v>312.87014248522183</v>
      </c>
      <c r="AE167" s="2">
        <v>561.01627147833108</v>
      </c>
      <c r="AF167" s="2">
        <v>1156.1700648811411</v>
      </c>
      <c r="AG167" s="2">
        <v>98.709451099132352</v>
      </c>
      <c r="AH167" s="2">
        <v>580.55406532316874</v>
      </c>
      <c r="AI167" s="2">
        <v>463181.63073963538</v>
      </c>
      <c r="AJ167" s="2">
        <v>415090.8610058091</v>
      </c>
      <c r="AL167" s="25">
        <v>0.92407943695569983</v>
      </c>
      <c r="AM167" s="25">
        <v>0.91740912963164289</v>
      </c>
      <c r="AN167" s="25">
        <v>0.90502351623644217</v>
      </c>
      <c r="AO167" s="25">
        <v>0.88797055210907427</v>
      </c>
      <c r="AP167" s="25">
        <v>0.71834549431793393</v>
      </c>
      <c r="AQ167" s="25">
        <v>0.92407943695569983</v>
      </c>
      <c r="AR167" s="25">
        <v>0.91740912963164289</v>
      </c>
      <c r="AS167" s="25">
        <v>0.90502351623644217</v>
      </c>
      <c r="AT167" s="25">
        <v>0.88797055210907427</v>
      </c>
      <c r="AU167" s="25">
        <v>0.71834549431793393</v>
      </c>
      <c r="AW167" s="1">
        <v>13.566680307351119</v>
      </c>
      <c r="AX167" s="1">
        <v>15.332616021383695</v>
      </c>
      <c r="AY167" s="2">
        <v>1506677.9320325945</v>
      </c>
      <c r="AZ167" s="1">
        <v>15.479092612292286</v>
      </c>
      <c r="BA167" s="1">
        <v>17.255203226624751</v>
      </c>
      <c r="BB167" s="2">
        <v>1117672.2758978261</v>
      </c>
      <c r="BC167" s="2">
        <f t="shared" si="24"/>
        <v>-389005.65613476839</v>
      </c>
      <c r="BD167" s="242">
        <f t="shared" si="25"/>
        <v>1.9124123049411672</v>
      </c>
      <c r="BE167" s="510">
        <f t="shared" si="19"/>
        <v>-203410.97739733255</v>
      </c>
      <c r="BF167" s="161">
        <f t="shared" si="20"/>
        <v>663990.91714358469</v>
      </c>
      <c r="BG167" s="2">
        <f t="shared" si="21"/>
        <v>1358982.5420689397</v>
      </c>
      <c r="BI167">
        <f t="shared" si="22"/>
        <v>0</v>
      </c>
      <c r="BJ167" s="90">
        <f t="shared" si="23"/>
        <v>1</v>
      </c>
      <c r="BP167" s="206">
        <f t="shared" si="26"/>
        <v>1358982.5420689397</v>
      </c>
    </row>
    <row r="168" spans="1:68">
      <c r="A168" s="11">
        <v>162</v>
      </c>
      <c r="C168" s="25">
        <v>0.92453920619451491</v>
      </c>
      <c r="D168" s="25">
        <v>7.5460793805485066E-2</v>
      </c>
      <c r="E168" s="426" t="e">
        <v>#REF!</v>
      </c>
      <c r="F168" s="25">
        <v>0.85775608376951296</v>
      </c>
      <c r="G168" s="25">
        <v>0.14224391623048702</v>
      </c>
      <c r="H168" s="426" t="e">
        <v>#REF!</v>
      </c>
      <c r="I168" s="25">
        <v>0.73963922417137518</v>
      </c>
      <c r="J168" s="25">
        <v>0.26036077582862477</v>
      </c>
      <c r="K168" s="426" t="e">
        <v>#REF!</v>
      </c>
      <c r="L168" s="25">
        <v>6.1128398753423574E-2</v>
      </c>
      <c r="M168" s="25">
        <v>0.49891542579531861</v>
      </c>
      <c r="N168" s="25">
        <v>0.43995617545125787</v>
      </c>
      <c r="O168" s="25">
        <v>-11.417825699042913</v>
      </c>
      <c r="P168" s="25">
        <v>3.5318922764554408E-2</v>
      </c>
      <c r="Q168" s="25">
        <v>4.8476522812911712E-5</v>
      </c>
      <c r="R168" s="25">
        <v>1.0979065381364663</v>
      </c>
      <c r="S168" s="146"/>
      <c r="T168">
        <v>1.0097027488545987</v>
      </c>
      <c r="U168">
        <v>0.44644167445848698</v>
      </c>
      <c r="V168">
        <v>0.3474694504999723</v>
      </c>
      <c r="W168">
        <v>1</v>
      </c>
      <c r="Y168" s="2">
        <v>2462.5016630274326</v>
      </c>
      <c r="Z168" s="2">
        <v>2896.1459340649835</v>
      </c>
      <c r="AA168" s="2">
        <v>382.303184241981</v>
      </c>
      <c r="AB168" s="2">
        <v>1107.9677178842915</v>
      </c>
      <c r="AC168" s="2">
        <v>1254.7466879011477</v>
      </c>
      <c r="AD168" s="2">
        <v>675.65332007654615</v>
      </c>
      <c r="AE168" s="2">
        <v>553.54570206813435</v>
      </c>
      <c r="AF168" s="2">
        <v>935.55751783120672</v>
      </c>
      <c r="AG168" s="2">
        <v>106.15281774023406</v>
      </c>
      <c r="AH168" s="2">
        <v>518.68884388120898</v>
      </c>
      <c r="AI168" s="2">
        <v>414882.18344067276</v>
      </c>
      <c r="AJ168" s="2">
        <v>395118.26650497847</v>
      </c>
      <c r="AL168" s="25">
        <v>0.91454097833847425</v>
      </c>
      <c r="AM168" s="25">
        <v>0.9169406831882021</v>
      </c>
      <c r="AN168" s="25">
        <v>0.90641256757287714</v>
      </c>
      <c r="AO168" s="25">
        <v>0.86270201100649702</v>
      </c>
      <c r="AP168" s="25">
        <v>0.58153033340392746</v>
      </c>
      <c r="AQ168" s="25">
        <v>0.91454097833847425</v>
      </c>
      <c r="AR168" s="25">
        <v>0.9169406831882021</v>
      </c>
      <c r="AS168" s="25">
        <v>0.90641256757287714</v>
      </c>
      <c r="AT168" s="25">
        <v>0.86270201100649702</v>
      </c>
      <c r="AU168" s="25">
        <v>0.58153033340392746</v>
      </c>
      <c r="AW168" s="1">
        <v>12.794079492214081</v>
      </c>
      <c r="AX168" s="1">
        <v>14.809777324296551</v>
      </c>
      <c r="AY168" s="2">
        <v>1205811.9776970544</v>
      </c>
      <c r="AZ168" s="1">
        <v>14.82914719024129</v>
      </c>
      <c r="BA168" s="1">
        <v>16.810592098649732</v>
      </c>
      <c r="BB168" s="2">
        <v>853736.45204103121</v>
      </c>
      <c r="BC168" s="2">
        <f t="shared" si="24"/>
        <v>-352075.52565602318</v>
      </c>
      <c r="BD168" s="242">
        <f t="shared" si="25"/>
        <v>2.0350676980272091</v>
      </c>
      <c r="BE168" s="510">
        <f t="shared" si="19"/>
        <v>-173004.33100939324</v>
      </c>
      <c r="BF168" s="161">
        <f t="shared" si="20"/>
        <v>841240.74105719849</v>
      </c>
      <c r="BG168" s="2">
        <f t="shared" si="21"/>
        <v>1518927.0983975753</v>
      </c>
      <c r="BI168">
        <f t="shared" si="22"/>
        <v>0</v>
      </c>
      <c r="BJ168" s="90">
        <f t="shared" si="23"/>
        <v>1</v>
      </c>
      <c r="BP168" s="206">
        <f t="shared" si="26"/>
        <v>1518927.0983975753</v>
      </c>
    </row>
    <row r="169" spans="1:68">
      <c r="A169" s="11">
        <v>163</v>
      </c>
      <c r="C169" s="25">
        <v>0.92430547692220588</v>
      </c>
      <c r="D169" s="25">
        <v>7.569452307779416E-2</v>
      </c>
      <c r="E169" s="426" t="e">
        <v>#REF!</v>
      </c>
      <c r="F169" s="25">
        <v>0.85425731381232939</v>
      </c>
      <c r="G169" s="25">
        <v>0.14574268618767064</v>
      </c>
      <c r="H169" s="426" t="e">
        <v>#REF!</v>
      </c>
      <c r="I169" s="25">
        <v>0.74952646377258891</v>
      </c>
      <c r="J169" s="25">
        <v>0.25047353622741109</v>
      </c>
      <c r="K169" s="426" t="e">
        <v>#REF!</v>
      </c>
      <c r="L169" s="25">
        <v>0.12919899457525247</v>
      </c>
      <c r="M169" s="25">
        <v>0.50010981749917571</v>
      </c>
      <c r="N169" s="25">
        <v>0.37069118792557182</v>
      </c>
      <c r="O169" s="25">
        <v>-11.09259273910461</v>
      </c>
      <c r="P169" s="25">
        <v>3.5007864626384846E-2</v>
      </c>
      <c r="Q169" s="25">
        <v>6.6237590437362654E-5</v>
      </c>
      <c r="R169" s="25">
        <v>1.0598913822865519</v>
      </c>
      <c r="S169" s="146"/>
      <c r="T169">
        <v>0.98949549580879392</v>
      </c>
      <c r="U169">
        <v>0.45973059544687189</v>
      </c>
      <c r="V169">
        <v>0.3335978068876464</v>
      </c>
      <c r="W169">
        <v>1</v>
      </c>
      <c r="Y169" s="2">
        <v>290.04098906158458</v>
      </c>
      <c r="Z169" s="2">
        <v>4209.9875995857838</v>
      </c>
      <c r="AA169" s="2">
        <v>3185.2864913549943</v>
      </c>
      <c r="AB169" s="2">
        <v>4358.9821771571578</v>
      </c>
      <c r="AC169" s="2">
        <v>4161.5891024528482</v>
      </c>
      <c r="AD169" s="2">
        <v>243.63886221528182</v>
      </c>
      <c r="AE169" s="2">
        <v>574.40020877529059</v>
      </c>
      <c r="AF169" s="2">
        <v>960.45069426068903</v>
      </c>
      <c r="AG169" s="2">
        <v>173.53939178807329</v>
      </c>
      <c r="AH169" s="2">
        <v>482.92241327869891</v>
      </c>
      <c r="AI169" s="2">
        <v>559202.7977526366</v>
      </c>
      <c r="AJ169" s="2">
        <v>532891.60456016904</v>
      </c>
      <c r="AL169" s="25">
        <v>0.91718654878056227</v>
      </c>
      <c r="AM169" s="25">
        <v>0.9142451858331313</v>
      </c>
      <c r="AN169" s="25">
        <v>0.90168160723728563</v>
      </c>
      <c r="AO169" s="25">
        <v>0.87767017694129024</v>
      </c>
      <c r="AP169" s="25">
        <v>0.67454298385970879</v>
      </c>
      <c r="AQ169" s="25">
        <v>0.91718654878056227</v>
      </c>
      <c r="AR169" s="25">
        <v>0.9142451858331313</v>
      </c>
      <c r="AS169" s="25">
        <v>0.90168160723728563</v>
      </c>
      <c r="AT169" s="25">
        <v>0.87767017694129024</v>
      </c>
      <c r="AU169" s="25">
        <v>0.67454298385970879</v>
      </c>
      <c r="AW169" s="1">
        <v>13.273396369629932</v>
      </c>
      <c r="AX169" s="1">
        <v>15.211207021882664</v>
      </c>
      <c r="AY169" s="2">
        <v>1942741.4623870614</v>
      </c>
      <c r="AZ169" s="1">
        <v>15.21468033270428</v>
      </c>
      <c r="BA169" s="1">
        <v>17.145817347024629</v>
      </c>
      <c r="BB169" s="2">
        <v>1445274.0386475387</v>
      </c>
      <c r="BC169" s="2">
        <f t="shared" si="24"/>
        <v>-497467.4237395227</v>
      </c>
      <c r="BD169" s="242">
        <f t="shared" si="25"/>
        <v>1.9412839630743477</v>
      </c>
      <c r="BE169" s="510">
        <f t="shared" si="19"/>
        <v>-256256.90687296455</v>
      </c>
      <c r="BF169" s="161">
        <f t="shared" si="20"/>
        <v>181001.95675372775</v>
      </c>
      <c r="BG169" s="2">
        <f t="shared" si="21"/>
        <v>989074.8145851458</v>
      </c>
      <c r="BI169">
        <f t="shared" si="22"/>
        <v>0</v>
      </c>
      <c r="BJ169" s="90">
        <f t="shared" si="23"/>
        <v>1</v>
      </c>
      <c r="BP169" s="206">
        <f t="shared" si="26"/>
        <v>989074.8145851458</v>
      </c>
    </row>
    <row r="170" spans="1:68">
      <c r="A170" s="11">
        <v>164</v>
      </c>
      <c r="C170" s="25">
        <v>0.92234738870458743</v>
      </c>
      <c r="D170" s="25">
        <v>7.7652611295412621E-2</v>
      </c>
      <c r="E170" s="426" t="e">
        <v>#REF!</v>
      </c>
      <c r="F170" s="25">
        <v>0.8598725584974749</v>
      </c>
      <c r="G170" s="25">
        <v>0.1401274415025251</v>
      </c>
      <c r="H170" s="426" t="e">
        <v>#REF!</v>
      </c>
      <c r="I170" s="25">
        <v>0.75629682829132783</v>
      </c>
      <c r="J170" s="25">
        <v>0.24370317170867217</v>
      </c>
      <c r="K170" s="426" t="e">
        <v>#REF!</v>
      </c>
      <c r="L170" s="25">
        <v>0.11226396377401404</v>
      </c>
      <c r="M170" s="25">
        <v>0.49910907329500453</v>
      </c>
      <c r="N170" s="25">
        <v>0.38862696293098142</v>
      </c>
      <c r="O170" s="25">
        <v>-10.914558096883313</v>
      </c>
      <c r="P170" s="25">
        <v>3.5007741859503762E-2</v>
      </c>
      <c r="Q170" s="25">
        <v>7.9144683898858321E-5</v>
      </c>
      <c r="R170" s="25">
        <v>1.036177085580682</v>
      </c>
      <c r="S170" s="146"/>
      <c r="T170">
        <v>0.98738682480288886</v>
      </c>
      <c r="U170">
        <v>0.43899623476080851</v>
      </c>
      <c r="V170">
        <v>0.32443798177828237</v>
      </c>
      <c r="W170">
        <v>1</v>
      </c>
      <c r="Y170" s="2">
        <v>104.59598323395167</v>
      </c>
      <c r="Z170" s="2">
        <v>6611.4663137003881</v>
      </c>
      <c r="AA170" s="2">
        <v>1429.2367400922544</v>
      </c>
      <c r="AB170" s="2">
        <v>3040.722957361887</v>
      </c>
      <c r="AC170" s="2">
        <v>3989.2842121404456</v>
      </c>
      <c r="AD170" s="2">
        <v>376.80491293570589</v>
      </c>
      <c r="AE170" s="2">
        <v>521.76289889878001</v>
      </c>
      <c r="AF170" s="2">
        <v>1175.4132344566181</v>
      </c>
      <c r="AG170" s="2">
        <v>83.281368030762238</v>
      </c>
      <c r="AH170" s="2">
        <v>428.66108042215762</v>
      </c>
      <c r="AI170" s="2">
        <v>562479.83997352142</v>
      </c>
      <c r="AJ170" s="2">
        <v>506656.30876852473</v>
      </c>
      <c r="AL170" s="25">
        <v>0.92156582679252219</v>
      </c>
      <c r="AM170" s="25">
        <v>0.91589293576840869</v>
      </c>
      <c r="AN170" s="25">
        <v>0.90724490493330745</v>
      </c>
      <c r="AO170" s="25">
        <v>0.87528928083181712</v>
      </c>
      <c r="AP170" s="25">
        <v>0.7019444194128186</v>
      </c>
      <c r="AQ170" s="25">
        <v>0.92156582679252219</v>
      </c>
      <c r="AR170" s="25">
        <v>0.91589293576840869</v>
      </c>
      <c r="AS170" s="25">
        <v>0.90724490493330745</v>
      </c>
      <c r="AT170" s="25">
        <v>0.87528928083181712</v>
      </c>
      <c r="AU170" s="25">
        <v>0.7019444194128186</v>
      </c>
      <c r="AW170" s="1">
        <v>13.240933487101213</v>
      </c>
      <c r="AX170" s="1">
        <v>15.043621252484712</v>
      </c>
      <c r="AY170" s="2">
        <v>1869784.5515760921</v>
      </c>
      <c r="AZ170" s="1">
        <v>15.313391963240544</v>
      </c>
      <c r="BA170" s="1">
        <v>17.126164247222125</v>
      </c>
      <c r="BB170" s="2">
        <v>1304576.0840497294</v>
      </c>
      <c r="BC170" s="2">
        <f t="shared" si="24"/>
        <v>-565208.46752636274</v>
      </c>
      <c r="BD170" s="242">
        <f t="shared" si="25"/>
        <v>2.0724584761393317</v>
      </c>
      <c r="BE170" s="510">
        <f t="shared" si="19"/>
        <v>-272723.66324041307</v>
      </c>
      <c r="BF170" s="161">
        <f t="shared" si="20"/>
        <v>248764.80636010203</v>
      </c>
      <c r="BG170" s="2">
        <f t="shared" si="21"/>
        <v>1145566.6300687578</v>
      </c>
      <c r="BI170">
        <f t="shared" si="22"/>
        <v>0</v>
      </c>
      <c r="BJ170" s="90">
        <f t="shared" si="23"/>
        <v>1</v>
      </c>
      <c r="BP170" s="206">
        <f t="shared" si="26"/>
        <v>1145566.6300687578</v>
      </c>
    </row>
    <row r="171" spans="1:68">
      <c r="A171" s="11">
        <v>165</v>
      </c>
      <c r="C171" s="25">
        <v>0.90987273732665108</v>
      </c>
      <c r="D171" s="25">
        <v>9.012726267334896E-2</v>
      </c>
      <c r="E171" s="426" t="e">
        <v>#REF!</v>
      </c>
      <c r="F171" s="25">
        <v>0.8631723177892352</v>
      </c>
      <c r="G171" s="25">
        <v>0.13682768221076486</v>
      </c>
      <c r="H171" s="426" t="e">
        <v>#REF!</v>
      </c>
      <c r="I171" s="25">
        <v>0.74580417395244192</v>
      </c>
      <c r="J171" s="25">
        <v>0.25419582604755808</v>
      </c>
      <c r="K171" s="426" t="e">
        <v>#REF!</v>
      </c>
      <c r="L171" s="25">
        <v>0.15314030021518221</v>
      </c>
      <c r="M171" s="25">
        <v>0.49983495455298482</v>
      </c>
      <c r="N171" s="25">
        <v>0.34702474523183302</v>
      </c>
      <c r="O171" s="25">
        <v>-10.97261096673064</v>
      </c>
      <c r="P171" s="25">
        <v>3.1107352101177162E-2</v>
      </c>
      <c r="Q171" s="25">
        <v>6.3396482541307924E-5</v>
      </c>
      <c r="R171" s="25">
        <v>1.0767714881476835</v>
      </c>
      <c r="S171" s="146"/>
      <c r="T171">
        <v>1.0936264286675776</v>
      </c>
      <c r="U171">
        <v>0.43381148638092282</v>
      </c>
      <c r="V171">
        <v>0.33682868787445974</v>
      </c>
      <c r="W171">
        <v>1</v>
      </c>
      <c r="Y171" s="2">
        <v>1945.9620578790029</v>
      </c>
      <c r="Z171" s="2">
        <v>2541.9097713831834</v>
      </c>
      <c r="AA171" s="2">
        <v>596.90044384017483</v>
      </c>
      <c r="AB171" s="2">
        <v>4730.562532852784</v>
      </c>
      <c r="AC171" s="2">
        <v>4610.0678702769792</v>
      </c>
      <c r="AD171" s="2">
        <v>718.27687479925385</v>
      </c>
      <c r="AE171" s="2">
        <v>599.54064473464496</v>
      </c>
      <c r="AF171" s="2">
        <v>998.45613012319905</v>
      </c>
      <c r="AG171" s="2">
        <v>130.60107719924099</v>
      </c>
      <c r="AH171" s="2">
        <v>342.43323890655267</v>
      </c>
      <c r="AI171" s="2">
        <v>443273.07278124243</v>
      </c>
      <c r="AJ171" s="2">
        <v>418708.99579826754</v>
      </c>
      <c r="AL171" s="25">
        <v>0.92360902457925664</v>
      </c>
      <c r="AM171" s="25">
        <v>0.91120438769367162</v>
      </c>
      <c r="AN171" s="25">
        <v>0.90570278232919066</v>
      </c>
      <c r="AO171" s="25">
        <v>0.84064278259303216</v>
      </c>
      <c r="AP171" s="25">
        <v>0.68261215155373867</v>
      </c>
      <c r="AQ171" s="25">
        <v>0.92360902457925664</v>
      </c>
      <c r="AR171" s="25">
        <v>0.91120438769367162</v>
      </c>
      <c r="AS171" s="25">
        <v>0.90570278232919066</v>
      </c>
      <c r="AT171" s="25">
        <v>0.84064278259303216</v>
      </c>
      <c r="AU171" s="25">
        <v>0.68261215155373867</v>
      </c>
      <c r="AW171" s="1">
        <v>13.111217249452022</v>
      </c>
      <c r="AX171" s="1">
        <v>15.019638845339674</v>
      </c>
      <c r="AY171" s="2">
        <v>1621347.8924015311</v>
      </c>
      <c r="AZ171" s="1">
        <v>14.964383950631724</v>
      </c>
      <c r="BA171" s="1">
        <v>16.875232156793562</v>
      </c>
      <c r="BB171" s="2">
        <v>1218055.3312494883</v>
      </c>
      <c r="BC171" s="2">
        <f t="shared" si="24"/>
        <v>-403292.56115204282</v>
      </c>
      <c r="BD171" s="242">
        <f t="shared" si="25"/>
        <v>1.8531667011797026</v>
      </c>
      <c r="BE171" s="510">
        <f t="shared" si="19"/>
        <v>-217623.46630516934</v>
      </c>
      <c r="BF171" s="161">
        <f t="shared" si="20"/>
        <v>476446.86751079257</v>
      </c>
      <c r="BG171" s="2">
        <f t="shared" si="21"/>
        <v>1176246.1008515877</v>
      </c>
      <c r="BI171">
        <f t="shared" si="22"/>
        <v>0</v>
      </c>
      <c r="BJ171" s="90">
        <f t="shared" si="23"/>
        <v>1</v>
      </c>
      <c r="BP171" s="206">
        <f t="shared" si="26"/>
        <v>1176246.1008515877</v>
      </c>
    </row>
    <row r="172" spans="1:68">
      <c r="A172" s="11">
        <v>166</v>
      </c>
      <c r="C172" s="25">
        <v>0.9234682849774849</v>
      </c>
      <c r="D172" s="25">
        <v>7.6531715022515073E-2</v>
      </c>
      <c r="E172" s="426" t="e">
        <v>#REF!</v>
      </c>
      <c r="F172" s="25">
        <v>0.85942458608594996</v>
      </c>
      <c r="G172" s="25">
        <v>0.14057541391405007</v>
      </c>
      <c r="H172" s="426" t="e">
        <v>#REF!</v>
      </c>
      <c r="I172" s="25">
        <v>0.7233223900953718</v>
      </c>
      <c r="J172" s="25">
        <v>0.2766776099046282</v>
      </c>
      <c r="K172" s="426" t="e">
        <v>#REF!</v>
      </c>
      <c r="L172" s="25">
        <v>0.12553653290869637</v>
      </c>
      <c r="M172" s="25">
        <v>0.50013157910665673</v>
      </c>
      <c r="N172" s="25">
        <v>0.37433188798464689</v>
      </c>
      <c r="O172" s="25">
        <v>-11.059375003932356</v>
      </c>
      <c r="P172" s="25">
        <v>3.6208844912679949E-2</v>
      </c>
      <c r="Q172" s="25">
        <v>7.2017348426805581E-5</v>
      </c>
      <c r="R172" s="25">
        <v>1.0452179171316189</v>
      </c>
      <c r="S172" s="146"/>
      <c r="T172">
        <v>1.0255936905205683</v>
      </c>
      <c r="U172">
        <v>0.43229907628393316</v>
      </c>
      <c r="V172">
        <v>0.36683654796102971</v>
      </c>
      <c r="W172">
        <v>1</v>
      </c>
      <c r="Y172" s="2">
        <v>1060.1456566380677</v>
      </c>
      <c r="Z172" s="2">
        <v>12532.534301122134</v>
      </c>
      <c r="AA172" s="2">
        <v>3631.2501050336091</v>
      </c>
      <c r="AB172" s="2">
        <v>7453.3972241839447</v>
      </c>
      <c r="AC172" s="2">
        <v>23.04759242896964</v>
      </c>
      <c r="AD172" s="2">
        <v>3333.0502313866155</v>
      </c>
      <c r="AE172" s="2">
        <v>502.84920733252278</v>
      </c>
      <c r="AF172" s="2">
        <v>1141.5903682600592</v>
      </c>
      <c r="AG172" s="2">
        <v>153.21395584575993</v>
      </c>
      <c r="AH172" s="2">
        <v>691.1369390088538</v>
      </c>
      <c r="AI172" s="2">
        <v>588770.08958578215</v>
      </c>
      <c r="AJ172" s="2">
        <v>561900.96602153464</v>
      </c>
      <c r="AL172" s="25">
        <v>0.92047242653140227</v>
      </c>
      <c r="AM172" s="25">
        <v>0.9181355248170604</v>
      </c>
      <c r="AN172" s="25">
        <v>0.91204903580040253</v>
      </c>
      <c r="AO172" s="25">
        <v>0.86969019243917678</v>
      </c>
      <c r="AP172" s="25">
        <v>0.63454171790313174</v>
      </c>
      <c r="AQ172" s="25">
        <v>0.92047242653140227</v>
      </c>
      <c r="AR172" s="25">
        <v>0.9181355248170604</v>
      </c>
      <c r="AS172" s="25">
        <v>0.91204903580040253</v>
      </c>
      <c r="AT172" s="25">
        <v>0.86969019243917678</v>
      </c>
      <c r="AU172" s="25">
        <v>0.63454171790313174</v>
      </c>
      <c r="AW172" s="1">
        <v>13.276738575694091</v>
      </c>
      <c r="AX172" s="1">
        <v>15.287815033514716</v>
      </c>
      <c r="AY172" s="2">
        <v>2117659.953324365</v>
      </c>
      <c r="AZ172" s="1">
        <v>15.143009550596632</v>
      </c>
      <c r="BA172" s="1">
        <v>17.098598483635623</v>
      </c>
      <c r="BB172" s="2">
        <v>1666465.9293959646</v>
      </c>
      <c r="BC172" s="2">
        <f t="shared" si="24"/>
        <v>-451194.02392840036</v>
      </c>
      <c r="BD172" s="242">
        <f t="shared" si="25"/>
        <v>1.866270974902541</v>
      </c>
      <c r="BE172" s="510">
        <f t="shared" si="19"/>
        <v>-241762.33247798448</v>
      </c>
      <c r="BF172" s="161">
        <f t="shared" si="20"/>
        <v>6618.2187866894528</v>
      </c>
      <c r="BG172" s="2">
        <f t="shared" si="21"/>
        <v>756415.59869949636</v>
      </c>
      <c r="BI172">
        <f t="shared" si="22"/>
        <v>0</v>
      </c>
      <c r="BJ172" s="90">
        <f t="shared" si="23"/>
        <v>1</v>
      </c>
      <c r="BP172" s="206">
        <f t="shared" si="26"/>
        <v>756415.59869949636</v>
      </c>
    </row>
    <row r="173" spans="1:68">
      <c r="A173" s="11">
        <v>167</v>
      </c>
      <c r="C173" s="25">
        <v>0.92758810282378767</v>
      </c>
      <c r="D173" s="25">
        <v>7.2411897176212339E-2</v>
      </c>
      <c r="E173" s="426" t="e">
        <v>#REF!</v>
      </c>
      <c r="F173" s="25">
        <v>0.86037184841555137</v>
      </c>
      <c r="G173" s="25">
        <v>0.13962815158444858</v>
      </c>
      <c r="H173" s="426" t="e">
        <v>#REF!</v>
      </c>
      <c r="I173" s="25">
        <v>0.72904854172326483</v>
      </c>
      <c r="J173" s="25">
        <v>0.27095145827673511</v>
      </c>
      <c r="K173" s="426" t="e">
        <v>#REF!</v>
      </c>
      <c r="L173" s="25">
        <v>0.13764445743356052</v>
      </c>
      <c r="M173" s="25">
        <v>0.5000075552280443</v>
      </c>
      <c r="N173" s="25">
        <v>0.36234798733839518</v>
      </c>
      <c r="O173" s="25">
        <v>-11.266436451285927</v>
      </c>
      <c r="P173" s="25">
        <v>3.7239254415087943E-2</v>
      </c>
      <c r="Q173" s="25">
        <v>6.1137338979111444E-5</v>
      </c>
      <c r="R173" s="25">
        <v>1.0695889559420675</v>
      </c>
      <c r="S173" s="146"/>
      <c r="T173">
        <v>0.93387060489567286</v>
      </c>
      <c r="U173">
        <v>0.43539762813901584</v>
      </c>
      <c r="V173">
        <v>0.36198510280833401</v>
      </c>
      <c r="W173">
        <v>1</v>
      </c>
      <c r="Y173" s="2">
        <v>420.1420744536224</v>
      </c>
      <c r="Z173" s="2">
        <v>617.65609887320659</v>
      </c>
      <c r="AA173" s="2">
        <v>456.4884342336876</v>
      </c>
      <c r="AB173" s="2">
        <v>2921.1946987040874</v>
      </c>
      <c r="AC173" s="2">
        <v>343.9822033237474</v>
      </c>
      <c r="AD173" s="2">
        <v>118.21987145661913</v>
      </c>
      <c r="AE173" s="2">
        <v>563.07671530057826</v>
      </c>
      <c r="AF173" s="2">
        <v>1224.9423308159855</v>
      </c>
      <c r="AG173" s="2">
        <v>173.13923473928236</v>
      </c>
      <c r="AH173" s="2">
        <v>475.45016471927698</v>
      </c>
      <c r="AI173" s="2">
        <v>602419.40674221341</v>
      </c>
      <c r="AJ173" s="2">
        <v>578521.80285426532</v>
      </c>
      <c r="AL173" s="25">
        <v>0.91415320739661932</v>
      </c>
      <c r="AM173" s="25">
        <v>0.91313905966289688</v>
      </c>
      <c r="AN173" s="25">
        <v>0.90580042844519482</v>
      </c>
      <c r="AO173" s="25">
        <v>0.8424686991879593</v>
      </c>
      <c r="AP173" s="25">
        <v>0.68288451755249913</v>
      </c>
      <c r="AQ173" s="25">
        <v>0.91415320739661932</v>
      </c>
      <c r="AR173" s="25">
        <v>0.91313905966289688</v>
      </c>
      <c r="AS173" s="25">
        <v>0.90580042844519482</v>
      </c>
      <c r="AT173" s="25">
        <v>0.8424686991879593</v>
      </c>
      <c r="AU173" s="25">
        <v>0.68288451755249913</v>
      </c>
      <c r="AW173" s="1">
        <v>13.214999398349274</v>
      </c>
      <c r="AX173" s="1">
        <v>15.199270158814619</v>
      </c>
      <c r="AY173" s="2">
        <v>2039613.7901184314</v>
      </c>
      <c r="AZ173" s="1">
        <v>15.296678529313494</v>
      </c>
      <c r="BA173" s="1">
        <v>17.26382118389196</v>
      </c>
      <c r="BB173" s="2">
        <v>1477561.8871804858</v>
      </c>
      <c r="BC173" s="2">
        <f t="shared" si="24"/>
        <v>-562051.90293794568</v>
      </c>
      <c r="BD173" s="242">
        <f t="shared" si="25"/>
        <v>2.0816791309642202</v>
      </c>
      <c r="BE173" s="510">
        <f t="shared" si="19"/>
        <v>-269999.29747943761</v>
      </c>
      <c r="BF173" s="161">
        <f t="shared" si="20"/>
        <v>74786.11361745256</v>
      </c>
      <c r="BG173" s="2">
        <f t="shared" si="21"/>
        <v>969906.67750967341</v>
      </c>
      <c r="BI173">
        <f t="shared" si="22"/>
        <v>0</v>
      </c>
      <c r="BJ173" s="90">
        <f t="shared" si="23"/>
        <v>1</v>
      </c>
      <c r="BP173" s="206">
        <f t="shared" si="26"/>
        <v>969906.67750967341</v>
      </c>
    </row>
    <row r="174" spans="1:68">
      <c r="A174" s="11">
        <v>168</v>
      </c>
      <c r="C174" s="25">
        <v>0.92500360175118068</v>
      </c>
      <c r="D174" s="25">
        <v>7.4996398248819332E-2</v>
      </c>
      <c r="E174" s="426" t="e">
        <v>#REF!</v>
      </c>
      <c r="F174" s="25">
        <v>0.86124520905870083</v>
      </c>
      <c r="G174" s="25">
        <v>0.13875479094129914</v>
      </c>
      <c r="H174" s="426" t="e">
        <v>#REF!</v>
      </c>
      <c r="I174" s="25">
        <v>0.76159440968340797</v>
      </c>
      <c r="J174" s="25">
        <v>0.23840559031659198</v>
      </c>
      <c r="K174" s="426" t="e">
        <v>#REF!</v>
      </c>
      <c r="L174" s="25">
        <v>0.14408065151124405</v>
      </c>
      <c r="M174" s="25">
        <v>0.50365416905785865</v>
      </c>
      <c r="N174" s="25">
        <v>0.3522651794308973</v>
      </c>
      <c r="O174" s="25">
        <v>-11.298430750185871</v>
      </c>
      <c r="P174" s="25">
        <v>3.3427117422350078E-2</v>
      </c>
      <c r="Q174" s="25">
        <v>5.0451815865276036E-5</v>
      </c>
      <c r="R174" s="25">
        <v>1.1006385456255954</v>
      </c>
      <c r="S174" s="146"/>
      <c r="T174">
        <v>0.95681991938382227</v>
      </c>
      <c r="U174">
        <v>0.42888769819819733</v>
      </c>
      <c r="V174">
        <v>0.31840172891535956</v>
      </c>
      <c r="W174">
        <v>1</v>
      </c>
      <c r="Y174" s="2">
        <v>47.999867672975611</v>
      </c>
      <c r="Z174" s="2">
        <v>4777.4314954505326</v>
      </c>
      <c r="AA174" s="2">
        <v>4372.9307930436971</v>
      </c>
      <c r="AB174" s="2">
        <v>1808.3465378712701</v>
      </c>
      <c r="AC174" s="2">
        <v>146.97377788738419</v>
      </c>
      <c r="AD174" s="2">
        <v>2346.954400614753</v>
      </c>
      <c r="AE174" s="2">
        <v>546.34670486150901</v>
      </c>
      <c r="AF174" s="2">
        <v>826.89341561957747</v>
      </c>
      <c r="AG174" s="2">
        <v>84.274014854963099</v>
      </c>
      <c r="AH174" s="2">
        <v>484.75004840757879</v>
      </c>
      <c r="AI174" s="2">
        <v>388367.66672133951</v>
      </c>
      <c r="AJ174" s="2">
        <v>351778.14130136685</v>
      </c>
      <c r="AL174" s="25">
        <v>0.91967763762315147</v>
      </c>
      <c r="AM174" s="25">
        <v>0.91535173507008549</v>
      </c>
      <c r="AN174" s="25">
        <v>0.91013410390785854</v>
      </c>
      <c r="AO174" s="25">
        <v>0.89166788665338248</v>
      </c>
      <c r="AP174" s="25">
        <v>0.59105982583195216</v>
      </c>
      <c r="AQ174" s="25">
        <v>0.91967763762315147</v>
      </c>
      <c r="AR174" s="25">
        <v>0.91535173507008549</v>
      </c>
      <c r="AS174" s="25">
        <v>0.91013410390785854</v>
      </c>
      <c r="AT174" s="25">
        <v>0.89166788665338248</v>
      </c>
      <c r="AU174" s="25">
        <v>0.59105982583195216</v>
      </c>
      <c r="AW174" s="1">
        <v>13.005683313787026</v>
      </c>
      <c r="AX174" s="1">
        <v>15.123683858738747</v>
      </c>
      <c r="AY174" s="2">
        <v>1298548.9103652008</v>
      </c>
      <c r="AZ174" s="1">
        <v>15.27381433734935</v>
      </c>
      <c r="BA174" s="1">
        <v>17.302252146081226</v>
      </c>
      <c r="BB174" s="2">
        <v>997834.20262067229</v>
      </c>
      <c r="BC174" s="2">
        <f t="shared" si="24"/>
        <v>-300714.70774452854</v>
      </c>
      <c r="BD174" s="242">
        <f t="shared" si="25"/>
        <v>2.268131023562324</v>
      </c>
      <c r="BE174" s="510">
        <f t="shared" si="19"/>
        <v>-132582.59977954288</v>
      </c>
      <c r="BF174" s="161">
        <f t="shared" si="20"/>
        <v>782360.41984072328</v>
      </c>
      <c r="BG174" s="2">
        <f t="shared" si="21"/>
        <v>1445976.0913552239</v>
      </c>
      <c r="BI174">
        <f t="shared" si="22"/>
        <v>0</v>
      </c>
      <c r="BJ174" s="90">
        <f t="shared" si="23"/>
        <v>1</v>
      </c>
      <c r="BP174" s="206">
        <f t="shared" si="26"/>
        <v>1445976.0913552239</v>
      </c>
    </row>
    <row r="175" spans="1:68">
      <c r="A175" s="11">
        <v>169</v>
      </c>
      <c r="C175" s="25">
        <v>0.91584759888391409</v>
      </c>
      <c r="D175" s="25">
        <v>8.4152401116085934E-2</v>
      </c>
      <c r="E175" s="426" t="e">
        <v>#REF!</v>
      </c>
      <c r="F175" s="25">
        <v>0.85671326832232508</v>
      </c>
      <c r="G175" s="25">
        <v>0.14328673167767497</v>
      </c>
      <c r="H175" s="426" t="e">
        <v>#REF!</v>
      </c>
      <c r="I175" s="25">
        <v>0.74618424962059338</v>
      </c>
      <c r="J175" s="25">
        <v>0.25381575037940662</v>
      </c>
      <c r="K175" s="426" t="e">
        <v>#REF!</v>
      </c>
      <c r="L175" s="25">
        <v>0.13151799599449943</v>
      </c>
      <c r="M175" s="25">
        <v>0.4987851804463117</v>
      </c>
      <c r="N175" s="25">
        <v>0.36969682355918887</v>
      </c>
      <c r="O175" s="25">
        <v>-11.124458073480312</v>
      </c>
      <c r="P175" s="25">
        <v>3.4680334892603831E-2</v>
      </c>
      <c r="Q175" s="25">
        <v>6.3283621397420143E-5</v>
      </c>
      <c r="R175" s="25">
        <v>1.0610513081240205</v>
      </c>
      <c r="S175" s="146"/>
      <c r="T175">
        <v>1.0891629388274517</v>
      </c>
      <c r="U175">
        <v>0.44441813031089189</v>
      </c>
      <c r="V175">
        <v>0.33899350448596666</v>
      </c>
      <c r="W175">
        <v>1</v>
      </c>
      <c r="Y175" s="2">
        <v>541.04315568065056</v>
      </c>
      <c r="Z175" s="2">
        <v>1231.3634490127822</v>
      </c>
      <c r="AA175" s="2">
        <v>1914.7851037700891</v>
      </c>
      <c r="AB175" s="2">
        <v>4601.0803583981415</v>
      </c>
      <c r="AC175" s="2">
        <v>1104.7897685188173</v>
      </c>
      <c r="AD175" s="2">
        <v>1183.2338962493388</v>
      </c>
      <c r="AE175" s="2">
        <v>535.04269570948122</v>
      </c>
      <c r="AF175" s="2">
        <v>1152.1944379932322</v>
      </c>
      <c r="AG175" s="2">
        <v>164.68400161906237</v>
      </c>
      <c r="AH175" s="2">
        <v>273.08842736780798</v>
      </c>
      <c r="AI175" s="2">
        <v>421440.74408057687</v>
      </c>
      <c r="AJ175" s="2">
        <v>349186.43005962885</v>
      </c>
      <c r="AL175" s="25">
        <v>0.9133765318518372</v>
      </c>
      <c r="AM175" s="25">
        <v>0.91476953151345319</v>
      </c>
      <c r="AN175" s="25">
        <v>0.91454002695786629</v>
      </c>
      <c r="AO175" s="25">
        <v>0.86116497030125283</v>
      </c>
      <c r="AP175" s="25">
        <v>0.71702470482355518</v>
      </c>
      <c r="AQ175" s="25">
        <v>0.9133765318518372</v>
      </c>
      <c r="AR175" s="25">
        <v>0.91476953151345319</v>
      </c>
      <c r="AS175" s="25">
        <v>0.91454002695786629</v>
      </c>
      <c r="AT175" s="25">
        <v>0.86116497030125283</v>
      </c>
      <c r="AU175" s="25">
        <v>0.71702470482355518</v>
      </c>
      <c r="AW175" s="1">
        <v>13.323788904840676</v>
      </c>
      <c r="AX175" s="1">
        <v>15.197996698874187</v>
      </c>
      <c r="AY175" s="2">
        <v>1278701.9689135454</v>
      </c>
      <c r="AZ175" s="1">
        <v>15.065077267973759</v>
      </c>
      <c r="BA175" s="1">
        <v>16.944525550779861</v>
      </c>
      <c r="BB175" s="2">
        <v>1063706.8362785238</v>
      </c>
      <c r="BC175" s="2">
        <f t="shared" si="24"/>
        <v>-214995.13263502158</v>
      </c>
      <c r="BD175" s="242">
        <f t="shared" si="25"/>
        <v>1.7412883631330835</v>
      </c>
      <c r="BE175" s="510">
        <f t="shared" si="19"/>
        <v>-123468.99984341644</v>
      </c>
      <c r="BF175" s="161">
        <f t="shared" si="20"/>
        <v>853104.2558609629</v>
      </c>
      <c r="BG175" s="2">
        <f t="shared" si="21"/>
        <v>1346705.5265972777</v>
      </c>
      <c r="BI175">
        <f t="shared" si="22"/>
        <v>0</v>
      </c>
      <c r="BJ175" s="90">
        <f t="shared" si="23"/>
        <v>1</v>
      </c>
      <c r="BP175" s="206">
        <f t="shared" si="26"/>
        <v>1346705.5265972777</v>
      </c>
    </row>
    <row r="176" spans="1:68">
      <c r="A176" s="11">
        <v>170</v>
      </c>
      <c r="C176" s="25">
        <v>0.92660264832718719</v>
      </c>
      <c r="D176" s="25">
        <v>7.3397351672812847E-2</v>
      </c>
      <c r="E176" s="426" t="e">
        <v>#REF!</v>
      </c>
      <c r="F176" s="25">
        <v>0.85850118450180002</v>
      </c>
      <c r="G176" s="25">
        <v>0.14149881549819998</v>
      </c>
      <c r="H176" s="426" t="e">
        <v>#REF!</v>
      </c>
      <c r="I176" s="25">
        <v>0.74379638894976807</v>
      </c>
      <c r="J176" s="25">
        <v>0.25620361105023187</v>
      </c>
      <c r="K176" s="426" t="e">
        <v>#REF!</v>
      </c>
      <c r="L176" s="25">
        <v>0.20054776332162888</v>
      </c>
      <c r="M176" s="25">
        <v>0.50248239251662774</v>
      </c>
      <c r="N176" s="25">
        <v>0.29696984416174338</v>
      </c>
      <c r="O176" s="25">
        <v>-11.317781208075901</v>
      </c>
      <c r="P176" s="25">
        <v>3.1990697188018717E-2</v>
      </c>
      <c r="Q176" s="25">
        <v>4.6587796622614865E-5</v>
      </c>
      <c r="R176" s="25">
        <v>1.1159700815851386</v>
      </c>
      <c r="S176" s="146"/>
      <c r="T176">
        <v>0.95247585530097001</v>
      </c>
      <c r="U176">
        <v>0.44682956788017358</v>
      </c>
      <c r="V176">
        <v>0.34256687511533651</v>
      </c>
      <c r="W176">
        <v>1</v>
      </c>
      <c r="Y176" s="2">
        <v>1077.5224751004246</v>
      </c>
      <c r="Z176" s="2">
        <v>20706.856687570686</v>
      </c>
      <c r="AA176" s="2">
        <v>109.73697366272754</v>
      </c>
      <c r="AB176" s="2">
        <v>10483.871871327665</v>
      </c>
      <c r="AC176" s="2">
        <v>665.2977255159924</v>
      </c>
      <c r="AD176" s="2">
        <v>514.36983976152396</v>
      </c>
      <c r="AE176" s="2">
        <v>634.76113125997153</v>
      </c>
      <c r="AF176" s="2">
        <v>1185.6882799488744</v>
      </c>
      <c r="AG176" s="2">
        <v>167.30157096657581</v>
      </c>
      <c r="AH176" s="2">
        <v>414.62717071121568</v>
      </c>
      <c r="AI176" s="2">
        <v>359848.11221190757</v>
      </c>
      <c r="AJ176" s="2">
        <v>338902.95396444382</v>
      </c>
      <c r="AL176" s="25">
        <v>0.92186355693965716</v>
      </c>
      <c r="AM176" s="25">
        <v>0.90957032034158658</v>
      </c>
      <c r="AN176" s="25">
        <v>0.91058495764339475</v>
      </c>
      <c r="AO176" s="25">
        <v>0.88262495818442777</v>
      </c>
      <c r="AP176" s="25">
        <v>0.70667298920061739</v>
      </c>
      <c r="AQ176" s="25">
        <v>0.92186355693965716</v>
      </c>
      <c r="AR176" s="25">
        <v>0.90957032034158658</v>
      </c>
      <c r="AS176" s="25">
        <v>0.91058495764339475</v>
      </c>
      <c r="AT176" s="25">
        <v>0.88262495818442777</v>
      </c>
      <c r="AU176" s="25">
        <v>0.70667298920061739</v>
      </c>
      <c r="AW176" s="1">
        <v>13.59834987550899</v>
      </c>
      <c r="AX176" s="1">
        <v>15.488971703017922</v>
      </c>
      <c r="AY176" s="2">
        <v>1593960.3627666638</v>
      </c>
      <c r="AZ176" s="1">
        <v>15.56880119151654</v>
      </c>
      <c r="BA176" s="1">
        <v>17.450805182400426</v>
      </c>
      <c r="BB176" s="2">
        <v>1100985.484960333</v>
      </c>
      <c r="BC176" s="2">
        <f t="shared" si="24"/>
        <v>-492974.8778063308</v>
      </c>
      <c r="BD176" s="242">
        <f t="shared" si="25"/>
        <v>1.9704513160075496</v>
      </c>
      <c r="BE176" s="510">
        <f t="shared" si="19"/>
        <v>-250183.73902542132</v>
      </c>
      <c r="BF176" s="161">
        <f t="shared" si="20"/>
        <v>581775.61731477478</v>
      </c>
      <c r="BG176" s="2">
        <f t="shared" si="21"/>
        <v>1390022.7056823135</v>
      </c>
      <c r="BI176">
        <f t="shared" si="22"/>
        <v>0</v>
      </c>
      <c r="BJ176" s="90">
        <f t="shared" si="23"/>
        <v>1</v>
      </c>
      <c r="BP176" s="206">
        <f t="shared" si="26"/>
        <v>1390022.7056823135</v>
      </c>
    </row>
    <row r="177" spans="1:68">
      <c r="A177" s="11">
        <v>171</v>
      </c>
      <c r="C177" s="25">
        <v>0.9281165173687389</v>
      </c>
      <c r="D177" s="25">
        <v>7.1883482631261084E-2</v>
      </c>
      <c r="E177" s="426" t="e">
        <v>#REF!</v>
      </c>
      <c r="F177" s="25">
        <v>0.85765710812111973</v>
      </c>
      <c r="G177" s="25">
        <v>0.14234289187888025</v>
      </c>
      <c r="H177" s="426" t="e">
        <v>#REF!</v>
      </c>
      <c r="I177" s="25">
        <v>0.76588322665396669</v>
      </c>
      <c r="J177" s="25">
        <v>0.23411677334603334</v>
      </c>
      <c r="K177" s="426" t="e">
        <v>#REF!</v>
      </c>
      <c r="L177" s="25">
        <v>0.11776961057922763</v>
      </c>
      <c r="M177" s="25">
        <v>0.49835982414676877</v>
      </c>
      <c r="N177" s="25">
        <v>0.38387056527400354</v>
      </c>
      <c r="O177" s="25">
        <v>-11.024343167732669</v>
      </c>
      <c r="P177" s="25">
        <v>3.5128617375155644E-2</v>
      </c>
      <c r="Q177" s="25">
        <v>7.12766881818673E-5</v>
      </c>
      <c r="R177" s="25">
        <v>1.0532765847184462</v>
      </c>
      <c r="S177" s="146"/>
      <c r="T177">
        <v>0.95486708047886648</v>
      </c>
      <c r="U177">
        <v>0.44322060182792622</v>
      </c>
      <c r="V177">
        <v>0.31234744394686387</v>
      </c>
      <c r="W177">
        <v>1</v>
      </c>
      <c r="Y177" s="2">
        <v>248.63510169954898</v>
      </c>
      <c r="Z177" s="2">
        <v>16607.757237120961</v>
      </c>
      <c r="AA177" s="2">
        <v>130.51504560704598</v>
      </c>
      <c r="AB177" s="2">
        <v>13097.122930182059</v>
      </c>
      <c r="AC177" s="2">
        <v>317.83081217590905</v>
      </c>
      <c r="AD177" s="2">
        <v>3378.0635760428918</v>
      </c>
      <c r="AE177" s="2">
        <v>537.76085024064048</v>
      </c>
      <c r="AF177" s="2">
        <v>830.14564298191385</v>
      </c>
      <c r="AG177" s="2">
        <v>106.73874683625651</v>
      </c>
      <c r="AH177" s="2">
        <v>407.23971170856379</v>
      </c>
      <c r="AI177" s="2">
        <v>539857.09463128063</v>
      </c>
      <c r="AJ177" s="2">
        <v>512986.54631738906</v>
      </c>
      <c r="AL177" s="25">
        <v>0.90656054129900265</v>
      </c>
      <c r="AM177" s="25">
        <v>0.91598228283335625</v>
      </c>
      <c r="AN177" s="25">
        <v>0.90659889236146951</v>
      </c>
      <c r="AO177" s="25">
        <v>0.83368398370093888</v>
      </c>
      <c r="AP177" s="25">
        <v>0.65345654070425141</v>
      </c>
      <c r="AQ177" s="25">
        <v>0.90656054129900265</v>
      </c>
      <c r="AR177" s="25">
        <v>0.91598228283335625</v>
      </c>
      <c r="AS177" s="25">
        <v>0.90659889236146951</v>
      </c>
      <c r="AT177" s="25">
        <v>0.83368398370093888</v>
      </c>
      <c r="AU177" s="25">
        <v>0.65345654070425141</v>
      </c>
      <c r="AW177" s="1">
        <v>13.066749278720895</v>
      </c>
      <c r="AX177" s="1">
        <v>15.151192659395303</v>
      </c>
      <c r="AY177" s="2">
        <v>1921519.1422400973</v>
      </c>
      <c r="AZ177" s="1">
        <v>15.248014075753252</v>
      </c>
      <c r="BA177" s="1">
        <v>17.301189189142008</v>
      </c>
      <c r="BB177" s="2">
        <v>1445224.4186298598</v>
      </c>
      <c r="BC177" s="2">
        <f t="shared" si="24"/>
        <v>-476294.72361023747</v>
      </c>
      <c r="BD177" s="242">
        <f t="shared" si="25"/>
        <v>2.1812647970323571</v>
      </c>
      <c r="BE177" s="510">
        <f t="shared" si="19"/>
        <v>-218357.13126542154</v>
      </c>
      <c r="BF177" s="161">
        <f t="shared" si="20"/>
        <v>169160.74235524586</v>
      </c>
      <c r="BG177" s="2">
        <f t="shared" si="21"/>
        <v>994457.83349066065</v>
      </c>
      <c r="BI177">
        <f t="shared" si="22"/>
        <v>0</v>
      </c>
      <c r="BJ177" s="90">
        <f t="shared" si="23"/>
        <v>1</v>
      </c>
      <c r="BP177" s="206">
        <f t="shared" si="26"/>
        <v>994457.83349066065</v>
      </c>
    </row>
    <row r="178" spans="1:68">
      <c r="A178" s="11">
        <v>172</v>
      </c>
      <c r="C178" s="25">
        <v>0.9243414840874199</v>
      </c>
      <c r="D178" s="25">
        <v>7.5658515912580077E-2</v>
      </c>
      <c r="E178" s="426" t="e">
        <v>#REF!</v>
      </c>
      <c r="F178" s="25">
        <v>0.85400072607475375</v>
      </c>
      <c r="G178" s="25">
        <v>0.14599927392524628</v>
      </c>
      <c r="H178" s="426" t="e">
        <v>#REF!</v>
      </c>
      <c r="I178" s="25">
        <v>0.73941692503702272</v>
      </c>
      <c r="J178" s="25">
        <v>0.26058307496297728</v>
      </c>
      <c r="K178" s="426" t="e">
        <v>#REF!</v>
      </c>
      <c r="L178" s="25">
        <v>0.10207529518581837</v>
      </c>
      <c r="M178" s="25">
        <v>0.49749321609766933</v>
      </c>
      <c r="N178" s="25">
        <v>0.40043148871651235</v>
      </c>
      <c r="O178" s="25">
        <v>-11.475185101685987</v>
      </c>
      <c r="P178" s="25">
        <v>3.4878671217124013E-2</v>
      </c>
      <c r="Q178" s="25">
        <v>4.4935568264506661E-5</v>
      </c>
      <c r="R178" s="25">
        <v>1.111297472956853</v>
      </c>
      <c r="S178" s="146"/>
      <c r="T178">
        <v>1.0056386564599291</v>
      </c>
      <c r="U178">
        <v>0.45730639898120434</v>
      </c>
      <c r="V178">
        <v>0.35064731006207916</v>
      </c>
      <c r="W178">
        <v>1</v>
      </c>
      <c r="Y178" s="2">
        <v>630.94549055640448</v>
      </c>
      <c r="Z178" s="2">
        <v>1739.5794173353677</v>
      </c>
      <c r="AA178" s="2">
        <v>2351.0853417879471</v>
      </c>
      <c r="AB178" s="2">
        <v>6627.8714215353348</v>
      </c>
      <c r="AC178" s="2">
        <v>1335.1370994122449</v>
      </c>
      <c r="AD178" s="2">
        <v>5481.3691515896471</v>
      </c>
      <c r="AE178" s="2">
        <v>699.60559082116094</v>
      </c>
      <c r="AF178" s="2">
        <v>936.61756198491469</v>
      </c>
      <c r="AG178" s="2">
        <v>89.727655091206714</v>
      </c>
      <c r="AH178" s="2">
        <v>427.12188146062471</v>
      </c>
      <c r="AI178" s="2">
        <v>433013.51622736023</v>
      </c>
      <c r="AJ178" s="2">
        <v>400820.05137695139</v>
      </c>
      <c r="AL178" s="25">
        <v>0.91243246414155244</v>
      </c>
      <c r="AM178" s="25">
        <v>0.92282199520901698</v>
      </c>
      <c r="AN178" s="25">
        <v>0.90991257623682098</v>
      </c>
      <c r="AO178" s="25">
        <v>0.82563871394978772</v>
      </c>
      <c r="AP178" s="25">
        <v>0.70224507843125838</v>
      </c>
      <c r="AQ178" s="25">
        <v>0.91243246414155244</v>
      </c>
      <c r="AR178" s="25">
        <v>0.92282199520901698</v>
      </c>
      <c r="AS178" s="25">
        <v>0.90991257623682098</v>
      </c>
      <c r="AT178" s="25">
        <v>0.82563871394978772</v>
      </c>
      <c r="AU178" s="25">
        <v>0.70224507843125838</v>
      </c>
      <c r="AW178" s="1">
        <v>13.12935060546083</v>
      </c>
      <c r="AX178" s="1">
        <v>14.973757488212787</v>
      </c>
      <c r="AY178" s="2">
        <v>1275827.7015432382</v>
      </c>
      <c r="AZ178" s="1">
        <v>15.046702488557081</v>
      </c>
      <c r="BA178" s="1">
        <v>16.895295753501337</v>
      </c>
      <c r="BB178" s="2">
        <v>1142419.3720683556</v>
      </c>
      <c r="BC178" s="2">
        <f t="shared" si="24"/>
        <v>-133408.32947488269</v>
      </c>
      <c r="BD178" s="242">
        <f t="shared" si="25"/>
        <v>1.9173518830962504</v>
      </c>
      <c r="BE178" s="510">
        <f t="shared" si="19"/>
        <v>-69579.470858237677</v>
      </c>
      <c r="BF178" s="161">
        <f t="shared" si="20"/>
        <v>824868.3953304945</v>
      </c>
      <c r="BG178" s="2">
        <f t="shared" si="21"/>
        <v>1265053.0261007773</v>
      </c>
      <c r="BI178">
        <f t="shared" si="22"/>
        <v>0</v>
      </c>
      <c r="BJ178" s="90">
        <f t="shared" si="23"/>
        <v>1</v>
      </c>
      <c r="BP178" s="206">
        <f t="shared" si="26"/>
        <v>1265053.0261007773</v>
      </c>
    </row>
    <row r="179" spans="1:68">
      <c r="A179" s="11">
        <v>173</v>
      </c>
      <c r="C179" s="25">
        <v>0.91036590851907284</v>
      </c>
      <c r="D179" s="25">
        <v>8.9634091480927172E-2</v>
      </c>
      <c r="E179" s="426" t="e">
        <v>#REF!</v>
      </c>
      <c r="F179" s="25">
        <v>0.855648695867535</v>
      </c>
      <c r="G179" s="25">
        <v>0.14435130413246502</v>
      </c>
      <c r="H179" s="426" t="e">
        <v>#REF!</v>
      </c>
      <c r="I179" s="25">
        <v>0.74395101402596076</v>
      </c>
      <c r="J179" s="25">
        <v>0.25604898597403924</v>
      </c>
      <c r="K179" s="426" t="e">
        <v>#REF!</v>
      </c>
      <c r="L179" s="25">
        <v>0.10874444975448105</v>
      </c>
      <c r="M179" s="25">
        <v>0.50073837040232916</v>
      </c>
      <c r="N179" s="25">
        <v>0.39051717984318979</v>
      </c>
      <c r="O179" s="25">
        <v>-11.263382068692977</v>
      </c>
      <c r="P179" s="25">
        <v>3.6469834089683087E-2</v>
      </c>
      <c r="Q179" s="25">
        <v>5.9374302863406586E-5</v>
      </c>
      <c r="R179" s="25">
        <v>1.0758044883641606</v>
      </c>
      <c r="S179" s="146"/>
      <c r="T179">
        <v>1.1293684651472828</v>
      </c>
      <c r="U179">
        <v>0.44208063232908046</v>
      </c>
      <c r="V179">
        <v>0.34078741881301622</v>
      </c>
      <c r="W179">
        <v>1</v>
      </c>
      <c r="Y179" s="2">
        <v>869.56924174491121</v>
      </c>
      <c r="Z179" s="2">
        <v>6938.794575015314</v>
      </c>
      <c r="AA179" s="2">
        <v>2078.1298055163861</v>
      </c>
      <c r="AB179" s="2">
        <v>7125.7506309331993</v>
      </c>
      <c r="AC179" s="2">
        <v>1295.044049588814</v>
      </c>
      <c r="AD179" s="2">
        <v>72.353498179726117</v>
      </c>
      <c r="AE179" s="2">
        <v>560.00669554025785</v>
      </c>
      <c r="AF179" s="2">
        <v>1075.3555911685548</v>
      </c>
      <c r="AG179" s="2">
        <v>78.101385209383693</v>
      </c>
      <c r="AH179" s="2">
        <v>242.46130189390527</v>
      </c>
      <c r="AI179" s="2">
        <v>369628.43905143609</v>
      </c>
      <c r="AJ179" s="2">
        <v>328451.14783236961</v>
      </c>
      <c r="AL179" s="25">
        <v>0.91752476413629891</v>
      </c>
      <c r="AM179" s="25">
        <v>0.91345556497218272</v>
      </c>
      <c r="AN179" s="25">
        <v>0.90677737769196431</v>
      </c>
      <c r="AO179" s="25">
        <v>0.83661963363450931</v>
      </c>
      <c r="AP179" s="25">
        <v>0.69128443437364773</v>
      </c>
      <c r="AQ179" s="25">
        <v>0.91752476413629891</v>
      </c>
      <c r="AR179" s="25">
        <v>0.91345556497218272</v>
      </c>
      <c r="AS179" s="25">
        <v>0.90677737769196431</v>
      </c>
      <c r="AT179" s="25">
        <v>0.83661963363450931</v>
      </c>
      <c r="AU179" s="25">
        <v>0.69128443437364773</v>
      </c>
      <c r="AW179" s="1">
        <v>13.020031793358942</v>
      </c>
      <c r="AX179" s="1">
        <v>14.893884385702039</v>
      </c>
      <c r="AY179" s="2">
        <v>1214701.1003836119</v>
      </c>
      <c r="AZ179" s="1">
        <v>14.739426991931893</v>
      </c>
      <c r="BA179" s="1">
        <v>16.628246481642236</v>
      </c>
      <c r="BB179" s="2">
        <v>991945.81199335493</v>
      </c>
      <c r="BC179" s="2">
        <f t="shared" si="24"/>
        <v>-222755.28839025693</v>
      </c>
      <c r="BD179" s="242">
        <f t="shared" si="25"/>
        <v>1.7193951985729505</v>
      </c>
      <c r="BE179" s="510">
        <f t="shared" si="19"/>
        <v>-129554.44366434054</v>
      </c>
      <c r="BF179" s="161">
        <f t="shared" si="20"/>
        <v>868503.98655381892</v>
      </c>
      <c r="BG179" s="2">
        <f t="shared" si="21"/>
        <v>1366362.506715748</v>
      </c>
      <c r="BI179">
        <f t="shared" si="22"/>
        <v>0</v>
      </c>
      <c r="BJ179" s="90">
        <f t="shared" si="23"/>
        <v>1</v>
      </c>
      <c r="BP179" s="206">
        <f t="shared" si="26"/>
        <v>1366362.506715748</v>
      </c>
    </row>
    <row r="180" spans="1:68">
      <c r="A180" s="11">
        <v>174</v>
      </c>
      <c r="C180" s="25">
        <v>0.93063086436881326</v>
      </c>
      <c r="D180" s="25">
        <v>6.9369135631186712E-2</v>
      </c>
      <c r="E180" s="426" t="e">
        <v>#REF!</v>
      </c>
      <c r="F180" s="25">
        <v>0.8583854551551251</v>
      </c>
      <c r="G180" s="25">
        <v>0.14161454484487487</v>
      </c>
      <c r="H180" s="426" t="e">
        <v>#REF!</v>
      </c>
      <c r="I180" s="25">
        <v>0.74082540670480412</v>
      </c>
      <c r="J180" s="25">
        <v>0.25917459329519593</v>
      </c>
      <c r="K180" s="426" t="e">
        <v>#REF!</v>
      </c>
      <c r="L180" s="25">
        <v>0.16150394171711796</v>
      </c>
      <c r="M180" s="25">
        <v>0.49926612097763756</v>
      </c>
      <c r="N180" s="25">
        <v>0.33922993730524448</v>
      </c>
      <c r="O180" s="25">
        <v>-11.161739209199368</v>
      </c>
      <c r="P180" s="25">
        <v>3.5572263042526607E-2</v>
      </c>
      <c r="Q180" s="25">
        <v>6.329500376366204E-5</v>
      </c>
      <c r="R180" s="25">
        <v>1.0628849353015544</v>
      </c>
      <c r="S180" s="146"/>
      <c r="T180">
        <v>0.93152183768748154</v>
      </c>
      <c r="U180">
        <v>0.44231349257722119</v>
      </c>
      <c r="V180">
        <v>0.34455784384317045</v>
      </c>
      <c r="W180">
        <v>1</v>
      </c>
      <c r="Y180" s="2">
        <v>330.04466225494843</v>
      </c>
      <c r="Z180" s="2">
        <v>632.30971791382115</v>
      </c>
      <c r="AA180" s="2">
        <v>157.63373769307992</v>
      </c>
      <c r="AB180" s="2">
        <v>9450.577732361804</v>
      </c>
      <c r="AC180" s="2">
        <v>775.42754985988722</v>
      </c>
      <c r="AD180" s="2">
        <v>503.32432149384158</v>
      </c>
      <c r="AE180" s="2">
        <v>606.97002364095817</v>
      </c>
      <c r="AF180" s="2">
        <v>1094.1922726324262</v>
      </c>
      <c r="AG180" s="2">
        <v>113.29655737452778</v>
      </c>
      <c r="AH180" s="2">
        <v>565.42303842309946</v>
      </c>
      <c r="AI180" s="2">
        <v>691803.81942834519</v>
      </c>
      <c r="AJ180" s="2">
        <v>663858.23876325414</v>
      </c>
      <c r="AL180" s="25">
        <v>0.91309246847588554</v>
      </c>
      <c r="AM180" s="25">
        <v>0.91751786866663054</v>
      </c>
      <c r="AN180" s="25">
        <v>0.91355160915622413</v>
      </c>
      <c r="AO180" s="25">
        <v>0.87311143854973516</v>
      </c>
      <c r="AP180" s="25">
        <v>0.57757683249278224</v>
      </c>
      <c r="AQ180" s="25">
        <v>0.91309246847588554</v>
      </c>
      <c r="AR180" s="25">
        <v>0.91751786866663054</v>
      </c>
      <c r="AS180" s="25">
        <v>0.91355160915622413</v>
      </c>
      <c r="AT180" s="25">
        <v>0.87311143854973516</v>
      </c>
      <c r="AU180" s="25">
        <v>0.57757683249278224</v>
      </c>
      <c r="AW180" s="1">
        <v>13.20579880304668</v>
      </c>
      <c r="AX180" s="1">
        <v>15.503895489036564</v>
      </c>
      <c r="AY180" s="2">
        <v>2441519.0619296459</v>
      </c>
      <c r="AZ180" s="1">
        <v>15.339546634025039</v>
      </c>
      <c r="BA180" s="1">
        <v>17.503277622966333</v>
      </c>
      <c r="BB180" s="2">
        <v>1850906.3471333892</v>
      </c>
      <c r="BC180" s="2">
        <f t="shared" si="24"/>
        <v>-590612.71479625674</v>
      </c>
      <c r="BD180" s="242">
        <f t="shared" si="25"/>
        <v>2.1337478309783595</v>
      </c>
      <c r="BE180" s="510">
        <f t="shared" si="19"/>
        <v>-276795.9297821293</v>
      </c>
      <c r="BF180" s="161">
        <f t="shared" si="20"/>
        <v>-328591.25344217708</v>
      </c>
      <c r="BG180" s="2">
        <f t="shared" si="21"/>
        <v>603421.11431061709</v>
      </c>
      <c r="BI180">
        <f t="shared" si="22"/>
        <v>0</v>
      </c>
      <c r="BJ180" s="90">
        <f t="shared" si="23"/>
        <v>1</v>
      </c>
      <c r="BP180" s="206">
        <f t="shared" si="26"/>
        <v>603421.11431061709</v>
      </c>
    </row>
    <row r="181" spans="1:68">
      <c r="A181" s="11">
        <v>175</v>
      </c>
      <c r="C181" s="25">
        <v>0.9267363241091654</v>
      </c>
      <c r="D181" s="25">
        <v>7.3263675890834629E-2</v>
      </c>
      <c r="E181" s="426" t="e">
        <v>#REF!</v>
      </c>
      <c r="F181" s="25">
        <v>0.85910712459027561</v>
      </c>
      <c r="G181" s="25">
        <v>0.14089287540972442</v>
      </c>
      <c r="H181" s="426" t="e">
        <v>#REF!</v>
      </c>
      <c r="I181" s="25">
        <v>0.75557600229576971</v>
      </c>
      <c r="J181" s="25">
        <v>0.24442399770423029</v>
      </c>
      <c r="K181" s="426" t="e">
        <v>#REF!</v>
      </c>
      <c r="L181" s="25">
        <v>7.3963247846608016E-2</v>
      </c>
      <c r="M181" s="25">
        <v>0.50425093074576677</v>
      </c>
      <c r="N181" s="25">
        <v>0.42178582140762522</v>
      </c>
      <c r="O181" s="25">
        <v>-10.815792577271813</v>
      </c>
      <c r="P181" s="25">
        <v>3.0618880978432857E-2</v>
      </c>
      <c r="Q181" s="25">
        <v>7.2654184162601428E-5</v>
      </c>
      <c r="R181" s="25">
        <v>1.0499073442674891</v>
      </c>
      <c r="S181" s="146"/>
      <c r="T181">
        <v>0.93759471731290578</v>
      </c>
      <c r="U181">
        <v>0.4391713864162719</v>
      </c>
      <c r="V181">
        <v>0.32691089443746785</v>
      </c>
      <c r="W181">
        <v>1</v>
      </c>
      <c r="Y181" s="2">
        <v>17.070890712621328</v>
      </c>
      <c r="Z181" s="2">
        <v>3389.1054787261137</v>
      </c>
      <c r="AA181" s="2">
        <v>717.34159953926655</v>
      </c>
      <c r="AB181" s="2">
        <v>2677.506063480751</v>
      </c>
      <c r="AC181" s="2">
        <v>2221.8140470208928</v>
      </c>
      <c r="AD181" s="2">
        <v>396.80716337852158</v>
      </c>
      <c r="AE181" s="2">
        <v>558.86749471936605</v>
      </c>
      <c r="AF181" s="2">
        <v>1182.4772829317878</v>
      </c>
      <c r="AG181" s="2">
        <v>96.096026395772554</v>
      </c>
      <c r="AH181" s="2">
        <v>382.70420958613317</v>
      </c>
      <c r="AI181" s="2">
        <v>492383.51250569295</v>
      </c>
      <c r="AJ181" s="2">
        <v>452477.16565652878</v>
      </c>
      <c r="AL181" s="25">
        <v>0.91657658819226495</v>
      </c>
      <c r="AM181" s="25">
        <v>0.92176456561616826</v>
      </c>
      <c r="AN181" s="25">
        <v>0.90301979359601747</v>
      </c>
      <c r="AO181" s="25">
        <v>0.87147345979884117</v>
      </c>
      <c r="AP181" s="25">
        <v>0.6916705112108259</v>
      </c>
      <c r="AQ181" s="25">
        <v>0.91657658819226495</v>
      </c>
      <c r="AR181" s="25">
        <v>0.92176456561616826</v>
      </c>
      <c r="AS181" s="25">
        <v>0.90301979359601747</v>
      </c>
      <c r="AT181" s="25">
        <v>0.87147345979884117</v>
      </c>
      <c r="AU181" s="25">
        <v>0.6916705112108259</v>
      </c>
      <c r="AW181" s="1">
        <v>13.023720043727812</v>
      </c>
      <c r="AX181" s="1">
        <v>14.822457610231334</v>
      </c>
      <c r="AY181" s="2">
        <v>1481338.3740297679</v>
      </c>
      <c r="AZ181" s="1">
        <v>15.268281821679254</v>
      </c>
      <c r="BA181" s="1">
        <v>17.082885040303683</v>
      </c>
      <c r="BB181" s="2">
        <v>1040323.7813448778</v>
      </c>
      <c r="BC181" s="2">
        <f t="shared" si="24"/>
        <v>-441014.59268489014</v>
      </c>
      <c r="BD181" s="242">
        <f t="shared" si="25"/>
        <v>2.2445617779514428</v>
      </c>
      <c r="BE181" s="510">
        <f t="shared" si="19"/>
        <v>-196481.37868915932</v>
      </c>
      <c r="BF181" s="161">
        <f t="shared" si="20"/>
        <v>602456.8329666818</v>
      </c>
      <c r="BG181" s="2">
        <f t="shared" si="21"/>
        <v>1402601.3101238029</v>
      </c>
      <c r="BI181">
        <f t="shared" si="22"/>
        <v>0</v>
      </c>
      <c r="BJ181" s="90">
        <f t="shared" si="23"/>
        <v>1</v>
      </c>
      <c r="BP181" s="206">
        <f t="shared" si="26"/>
        <v>1402601.3101238029</v>
      </c>
    </row>
    <row r="182" spans="1:68">
      <c r="A182" s="11">
        <v>176</v>
      </c>
      <c r="C182" s="25">
        <v>0.92186232846441263</v>
      </c>
      <c r="D182" s="25">
        <v>7.813767153558733E-2</v>
      </c>
      <c r="E182" s="426" t="e">
        <v>#REF!</v>
      </c>
      <c r="F182" s="25">
        <v>0.85113042792328142</v>
      </c>
      <c r="G182" s="25">
        <v>0.14886957207671858</v>
      </c>
      <c r="H182" s="426" t="e">
        <v>#REF!</v>
      </c>
      <c r="I182" s="25">
        <v>0.74952950247917105</v>
      </c>
      <c r="J182" s="25">
        <v>0.25047049752082895</v>
      </c>
      <c r="K182" s="426" t="e">
        <v>#REF!</v>
      </c>
      <c r="L182" s="25">
        <v>0.13109757390654536</v>
      </c>
      <c r="M182" s="25">
        <v>0.49981404878449315</v>
      </c>
      <c r="N182" s="25">
        <v>0.36908837730896155</v>
      </c>
      <c r="O182" s="25">
        <v>-11.495007284006194</v>
      </c>
      <c r="P182" s="25">
        <v>3.8220840876113639E-2</v>
      </c>
      <c r="Q182" s="25">
        <v>5.0692531434143648E-5</v>
      </c>
      <c r="R182" s="25">
        <v>1.099422729050793</v>
      </c>
      <c r="S182" s="146"/>
      <c r="T182">
        <v>0.99687709733365604</v>
      </c>
      <c r="U182">
        <v>0.46078510276222212</v>
      </c>
      <c r="V182">
        <v>0.33292205197897889</v>
      </c>
      <c r="W182">
        <v>1</v>
      </c>
      <c r="Y182" s="2">
        <v>140.58462045729081</v>
      </c>
      <c r="Z182" s="2">
        <v>11305.44421000251</v>
      </c>
      <c r="AA182" s="2">
        <v>1174.2170568100089</v>
      </c>
      <c r="AB182" s="2">
        <v>5681.8067526673985</v>
      </c>
      <c r="AC182" s="2">
        <v>154.41477024407715</v>
      </c>
      <c r="AD182" s="2">
        <v>24.254872948187998</v>
      </c>
      <c r="AE182" s="2">
        <v>543.75149142873727</v>
      </c>
      <c r="AF182" s="2">
        <v>1343.4749770895485</v>
      </c>
      <c r="AG182" s="2">
        <v>181.38482930789976</v>
      </c>
      <c r="AH182" s="2">
        <v>369.66719455418138</v>
      </c>
      <c r="AI182" s="2">
        <v>426513.09696606762</v>
      </c>
      <c r="AJ182" s="2">
        <v>396917.58917860035</v>
      </c>
      <c r="AL182" s="25">
        <v>0.913279758114657</v>
      </c>
      <c r="AM182" s="25">
        <v>0.91237268539656868</v>
      </c>
      <c r="AN182" s="25">
        <v>0.91330829713622319</v>
      </c>
      <c r="AO182" s="25">
        <v>0.86108387918516971</v>
      </c>
      <c r="AP182" s="25">
        <v>0.57995629434336093</v>
      </c>
      <c r="AQ182" s="25">
        <v>0.913279758114657</v>
      </c>
      <c r="AR182" s="25">
        <v>0.91237268539656868</v>
      </c>
      <c r="AS182" s="25">
        <v>0.91330829713622319</v>
      </c>
      <c r="AT182" s="25">
        <v>0.86108387918516971</v>
      </c>
      <c r="AU182" s="25">
        <v>0.57995629434336093</v>
      </c>
      <c r="AW182" s="1">
        <v>12.824434691070824</v>
      </c>
      <c r="AX182" s="1">
        <v>15.013338840761811</v>
      </c>
      <c r="AY182" s="2">
        <v>1489827.9184113655</v>
      </c>
      <c r="AZ182" s="1">
        <v>14.85737298240921</v>
      </c>
      <c r="BA182" s="1">
        <v>16.971059857125468</v>
      </c>
      <c r="BB182" s="2">
        <v>1092467.2764826985</v>
      </c>
      <c r="BC182" s="2">
        <f t="shared" si="24"/>
        <v>-397360.64192866697</v>
      </c>
      <c r="BD182" s="242">
        <f t="shared" si="25"/>
        <v>2.032938291338386</v>
      </c>
      <c r="BE182" s="510">
        <f t="shared" si="19"/>
        <v>-195461.24130854182</v>
      </c>
      <c r="BF182" s="161">
        <f t="shared" si="20"/>
        <v>562081.63215996628</v>
      </c>
      <c r="BG182" s="2">
        <f t="shared" si="21"/>
        <v>1284712.400702775</v>
      </c>
      <c r="BI182">
        <f t="shared" si="22"/>
        <v>0</v>
      </c>
      <c r="BJ182" s="90">
        <f t="shared" si="23"/>
        <v>1</v>
      </c>
      <c r="BP182" s="206">
        <f t="shared" si="26"/>
        <v>1284712.400702775</v>
      </c>
    </row>
    <row r="183" spans="1:68">
      <c r="A183" s="11">
        <v>177</v>
      </c>
      <c r="C183" s="25">
        <v>0.91808588608265174</v>
      </c>
      <c r="D183" s="25">
        <v>8.1914113917348236E-2</v>
      </c>
      <c r="E183" s="426" t="e">
        <v>#REF!</v>
      </c>
      <c r="F183" s="25">
        <v>0.85973432145554596</v>
      </c>
      <c r="G183" s="25">
        <v>0.1402656785444541</v>
      </c>
      <c r="H183" s="426" t="e">
        <v>#REF!</v>
      </c>
      <c r="I183" s="25">
        <v>0.72725064229509095</v>
      </c>
      <c r="J183" s="25">
        <v>0.27274935770490905</v>
      </c>
      <c r="K183" s="426" t="e">
        <v>#REF!</v>
      </c>
      <c r="L183" s="25">
        <v>0.10850874032609592</v>
      </c>
      <c r="M183" s="25">
        <v>0.49756815450575959</v>
      </c>
      <c r="N183" s="25">
        <v>0.39392310516814455</v>
      </c>
      <c r="O183" s="25">
        <v>-10.782733727873662</v>
      </c>
      <c r="P183" s="25">
        <v>3.0986238003553962E-2</v>
      </c>
      <c r="Q183" s="25">
        <v>7.6263833824631518E-5</v>
      </c>
      <c r="R183" s="25">
        <v>1.0567733043584469</v>
      </c>
      <c r="S183" s="146"/>
      <c r="T183">
        <v>1.0826429573586425</v>
      </c>
      <c r="U183">
        <v>0.43346813163603576</v>
      </c>
      <c r="V183">
        <v>0.36409801755099069</v>
      </c>
      <c r="W183">
        <v>1</v>
      </c>
      <c r="Y183" s="2">
        <v>461.82028509975305</v>
      </c>
      <c r="Z183" s="2">
        <v>8067.1184645148551</v>
      </c>
      <c r="AA183" s="2">
        <v>256.32499864622105</v>
      </c>
      <c r="AB183" s="2">
        <v>308.40154745796212</v>
      </c>
      <c r="AC183" s="2">
        <v>478.51503007915818</v>
      </c>
      <c r="AD183" s="2">
        <v>1328.5583011345848</v>
      </c>
      <c r="AE183" s="2">
        <v>530.27581112952168</v>
      </c>
      <c r="AF183" s="2">
        <v>866.53700929707702</v>
      </c>
      <c r="AG183" s="2">
        <v>222.0733465907266</v>
      </c>
      <c r="AH183" s="2">
        <v>321.41436415896186</v>
      </c>
      <c r="AI183" s="2">
        <v>820952.00998925278</v>
      </c>
      <c r="AJ183" s="2">
        <v>780685.32032039715</v>
      </c>
      <c r="AL183" s="25">
        <v>0.92102951570877589</v>
      </c>
      <c r="AM183" s="25">
        <v>0.91468563828189919</v>
      </c>
      <c r="AN183" s="25">
        <v>0.90818416038994154</v>
      </c>
      <c r="AO183" s="25">
        <v>0.83871512535106874</v>
      </c>
      <c r="AP183" s="25">
        <v>0.81580577020287648</v>
      </c>
      <c r="AQ183" s="25">
        <v>0.92102951570877589</v>
      </c>
      <c r="AR183" s="25">
        <v>0.91468563828189919</v>
      </c>
      <c r="AS183" s="25">
        <v>0.90818416038994154</v>
      </c>
      <c r="AT183" s="25">
        <v>0.83871512535106874</v>
      </c>
      <c r="AU183" s="25">
        <v>0.81580577020287648</v>
      </c>
      <c r="AW183" s="1">
        <v>13.455088066488107</v>
      </c>
      <c r="AX183" s="1">
        <v>14.971436243583977</v>
      </c>
      <c r="AY183" s="2">
        <v>2538100.8232219056</v>
      </c>
      <c r="AZ183" s="1">
        <v>15.149903776287886</v>
      </c>
      <c r="BA183" s="1">
        <v>16.757718778713205</v>
      </c>
      <c r="BB183" s="2">
        <v>1849204.1477826184</v>
      </c>
      <c r="BC183" s="2">
        <f t="shared" si="24"/>
        <v>-688896.67543928721</v>
      </c>
      <c r="BD183" s="242">
        <f t="shared" si="25"/>
        <v>1.6948157097997782</v>
      </c>
      <c r="BE183" s="510">
        <f t="shared" si="19"/>
        <v>-406472.91115838895</v>
      </c>
      <c r="BF183" s="161">
        <f t="shared" si="20"/>
        <v>-385286.73258380825</v>
      </c>
      <c r="BG183" s="2">
        <f t="shared" si="21"/>
        <v>574780.45642344351</v>
      </c>
      <c r="BI183">
        <f t="shared" si="22"/>
        <v>0</v>
      </c>
      <c r="BJ183" s="90">
        <f t="shared" si="23"/>
        <v>1</v>
      </c>
      <c r="BP183" s="206">
        <f t="shared" si="26"/>
        <v>574780.45642344351</v>
      </c>
    </row>
    <row r="184" spans="1:68">
      <c r="A184" s="11">
        <v>178</v>
      </c>
      <c r="C184" s="25">
        <v>0.92564774204688438</v>
      </c>
      <c r="D184" s="25">
        <v>7.4352257953115661E-2</v>
      </c>
      <c r="E184" s="426" t="e">
        <v>#REF!</v>
      </c>
      <c r="F184" s="25">
        <v>0.85650477474092246</v>
      </c>
      <c r="G184" s="25">
        <v>0.14349522525907751</v>
      </c>
      <c r="H184" s="426" t="e">
        <v>#REF!</v>
      </c>
      <c r="I184" s="25">
        <v>0.71810201003250351</v>
      </c>
      <c r="J184" s="25">
        <v>0.28189798996749649</v>
      </c>
      <c r="K184" s="426" t="e">
        <v>#REF!</v>
      </c>
      <c r="L184" s="25">
        <v>0.12098760489447513</v>
      </c>
      <c r="M184" s="25">
        <v>0.50074699970042791</v>
      </c>
      <c r="N184" s="25">
        <v>0.37826539540509696</v>
      </c>
      <c r="O184" s="25">
        <v>-11.399289662285069</v>
      </c>
      <c r="P184" s="25">
        <v>3.8526977949274344E-2</v>
      </c>
      <c r="Q184" s="25">
        <v>5.6506403586749629E-5</v>
      </c>
      <c r="R184" s="25">
        <v>1.0720064051822098</v>
      </c>
      <c r="S184" s="146"/>
      <c r="T184">
        <v>0.96909176155987453</v>
      </c>
      <c r="U184">
        <v>0.44577876680786438</v>
      </c>
      <c r="V184">
        <v>0.37498750063034064</v>
      </c>
      <c r="W184">
        <v>1</v>
      </c>
      <c r="Y184" s="2">
        <v>505.84635684687703</v>
      </c>
      <c r="Z184" s="2">
        <v>12557.665537551809</v>
      </c>
      <c r="AA184" s="2">
        <v>1066.2480112449084</v>
      </c>
      <c r="AB184" s="2">
        <v>4089.5456148995736</v>
      </c>
      <c r="AC184" s="2">
        <v>613.9512591183277</v>
      </c>
      <c r="AD184" s="2">
        <v>614.43561876383887</v>
      </c>
      <c r="AE184" s="2">
        <v>575.95732951650064</v>
      </c>
      <c r="AF184" s="2">
        <v>1237.5966886126498</v>
      </c>
      <c r="AG184" s="2">
        <v>54.590977195150444</v>
      </c>
      <c r="AH184" s="2">
        <v>361.81436481341706</v>
      </c>
      <c r="AI184" s="2">
        <v>420839.84947990207</v>
      </c>
      <c r="AJ184" s="2">
        <v>387092.1014362023</v>
      </c>
      <c r="AL184" s="25">
        <v>0.92381441431132649</v>
      </c>
      <c r="AM184" s="25">
        <v>0.91542317255202699</v>
      </c>
      <c r="AN184" s="25">
        <v>0.90086104965739533</v>
      </c>
      <c r="AO184" s="25">
        <v>0.8985422346699119</v>
      </c>
      <c r="AP184" s="25">
        <v>0.62437001414412685</v>
      </c>
      <c r="AQ184" s="25">
        <v>0.92381441431132649</v>
      </c>
      <c r="AR184" s="25">
        <v>0.91542317255202699</v>
      </c>
      <c r="AS184" s="25">
        <v>0.90086104965739533</v>
      </c>
      <c r="AT184" s="25">
        <v>0.8985422346699119</v>
      </c>
      <c r="AU184" s="25">
        <v>0.62437001414412685</v>
      </c>
      <c r="AW184" s="1">
        <v>13.187138722113714</v>
      </c>
      <c r="AX184" s="1">
        <v>15.174822893331502</v>
      </c>
      <c r="AY184" s="2">
        <v>1521081.4321776691</v>
      </c>
      <c r="AZ184" s="1">
        <v>15.142811319253315</v>
      </c>
      <c r="BA184" s="1">
        <v>17.084705111548086</v>
      </c>
      <c r="BB184" s="2">
        <v>1070202.7317907433</v>
      </c>
      <c r="BC184" s="2">
        <f t="shared" si="24"/>
        <v>-450878.70038692583</v>
      </c>
      <c r="BD184" s="242">
        <f t="shared" si="25"/>
        <v>1.9556725971396016</v>
      </c>
      <c r="BE184" s="510">
        <f t="shared" si="19"/>
        <v>-230549.17323400057</v>
      </c>
      <c r="BF184" s="161">
        <f t="shared" si="20"/>
        <v>588860.76336052525</v>
      </c>
      <c r="BG184" s="2">
        <f t="shared" si="21"/>
        <v>1352647.079289787</v>
      </c>
      <c r="BI184">
        <f t="shared" si="22"/>
        <v>0</v>
      </c>
      <c r="BJ184" s="90">
        <f t="shared" si="23"/>
        <v>1</v>
      </c>
      <c r="BP184" s="206">
        <f t="shared" si="26"/>
        <v>1352647.079289787</v>
      </c>
    </row>
    <row r="185" spans="1:68">
      <c r="A185" s="11">
        <v>179</v>
      </c>
      <c r="C185" s="25">
        <v>0.93005208109176929</v>
      </c>
      <c r="D185" s="25">
        <v>6.9947918908230669E-2</v>
      </c>
      <c r="E185" s="426" t="e">
        <v>#REF!</v>
      </c>
      <c r="F185" s="25">
        <v>0.85701491653283657</v>
      </c>
      <c r="G185" s="25">
        <v>0.14298508346716346</v>
      </c>
      <c r="H185" s="426" t="e">
        <v>#REF!</v>
      </c>
      <c r="I185" s="25">
        <v>0.75091582428927328</v>
      </c>
      <c r="J185" s="25">
        <v>0.24908417571072672</v>
      </c>
      <c r="K185" s="426" t="e">
        <v>#REF!</v>
      </c>
      <c r="L185" s="25">
        <v>9.4371288922001861E-2</v>
      </c>
      <c r="M185" s="25">
        <v>0.50116693722589412</v>
      </c>
      <c r="N185" s="25">
        <v>0.40446177385210402</v>
      </c>
      <c r="O185" s="25">
        <v>-11.484676467103666</v>
      </c>
      <c r="P185" s="25">
        <v>3.9746896361975009E-2</v>
      </c>
      <c r="Q185" s="25">
        <v>5.460927488774554E-5</v>
      </c>
      <c r="R185" s="25">
        <v>1.0736986372722459</v>
      </c>
      <c r="S185" s="146"/>
      <c r="T185">
        <v>0.92005545789800325</v>
      </c>
      <c r="U185">
        <v>0.44565617863431395</v>
      </c>
      <c r="V185">
        <v>0.32913830837138736</v>
      </c>
      <c r="W185">
        <v>1</v>
      </c>
      <c r="Y185" s="2">
        <v>517.97127099671911</v>
      </c>
      <c r="Z185" s="2">
        <v>888.26310333928666</v>
      </c>
      <c r="AA185" s="2">
        <v>2377.860884879567</v>
      </c>
      <c r="AB185" s="2">
        <v>261.97562638248974</v>
      </c>
      <c r="AC185" s="2">
        <v>610.77774710695599</v>
      </c>
      <c r="AD185" s="2">
        <v>1029.222898765785</v>
      </c>
      <c r="AE185" s="2">
        <v>580.77185550049603</v>
      </c>
      <c r="AF185" s="2">
        <v>1101.2482216297356</v>
      </c>
      <c r="AG185" s="2">
        <v>169.8879826435321</v>
      </c>
      <c r="AH185" s="2">
        <v>455.93206656217524</v>
      </c>
      <c r="AI185" s="2">
        <v>467776.44845621818</v>
      </c>
      <c r="AJ185" s="2">
        <v>436331.601378716</v>
      </c>
      <c r="AL185" s="25">
        <v>0.91374161554899247</v>
      </c>
      <c r="AM185" s="25">
        <v>0.91846296564167718</v>
      </c>
      <c r="AN185" s="25">
        <v>0.91097924249464035</v>
      </c>
      <c r="AO185" s="25">
        <v>0.8900735146316302</v>
      </c>
      <c r="AP185" s="25">
        <v>0.79146562157691491</v>
      </c>
      <c r="AQ185" s="25">
        <v>0.91374161554899247</v>
      </c>
      <c r="AR185" s="25">
        <v>0.91846296564167718</v>
      </c>
      <c r="AS185" s="25">
        <v>0.91097924249464035</v>
      </c>
      <c r="AT185" s="25">
        <v>0.8900735146316302</v>
      </c>
      <c r="AU185" s="25">
        <v>0.79146562157691491</v>
      </c>
      <c r="AW185" s="1">
        <v>13.44312055942075</v>
      </c>
      <c r="AX185" s="1">
        <v>15.05236340672924</v>
      </c>
      <c r="AY185" s="2">
        <v>1443260.2299637224</v>
      </c>
      <c r="AZ185" s="1">
        <v>15.552315118867146</v>
      </c>
      <c r="BA185" s="1">
        <v>17.243487903797366</v>
      </c>
      <c r="BB185" s="2">
        <v>1039381.7680126005</v>
      </c>
      <c r="BC185" s="2">
        <f t="shared" si="24"/>
        <v>-403878.46195112192</v>
      </c>
      <c r="BD185" s="242">
        <f t="shared" si="25"/>
        <v>2.1091945594463954</v>
      </c>
      <c r="BE185" s="510">
        <f t="shared" si="19"/>
        <v>-191484.68790718325</v>
      </c>
      <c r="BF185" s="161">
        <f t="shared" si="20"/>
        <v>707639.05954359774</v>
      </c>
      <c r="BG185" s="2">
        <f t="shared" si="21"/>
        <v>1448988.6510061426</v>
      </c>
      <c r="BI185">
        <f t="shared" si="22"/>
        <v>0</v>
      </c>
      <c r="BJ185" s="90">
        <f t="shared" si="23"/>
        <v>1</v>
      </c>
      <c r="BP185" s="206">
        <f t="shared" si="26"/>
        <v>1448988.6510061426</v>
      </c>
    </row>
    <row r="186" spans="1:68">
      <c r="A186" s="11">
        <v>180</v>
      </c>
      <c r="C186" s="25">
        <v>0.92529406948565629</v>
      </c>
      <c r="D186" s="25">
        <v>7.470593051434371E-2</v>
      </c>
      <c r="E186" s="426" t="e">
        <v>#REF!</v>
      </c>
      <c r="F186" s="25">
        <v>0.85461368577860952</v>
      </c>
      <c r="G186" s="25">
        <v>0.14538631422139042</v>
      </c>
      <c r="H186" s="426" t="e">
        <v>#REF!</v>
      </c>
      <c r="I186" s="25">
        <v>0.75244290414487436</v>
      </c>
      <c r="J186" s="25">
        <v>0.24755709585512561</v>
      </c>
      <c r="K186" s="426" t="e">
        <v>#REF!</v>
      </c>
      <c r="L186" s="25">
        <v>0.11340362512229307</v>
      </c>
      <c r="M186" s="25">
        <v>0.49873621353585346</v>
      </c>
      <c r="N186" s="25">
        <v>0.38786016134185342</v>
      </c>
      <c r="O186" s="25">
        <v>-11.511319556868761</v>
      </c>
      <c r="P186" s="25">
        <v>3.6063202531957619E-2</v>
      </c>
      <c r="Q186" s="25">
        <v>4.5551588981696563E-5</v>
      </c>
      <c r="R186" s="25">
        <v>1.1118237253520942</v>
      </c>
      <c r="S186" s="146"/>
      <c r="T186">
        <v>0.94821797069285563</v>
      </c>
      <c r="U186">
        <v>0.44975314512691689</v>
      </c>
      <c r="V186">
        <v>0.32961350181989935</v>
      </c>
      <c r="W186">
        <v>1</v>
      </c>
      <c r="Y186" s="2">
        <v>6.6433670437984622</v>
      </c>
      <c r="Z186" s="2">
        <v>755.96547539250071</v>
      </c>
      <c r="AA186" s="2">
        <v>108.03153358778167</v>
      </c>
      <c r="AB186" s="2">
        <v>2468.9953684755492</v>
      </c>
      <c r="AC186" s="2">
        <v>3230.7400704717297</v>
      </c>
      <c r="AD186" s="2">
        <v>45.33699345463382</v>
      </c>
      <c r="AE186" s="2">
        <v>508.81769929071055</v>
      </c>
      <c r="AF186" s="2">
        <v>1124.9053808090669</v>
      </c>
      <c r="AG186" s="2">
        <v>150.35851914182007</v>
      </c>
      <c r="AH186" s="2">
        <v>439.17491036921018</v>
      </c>
      <c r="AI186" s="2">
        <v>447478.22612337157</v>
      </c>
      <c r="AJ186" s="2">
        <v>424422.7781048016</v>
      </c>
      <c r="AL186" s="25">
        <v>0.9143581855585774</v>
      </c>
      <c r="AM186" s="25">
        <v>0.9124997384694582</v>
      </c>
      <c r="AN186" s="25">
        <v>0.90676899359075902</v>
      </c>
      <c r="AO186" s="25">
        <v>0.84638147305347666</v>
      </c>
      <c r="AP186" s="25">
        <v>0.79536212579052334</v>
      </c>
      <c r="AQ186" s="25">
        <v>0.9143581855585774</v>
      </c>
      <c r="AR186" s="25">
        <v>0.9124997384694582</v>
      </c>
      <c r="AS186" s="25">
        <v>0.90676899359075902</v>
      </c>
      <c r="AT186" s="25">
        <v>0.84638147305347666</v>
      </c>
      <c r="AU186" s="25">
        <v>0.79536212579052334</v>
      </c>
      <c r="AW186" s="1">
        <v>13.240711102386976</v>
      </c>
      <c r="AX186" s="1">
        <v>14.865477108127456</v>
      </c>
      <c r="AY186" s="2">
        <v>1408909.9104038007</v>
      </c>
      <c r="AZ186" s="1">
        <v>15.311118091160685</v>
      </c>
      <c r="BA186" s="1">
        <v>17.031027989956719</v>
      </c>
      <c r="BB186" s="2">
        <v>1002820.4371795197</v>
      </c>
      <c r="BC186" s="2">
        <f t="shared" si="24"/>
        <v>-406089.47322428098</v>
      </c>
      <c r="BD186" s="242">
        <f t="shared" si="25"/>
        <v>2.0704069887737084</v>
      </c>
      <c r="BE186" s="510">
        <f t="shared" si="19"/>
        <v>-196139.92583400509</v>
      </c>
      <c r="BF186" s="161">
        <f t="shared" si="20"/>
        <v>709603.8659781157</v>
      </c>
      <c r="BG186" s="2">
        <f t="shared" si="21"/>
        <v>1446958.4574061898</v>
      </c>
      <c r="BI186">
        <f t="shared" si="22"/>
        <v>0</v>
      </c>
      <c r="BJ186" s="90">
        <f t="shared" si="23"/>
        <v>1</v>
      </c>
      <c r="BP186" s="206">
        <f t="shared" si="26"/>
        <v>1446958.4574061898</v>
      </c>
    </row>
    <row r="187" spans="1:68">
      <c r="A187" s="11">
        <v>181</v>
      </c>
      <c r="C187" s="25">
        <v>0.92069762868592797</v>
      </c>
      <c r="D187" s="25">
        <v>7.9302371314072001E-2</v>
      </c>
      <c r="E187" s="426" t="e">
        <v>#REF!</v>
      </c>
      <c r="F187" s="25">
        <v>0.85702311647914642</v>
      </c>
      <c r="G187" s="25">
        <v>0.14297688352085355</v>
      </c>
      <c r="H187" s="426" t="e">
        <v>#REF!</v>
      </c>
      <c r="I187" s="25">
        <v>0.75486641035808777</v>
      </c>
      <c r="J187" s="25">
        <v>0.2451335896419122</v>
      </c>
      <c r="K187" s="426" t="e">
        <v>#REF!</v>
      </c>
      <c r="L187" s="25">
        <v>0.15034350340618186</v>
      </c>
      <c r="M187" s="25">
        <v>0.49881675204987397</v>
      </c>
      <c r="N187" s="25">
        <v>0.35083974454394418</v>
      </c>
      <c r="O187" s="25">
        <v>-10.993613880962105</v>
      </c>
      <c r="P187" s="25">
        <v>3.4244144832765104E-2</v>
      </c>
      <c r="Q187" s="25">
        <v>7.0820659570591167E-5</v>
      </c>
      <c r="R187" s="25">
        <v>1.0547719770204933</v>
      </c>
      <c r="S187" s="146"/>
      <c r="T187">
        <v>1.03748701142175</v>
      </c>
      <c r="U187">
        <v>0.44519761303087407</v>
      </c>
      <c r="V187">
        <v>0.32799964890753786</v>
      </c>
      <c r="W187">
        <v>1</v>
      </c>
      <c r="Y187" s="2">
        <v>416.25785557212367</v>
      </c>
      <c r="Z187" s="2">
        <v>201.23459744427183</v>
      </c>
      <c r="AA187" s="2">
        <v>598.80784565560111</v>
      </c>
      <c r="AB187" s="2">
        <v>1846.0540035267932</v>
      </c>
      <c r="AC187" s="2">
        <v>460.37695628252726</v>
      </c>
      <c r="AD187" s="2">
        <v>873.48285424143148</v>
      </c>
      <c r="AE187" s="2">
        <v>562.85408987980475</v>
      </c>
      <c r="AF187" s="2">
        <v>1031.181278772312</v>
      </c>
      <c r="AG187" s="2">
        <v>55.293110132155519</v>
      </c>
      <c r="AH187" s="2">
        <v>313.09196305699766</v>
      </c>
      <c r="AI187" s="2">
        <v>354823.06075649604</v>
      </c>
      <c r="AJ187" s="2">
        <v>329319.15474251134</v>
      </c>
      <c r="AL187" s="25">
        <v>0.91718715474488777</v>
      </c>
      <c r="AM187" s="25">
        <v>0.92161204112650685</v>
      </c>
      <c r="AN187" s="25">
        <v>0.90738174064469124</v>
      </c>
      <c r="AO187" s="25">
        <v>0.86907637711576213</v>
      </c>
      <c r="AP187" s="25">
        <v>0.67081913635808177</v>
      </c>
      <c r="AQ187" s="25">
        <v>0.91718715474488777</v>
      </c>
      <c r="AR187" s="25">
        <v>0.92161204112650685</v>
      </c>
      <c r="AS187" s="25">
        <v>0.90738174064469124</v>
      </c>
      <c r="AT187" s="25">
        <v>0.86907637711576213</v>
      </c>
      <c r="AU187" s="25">
        <v>0.67081913635808177</v>
      </c>
      <c r="AW187" s="1">
        <v>13.342471275045956</v>
      </c>
      <c r="AX187" s="1">
        <v>15.31228881044105</v>
      </c>
      <c r="AY187" s="2">
        <v>1190888.2884627671</v>
      </c>
      <c r="AZ187" s="1">
        <v>15.242826891918675</v>
      </c>
      <c r="BA187" s="1">
        <v>17.175236827338779</v>
      </c>
      <c r="BB187" s="2">
        <v>919024.29996649851</v>
      </c>
      <c r="BC187" s="2">
        <f t="shared" si="24"/>
        <v>-271863.98849626863</v>
      </c>
      <c r="BD187" s="242">
        <f t="shared" si="25"/>
        <v>1.9003556168727194</v>
      </c>
      <c r="BE187" s="510">
        <f t="shared" si="19"/>
        <v>-143059.53374329797</v>
      </c>
      <c r="BF187" s="161">
        <f t="shared" si="20"/>
        <v>943907.11554458574</v>
      </c>
      <c r="BG187" s="2">
        <f t="shared" si="21"/>
        <v>1519828.0027404896</v>
      </c>
      <c r="BI187">
        <f t="shared" si="22"/>
        <v>0</v>
      </c>
      <c r="BJ187" s="90">
        <f t="shared" si="23"/>
        <v>1</v>
      </c>
      <c r="BP187" s="206">
        <f t="shared" si="26"/>
        <v>1519828.0027404896</v>
      </c>
    </row>
    <row r="188" spans="1:68">
      <c r="A188" s="11">
        <v>182</v>
      </c>
      <c r="C188" s="25">
        <v>0.92237403998099932</v>
      </c>
      <c r="D188" s="25">
        <v>7.7625960019000712E-2</v>
      </c>
      <c r="E188" s="426" t="e">
        <v>#REF!</v>
      </c>
      <c r="F188" s="25">
        <v>0.85421840094766011</v>
      </c>
      <c r="G188" s="25">
        <v>0.14578159905233987</v>
      </c>
      <c r="H188" s="426" t="e">
        <v>#REF!</v>
      </c>
      <c r="I188" s="25">
        <v>0.75151503103897188</v>
      </c>
      <c r="J188" s="25">
        <v>0.24848496896102812</v>
      </c>
      <c r="K188" s="426" t="e">
        <v>#REF!</v>
      </c>
      <c r="L188" s="25">
        <v>0.10435042064537781</v>
      </c>
      <c r="M188" s="25">
        <v>0.4965274125882867</v>
      </c>
      <c r="N188" s="25">
        <v>0.3991221667663355</v>
      </c>
      <c r="O188" s="25">
        <v>-11.464277049077371</v>
      </c>
      <c r="P188" s="25">
        <v>3.3031640206171282E-2</v>
      </c>
      <c r="Q188" s="25">
        <v>4.203751347216796E-5</v>
      </c>
      <c r="R188" s="25">
        <v>1.1320247655967186</v>
      </c>
      <c r="S188" s="146"/>
      <c r="T188">
        <v>0.98046883154834386</v>
      </c>
      <c r="U188">
        <v>0.45427242647950206</v>
      </c>
      <c r="V188">
        <v>0.33200316284187015</v>
      </c>
      <c r="W188">
        <v>1</v>
      </c>
      <c r="Y188" s="2">
        <v>418.88244811470628</v>
      </c>
      <c r="Z188" s="2">
        <v>1758.742631142296</v>
      </c>
      <c r="AA188" s="2">
        <v>1563.0733779499967</v>
      </c>
      <c r="AB188" s="2">
        <v>775.36668184549751</v>
      </c>
      <c r="AC188" s="2">
        <v>16.101284782329618</v>
      </c>
      <c r="AD188" s="2">
        <v>44.835749842885029</v>
      </c>
      <c r="AE188" s="2">
        <v>555.95590670408581</v>
      </c>
      <c r="AF188" s="2">
        <v>1274.6240828296991</v>
      </c>
      <c r="AG188" s="2">
        <v>104.33975496899724</v>
      </c>
      <c r="AH188" s="2">
        <v>250.18083915553444</v>
      </c>
      <c r="AI188" s="2">
        <v>390581.16738789284</v>
      </c>
      <c r="AJ188" s="2">
        <v>364146.73365988518</v>
      </c>
      <c r="AL188" s="25">
        <v>0.92526992979992384</v>
      </c>
      <c r="AM188" s="25">
        <v>0.91086472312331712</v>
      </c>
      <c r="AN188" s="25">
        <v>0.89860895694988752</v>
      </c>
      <c r="AO188" s="25">
        <v>0.89628279192011329</v>
      </c>
      <c r="AP188" s="25">
        <v>0.63230014589058858</v>
      </c>
      <c r="AQ188" s="25">
        <v>0.92526992979992384</v>
      </c>
      <c r="AR188" s="25">
        <v>0.91086472312331712</v>
      </c>
      <c r="AS188" s="25">
        <v>0.89860895694988752</v>
      </c>
      <c r="AT188" s="25">
        <v>0.89628279192011329</v>
      </c>
      <c r="AU188" s="25">
        <v>0.63230014589058858</v>
      </c>
      <c r="AW188" s="1">
        <v>12.854718678533569</v>
      </c>
      <c r="AX188" s="1">
        <v>14.680600867103479</v>
      </c>
      <c r="AY188" s="2">
        <v>1113005.5105987506</v>
      </c>
      <c r="AZ188" s="1">
        <v>14.966041196505937</v>
      </c>
      <c r="BA188" s="1">
        <v>16.808372246705115</v>
      </c>
      <c r="BB188" s="2">
        <v>826337.1296649588</v>
      </c>
      <c r="BC188" s="2">
        <f t="shared" si="24"/>
        <v>-286668.38093379175</v>
      </c>
      <c r="BD188" s="242">
        <f t="shared" si="25"/>
        <v>2.1113225179723685</v>
      </c>
      <c r="BE188" s="510">
        <f t="shared" si="19"/>
        <v>-135776.68901532717</v>
      </c>
      <c r="BF188" s="161">
        <f t="shared" si="20"/>
        <v>943749.47796662059</v>
      </c>
      <c r="BG188" s="2">
        <f t="shared" si="21"/>
        <v>1568229.4617759911</v>
      </c>
      <c r="BI188">
        <f t="shared" si="22"/>
        <v>0</v>
      </c>
      <c r="BJ188" s="90">
        <f t="shared" si="23"/>
        <v>1</v>
      </c>
      <c r="BP188" s="206">
        <f t="shared" si="26"/>
        <v>1568229.4617759911</v>
      </c>
    </row>
    <row r="189" spans="1:68">
      <c r="A189" s="11">
        <v>183</v>
      </c>
      <c r="C189" s="25">
        <v>0.90925935286862325</v>
      </c>
      <c r="D189" s="25">
        <v>9.0740647131376695E-2</v>
      </c>
      <c r="E189" s="426" t="e">
        <v>#REF!</v>
      </c>
      <c r="F189" s="25">
        <v>0.86328640230444931</v>
      </c>
      <c r="G189" s="25">
        <v>0.13671359769555066</v>
      </c>
      <c r="H189" s="426" t="e">
        <v>#REF!</v>
      </c>
      <c r="I189" s="25">
        <v>0.76812726638556672</v>
      </c>
      <c r="J189" s="25">
        <v>0.23187273361443334</v>
      </c>
      <c r="K189" s="426" t="e">
        <v>#REF!</v>
      </c>
      <c r="L189" s="25">
        <v>9.3809136753261302E-2</v>
      </c>
      <c r="M189" s="25">
        <v>0.50080547543814569</v>
      </c>
      <c r="N189" s="25">
        <v>0.40538538780859301</v>
      </c>
      <c r="O189" s="25">
        <v>-11.210557819721293</v>
      </c>
      <c r="P189" s="25">
        <v>3.6528270329482873E-2</v>
      </c>
      <c r="Q189" s="25">
        <v>6.2748840018574559E-5</v>
      </c>
      <c r="R189" s="25">
        <v>1.0635521435421986</v>
      </c>
      <c r="S189" s="146"/>
      <c r="T189">
        <v>1.1455688865269904</v>
      </c>
      <c r="U189">
        <v>0.42783030438831049</v>
      </c>
      <c r="V189">
        <v>0.30946299493547458</v>
      </c>
      <c r="W189">
        <v>1</v>
      </c>
      <c r="Y189" s="2">
        <v>2403.6251824142778</v>
      </c>
      <c r="Z189" s="2">
        <v>30.01822294631144</v>
      </c>
      <c r="AA189" s="2">
        <v>2610.2023615919102</v>
      </c>
      <c r="AB189" s="2">
        <v>1497.5772745003146</v>
      </c>
      <c r="AC189" s="2">
        <v>114.6350558523576</v>
      </c>
      <c r="AD189" s="2">
        <v>107.58879559066521</v>
      </c>
      <c r="AE189" s="2">
        <v>485.83381845074308</v>
      </c>
      <c r="AF189" s="2">
        <v>1040.4926314814934</v>
      </c>
      <c r="AG189" s="2">
        <v>216.78169337123606</v>
      </c>
      <c r="AH189" s="2">
        <v>608.47611633910378</v>
      </c>
      <c r="AI189" s="2">
        <v>590211.38571166736</v>
      </c>
      <c r="AJ189" s="2">
        <v>567300.26811635075</v>
      </c>
      <c r="AL189" s="25">
        <v>0.91772294228018714</v>
      </c>
      <c r="AM189" s="25">
        <v>0.91348205862895038</v>
      </c>
      <c r="AN189" s="25">
        <v>0.90561358842607731</v>
      </c>
      <c r="AO189" s="25">
        <v>0.83046993858710816</v>
      </c>
      <c r="AP189" s="25">
        <v>0.68551509959520807</v>
      </c>
      <c r="AQ189" s="25">
        <v>0.91772294228018714</v>
      </c>
      <c r="AR189" s="25">
        <v>0.91348205862895038</v>
      </c>
      <c r="AS189" s="25">
        <v>0.90561358842607731</v>
      </c>
      <c r="AT189" s="25">
        <v>0.83046993858710816</v>
      </c>
      <c r="AU189" s="25">
        <v>0.68551509959520807</v>
      </c>
      <c r="AW189" s="1">
        <v>13.007105380992138</v>
      </c>
      <c r="AX189" s="1">
        <v>14.88867416128906</v>
      </c>
      <c r="AY189" s="2">
        <v>1868253.217025297</v>
      </c>
      <c r="AZ189" s="1">
        <v>14.881263851159432</v>
      </c>
      <c r="BA189" s="1">
        <v>16.777568083820871</v>
      </c>
      <c r="BB189" s="2">
        <v>1435482.8726560294</v>
      </c>
      <c r="BC189" s="2">
        <f t="shared" si="24"/>
        <v>-432770.34436926758</v>
      </c>
      <c r="BD189" s="242">
        <f t="shared" si="25"/>
        <v>1.8741584701672931</v>
      </c>
      <c r="BE189" s="510">
        <f t="shared" si="19"/>
        <v>-230914.48842671089</v>
      </c>
      <c r="BF189" s="161">
        <f t="shared" si="20"/>
        <v>212883.64393344522</v>
      </c>
      <c r="BG189" s="2">
        <f t="shared" si="21"/>
        <v>945519.34352947981</v>
      </c>
      <c r="BI189">
        <f t="shared" si="22"/>
        <v>0</v>
      </c>
      <c r="BJ189" s="90">
        <f t="shared" si="23"/>
        <v>1</v>
      </c>
      <c r="BP189" s="206">
        <f t="shared" si="26"/>
        <v>945519.34352947981</v>
      </c>
    </row>
    <row r="190" spans="1:68">
      <c r="A190" s="11">
        <v>184</v>
      </c>
      <c r="C190" s="25">
        <v>0.91930388942332586</v>
      </c>
      <c r="D190" s="25">
        <v>8.0696110576674113E-2</v>
      </c>
      <c r="E190" s="426" t="e">
        <v>#REF!</v>
      </c>
      <c r="F190" s="25">
        <v>0.86054698290993903</v>
      </c>
      <c r="G190" s="25">
        <v>0.13945301709006094</v>
      </c>
      <c r="H190" s="426" t="e">
        <v>#REF!</v>
      </c>
      <c r="I190" s="25">
        <v>0.76267240778503087</v>
      </c>
      <c r="J190" s="25">
        <v>0.23732759221496913</v>
      </c>
      <c r="K190" s="426" t="e">
        <v>#REF!</v>
      </c>
      <c r="L190" s="25">
        <v>0.18524003487496421</v>
      </c>
      <c r="M190" s="25">
        <v>0.49840406603142684</v>
      </c>
      <c r="N190" s="25">
        <v>0.31635589909360895</v>
      </c>
      <c r="O190" s="25">
        <v>-11.297342238858699</v>
      </c>
      <c r="P190" s="25">
        <v>3.5575651850093155E-2</v>
      </c>
      <c r="Q190" s="25">
        <v>5.5276380237629208E-5</v>
      </c>
      <c r="R190" s="25">
        <v>1.0808194701194875</v>
      </c>
      <c r="S190" s="146"/>
      <c r="T190">
        <v>1.0418491952736424</v>
      </c>
      <c r="U190">
        <v>0.42889628469248114</v>
      </c>
      <c r="V190">
        <v>0.31795124348563736</v>
      </c>
      <c r="W190">
        <v>1</v>
      </c>
      <c r="Y190" s="2">
        <v>747.14225881940547</v>
      </c>
      <c r="Z190" s="2">
        <v>1730.7243036712084</v>
      </c>
      <c r="AA190" s="2">
        <v>776.78525718666958</v>
      </c>
      <c r="AB190" s="2">
        <v>312.6870238158881</v>
      </c>
      <c r="AC190" s="2">
        <v>5107.2420806643204</v>
      </c>
      <c r="AD190" s="2">
        <v>1058.0399601624383</v>
      </c>
      <c r="AE190" s="2">
        <v>500.61235152415856</v>
      </c>
      <c r="AF190" s="2">
        <v>966.17039294508936</v>
      </c>
      <c r="AG190" s="2">
        <v>138.64660830091819</v>
      </c>
      <c r="AH190" s="2">
        <v>457.12310994867249</v>
      </c>
      <c r="AI190" s="2">
        <v>422714.77560184512</v>
      </c>
      <c r="AJ190" s="2">
        <v>385064.00330334343</v>
      </c>
      <c r="AL190" s="25">
        <v>0.91839891228251913</v>
      </c>
      <c r="AM190" s="25">
        <v>0.91524502005502362</v>
      </c>
      <c r="AN190" s="25">
        <v>0.90702248789415973</v>
      </c>
      <c r="AO190" s="25">
        <v>0.88297493493079315</v>
      </c>
      <c r="AP190" s="25">
        <v>0.69400828753826271</v>
      </c>
      <c r="AQ190" s="25">
        <v>0.91839891228251913</v>
      </c>
      <c r="AR190" s="25">
        <v>0.91524502005502362</v>
      </c>
      <c r="AS190" s="25">
        <v>0.90702248789415973</v>
      </c>
      <c r="AT190" s="25">
        <v>0.88297493493079315</v>
      </c>
      <c r="AU190" s="25">
        <v>0.69400828753826271</v>
      </c>
      <c r="AW190" s="1">
        <v>13.524873268825024</v>
      </c>
      <c r="AX190" s="1">
        <v>15.490129129296538</v>
      </c>
      <c r="AY190" s="2">
        <v>1599081.9988928041</v>
      </c>
      <c r="AZ190" s="1">
        <v>15.432744758507024</v>
      </c>
      <c r="BA190" s="1">
        <v>17.372753793524193</v>
      </c>
      <c r="BB190" s="2">
        <v>1112833.4820589756</v>
      </c>
      <c r="BC190" s="2">
        <f t="shared" si="24"/>
        <v>-486248.51683382853</v>
      </c>
      <c r="BD190" s="242">
        <f t="shared" si="25"/>
        <v>1.9078714896819999</v>
      </c>
      <c r="BE190" s="510">
        <f t="shared" si="19"/>
        <v>-254864.39703277679</v>
      </c>
      <c r="BF190" s="161">
        <f t="shared" si="20"/>
        <v>564897.72411919991</v>
      </c>
      <c r="BG190" s="2">
        <f t="shared" si="21"/>
        <v>1356405.6793021483</v>
      </c>
      <c r="BI190">
        <f t="shared" si="22"/>
        <v>0</v>
      </c>
      <c r="BJ190" s="90">
        <f t="shared" si="23"/>
        <v>1</v>
      </c>
      <c r="BP190" s="206">
        <f t="shared" si="26"/>
        <v>1356405.6793021483</v>
      </c>
    </row>
    <row r="191" spans="1:68">
      <c r="A191" s="11">
        <v>185</v>
      </c>
      <c r="C191" s="25">
        <v>0.92868258166083195</v>
      </c>
      <c r="D191" s="25">
        <v>7.1317418339168007E-2</v>
      </c>
      <c r="E191" s="426" t="e">
        <v>#REF!</v>
      </c>
      <c r="F191" s="25">
        <v>0.84876790628195664</v>
      </c>
      <c r="G191" s="25">
        <v>0.15123209371804339</v>
      </c>
      <c r="H191" s="426" t="e">
        <v>#REF!</v>
      </c>
      <c r="I191" s="25">
        <v>0.75137100972240112</v>
      </c>
      <c r="J191" s="25">
        <v>0.24862899027759894</v>
      </c>
      <c r="K191" s="426" t="e">
        <v>#REF!</v>
      </c>
      <c r="L191" s="25">
        <v>0.17736321300753149</v>
      </c>
      <c r="M191" s="25">
        <v>0.49591347699036847</v>
      </c>
      <c r="N191" s="25">
        <v>0.32672331000210003</v>
      </c>
      <c r="O191" s="25">
        <v>-11.435466620310846</v>
      </c>
      <c r="P191" s="25">
        <v>3.578700654413814E-2</v>
      </c>
      <c r="Q191" s="25">
        <v>4.857447623043787E-5</v>
      </c>
      <c r="R191" s="25">
        <v>1.1031733567553321</v>
      </c>
      <c r="S191" s="146"/>
      <c r="T191">
        <v>0.95131523414724239</v>
      </c>
      <c r="U191">
        <v>0.46505600921205537</v>
      </c>
      <c r="V191">
        <v>0.33242102845943861</v>
      </c>
      <c r="W191">
        <v>1</v>
      </c>
      <c r="Y191" s="2">
        <v>117.4821031224232</v>
      </c>
      <c r="Z191" s="2">
        <v>10903.476897840348</v>
      </c>
      <c r="AA191" s="2">
        <v>1851.9205492678338</v>
      </c>
      <c r="AB191" s="2">
        <v>5369.0744750749545</v>
      </c>
      <c r="AC191" s="2">
        <v>772.31569517838022</v>
      </c>
      <c r="AD191" s="2">
        <v>808.38074532364885</v>
      </c>
      <c r="AE191" s="2">
        <v>554.6925987957809</v>
      </c>
      <c r="AF191" s="2">
        <v>1100.8037932257391</v>
      </c>
      <c r="AG191" s="2">
        <v>88.085726940277723</v>
      </c>
      <c r="AH191" s="2">
        <v>424.23213634233133</v>
      </c>
      <c r="AI191" s="2">
        <v>445291.38324756129</v>
      </c>
      <c r="AJ191" s="2">
        <v>408607.69855101989</v>
      </c>
      <c r="AL191" s="25">
        <v>0.92238678080618752</v>
      </c>
      <c r="AM191" s="25">
        <v>0.91200724180483095</v>
      </c>
      <c r="AN191" s="25">
        <v>0.89982913584674584</v>
      </c>
      <c r="AO191" s="25">
        <v>0.85732031901688999</v>
      </c>
      <c r="AP191" s="25">
        <v>0.74518903134277581</v>
      </c>
      <c r="AQ191" s="25">
        <v>0.92238678080618752</v>
      </c>
      <c r="AR191" s="25">
        <v>0.91200724180483095</v>
      </c>
      <c r="AS191" s="25">
        <v>0.89982913584674584</v>
      </c>
      <c r="AT191" s="25">
        <v>0.85732031901688999</v>
      </c>
      <c r="AU191" s="25">
        <v>0.74518903134277581</v>
      </c>
      <c r="AW191" s="1">
        <v>13.650883080978629</v>
      </c>
      <c r="AX191" s="1">
        <v>15.42074110723782</v>
      </c>
      <c r="AY191" s="2">
        <v>1637810.6386844881</v>
      </c>
      <c r="AZ191" s="1">
        <v>15.552474983798286</v>
      </c>
      <c r="BA191" s="1">
        <v>17.356298896508118</v>
      </c>
      <c r="BB191" s="2">
        <v>1190240.4063878728</v>
      </c>
      <c r="BC191" s="2">
        <f t="shared" si="24"/>
        <v>-447570.23229661537</v>
      </c>
      <c r="BD191" s="242">
        <f t="shared" si="25"/>
        <v>1.9015919028196571</v>
      </c>
      <c r="BE191" s="510">
        <f t="shared" si="19"/>
        <v>-235366.08019468517</v>
      </c>
      <c r="BF191" s="161">
        <f t="shared" si="20"/>
        <v>546330.65427209227</v>
      </c>
      <c r="BG191" s="2">
        <f t="shared" si="21"/>
        <v>1298155.5910198528</v>
      </c>
      <c r="BI191">
        <f t="shared" si="22"/>
        <v>0</v>
      </c>
      <c r="BJ191" s="90">
        <f t="shared" si="23"/>
        <v>1</v>
      </c>
      <c r="BP191" s="206">
        <f t="shared" si="26"/>
        <v>1298155.5910198528</v>
      </c>
    </row>
    <row r="192" spans="1:68">
      <c r="A192" s="11">
        <v>186</v>
      </c>
      <c r="C192" s="25">
        <v>0.92040236174763357</v>
      </c>
      <c r="D192" s="25">
        <v>7.9597638252366459E-2</v>
      </c>
      <c r="E192" s="426" t="e">
        <v>#REF!</v>
      </c>
      <c r="F192" s="25">
        <v>0.85934828356982607</v>
      </c>
      <c r="G192" s="25">
        <v>0.14065171643017396</v>
      </c>
      <c r="H192" s="426" t="e">
        <v>#REF!</v>
      </c>
      <c r="I192" s="25">
        <v>0.73020297022925251</v>
      </c>
      <c r="J192" s="25">
        <v>0.26979702977074743</v>
      </c>
      <c r="K192" s="426" t="e">
        <v>#REF!</v>
      </c>
      <c r="L192" s="25">
        <v>6.8404051106548902E-2</v>
      </c>
      <c r="M192" s="25">
        <v>0.50023744274220727</v>
      </c>
      <c r="N192" s="25">
        <v>0.43135850615124383</v>
      </c>
      <c r="O192" s="25">
        <v>-10.95006367332768</v>
      </c>
      <c r="P192" s="25">
        <v>3.2349663931295604E-2</v>
      </c>
      <c r="Q192" s="25">
        <v>6.8315232815222232E-5</v>
      </c>
      <c r="R192" s="25">
        <v>1.0619725183510875</v>
      </c>
      <c r="S192" s="146"/>
      <c r="T192">
        <v>1.0161757564572544</v>
      </c>
      <c r="U192">
        <v>0.43930870128541116</v>
      </c>
      <c r="V192">
        <v>0.35975451443174949</v>
      </c>
      <c r="W192">
        <v>1</v>
      </c>
      <c r="Y192" s="2">
        <v>1157.2685884668504</v>
      </c>
      <c r="Z192" s="2">
        <v>4023.3077020705819</v>
      </c>
      <c r="AA192" s="2">
        <v>128.53571809255001</v>
      </c>
      <c r="AB192" s="2">
        <v>531.52514760383883</v>
      </c>
      <c r="AC192" s="2">
        <v>1700.6228723234335</v>
      </c>
      <c r="AD192" s="2">
        <v>607.8616519019406</v>
      </c>
      <c r="AE192" s="2">
        <v>545.35427735482767</v>
      </c>
      <c r="AF192" s="2">
        <v>1014.151111385847</v>
      </c>
      <c r="AG192" s="2">
        <v>100.46626545342923</v>
      </c>
      <c r="AH192" s="2">
        <v>466.2989432382746</v>
      </c>
      <c r="AI192" s="2">
        <v>387983.65707780153</v>
      </c>
      <c r="AJ192" s="2">
        <v>354461.2726184536</v>
      </c>
      <c r="AL192" s="25">
        <v>0.91446016819759879</v>
      </c>
      <c r="AM192" s="25">
        <v>0.90928258635695147</v>
      </c>
      <c r="AN192" s="25">
        <v>0.91268365623165926</v>
      </c>
      <c r="AO192" s="25">
        <v>0.83469827068636337</v>
      </c>
      <c r="AP192" s="25">
        <v>0.61526976190948812</v>
      </c>
      <c r="AQ192" s="25">
        <v>0.91446016819759879</v>
      </c>
      <c r="AR192" s="25">
        <v>0.90928258635695147</v>
      </c>
      <c r="AS192" s="25">
        <v>0.91268365623165926</v>
      </c>
      <c r="AT192" s="25">
        <v>0.83469827068636337</v>
      </c>
      <c r="AU192" s="25">
        <v>0.61526976190948812</v>
      </c>
      <c r="AW192" s="1">
        <v>12.703058294637662</v>
      </c>
      <c r="AX192" s="1">
        <v>14.702309464686852</v>
      </c>
      <c r="AY192" s="2">
        <v>1146358.8839537527</v>
      </c>
      <c r="AZ192" s="1">
        <v>14.721065418176396</v>
      </c>
      <c r="BA192" s="1">
        <v>16.705958070713741</v>
      </c>
      <c r="BB192" s="2">
        <v>801844.32046355179</v>
      </c>
      <c r="BC192" s="2">
        <f t="shared" si="24"/>
        <v>-344514.5634902009</v>
      </c>
      <c r="BD192" s="242">
        <f t="shared" si="25"/>
        <v>2.0180071235387338</v>
      </c>
      <c r="BE192" s="510">
        <f t="shared" si="19"/>
        <v>-170720.19195158617</v>
      </c>
      <c r="BF192" s="161">
        <f t="shared" si="20"/>
        <v>886130.44318827335</v>
      </c>
      <c r="BG192" s="2">
        <f t="shared" si="21"/>
        <v>1553526.1464446718</v>
      </c>
      <c r="BI192">
        <f t="shared" si="22"/>
        <v>0</v>
      </c>
      <c r="BJ192" s="90">
        <f t="shared" si="23"/>
        <v>1</v>
      </c>
      <c r="BP192" s="206">
        <f t="shared" si="26"/>
        <v>1553526.1464446718</v>
      </c>
    </row>
    <row r="193" spans="1:68">
      <c r="A193" s="11">
        <v>187</v>
      </c>
      <c r="C193" s="25">
        <v>0.92756763132634346</v>
      </c>
      <c r="D193" s="25">
        <v>7.2432368673656503E-2</v>
      </c>
      <c r="E193" s="426" t="e">
        <v>#REF!</v>
      </c>
      <c r="F193" s="25">
        <v>0.85238805224981762</v>
      </c>
      <c r="G193" s="25">
        <v>0.14761194775018238</v>
      </c>
      <c r="H193" s="426" t="e">
        <v>#REF!</v>
      </c>
      <c r="I193" s="25">
        <v>0.74129940885770318</v>
      </c>
      <c r="J193" s="25">
        <v>0.25870059114229688</v>
      </c>
      <c r="K193" s="426" t="e">
        <v>#REF!</v>
      </c>
      <c r="L193" s="25">
        <v>0.10790754517185497</v>
      </c>
      <c r="M193" s="25">
        <v>0.4984996207245333</v>
      </c>
      <c r="N193" s="25">
        <v>0.39359283410361168</v>
      </c>
      <c r="O193" s="25">
        <v>-11.57056770203438</v>
      </c>
      <c r="P193" s="25">
        <v>3.8898866710150415E-2</v>
      </c>
      <c r="Q193" s="25">
        <v>4.8361075151936574E-5</v>
      </c>
      <c r="R193" s="25">
        <v>1.0973896984460905</v>
      </c>
      <c r="S193" s="146"/>
      <c r="T193">
        <v>0.96848552308325386</v>
      </c>
      <c r="U193">
        <v>0.45256197281519117</v>
      </c>
      <c r="V193">
        <v>0.34445140983577116</v>
      </c>
      <c r="W193">
        <v>1</v>
      </c>
      <c r="Y193" s="2">
        <v>269.89659510271377</v>
      </c>
      <c r="Z193" s="2">
        <v>4064.0174083299153</v>
      </c>
      <c r="AA193" s="2">
        <v>408.65339255047644</v>
      </c>
      <c r="AB193" s="2">
        <v>1084.9484873729457</v>
      </c>
      <c r="AC193" s="2">
        <v>377.13270478326825</v>
      </c>
      <c r="AD193" s="2">
        <v>69.803161487722846</v>
      </c>
      <c r="AE193" s="2">
        <v>515.55905160074008</v>
      </c>
      <c r="AF193" s="2">
        <v>912.00675880046015</v>
      </c>
      <c r="AG193" s="2">
        <v>141.57964972181975</v>
      </c>
      <c r="AH193" s="2">
        <v>358.30055316785729</v>
      </c>
      <c r="AI193" s="2">
        <v>674897.28975060815</v>
      </c>
      <c r="AJ193" s="2">
        <v>632941.24878497072</v>
      </c>
      <c r="AL193" s="25">
        <v>0.91877372135522006</v>
      </c>
      <c r="AM193" s="25">
        <v>0.91537931567385367</v>
      </c>
      <c r="AN193" s="25">
        <v>0.90778952924485989</v>
      </c>
      <c r="AO193" s="25">
        <v>0.89922451281169768</v>
      </c>
      <c r="AP193" s="25">
        <v>0.71611534232562324</v>
      </c>
      <c r="AQ193" s="25">
        <v>0.91877372135522006</v>
      </c>
      <c r="AR193" s="25">
        <v>0.91537931567385367</v>
      </c>
      <c r="AS193" s="25">
        <v>0.90778952924485989</v>
      </c>
      <c r="AT193" s="25">
        <v>0.89922451281169768</v>
      </c>
      <c r="AU193" s="25">
        <v>0.71611534232562324</v>
      </c>
      <c r="AW193" s="1">
        <v>13.321199879825086</v>
      </c>
      <c r="AX193" s="1">
        <v>15.060115963241746</v>
      </c>
      <c r="AY193" s="2">
        <v>2068482.3603494533</v>
      </c>
      <c r="AZ193" s="1">
        <v>15.284931376965735</v>
      </c>
      <c r="BA193" s="1">
        <v>17.057069304081903</v>
      </c>
      <c r="BB193" s="2">
        <v>1458847.3390720491</v>
      </c>
      <c r="BC193" s="2">
        <f t="shared" si="24"/>
        <v>-609635.02127740416</v>
      </c>
      <c r="BD193" s="242">
        <f t="shared" si="25"/>
        <v>1.9637314971406497</v>
      </c>
      <c r="BE193" s="510">
        <f t="shared" si="19"/>
        <v>-310447.23892501678</v>
      </c>
      <c r="BF193" s="161">
        <f t="shared" si="20"/>
        <v>62909.620422560489</v>
      </c>
      <c r="BG193" s="2">
        <f t="shared" si="21"/>
        <v>986741.6812424683</v>
      </c>
      <c r="BI193">
        <f t="shared" si="22"/>
        <v>0</v>
      </c>
      <c r="BJ193" s="90">
        <f t="shared" si="23"/>
        <v>1</v>
      </c>
      <c r="BP193" s="206">
        <f t="shared" si="26"/>
        <v>986741.6812424683</v>
      </c>
    </row>
    <row r="194" spans="1:68">
      <c r="A194" s="11">
        <v>188</v>
      </c>
      <c r="C194" s="25">
        <v>0.92465331960344133</v>
      </c>
      <c r="D194" s="25">
        <v>7.5346680396558702E-2</v>
      </c>
      <c r="E194" s="426" t="e">
        <v>#REF!</v>
      </c>
      <c r="F194" s="25">
        <v>0.85988820656722642</v>
      </c>
      <c r="G194" s="25">
        <v>0.14011179343277355</v>
      </c>
      <c r="H194" s="426" t="e">
        <v>#REF!</v>
      </c>
      <c r="I194" s="25">
        <v>0.75245772862399585</v>
      </c>
      <c r="J194" s="25">
        <v>0.24754227137600412</v>
      </c>
      <c r="K194" s="426" t="e">
        <v>#REF!</v>
      </c>
      <c r="L194" s="25">
        <v>0.13412465533650419</v>
      </c>
      <c r="M194" s="25">
        <v>0.50227103110352223</v>
      </c>
      <c r="N194" s="25">
        <v>0.36360431355997358</v>
      </c>
      <c r="O194" s="25">
        <v>-11.43191594056904</v>
      </c>
      <c r="P194" s="25">
        <v>3.4634439717384793E-2</v>
      </c>
      <c r="Q194" s="25">
        <v>4.6443712036975675E-5</v>
      </c>
      <c r="R194" s="25">
        <v>1.1117967172408536</v>
      </c>
      <c r="S194" s="146"/>
      <c r="T194">
        <v>1.0029248514898166</v>
      </c>
      <c r="U194">
        <v>0.43227666838314244</v>
      </c>
      <c r="V194">
        <v>0.32870560262541393</v>
      </c>
      <c r="W194">
        <v>1</v>
      </c>
      <c r="Y194" s="2">
        <v>1475.7772060347186</v>
      </c>
      <c r="Z194" s="2">
        <v>1453.6803809154053</v>
      </c>
      <c r="AA194" s="2">
        <v>511.89971782766941</v>
      </c>
      <c r="AB194" s="2">
        <v>554.10758959212797</v>
      </c>
      <c r="AC194" s="2">
        <v>1375.9034214317858</v>
      </c>
      <c r="AD194" s="2">
        <v>52.710787092057529</v>
      </c>
      <c r="AE194" s="2">
        <v>518.15094292683864</v>
      </c>
      <c r="AF194" s="2">
        <v>1049.2602455631923</v>
      </c>
      <c r="AG194" s="2">
        <v>171.68178584260184</v>
      </c>
      <c r="AH194" s="2">
        <v>705.08029750686762</v>
      </c>
      <c r="AI194" s="2">
        <v>1018091.3618050274</v>
      </c>
      <c r="AJ194" s="2">
        <v>996695.85079424002</v>
      </c>
      <c r="AL194" s="25">
        <v>0.92029211621130003</v>
      </c>
      <c r="AM194" s="25">
        <v>0.9215684090371199</v>
      </c>
      <c r="AN194" s="25">
        <v>0.9156819454490237</v>
      </c>
      <c r="AO194" s="25">
        <v>0.87497857554158687</v>
      </c>
      <c r="AP194" s="25">
        <v>0.62131516871015946</v>
      </c>
      <c r="AQ194" s="25">
        <v>0.92029211621130003</v>
      </c>
      <c r="AR194" s="25">
        <v>0.9215684090371199</v>
      </c>
      <c r="AS194" s="25">
        <v>0.9156819454490237</v>
      </c>
      <c r="AT194" s="25">
        <v>0.87497857554158687</v>
      </c>
      <c r="AU194" s="25">
        <v>0.62131516871015946</v>
      </c>
      <c r="AW194" s="1">
        <v>13.164567170486887</v>
      </c>
      <c r="AX194" s="1">
        <v>15.153269614470286</v>
      </c>
      <c r="AY194" s="2">
        <v>3315671.9728339086</v>
      </c>
      <c r="AZ194" s="1">
        <v>15.246453751806895</v>
      </c>
      <c r="BA194" s="1">
        <v>17.168752697307792</v>
      </c>
      <c r="BB194" s="2">
        <v>2330098.9603442377</v>
      </c>
      <c r="BC194" s="2">
        <f t="shared" si="24"/>
        <v>-985573.01248967089</v>
      </c>
      <c r="BD194" s="242">
        <f t="shared" si="25"/>
        <v>2.081886581320008</v>
      </c>
      <c r="BE194" s="510">
        <f t="shared" si="19"/>
        <v>-473403.79698531609</v>
      </c>
      <c r="BF194" s="161">
        <f t="shared" si="20"/>
        <v>-1209341.2255560067</v>
      </c>
      <c r="BG194" s="2">
        <f t="shared" si="21"/>
        <v>109333.63994486537</v>
      </c>
      <c r="BI194">
        <f t="shared" si="22"/>
        <v>0</v>
      </c>
      <c r="BJ194" s="90">
        <f t="shared" si="23"/>
        <v>1</v>
      </c>
      <c r="BP194" s="206">
        <f t="shared" si="26"/>
        <v>109333.63994486537</v>
      </c>
    </row>
    <row r="195" spans="1:68">
      <c r="A195" s="11">
        <v>189</v>
      </c>
      <c r="C195" s="25">
        <v>0.92566817599069728</v>
      </c>
      <c r="D195" s="25">
        <v>7.4331824009302674E-2</v>
      </c>
      <c r="E195" s="426" t="e">
        <v>#REF!</v>
      </c>
      <c r="F195" s="25">
        <v>0.85808080368448758</v>
      </c>
      <c r="G195" s="25">
        <v>0.14191919631551236</v>
      </c>
      <c r="H195" s="426" t="e">
        <v>#REF!</v>
      </c>
      <c r="I195" s="25">
        <v>0.72823188885259971</v>
      </c>
      <c r="J195" s="25">
        <v>0.27176811114740029</v>
      </c>
      <c r="K195" s="426" t="e">
        <v>#REF!</v>
      </c>
      <c r="L195" s="25">
        <v>0.11523595636712192</v>
      </c>
      <c r="M195" s="25">
        <v>0.49887226164972931</v>
      </c>
      <c r="N195" s="25">
        <v>0.38589178198314877</v>
      </c>
      <c r="O195" s="25">
        <v>-11.23839265587868</v>
      </c>
      <c r="P195" s="25">
        <v>3.4996064135363658E-2</v>
      </c>
      <c r="Q195" s="25">
        <v>5.7222810037277518E-5</v>
      </c>
      <c r="R195" s="25">
        <v>1.0783970872295026</v>
      </c>
      <c r="S195" s="146"/>
      <c r="T195">
        <v>0.99506195705400746</v>
      </c>
      <c r="U195">
        <v>0.43944629729214785</v>
      </c>
      <c r="V195">
        <v>0.36053991464329238</v>
      </c>
      <c r="W195">
        <v>1</v>
      </c>
      <c r="Y195" s="2">
        <v>3479.9147500169429</v>
      </c>
      <c r="Z195" s="2">
        <v>574.1479051116238</v>
      </c>
      <c r="AA195" s="2">
        <v>1720.2789115411258</v>
      </c>
      <c r="AB195" s="2">
        <v>3875.0977098906419</v>
      </c>
      <c r="AC195" s="2">
        <v>20.822795004263298</v>
      </c>
      <c r="AD195" s="2">
        <v>2013.9262032884224</v>
      </c>
      <c r="AE195" s="2">
        <v>515.33554153340469</v>
      </c>
      <c r="AF195" s="2">
        <v>1044.5642763697138</v>
      </c>
      <c r="AG195" s="2">
        <v>84.035030615741647</v>
      </c>
      <c r="AH195" s="2">
        <v>289.01123800561919</v>
      </c>
      <c r="AI195" s="2">
        <v>399519.22137784626</v>
      </c>
      <c r="AJ195" s="2">
        <v>371681.7163209655</v>
      </c>
      <c r="AL195" s="25">
        <v>0.91973853119892035</v>
      </c>
      <c r="AM195" s="25">
        <v>0.9099857511511209</v>
      </c>
      <c r="AN195" s="25">
        <v>0.90409834953099621</v>
      </c>
      <c r="AO195" s="25">
        <v>0.88225697447255813</v>
      </c>
      <c r="AP195" s="25">
        <v>0.70904683694406356</v>
      </c>
      <c r="AQ195" s="25">
        <v>0.91973853119892035</v>
      </c>
      <c r="AR195" s="25">
        <v>0.9099857511511209</v>
      </c>
      <c r="AS195" s="25">
        <v>0.90409834953099621</v>
      </c>
      <c r="AT195" s="25">
        <v>0.88225697447255813</v>
      </c>
      <c r="AU195" s="25">
        <v>0.70904683694406356</v>
      </c>
      <c r="AW195" s="1">
        <v>13.343963499958891</v>
      </c>
      <c r="AX195" s="1">
        <v>15.134773323858886</v>
      </c>
      <c r="AY195" s="2">
        <v>1262802.5058601769</v>
      </c>
      <c r="AZ195" s="1">
        <v>15.230112700138204</v>
      </c>
      <c r="BA195" s="1">
        <v>17.054627046185232</v>
      </c>
      <c r="BB195" s="2">
        <v>1008778.4657172415</v>
      </c>
      <c r="BC195" s="2">
        <f t="shared" si="24"/>
        <v>-254024.04014293535</v>
      </c>
      <c r="BD195" s="242">
        <f t="shared" si="25"/>
        <v>1.8861492001793128</v>
      </c>
      <c r="BE195" s="510">
        <f t="shared" si="19"/>
        <v>-134678.65644922774</v>
      </c>
      <c r="BF195" s="161">
        <f t="shared" si="20"/>
        <v>872231.65413324581</v>
      </c>
      <c r="BG195" s="2">
        <f t="shared" si="21"/>
        <v>1428039.5663048709</v>
      </c>
      <c r="BI195">
        <f t="shared" si="22"/>
        <v>0</v>
      </c>
      <c r="BJ195" s="90">
        <f t="shared" si="23"/>
        <v>1</v>
      </c>
      <c r="BP195" s="206">
        <f t="shared" si="26"/>
        <v>1428039.5663048709</v>
      </c>
    </row>
    <row r="196" spans="1:68">
      <c r="A196" s="11">
        <v>190</v>
      </c>
      <c r="C196" s="25">
        <v>0.92438270732144268</v>
      </c>
      <c r="D196" s="25">
        <v>7.5617292678557296E-2</v>
      </c>
      <c r="E196" s="426" t="e">
        <v>#REF!</v>
      </c>
      <c r="F196" s="25">
        <v>0.8553001800256852</v>
      </c>
      <c r="G196" s="25">
        <v>0.14469981997431483</v>
      </c>
      <c r="H196" s="426" t="e">
        <v>#REF!</v>
      </c>
      <c r="I196" s="25">
        <v>0.77920329350433215</v>
      </c>
      <c r="J196" s="25">
        <v>0.22079670649566782</v>
      </c>
      <c r="K196" s="426" t="e">
        <v>#REF!</v>
      </c>
      <c r="L196" s="25">
        <v>0.11184541883406152</v>
      </c>
      <c r="M196" s="25">
        <v>0.50131533047090238</v>
      </c>
      <c r="N196" s="25">
        <v>0.38683925069503611</v>
      </c>
      <c r="O196" s="25">
        <v>-10.956393408979871</v>
      </c>
      <c r="P196" s="25">
        <v>3.2331820089575011E-2</v>
      </c>
      <c r="Q196" s="25">
        <v>6.7833324958088838E-5</v>
      </c>
      <c r="R196" s="25">
        <v>1.0575270335770868</v>
      </c>
      <c r="S196" s="146"/>
      <c r="T196">
        <v>0.9723832449964499</v>
      </c>
      <c r="U196">
        <v>0.44714935271307188</v>
      </c>
      <c r="V196">
        <v>0.2944039513005563</v>
      </c>
      <c r="W196">
        <v>1</v>
      </c>
      <c r="Y196" s="2">
        <v>565.48960031540969</v>
      </c>
      <c r="Z196" s="2">
        <v>3388.608247167725</v>
      </c>
      <c r="AA196" s="2">
        <v>1847.8363782828949</v>
      </c>
      <c r="AB196" s="2">
        <v>4465.7142001925477</v>
      </c>
      <c r="AC196" s="2">
        <v>735.97414229940432</v>
      </c>
      <c r="AD196" s="2">
        <v>1687.4400598105972</v>
      </c>
      <c r="AE196" s="2">
        <v>592.91421051347822</v>
      </c>
      <c r="AF196" s="2">
        <v>929.02056336627277</v>
      </c>
      <c r="AG196" s="2">
        <v>89.201491376144318</v>
      </c>
      <c r="AH196" s="2">
        <v>239.03478238381467</v>
      </c>
      <c r="AI196" s="2">
        <v>506994.55201967992</v>
      </c>
      <c r="AJ196" s="2">
        <v>471580.31207661086</v>
      </c>
      <c r="AL196" s="25">
        <v>0.91271626638010106</v>
      </c>
      <c r="AM196" s="25">
        <v>0.91602254711293996</v>
      </c>
      <c r="AN196" s="25">
        <v>0.9098441665992878</v>
      </c>
      <c r="AO196" s="25">
        <v>0.88012929138328733</v>
      </c>
      <c r="AP196" s="25">
        <v>0.63114252490089295</v>
      </c>
      <c r="AQ196" s="25">
        <v>0.91271626638010106</v>
      </c>
      <c r="AR196" s="25">
        <v>0.91602254711293996</v>
      </c>
      <c r="AS196" s="25">
        <v>0.9098441665992878</v>
      </c>
      <c r="AT196" s="25">
        <v>0.88012929138328733</v>
      </c>
      <c r="AU196" s="25">
        <v>0.63114252490089295</v>
      </c>
      <c r="AW196" s="1">
        <v>12.989075382478516</v>
      </c>
      <c r="AX196" s="1">
        <v>15.034539862410485</v>
      </c>
      <c r="AY196" s="2">
        <v>1641695.8027386055</v>
      </c>
      <c r="AZ196" s="1">
        <v>15.221727073412742</v>
      </c>
      <c r="BA196" s="1">
        <v>17.222660048465368</v>
      </c>
      <c r="BB196" s="2">
        <v>1224747.0382090565</v>
      </c>
      <c r="BC196" s="2">
        <f t="shared" si="24"/>
        <v>-416948.76452954905</v>
      </c>
      <c r="BD196" s="242">
        <f t="shared" si="25"/>
        <v>2.232651690934226</v>
      </c>
      <c r="BE196" s="510">
        <f t="shared" si="19"/>
        <v>-186750.47533056172</v>
      </c>
      <c r="BF196" s="161">
        <f t="shared" si="20"/>
        <v>436556.25845795707</v>
      </c>
      <c r="BG196" s="2">
        <f t="shared" si="21"/>
        <v>1210729.293536982</v>
      </c>
      <c r="BI196">
        <f t="shared" si="22"/>
        <v>0</v>
      </c>
      <c r="BJ196" s="90">
        <f t="shared" si="23"/>
        <v>1</v>
      </c>
      <c r="BP196" s="206">
        <f t="shared" si="26"/>
        <v>1210729.293536982</v>
      </c>
    </row>
    <row r="197" spans="1:68">
      <c r="A197" s="11">
        <v>191</v>
      </c>
      <c r="C197" s="25">
        <v>0.92367920049320573</v>
      </c>
      <c r="D197" s="25">
        <v>7.632079950679424E-2</v>
      </c>
      <c r="E197" s="426" t="e">
        <v>#REF!</v>
      </c>
      <c r="F197" s="25">
        <v>0.86352919886789503</v>
      </c>
      <c r="G197" s="25">
        <v>0.13647080113210494</v>
      </c>
      <c r="H197" s="426" t="e">
        <v>#REF!</v>
      </c>
      <c r="I197" s="25">
        <v>0.73200948037868452</v>
      </c>
      <c r="J197" s="25">
        <v>0.26799051962131543</v>
      </c>
      <c r="K197" s="426" t="e">
        <v>#REF!</v>
      </c>
      <c r="L197" s="25">
        <v>0.13541216484691004</v>
      </c>
      <c r="M197" s="25">
        <v>0.50514342799069056</v>
      </c>
      <c r="N197" s="25">
        <v>0.35944440716239939</v>
      </c>
      <c r="O197" s="25">
        <v>-10.905244508480095</v>
      </c>
      <c r="P197" s="25">
        <v>3.018748767057769E-2</v>
      </c>
      <c r="Q197" s="25">
        <v>6.5244420413899278E-5</v>
      </c>
      <c r="R197" s="25">
        <v>1.0724840016682478</v>
      </c>
      <c r="S197" s="146"/>
      <c r="T197">
        <v>0.99118191808159872</v>
      </c>
      <c r="U197">
        <v>0.4234673727105881</v>
      </c>
      <c r="V197">
        <v>0.35677256593372036</v>
      </c>
      <c r="W197">
        <v>1</v>
      </c>
      <c r="Y197" s="2">
        <v>1355.2408578012298</v>
      </c>
      <c r="Z197" s="2">
        <v>4646.4479218827792</v>
      </c>
      <c r="AA197" s="2">
        <v>494.1578187500607</v>
      </c>
      <c r="AB197" s="2">
        <v>2797.5883126085128</v>
      </c>
      <c r="AC197" s="2">
        <v>375.2690974581613</v>
      </c>
      <c r="AD197" s="2">
        <v>843.97364325614274</v>
      </c>
      <c r="AE197" s="2">
        <v>643.82189144830272</v>
      </c>
      <c r="AF197" s="2">
        <v>1201.9130600812148</v>
      </c>
      <c r="AG197" s="2">
        <v>116.22617335938736</v>
      </c>
      <c r="AH197" s="2">
        <v>371.30538856447492</v>
      </c>
      <c r="AI197" s="2">
        <v>418922.14859871042</v>
      </c>
      <c r="AJ197" s="2">
        <v>383765.0869121775</v>
      </c>
      <c r="AL197" s="25">
        <v>0.9223262446987377</v>
      </c>
      <c r="AM197" s="25">
        <v>0.90960166213499771</v>
      </c>
      <c r="AN197" s="25">
        <v>0.91123264168215046</v>
      </c>
      <c r="AO197" s="25">
        <v>0.87160688853544521</v>
      </c>
      <c r="AP197" s="25">
        <v>0.64191461880723466</v>
      </c>
      <c r="AQ197" s="25">
        <v>0.9223262446987377</v>
      </c>
      <c r="AR197" s="25">
        <v>0.90960166213499771</v>
      </c>
      <c r="AS197" s="25">
        <v>0.91123264168215046</v>
      </c>
      <c r="AT197" s="25">
        <v>0.87160688853544521</v>
      </c>
      <c r="AU197" s="25">
        <v>0.64191461880723466</v>
      </c>
      <c r="AW197" s="1">
        <v>13.17752405921887</v>
      </c>
      <c r="AX197" s="1">
        <v>15.153418276244393</v>
      </c>
      <c r="AY197" s="2">
        <v>1405991.8335658691</v>
      </c>
      <c r="AZ197" s="1">
        <v>15.209918343113102</v>
      </c>
      <c r="BA197" s="1">
        <v>17.154276278607291</v>
      </c>
      <c r="BB197" s="2">
        <v>1020099.5081190895</v>
      </c>
      <c r="BC197" s="2">
        <f t="shared" si="24"/>
        <v>-385892.32544677961</v>
      </c>
      <c r="BD197" s="242">
        <f t="shared" si="25"/>
        <v>2.0323942838942326</v>
      </c>
      <c r="BE197" s="510">
        <f t="shared" si="19"/>
        <v>-189870.79844929426</v>
      </c>
      <c r="BF197" s="161">
        <f t="shared" si="20"/>
        <v>702412.01590915001</v>
      </c>
      <c r="BG197" s="2">
        <f t="shared" si="21"/>
        <v>1413487.4267790071</v>
      </c>
      <c r="BI197">
        <f t="shared" si="22"/>
        <v>0</v>
      </c>
      <c r="BJ197" s="90">
        <f t="shared" si="23"/>
        <v>1</v>
      </c>
      <c r="BP197" s="206">
        <f t="shared" si="26"/>
        <v>1413487.4267790071</v>
      </c>
    </row>
    <row r="198" spans="1:68">
      <c r="A198" s="11">
        <v>192</v>
      </c>
      <c r="C198" s="25">
        <v>0.93106543388395901</v>
      </c>
      <c r="D198" s="25">
        <v>6.8934566116041027E-2</v>
      </c>
      <c r="E198" s="426" t="e">
        <v>#REF!</v>
      </c>
      <c r="F198" s="25">
        <v>0.85532433110688078</v>
      </c>
      <c r="G198" s="25">
        <v>0.14467566889311922</v>
      </c>
      <c r="H198" s="426" t="e">
        <v>#REF!</v>
      </c>
      <c r="I198" s="25">
        <v>0.75756369675634949</v>
      </c>
      <c r="J198" s="25">
        <v>0.24243630324365054</v>
      </c>
      <c r="K198" s="426" t="e">
        <v>#REF!</v>
      </c>
      <c r="L198" s="25">
        <v>0.15873972469568604</v>
      </c>
      <c r="M198" s="25">
        <v>0.49910873560603164</v>
      </c>
      <c r="N198" s="25">
        <v>0.34215153969828233</v>
      </c>
      <c r="O198" s="25">
        <v>-11.352921215608756</v>
      </c>
      <c r="P198" s="25">
        <v>3.3734960064750664E-2</v>
      </c>
      <c r="Q198" s="25">
        <v>4.839796004844999E-5</v>
      </c>
      <c r="R198" s="25">
        <v>1.1056323848926213</v>
      </c>
      <c r="S198" s="146"/>
      <c r="T198">
        <v>0.88666448716106583</v>
      </c>
      <c r="U198">
        <v>0.44855766189181651</v>
      </c>
      <c r="V198">
        <v>0.3217669260523276</v>
      </c>
      <c r="W198">
        <v>1</v>
      </c>
      <c r="Y198" s="2">
        <v>963.53712367395008</v>
      </c>
      <c r="Z198" s="2">
        <v>17587.877794382119</v>
      </c>
      <c r="AA198" s="2">
        <v>191.29509013159409</v>
      </c>
      <c r="AB198" s="2">
        <v>1006.1020374456822</v>
      </c>
      <c r="AC198" s="2">
        <v>27.996600984219366</v>
      </c>
      <c r="AD198" s="2">
        <v>605.28418879380513</v>
      </c>
      <c r="AE198" s="2">
        <v>523.21407263571234</v>
      </c>
      <c r="AF198" s="2">
        <v>960.12486142260684</v>
      </c>
      <c r="AG198" s="2">
        <v>79.351293316125506</v>
      </c>
      <c r="AH198" s="2">
        <v>532.62848699157723</v>
      </c>
      <c r="AI198" s="2">
        <v>398890.56357793749</v>
      </c>
      <c r="AJ198" s="2">
        <v>371451.65489968058</v>
      </c>
      <c r="AL198" s="25">
        <v>0.91691763459157105</v>
      </c>
      <c r="AM198" s="25">
        <v>0.91664065882360068</v>
      </c>
      <c r="AN198" s="25">
        <v>0.90955030824198102</v>
      </c>
      <c r="AO198" s="25">
        <v>0.88471733464730695</v>
      </c>
      <c r="AP198" s="25">
        <v>0.76958856160267208</v>
      </c>
      <c r="AQ198" s="25">
        <v>0.91691763459157105</v>
      </c>
      <c r="AR198" s="25">
        <v>0.91664065882360068</v>
      </c>
      <c r="AS198" s="25">
        <v>0.90955030824198102</v>
      </c>
      <c r="AT198" s="25">
        <v>0.88471733464730695</v>
      </c>
      <c r="AU198" s="25">
        <v>0.76958856160267208</v>
      </c>
      <c r="AW198" s="1">
        <v>13.51075804869258</v>
      </c>
      <c r="AX198" s="1">
        <v>15.198377654714736</v>
      </c>
      <c r="AY198" s="2">
        <v>1564320.6990318468</v>
      </c>
      <c r="AZ198" s="1">
        <v>15.698561413145631</v>
      </c>
      <c r="BA198" s="1">
        <v>17.441619770816484</v>
      </c>
      <c r="BB198" s="2">
        <v>920843.04647263826</v>
      </c>
      <c r="BC198" s="2">
        <f t="shared" si="24"/>
        <v>-643477.65255920857</v>
      </c>
      <c r="BD198" s="242">
        <f t="shared" si="25"/>
        <v>2.1878033644530515</v>
      </c>
      <c r="BE198" s="510">
        <f t="shared" si="19"/>
        <v>-294120.42371553683</v>
      </c>
      <c r="BF198" s="161">
        <f t="shared" si="20"/>
        <v>597400.58875896572</v>
      </c>
      <c r="BG198" s="2">
        <f t="shared" si="21"/>
        <v>1590926.7796306624</v>
      </c>
      <c r="BI198">
        <f t="shared" si="22"/>
        <v>0</v>
      </c>
      <c r="BJ198" s="90">
        <f t="shared" si="23"/>
        <v>1</v>
      </c>
      <c r="BP198" s="206">
        <f t="shared" si="26"/>
        <v>1590926.7796306624</v>
      </c>
    </row>
    <row r="199" spans="1:68">
      <c r="A199" s="11">
        <v>193</v>
      </c>
      <c r="C199" s="25">
        <v>0.92184322987792311</v>
      </c>
      <c r="D199" s="25">
        <v>7.8156770122076849E-2</v>
      </c>
      <c r="E199" s="426" t="e">
        <v>#REF!</v>
      </c>
      <c r="F199" s="25">
        <v>0.85135908851967512</v>
      </c>
      <c r="G199" s="25">
        <v>0.14864091148032493</v>
      </c>
      <c r="H199" s="426" t="e">
        <v>#REF!</v>
      </c>
      <c r="I199" s="25">
        <v>0.76077290900661487</v>
      </c>
      <c r="J199" s="25">
        <v>0.23922709099338516</v>
      </c>
      <c r="K199" s="426" t="e">
        <v>#REF!</v>
      </c>
      <c r="L199" s="25">
        <v>0.11643554964676284</v>
      </c>
      <c r="M199" s="25">
        <v>0.49771632702418245</v>
      </c>
      <c r="N199" s="25">
        <v>0.38584812332905472</v>
      </c>
      <c r="O199" s="25">
        <v>-11.185528570974382</v>
      </c>
      <c r="P199" s="25">
        <v>3.5333620503799686E-2</v>
      </c>
      <c r="Q199" s="25">
        <v>6.1190628465832478E-5</v>
      </c>
      <c r="R199" s="25">
        <v>1.0688728497866302</v>
      </c>
      <c r="S199" s="146"/>
      <c r="T199">
        <v>1.0380497278455081</v>
      </c>
      <c r="U199">
        <v>0.45900648016702827</v>
      </c>
      <c r="V199">
        <v>0.31868664868549568</v>
      </c>
      <c r="W199">
        <v>1</v>
      </c>
      <c r="Y199" s="2">
        <v>558.02212333260354</v>
      </c>
      <c r="Z199" s="2">
        <v>5124.5784755719415</v>
      </c>
      <c r="AA199" s="2">
        <v>2750.1185307508053</v>
      </c>
      <c r="AB199" s="2">
        <v>4321.6672119327013</v>
      </c>
      <c r="AC199" s="2">
        <v>840.49485404464417</v>
      </c>
      <c r="AD199" s="2">
        <v>986.00887032522439</v>
      </c>
      <c r="AE199" s="2">
        <v>575.73286662040618</v>
      </c>
      <c r="AF199" s="2">
        <v>677.6623041558928</v>
      </c>
      <c r="AG199" s="2">
        <v>141.41671299435416</v>
      </c>
      <c r="AH199" s="2">
        <v>280.04569083762789</v>
      </c>
      <c r="AI199" s="2">
        <v>425043.59069910244</v>
      </c>
      <c r="AJ199" s="2">
        <v>384449.10778875183</v>
      </c>
      <c r="AL199" s="25">
        <v>0.9175725913449706</v>
      </c>
      <c r="AM199" s="25">
        <v>0.90873780698966988</v>
      </c>
      <c r="AN199" s="25">
        <v>0.91355285964574984</v>
      </c>
      <c r="AO199" s="25">
        <v>0.84764472638201882</v>
      </c>
      <c r="AP199" s="25">
        <v>0.60318197157115616</v>
      </c>
      <c r="AQ199" s="25">
        <v>0.9175725913449706</v>
      </c>
      <c r="AR199" s="25">
        <v>0.90873780698966988</v>
      </c>
      <c r="AS199" s="25">
        <v>0.91355285964574984</v>
      </c>
      <c r="AT199" s="25">
        <v>0.84764472638201882</v>
      </c>
      <c r="AU199" s="25">
        <v>0.60318197157115616</v>
      </c>
      <c r="AW199" s="1">
        <v>13.027258172011745</v>
      </c>
      <c r="AX199" s="1">
        <v>15.128470901579147</v>
      </c>
      <c r="AY199" s="2">
        <v>1357401.5287392896</v>
      </c>
      <c r="AZ199" s="1">
        <v>14.961714005461342</v>
      </c>
      <c r="BA199" s="1">
        <v>17.011664079598265</v>
      </c>
      <c r="BB199" s="2">
        <v>1060705.6189309403</v>
      </c>
      <c r="BC199" s="2">
        <f t="shared" si="24"/>
        <v>-296695.90980834933</v>
      </c>
      <c r="BD199" s="242">
        <f t="shared" si="25"/>
        <v>1.9344558334495972</v>
      </c>
      <c r="BE199" s="510">
        <f t="shared" ref="BE199:BE262" si="27">BC199/BD199</f>
        <v>-153374.35193817251</v>
      </c>
      <c r="BF199" s="161">
        <f t="shared" ref="BF199:BF262" si="28">AW199*Threshold-AY199</f>
        <v>726959.77878258959</v>
      </c>
      <c r="BG199" s="2">
        <f t="shared" ref="BG199:BG262" si="29">AZ199*Threshold-BB199</f>
        <v>1333168.6219428743</v>
      </c>
      <c r="BI199">
        <f t="shared" ref="BI199:BI262" si="30">IF(MAX($BF199:$BG199)=$BF199,1,0)</f>
        <v>0</v>
      </c>
      <c r="BJ199" s="90">
        <f t="shared" ref="BJ199:BJ262" si="31">IF(MAX($BF199:$BG199)=$BF199,0,1)</f>
        <v>1</v>
      </c>
      <c r="BP199" s="206">
        <f t="shared" si="26"/>
        <v>1333168.6219428743</v>
      </c>
    </row>
    <row r="200" spans="1:68">
      <c r="A200" s="11">
        <v>194</v>
      </c>
      <c r="C200" s="25">
        <v>0.91260649523158055</v>
      </c>
      <c r="D200" s="25">
        <v>8.739350476841945E-2</v>
      </c>
      <c r="E200" s="426" t="e">
        <v>#REF!</v>
      </c>
      <c r="F200" s="25">
        <v>0.85462586691243858</v>
      </c>
      <c r="G200" s="25">
        <v>0.14537413308756142</v>
      </c>
      <c r="H200" s="426" t="e">
        <v>#REF!</v>
      </c>
      <c r="I200" s="25">
        <v>0.74526629613219064</v>
      </c>
      <c r="J200" s="25">
        <v>0.25473370386780936</v>
      </c>
      <c r="K200" s="426" t="e">
        <v>#REF!</v>
      </c>
      <c r="L200" s="25">
        <v>8.1631402245737172E-2</v>
      </c>
      <c r="M200" s="25">
        <v>0.50158590319491392</v>
      </c>
      <c r="N200" s="25">
        <v>0.41678269455934891</v>
      </c>
      <c r="O200" s="25">
        <v>-11.56408100495649</v>
      </c>
      <c r="P200" s="25">
        <v>3.7865125141393674E-2</v>
      </c>
      <c r="Q200" s="25">
        <v>4.660765550892549E-5</v>
      </c>
      <c r="R200" s="25">
        <v>1.1082822973170083</v>
      </c>
      <c r="S200" s="146"/>
      <c r="T200">
        <v>1.1302701435976998</v>
      </c>
      <c r="U200">
        <v>0.45271554165606664</v>
      </c>
      <c r="V200">
        <v>0.34019895861180754</v>
      </c>
      <c r="W200">
        <v>1</v>
      </c>
      <c r="Y200" s="2">
        <v>845.31430974124726</v>
      </c>
      <c r="Z200" s="2">
        <v>478.35050042731632</v>
      </c>
      <c r="AA200" s="2">
        <v>3717.3073406436806</v>
      </c>
      <c r="AB200" s="2">
        <v>2490.8235612947328</v>
      </c>
      <c r="AC200" s="2">
        <v>147.80167371732881</v>
      </c>
      <c r="AD200" s="2">
        <v>944.36606916275821</v>
      </c>
      <c r="AE200" s="2">
        <v>531.55974768614988</v>
      </c>
      <c r="AF200" s="2">
        <v>848.15107273957449</v>
      </c>
      <c r="AG200" s="2">
        <v>150.0070871185637</v>
      </c>
      <c r="AH200" s="2">
        <v>801.89313644602157</v>
      </c>
      <c r="AI200" s="2">
        <v>543498.33825422765</v>
      </c>
      <c r="AJ200" s="2">
        <v>498202.53562062315</v>
      </c>
      <c r="AL200" s="25">
        <v>0.91504030917655443</v>
      </c>
      <c r="AM200" s="25">
        <v>0.91174210593711769</v>
      </c>
      <c r="AN200" s="25">
        <v>0.91000828256260025</v>
      </c>
      <c r="AO200" s="25">
        <v>0.85469610594038781</v>
      </c>
      <c r="AP200" s="25">
        <v>0.71845476290643573</v>
      </c>
      <c r="AQ200" s="25">
        <v>0.91504030917655443</v>
      </c>
      <c r="AR200" s="25">
        <v>0.91174210593711769</v>
      </c>
      <c r="AS200" s="25">
        <v>0.91000828256260025</v>
      </c>
      <c r="AT200" s="25">
        <v>0.85469610594038781</v>
      </c>
      <c r="AU200" s="25">
        <v>0.71845476290643573</v>
      </c>
      <c r="AW200" s="1">
        <v>13.023049402882515</v>
      </c>
      <c r="AX200" s="1">
        <v>14.778136149724903</v>
      </c>
      <c r="AY200" s="2">
        <v>1506373.5266316736</v>
      </c>
      <c r="AZ200" s="1">
        <v>14.710973209080674</v>
      </c>
      <c r="BA200" s="1">
        <v>16.511477016928445</v>
      </c>
      <c r="BB200" s="2">
        <v>1267514.751253048</v>
      </c>
      <c r="BC200" s="2">
        <f t="shared" ref="BC200:BC263" si="32">BB200-AY200</f>
        <v>-238858.77537862561</v>
      </c>
      <c r="BD200" s="242">
        <f t="shared" ref="BD200:BD263" si="33">AZ200-AW200</f>
        <v>1.6879238061981585</v>
      </c>
      <c r="BE200" s="510">
        <f t="shared" si="27"/>
        <v>-141510.40141831149</v>
      </c>
      <c r="BF200" s="161">
        <f t="shared" si="28"/>
        <v>577314.37782952888</v>
      </c>
      <c r="BG200" s="2">
        <f t="shared" si="29"/>
        <v>1086240.9621998598</v>
      </c>
      <c r="BI200">
        <f t="shared" si="30"/>
        <v>0</v>
      </c>
      <c r="BJ200" s="90">
        <f t="shared" si="31"/>
        <v>1</v>
      </c>
      <c r="BP200" s="206">
        <f t="shared" ref="BP200:BP263" si="34">MAX(BF200,BG200)</f>
        <v>1086240.9621998598</v>
      </c>
    </row>
    <row r="201" spans="1:68">
      <c r="A201" s="11">
        <v>195</v>
      </c>
      <c r="C201" s="25">
        <v>0.92975569168483252</v>
      </c>
      <c r="D201" s="25">
        <v>7.0244308315167495E-2</v>
      </c>
      <c r="E201" s="426" t="e">
        <v>#REF!</v>
      </c>
      <c r="F201" s="25">
        <v>0.86032254168603173</v>
      </c>
      <c r="G201" s="25">
        <v>0.1396774583139683</v>
      </c>
      <c r="H201" s="426" t="e">
        <v>#REF!</v>
      </c>
      <c r="I201" s="25">
        <v>0.75167118330300553</v>
      </c>
      <c r="J201" s="25">
        <v>0.24832881669699447</v>
      </c>
      <c r="K201" s="426" t="e">
        <v>#REF!</v>
      </c>
      <c r="L201" s="25">
        <v>0.12443432884974237</v>
      </c>
      <c r="M201" s="25">
        <v>0.49543049912353915</v>
      </c>
      <c r="N201" s="25">
        <v>0.38013517202671843</v>
      </c>
      <c r="O201" s="25">
        <v>-11.358862597037211</v>
      </c>
      <c r="P201" s="25">
        <v>3.4224129064804168E-2</v>
      </c>
      <c r="Q201" s="25">
        <v>4.9109936235503702E-5</v>
      </c>
      <c r="R201" s="25">
        <v>1.1031498966342341</v>
      </c>
      <c r="S201" s="146"/>
      <c r="T201">
        <v>0.92447740466292128</v>
      </c>
      <c r="U201">
        <v>0.43781149026215982</v>
      </c>
      <c r="V201">
        <v>0.32896681336888217</v>
      </c>
      <c r="W201">
        <v>1</v>
      </c>
      <c r="Y201" s="2">
        <v>555.18782530651015</v>
      </c>
      <c r="Z201" s="2">
        <v>1898.4404450421134</v>
      </c>
      <c r="AA201" s="2">
        <v>962.62265909181644</v>
      </c>
      <c r="AB201" s="2">
        <v>3747.385049008858</v>
      </c>
      <c r="AC201" s="2">
        <v>2246.3624619922894</v>
      </c>
      <c r="AD201" s="2">
        <v>119.59326208355888</v>
      </c>
      <c r="AE201" s="2">
        <v>565.07127119356437</v>
      </c>
      <c r="AF201" s="2">
        <v>791.82396650199337</v>
      </c>
      <c r="AG201" s="2">
        <v>146.23839556727663</v>
      </c>
      <c r="AH201" s="2">
        <v>321.46270388532218</v>
      </c>
      <c r="AI201" s="2">
        <v>381746.84681714443</v>
      </c>
      <c r="AJ201" s="2">
        <v>350011.9009165719</v>
      </c>
      <c r="AL201" s="25">
        <v>0.91509570007375318</v>
      </c>
      <c r="AM201" s="25">
        <v>0.91665832612701925</v>
      </c>
      <c r="AN201" s="25">
        <v>0.90306739952360582</v>
      </c>
      <c r="AO201" s="25">
        <v>0.89547162016349535</v>
      </c>
      <c r="AP201" s="25">
        <v>0.6077597681010849</v>
      </c>
      <c r="AQ201" s="25">
        <v>0.91509570007375318</v>
      </c>
      <c r="AR201" s="25">
        <v>0.91665832612701925</v>
      </c>
      <c r="AS201" s="25">
        <v>0.90306739952360582</v>
      </c>
      <c r="AT201" s="25">
        <v>0.89547162016349535</v>
      </c>
      <c r="AU201" s="25">
        <v>0.6077597681010849</v>
      </c>
      <c r="AW201" s="1">
        <v>13.003782647406119</v>
      </c>
      <c r="AX201" s="1">
        <v>15.042929826238407</v>
      </c>
      <c r="AY201" s="2">
        <v>1186349.5630392355</v>
      </c>
      <c r="AZ201" s="1">
        <v>15.274160492776566</v>
      </c>
      <c r="BA201" s="1">
        <v>17.266262707971741</v>
      </c>
      <c r="BB201" s="2">
        <v>852006.69350085687</v>
      </c>
      <c r="BC201" s="2">
        <f t="shared" si="32"/>
        <v>-334342.86953837867</v>
      </c>
      <c r="BD201" s="242">
        <f t="shared" si="33"/>
        <v>2.2703778453704473</v>
      </c>
      <c r="BE201" s="510">
        <f t="shared" si="27"/>
        <v>-147263.09553281669</v>
      </c>
      <c r="BF201" s="161">
        <f t="shared" si="28"/>
        <v>894255.66054574354</v>
      </c>
      <c r="BG201" s="2">
        <f t="shared" si="29"/>
        <v>1591858.9853433939</v>
      </c>
      <c r="BI201">
        <f t="shared" si="30"/>
        <v>0</v>
      </c>
      <c r="BJ201" s="90">
        <f t="shared" si="31"/>
        <v>1</v>
      </c>
      <c r="BP201" s="206">
        <f t="shared" si="34"/>
        <v>1591858.9853433939</v>
      </c>
    </row>
    <row r="202" spans="1:68">
      <c r="A202" s="11">
        <v>196</v>
      </c>
      <c r="C202" s="25">
        <v>0.92532744435825875</v>
      </c>
      <c r="D202" s="25">
        <v>7.4672555641741203E-2</v>
      </c>
      <c r="E202" s="426" t="e">
        <v>#REF!</v>
      </c>
      <c r="F202" s="25">
        <v>0.85448210745270503</v>
      </c>
      <c r="G202" s="25">
        <v>0.14551789254729497</v>
      </c>
      <c r="H202" s="426" t="e">
        <v>#REF!</v>
      </c>
      <c r="I202" s="25">
        <v>0.76050350011082546</v>
      </c>
      <c r="J202" s="25">
        <v>0.23949649988917451</v>
      </c>
      <c r="K202" s="426" t="e">
        <v>#REF!</v>
      </c>
      <c r="L202" s="25">
        <v>0.11914074783965778</v>
      </c>
      <c r="M202" s="25">
        <v>0.49829867286070362</v>
      </c>
      <c r="N202" s="25">
        <v>0.3825605792996386</v>
      </c>
      <c r="O202" s="25">
        <v>-11.295452389550624</v>
      </c>
      <c r="P202" s="25">
        <v>3.3523692184562852E-2</v>
      </c>
      <c r="Q202" s="25">
        <v>5.080797041271249E-5</v>
      </c>
      <c r="R202" s="25">
        <v>1.1068757416461197</v>
      </c>
      <c r="S202" s="146"/>
      <c r="T202">
        <v>0.9779735309697668</v>
      </c>
      <c r="U202">
        <v>0.44924762675557983</v>
      </c>
      <c r="V202">
        <v>0.31907331816022488</v>
      </c>
      <c r="W202">
        <v>1</v>
      </c>
      <c r="Y202" s="2">
        <v>2434.1657422597282</v>
      </c>
      <c r="Z202" s="2">
        <v>8212.0861183978268</v>
      </c>
      <c r="AA202" s="2">
        <v>55.01382196668439</v>
      </c>
      <c r="AB202" s="2">
        <v>6504.0670659363223</v>
      </c>
      <c r="AC202" s="2">
        <v>273.5506820387169</v>
      </c>
      <c r="AD202" s="2">
        <v>981.75628868727836</v>
      </c>
      <c r="AE202" s="2">
        <v>557.03294195970932</v>
      </c>
      <c r="AF202" s="2">
        <v>1315.9322630801662</v>
      </c>
      <c r="AG202" s="2">
        <v>95.386819572151524</v>
      </c>
      <c r="AH202" s="2">
        <v>283.75271869894556</v>
      </c>
      <c r="AI202" s="2">
        <v>542521.65560461418</v>
      </c>
      <c r="AJ202" s="2">
        <v>510384.92644062196</v>
      </c>
      <c r="AL202" s="25">
        <v>0.92242230565080074</v>
      </c>
      <c r="AM202" s="25">
        <v>0.91353599050131395</v>
      </c>
      <c r="AN202" s="25">
        <v>0.91095616523295209</v>
      </c>
      <c r="AO202" s="25">
        <v>0.88450537971143328</v>
      </c>
      <c r="AP202" s="25">
        <v>0.82581527188624781</v>
      </c>
      <c r="AQ202" s="25">
        <v>0.92242230565080074</v>
      </c>
      <c r="AR202" s="25">
        <v>0.91353599050131395</v>
      </c>
      <c r="AS202" s="25">
        <v>0.91095616523295209</v>
      </c>
      <c r="AT202" s="25">
        <v>0.88450537971143328</v>
      </c>
      <c r="AU202" s="25">
        <v>0.82581527188624781</v>
      </c>
      <c r="AW202" s="1">
        <v>13.496330198602143</v>
      </c>
      <c r="AX202" s="1">
        <v>14.938366337619732</v>
      </c>
      <c r="AY202" s="2">
        <v>1735437.4651527174</v>
      </c>
      <c r="AZ202" s="1">
        <v>15.491905719237238</v>
      </c>
      <c r="BA202" s="1">
        <v>17.050834012322436</v>
      </c>
      <c r="BB202" s="2">
        <v>1256428.995257403</v>
      </c>
      <c r="BC202" s="2">
        <f t="shared" si="32"/>
        <v>-479008.46989531443</v>
      </c>
      <c r="BD202" s="242">
        <f t="shared" si="33"/>
        <v>1.9955755206350947</v>
      </c>
      <c r="BE202" s="510">
        <f t="shared" si="27"/>
        <v>-240035.2504538988</v>
      </c>
      <c r="BF202" s="161">
        <f t="shared" si="28"/>
        <v>423975.36662362539</v>
      </c>
      <c r="BG202" s="2">
        <f t="shared" si="29"/>
        <v>1222275.9198205553</v>
      </c>
      <c r="BI202">
        <f t="shared" si="30"/>
        <v>0</v>
      </c>
      <c r="BJ202" s="90">
        <f t="shared" si="31"/>
        <v>1</v>
      </c>
      <c r="BP202" s="206">
        <f t="shared" si="34"/>
        <v>1222275.9198205553</v>
      </c>
    </row>
    <row r="203" spans="1:68">
      <c r="A203" s="11">
        <v>197</v>
      </c>
      <c r="C203" s="25">
        <v>0.92317313820123736</v>
      </c>
      <c r="D203" s="25">
        <v>7.682686179876265E-2</v>
      </c>
      <c r="E203" s="426" t="e">
        <v>#REF!</v>
      </c>
      <c r="F203" s="25">
        <v>0.85701326593197247</v>
      </c>
      <c r="G203" s="25">
        <v>0.14298673406802748</v>
      </c>
      <c r="H203" s="426" t="e">
        <v>#REF!</v>
      </c>
      <c r="I203" s="25">
        <v>0.76251526257331115</v>
      </c>
      <c r="J203" s="25">
        <v>0.23748473742668888</v>
      </c>
      <c r="K203" s="426" t="e">
        <v>#REF!</v>
      </c>
      <c r="L203" s="25">
        <v>0.14038243319435828</v>
      </c>
      <c r="M203" s="25">
        <v>0.49818093889725407</v>
      </c>
      <c r="N203" s="25">
        <v>0.36143662790838771</v>
      </c>
      <c r="O203" s="25">
        <v>-11.39579314211584</v>
      </c>
      <c r="P203" s="25">
        <v>3.6018599717336432E-2</v>
      </c>
      <c r="Q203" s="25">
        <v>5.1034333085158054E-5</v>
      </c>
      <c r="R203" s="25">
        <v>1.097857568943319</v>
      </c>
      <c r="S203" s="146"/>
      <c r="T203">
        <v>1.0046574107277337</v>
      </c>
      <c r="U203">
        <v>0.44747100625788722</v>
      </c>
      <c r="V203">
        <v>0.31623742109645792</v>
      </c>
      <c r="W203">
        <v>1</v>
      </c>
      <c r="Y203" s="2">
        <v>651.18799406741243</v>
      </c>
      <c r="Z203" s="2">
        <v>1881.236409877605</v>
      </c>
      <c r="AA203" s="2">
        <v>1195.1802017148548</v>
      </c>
      <c r="AB203" s="2">
        <v>3012.1470688100308</v>
      </c>
      <c r="AC203" s="2">
        <v>2867.8078054576272</v>
      </c>
      <c r="AD203" s="2">
        <v>699.05802047300051</v>
      </c>
      <c r="AE203" s="2">
        <v>537.61182589809221</v>
      </c>
      <c r="AF203" s="2">
        <v>903.82779176427664</v>
      </c>
      <c r="AG203" s="2">
        <v>139.39401392712128</v>
      </c>
      <c r="AH203" s="2">
        <v>595.17576731804604</v>
      </c>
      <c r="AI203" s="2">
        <v>449605.43844413507</v>
      </c>
      <c r="AJ203" s="2">
        <v>426468.18951219035</v>
      </c>
      <c r="AL203" s="25">
        <v>0.91783800962979645</v>
      </c>
      <c r="AM203" s="25">
        <v>0.91355418741745031</v>
      </c>
      <c r="AN203" s="25">
        <v>0.90680955226706805</v>
      </c>
      <c r="AO203" s="25">
        <v>0.87783081353353343</v>
      </c>
      <c r="AP203" s="25">
        <v>0.80450512107207084</v>
      </c>
      <c r="AQ203" s="25">
        <v>0.91783800962979645</v>
      </c>
      <c r="AR203" s="25">
        <v>0.91355418741745031</v>
      </c>
      <c r="AS203" s="25">
        <v>0.90680955226706805</v>
      </c>
      <c r="AT203" s="25">
        <v>0.87783081353353343</v>
      </c>
      <c r="AU203" s="25">
        <v>0.80450512107207084</v>
      </c>
      <c r="AW203" s="1">
        <v>13.57519527057107</v>
      </c>
      <c r="AX203" s="1">
        <v>15.158074887510692</v>
      </c>
      <c r="AY203" s="2">
        <v>1508158.2491558162</v>
      </c>
      <c r="AZ203" s="1">
        <v>15.491799474181484</v>
      </c>
      <c r="BA203" s="1">
        <v>17.167285669390715</v>
      </c>
      <c r="BB203" s="2">
        <v>1110389.6808392329</v>
      </c>
      <c r="BC203" s="2">
        <f t="shared" si="32"/>
        <v>-397768.56831658329</v>
      </c>
      <c r="BD203" s="242">
        <f t="shared" si="33"/>
        <v>1.9166042036104134</v>
      </c>
      <c r="BE203" s="510">
        <f t="shared" si="27"/>
        <v>-207538.19049717445</v>
      </c>
      <c r="BF203" s="161">
        <f t="shared" si="28"/>
        <v>663872.99413555488</v>
      </c>
      <c r="BG203" s="2">
        <f t="shared" si="29"/>
        <v>1368298.2350298048</v>
      </c>
      <c r="BI203">
        <f t="shared" si="30"/>
        <v>0</v>
      </c>
      <c r="BJ203" s="90">
        <f t="shared" si="31"/>
        <v>1</v>
      </c>
      <c r="BP203" s="206">
        <f t="shared" si="34"/>
        <v>1368298.2350298048</v>
      </c>
    </row>
    <row r="204" spans="1:68">
      <c r="A204" s="11">
        <v>198</v>
      </c>
      <c r="C204" s="25">
        <v>0.91531777372464473</v>
      </c>
      <c r="D204" s="25">
        <v>8.468222627535528E-2</v>
      </c>
      <c r="E204" s="426" t="e">
        <v>#REF!</v>
      </c>
      <c r="F204" s="25">
        <v>0.84737338027144782</v>
      </c>
      <c r="G204" s="25">
        <v>0.15262661972855221</v>
      </c>
      <c r="H204" s="426" t="e">
        <v>#REF!</v>
      </c>
      <c r="I204" s="25">
        <v>0.75115228418755109</v>
      </c>
      <c r="J204" s="25">
        <v>0.24884771581244894</v>
      </c>
      <c r="K204" s="426" t="e">
        <v>#REF!</v>
      </c>
      <c r="L204" s="25">
        <v>0.19907398853733577</v>
      </c>
      <c r="M204" s="25">
        <v>0.49900727537337164</v>
      </c>
      <c r="N204" s="25">
        <v>0.30191873608929259</v>
      </c>
      <c r="O204" s="25">
        <v>-11.870915944223409</v>
      </c>
      <c r="P204" s="25">
        <v>3.7442188856545038E-2</v>
      </c>
      <c r="Q204" s="25">
        <v>3.3688837320799021E-5</v>
      </c>
      <c r="R204" s="25">
        <v>1.1538112972881525</v>
      </c>
      <c r="S204" s="146"/>
      <c r="T204">
        <v>1.1229123241225152</v>
      </c>
      <c r="U204">
        <v>0.4684815099290226</v>
      </c>
      <c r="V204">
        <v>0.33140254150097348</v>
      </c>
      <c r="W204">
        <v>1</v>
      </c>
      <c r="Y204" s="2">
        <v>909.53454095834104</v>
      </c>
      <c r="Z204" s="2">
        <v>6103.3255963204374</v>
      </c>
      <c r="AA204" s="2">
        <v>2101.1636302596226</v>
      </c>
      <c r="AB204" s="2">
        <v>4205.4567675951248</v>
      </c>
      <c r="AC204" s="2">
        <v>3814.6821798026526</v>
      </c>
      <c r="AD204" s="2">
        <v>159.18869054145406</v>
      </c>
      <c r="AE204" s="2">
        <v>566.33452350352366</v>
      </c>
      <c r="AF204" s="2">
        <v>1102.3377381447224</v>
      </c>
      <c r="AG204" s="2">
        <v>176.39942843526018</v>
      </c>
      <c r="AH204" s="2">
        <v>300.81146663218993</v>
      </c>
      <c r="AI204" s="2">
        <v>475456.11779588985</v>
      </c>
      <c r="AJ204" s="2">
        <v>445068.43462265452</v>
      </c>
      <c r="AL204" s="25">
        <v>0.91827312099783731</v>
      </c>
      <c r="AM204" s="25">
        <v>0.91971979276900495</v>
      </c>
      <c r="AN204" s="25">
        <v>0.89959410251086791</v>
      </c>
      <c r="AO204" s="25">
        <v>0.89492158528214216</v>
      </c>
      <c r="AP204" s="25">
        <v>0.71099057856272641</v>
      </c>
      <c r="AQ204" s="25">
        <v>0.91827312099783731</v>
      </c>
      <c r="AR204" s="25">
        <v>0.91971979276900495</v>
      </c>
      <c r="AS204" s="25">
        <v>0.89959410251086791</v>
      </c>
      <c r="AT204" s="25">
        <v>0.89492158528214216</v>
      </c>
      <c r="AU204" s="25">
        <v>0.71099057856272641</v>
      </c>
      <c r="AW204" s="1">
        <v>13.573212828131361</v>
      </c>
      <c r="AX204" s="1">
        <v>15.437149897222918</v>
      </c>
      <c r="AY204" s="2">
        <v>1774131.7011689562</v>
      </c>
      <c r="AZ204" s="1">
        <v>15.116782049080053</v>
      </c>
      <c r="BA204" s="1">
        <v>16.98939980217121</v>
      </c>
      <c r="BB204" s="2">
        <v>1363748.5433368946</v>
      </c>
      <c r="BC204" s="2">
        <f t="shared" si="32"/>
        <v>-410383.15783206164</v>
      </c>
      <c r="BD204" s="242">
        <f t="shared" si="33"/>
        <v>1.543569220948692</v>
      </c>
      <c r="BE204" s="510">
        <f t="shared" si="27"/>
        <v>-265866.37791328615</v>
      </c>
      <c r="BF204" s="161">
        <f t="shared" si="28"/>
        <v>397582.35133206146</v>
      </c>
      <c r="BG204" s="2">
        <f t="shared" si="29"/>
        <v>1054936.5845159136</v>
      </c>
      <c r="BI204">
        <f t="shared" si="30"/>
        <v>0</v>
      </c>
      <c r="BJ204" s="90">
        <f t="shared" si="31"/>
        <v>1</v>
      </c>
      <c r="BP204" s="206">
        <f t="shared" si="34"/>
        <v>1054936.5845159136</v>
      </c>
    </row>
    <row r="205" spans="1:68">
      <c r="A205" s="11">
        <v>199</v>
      </c>
      <c r="C205" s="25">
        <v>0.93106755955317255</v>
      </c>
      <c r="D205" s="25">
        <v>6.8932440446827406E-2</v>
      </c>
      <c r="E205" s="426" t="e">
        <v>#REF!</v>
      </c>
      <c r="F205" s="25">
        <v>0.85875879923923071</v>
      </c>
      <c r="G205" s="25">
        <v>0.14124120076076935</v>
      </c>
      <c r="H205" s="426" t="e">
        <v>#REF!</v>
      </c>
      <c r="I205" s="25">
        <v>0.73548814643075966</v>
      </c>
      <c r="J205" s="25">
        <v>0.2645118535692404</v>
      </c>
      <c r="K205" s="426" t="e">
        <v>#REF!</v>
      </c>
      <c r="L205" s="25">
        <v>6.5813488529118724E-2</v>
      </c>
      <c r="M205" s="25">
        <v>0.50020163228922165</v>
      </c>
      <c r="N205" s="25">
        <v>0.43398487918165962</v>
      </c>
      <c r="O205" s="25">
        <v>-11.301198657187976</v>
      </c>
      <c r="P205" s="25">
        <v>3.7952154931820047E-2</v>
      </c>
      <c r="Q205" s="25">
        <v>6.0843342673160254E-5</v>
      </c>
      <c r="R205" s="25">
        <v>1.0615597543139743</v>
      </c>
      <c r="S205" s="146"/>
      <c r="T205">
        <v>0.88221137503998392</v>
      </c>
      <c r="U205">
        <v>0.44070571697877725</v>
      </c>
      <c r="V205">
        <v>0.35262452731915706</v>
      </c>
      <c r="W205">
        <v>1</v>
      </c>
      <c r="Y205" s="2">
        <v>696.45122149289659</v>
      </c>
      <c r="Z205" s="2">
        <v>1563.5207642560588</v>
      </c>
      <c r="AA205" s="2">
        <v>158.11874155860593</v>
      </c>
      <c r="AB205" s="2">
        <v>519.92604444291737</v>
      </c>
      <c r="AC205" s="2">
        <v>2398.9673638346967</v>
      </c>
      <c r="AD205" s="2">
        <v>807.80057798899225</v>
      </c>
      <c r="AE205" s="2">
        <v>629.23414197283319</v>
      </c>
      <c r="AF205" s="2">
        <v>837.69887152921035</v>
      </c>
      <c r="AG205" s="2">
        <v>144.79119626967039</v>
      </c>
      <c r="AH205" s="2">
        <v>192.18378240312833</v>
      </c>
      <c r="AI205" s="2">
        <v>410409.55470479128</v>
      </c>
      <c r="AJ205" s="2">
        <v>386151.13443192863</v>
      </c>
      <c r="AL205" s="25">
        <v>0.91642189396144547</v>
      </c>
      <c r="AM205" s="25">
        <v>0.91514802519386484</v>
      </c>
      <c r="AN205" s="25">
        <v>0.91068332637768923</v>
      </c>
      <c r="AO205" s="25">
        <v>0.86931528898693222</v>
      </c>
      <c r="AP205" s="25">
        <v>0.77740472392300441</v>
      </c>
      <c r="AQ205" s="25">
        <v>0.91642189396144547</v>
      </c>
      <c r="AR205" s="25">
        <v>0.91514802519386484</v>
      </c>
      <c r="AS205" s="25">
        <v>0.91068332637768923</v>
      </c>
      <c r="AT205" s="25">
        <v>0.86931528898693222</v>
      </c>
      <c r="AU205" s="25">
        <v>0.77740472392300441</v>
      </c>
      <c r="AW205" s="1">
        <v>13.188990026014181</v>
      </c>
      <c r="AX205" s="1">
        <v>14.790310022682414</v>
      </c>
      <c r="AY205" s="2">
        <v>1248135.7745223427</v>
      </c>
      <c r="AZ205" s="1">
        <v>15.429305226436574</v>
      </c>
      <c r="BA205" s="1">
        <v>17.11591773699887</v>
      </c>
      <c r="BB205" s="2">
        <v>827926.77020348259</v>
      </c>
      <c r="BC205" s="2">
        <f t="shared" si="32"/>
        <v>-420209.00431886013</v>
      </c>
      <c r="BD205" s="242">
        <f t="shared" si="33"/>
        <v>2.2403152004223923</v>
      </c>
      <c r="BE205" s="510">
        <f t="shared" si="27"/>
        <v>-187566.91212005939</v>
      </c>
      <c r="BF205" s="161">
        <f t="shared" si="28"/>
        <v>862102.62963992637</v>
      </c>
      <c r="BG205" s="2">
        <f t="shared" si="29"/>
        <v>1640762.0660263693</v>
      </c>
      <c r="BI205">
        <f t="shared" si="30"/>
        <v>0</v>
      </c>
      <c r="BJ205" s="90">
        <f t="shared" si="31"/>
        <v>1</v>
      </c>
      <c r="BP205" s="206">
        <f t="shared" si="34"/>
        <v>1640762.0660263693</v>
      </c>
    </row>
    <row r="206" spans="1:68">
      <c r="A206" s="11">
        <v>200</v>
      </c>
      <c r="C206" s="25">
        <v>0.91716187515467329</v>
      </c>
      <c r="D206" s="25">
        <v>8.2838124845326669E-2</v>
      </c>
      <c r="E206" s="426" t="e">
        <v>#REF!</v>
      </c>
      <c r="F206" s="25">
        <v>0.84849506615339176</v>
      </c>
      <c r="G206" s="25">
        <v>0.15150493384660826</v>
      </c>
      <c r="H206" s="426" t="e">
        <v>#REF!</v>
      </c>
      <c r="I206" s="25">
        <v>0.73579765165991984</v>
      </c>
      <c r="J206" s="25">
        <v>0.26420234834008011</v>
      </c>
      <c r="K206" s="426" t="e">
        <v>#REF!</v>
      </c>
      <c r="L206" s="25">
        <v>9.4461893199750291E-2</v>
      </c>
      <c r="M206" s="25">
        <v>0.49908974867401051</v>
      </c>
      <c r="N206" s="25">
        <v>0.40644835812623925</v>
      </c>
      <c r="O206" s="25">
        <v>-11.069704540548651</v>
      </c>
      <c r="P206" s="25">
        <v>3.3122656098081377E-2</v>
      </c>
      <c r="Q206" s="25">
        <v>6.2612038851325602E-5</v>
      </c>
      <c r="R206" s="25">
        <v>1.076666061091319</v>
      </c>
      <c r="S206" s="146"/>
      <c r="T206">
        <v>1.0787659713396276</v>
      </c>
      <c r="U206">
        <v>0.46186158938476657</v>
      </c>
      <c r="V206">
        <v>0.3499570884149743</v>
      </c>
      <c r="W206">
        <v>1</v>
      </c>
      <c r="Y206" s="2">
        <v>450.07121108955761</v>
      </c>
      <c r="Z206" s="2">
        <v>2480.777732651321</v>
      </c>
      <c r="AA206" s="2">
        <v>337.27468754544276</v>
      </c>
      <c r="AB206" s="2">
        <v>1413.544191381538</v>
      </c>
      <c r="AC206" s="2">
        <v>660.92332936536923</v>
      </c>
      <c r="AD206" s="2">
        <v>2397.8406498558197</v>
      </c>
      <c r="AE206" s="2">
        <v>584.29826555902457</v>
      </c>
      <c r="AF206" s="2">
        <v>1359.9402700696826</v>
      </c>
      <c r="AG206" s="2">
        <v>89.040976635984734</v>
      </c>
      <c r="AH206" s="2">
        <v>254.41544930998185</v>
      </c>
      <c r="AI206" s="2">
        <v>488069.28809989343</v>
      </c>
      <c r="AJ206" s="2">
        <v>446201.68830266542</v>
      </c>
      <c r="AL206" s="25">
        <v>0.91881742351163953</v>
      </c>
      <c r="AM206" s="25">
        <v>0.91780044412410933</v>
      </c>
      <c r="AN206" s="25">
        <v>0.9022592981092612</v>
      </c>
      <c r="AO206" s="25">
        <v>0.87966523120686324</v>
      </c>
      <c r="AP206" s="25">
        <v>0.59904036881301537</v>
      </c>
      <c r="AQ206" s="25">
        <v>0.91881742351163953</v>
      </c>
      <c r="AR206" s="25">
        <v>0.91780044412410933</v>
      </c>
      <c r="AS206" s="25">
        <v>0.9022592981092612</v>
      </c>
      <c r="AT206" s="25">
        <v>0.87966523120686324</v>
      </c>
      <c r="AU206" s="25">
        <v>0.59904036881301537</v>
      </c>
      <c r="AW206" s="1">
        <v>12.848112247712017</v>
      </c>
      <c r="AX206" s="1">
        <v>14.835747024615106</v>
      </c>
      <c r="AY206" s="2">
        <v>1415969.806081654</v>
      </c>
      <c r="AZ206" s="1">
        <v>14.615810952664685</v>
      </c>
      <c r="BA206" s="1">
        <v>16.58068146223555</v>
      </c>
      <c r="BB206" s="2">
        <v>1123981.1409727118</v>
      </c>
      <c r="BC206" s="2">
        <f t="shared" si="32"/>
        <v>-291988.66510894219</v>
      </c>
      <c r="BD206" s="242">
        <f t="shared" si="33"/>
        <v>1.767698704952668</v>
      </c>
      <c r="BE206" s="510">
        <f t="shared" si="27"/>
        <v>-165180.10919556595</v>
      </c>
      <c r="BF206" s="161">
        <f t="shared" si="28"/>
        <v>639728.15355226863</v>
      </c>
      <c r="BG206" s="2">
        <f t="shared" si="29"/>
        <v>1214548.6114536377</v>
      </c>
      <c r="BI206">
        <f t="shared" si="30"/>
        <v>0</v>
      </c>
      <c r="BJ206" s="90">
        <f t="shared" si="31"/>
        <v>1</v>
      </c>
      <c r="BP206" s="206">
        <f t="shared" si="34"/>
        <v>1214548.6114536377</v>
      </c>
    </row>
    <row r="207" spans="1:68">
      <c r="A207" s="11">
        <v>201</v>
      </c>
      <c r="C207" s="25">
        <v>0.92701459132149688</v>
      </c>
      <c r="D207" s="25">
        <v>7.2985408678503172E-2</v>
      </c>
      <c r="E207" s="426" t="e">
        <v>#REF!</v>
      </c>
      <c r="F207" s="25">
        <v>0.85916245463039465</v>
      </c>
      <c r="G207" s="25">
        <v>0.14083754536960541</v>
      </c>
      <c r="H207" s="426" t="e">
        <v>#REF!</v>
      </c>
      <c r="I207" s="25">
        <v>0.76036602194895109</v>
      </c>
      <c r="J207" s="25">
        <v>0.23963397805104888</v>
      </c>
      <c r="K207" s="426" t="e">
        <v>#REF!</v>
      </c>
      <c r="L207" s="25">
        <v>0.15265216234098189</v>
      </c>
      <c r="M207" s="25">
        <v>0.49828272007083119</v>
      </c>
      <c r="N207" s="25">
        <v>0.34906511758818692</v>
      </c>
      <c r="O207" s="25">
        <v>-10.9252341397327</v>
      </c>
      <c r="P207" s="25">
        <v>3.195697299358282E-2</v>
      </c>
      <c r="Q207" s="25">
        <v>6.8887124202676579E-5</v>
      </c>
      <c r="R207" s="25">
        <v>1.065997095023353</v>
      </c>
      <c r="S207" s="146"/>
      <c r="T207">
        <v>0.93539674975449705</v>
      </c>
      <c r="U207">
        <v>0.43673361910657688</v>
      </c>
      <c r="V207">
        <v>0.32053089673303548</v>
      </c>
      <c r="W207">
        <v>1</v>
      </c>
      <c r="Y207" s="2">
        <v>760.86674180447744</v>
      </c>
      <c r="Z207" s="2">
        <v>6435.6765673989257</v>
      </c>
      <c r="AA207" s="2">
        <v>4031.0311483160367</v>
      </c>
      <c r="AB207" s="2">
        <v>2452.773080428105</v>
      </c>
      <c r="AC207" s="2">
        <v>1712.3855138466488</v>
      </c>
      <c r="AD207" s="2">
        <v>931.25902056795462</v>
      </c>
      <c r="AE207" s="2">
        <v>637.56287495893196</v>
      </c>
      <c r="AF207" s="2">
        <v>1099.4667504672311</v>
      </c>
      <c r="AG207" s="2">
        <v>82.170018450148831</v>
      </c>
      <c r="AH207" s="2">
        <v>139.26423286439777</v>
      </c>
      <c r="AI207" s="2">
        <v>422045.76909962541</v>
      </c>
      <c r="AJ207" s="2">
        <v>396169.07811285876</v>
      </c>
      <c r="AL207" s="25">
        <v>0.91546003215868277</v>
      </c>
      <c r="AM207" s="25">
        <v>0.92023071961641922</v>
      </c>
      <c r="AN207" s="25">
        <v>0.90376323967066519</v>
      </c>
      <c r="AO207" s="25">
        <v>0.86990151499750945</v>
      </c>
      <c r="AP207" s="25">
        <v>0.69620000227295242</v>
      </c>
      <c r="AQ207" s="25">
        <v>0.91546003215868277</v>
      </c>
      <c r="AR207" s="25">
        <v>0.92023071961641922</v>
      </c>
      <c r="AS207" s="25">
        <v>0.90376323967066519</v>
      </c>
      <c r="AT207" s="25">
        <v>0.86990151499750945</v>
      </c>
      <c r="AU207" s="25">
        <v>0.69620000227295242</v>
      </c>
      <c r="AW207" s="1">
        <v>13.272612469441853</v>
      </c>
      <c r="AX207" s="1">
        <v>15.173865131629093</v>
      </c>
      <c r="AY207" s="2">
        <v>1512552.3615236529</v>
      </c>
      <c r="AZ207" s="1">
        <v>15.465965299059981</v>
      </c>
      <c r="BA207" s="1">
        <v>17.358254848899016</v>
      </c>
      <c r="BB207" s="2">
        <v>1082232.6399996758</v>
      </c>
      <c r="BC207" s="2">
        <f t="shared" si="32"/>
        <v>-430319.72152397712</v>
      </c>
      <c r="BD207" s="242">
        <f t="shared" si="33"/>
        <v>2.1933528296181279</v>
      </c>
      <c r="BE207" s="510">
        <f t="shared" si="27"/>
        <v>-196192.65797691912</v>
      </c>
      <c r="BF207" s="161">
        <f t="shared" si="28"/>
        <v>611065.63358704373</v>
      </c>
      <c r="BG207" s="2">
        <f t="shared" si="29"/>
        <v>1392321.8078499211</v>
      </c>
      <c r="BI207">
        <f t="shared" si="30"/>
        <v>0</v>
      </c>
      <c r="BJ207" s="90">
        <f t="shared" si="31"/>
        <v>1</v>
      </c>
      <c r="BP207" s="206">
        <f t="shared" si="34"/>
        <v>1392321.8078499211</v>
      </c>
    </row>
    <row r="208" spans="1:68">
      <c r="A208" s="11">
        <v>202</v>
      </c>
      <c r="C208" s="25">
        <v>0.92746574738652532</v>
      </c>
      <c r="D208" s="25">
        <v>7.2534252613474626E-2</v>
      </c>
      <c r="E208" s="426" t="e">
        <v>#REF!</v>
      </c>
      <c r="F208" s="25">
        <v>0.85973133549258796</v>
      </c>
      <c r="G208" s="25">
        <v>0.1402686645074121</v>
      </c>
      <c r="H208" s="426" t="e">
        <v>#REF!</v>
      </c>
      <c r="I208" s="25">
        <v>0.74038237848041577</v>
      </c>
      <c r="J208" s="25">
        <v>0.25961762151958423</v>
      </c>
      <c r="K208" s="426" t="e">
        <v>#REF!</v>
      </c>
      <c r="L208" s="25">
        <v>0.15231891672188241</v>
      </c>
      <c r="M208" s="25">
        <v>0.50171079096191962</v>
      </c>
      <c r="N208" s="25">
        <v>0.34597029231619797</v>
      </c>
      <c r="O208" s="25">
        <v>-11.324693974916716</v>
      </c>
      <c r="P208" s="25">
        <v>3.5545793880246195E-2</v>
      </c>
      <c r="Q208" s="25">
        <v>5.3717558715846145E-5</v>
      </c>
      <c r="R208" s="25">
        <v>1.0895975751797442</v>
      </c>
      <c r="S208" s="146"/>
      <c r="T208">
        <v>0.94861202162369362</v>
      </c>
      <c r="U208">
        <v>0.43474417447144331</v>
      </c>
      <c r="V208">
        <v>0.34552174568354893</v>
      </c>
      <c r="W208">
        <v>1</v>
      </c>
      <c r="Y208" s="2">
        <v>1300.2060976632563</v>
      </c>
      <c r="Z208" s="2">
        <v>1506.7601864115697</v>
      </c>
      <c r="AA208" s="2">
        <v>865.13741410999671</v>
      </c>
      <c r="AB208" s="2">
        <v>20655.111742288856</v>
      </c>
      <c r="AC208" s="2">
        <v>948.80111569602605</v>
      </c>
      <c r="AD208" s="2">
        <v>2902.4887026517617</v>
      </c>
      <c r="AE208" s="2">
        <v>612.64815705268097</v>
      </c>
      <c r="AF208" s="2">
        <v>1022.8462247176051</v>
      </c>
      <c r="AG208" s="2">
        <v>118.03347125723725</v>
      </c>
      <c r="AH208" s="2">
        <v>360.55205544792443</v>
      </c>
      <c r="AI208" s="2">
        <v>605245.52354593459</v>
      </c>
      <c r="AJ208" s="2">
        <v>588456.16708903306</v>
      </c>
      <c r="AL208" s="25">
        <v>0.91562577535635303</v>
      </c>
      <c r="AM208" s="25">
        <v>0.91295185015979985</v>
      </c>
      <c r="AN208" s="25">
        <v>0.91295341126958718</v>
      </c>
      <c r="AO208" s="25">
        <v>0.83260814300752106</v>
      </c>
      <c r="AP208" s="25">
        <v>0.72568960595488186</v>
      </c>
      <c r="AQ208" s="25">
        <v>0.91562577535635303</v>
      </c>
      <c r="AR208" s="25">
        <v>0.91295185015979985</v>
      </c>
      <c r="AS208" s="25">
        <v>0.91295341126958718</v>
      </c>
      <c r="AT208" s="25">
        <v>0.83260814300752106</v>
      </c>
      <c r="AU208" s="25">
        <v>0.72568960595488186</v>
      </c>
      <c r="AW208" s="1">
        <v>13.410138862258261</v>
      </c>
      <c r="AX208" s="1">
        <v>15.282954361065052</v>
      </c>
      <c r="AY208" s="2">
        <v>2124992.8474835232</v>
      </c>
      <c r="AZ208" s="1">
        <v>15.449946161590645</v>
      </c>
      <c r="BA208" s="1">
        <v>17.329044726116912</v>
      </c>
      <c r="BB208" s="2">
        <v>1862706.7022057369</v>
      </c>
      <c r="BC208" s="2">
        <f t="shared" si="32"/>
        <v>-262286.1452777863</v>
      </c>
      <c r="BD208" s="242">
        <f t="shared" si="33"/>
        <v>2.0398072993323844</v>
      </c>
      <c r="BE208" s="510">
        <f t="shared" si="27"/>
        <v>-128583.78600940925</v>
      </c>
      <c r="BF208" s="161">
        <f t="shared" si="28"/>
        <v>20629.370477798395</v>
      </c>
      <c r="BG208" s="2">
        <f t="shared" si="29"/>
        <v>609284.68364876625</v>
      </c>
      <c r="BI208">
        <f t="shared" si="30"/>
        <v>0</v>
      </c>
      <c r="BJ208" s="90">
        <f t="shared" si="31"/>
        <v>1</v>
      </c>
      <c r="BP208" s="206">
        <f t="shared" si="34"/>
        <v>609284.68364876625</v>
      </c>
    </row>
    <row r="209" spans="1:68">
      <c r="A209" s="11">
        <v>203</v>
      </c>
      <c r="C209" s="25">
        <v>0.92050821985130338</v>
      </c>
      <c r="D209" s="25">
        <v>7.9491780148696636E-2</v>
      </c>
      <c r="E209" s="426" t="e">
        <v>#REF!</v>
      </c>
      <c r="F209" s="25">
        <v>0.85123892562961123</v>
      </c>
      <c r="G209" s="25">
        <v>0.14876107437038877</v>
      </c>
      <c r="H209" s="426" t="e">
        <v>#REF!</v>
      </c>
      <c r="I209" s="25">
        <v>0.73249922049371607</v>
      </c>
      <c r="J209" s="25">
        <v>0.26750077950628393</v>
      </c>
      <c r="K209" s="426" t="e">
        <v>#REF!</v>
      </c>
      <c r="L209" s="25">
        <v>5.5898746263380983E-2</v>
      </c>
      <c r="M209" s="25">
        <v>0.50208164019609425</v>
      </c>
      <c r="N209" s="25">
        <v>0.44201961354052477</v>
      </c>
      <c r="O209" s="25">
        <v>-11.522831670308102</v>
      </c>
      <c r="P209" s="25">
        <v>3.8078773224989891E-2</v>
      </c>
      <c r="Q209" s="25">
        <v>4.9008186868611448E-5</v>
      </c>
      <c r="R209" s="25">
        <v>1.0951659572849139</v>
      </c>
      <c r="S209" s="146"/>
      <c r="T209">
        <v>1.0796736130357976</v>
      </c>
      <c r="U209">
        <v>0.46116665921084549</v>
      </c>
      <c r="V209">
        <v>0.35616263669156151</v>
      </c>
      <c r="W209">
        <v>1</v>
      </c>
      <c r="Y209" s="2">
        <v>1112.9089895331833</v>
      </c>
      <c r="Z209" s="2">
        <v>4696.4403853701506</v>
      </c>
      <c r="AA209" s="2">
        <v>2983.2947542988891</v>
      </c>
      <c r="AB209" s="2">
        <v>4565.0644513577226</v>
      </c>
      <c r="AC209" s="2">
        <v>355.54435825951208</v>
      </c>
      <c r="AD209" s="2">
        <v>2622.3644146823508</v>
      </c>
      <c r="AE209" s="2">
        <v>553.77105640398474</v>
      </c>
      <c r="AF209" s="2">
        <v>1041.6430209399425</v>
      </c>
      <c r="AG209" s="2">
        <v>121.34081487723759</v>
      </c>
      <c r="AH209" s="2">
        <v>644.92523057599692</v>
      </c>
      <c r="AI209" s="2">
        <v>382643.6634408352</v>
      </c>
      <c r="AJ209" s="2">
        <v>344208.31634950114</v>
      </c>
      <c r="AL209" s="25">
        <v>0.91709015174956676</v>
      </c>
      <c r="AM209" s="25">
        <v>0.91033051593870684</v>
      </c>
      <c r="AN209" s="25">
        <v>0.90240597144632906</v>
      </c>
      <c r="AO209" s="25">
        <v>0.88973916527256003</v>
      </c>
      <c r="AP209" s="25">
        <v>0.6938673059872249</v>
      </c>
      <c r="AQ209" s="25">
        <v>0.91709015174956676</v>
      </c>
      <c r="AR209" s="25">
        <v>0.91033051593870684</v>
      </c>
      <c r="AS209" s="25">
        <v>0.90240597144632906</v>
      </c>
      <c r="AT209" s="25">
        <v>0.88973916527256003</v>
      </c>
      <c r="AU209" s="25">
        <v>0.6938673059872249</v>
      </c>
      <c r="AW209" s="1">
        <v>13.100508459730383</v>
      </c>
      <c r="AX209" s="1">
        <v>14.851585310378995</v>
      </c>
      <c r="AY209" s="2">
        <v>1062894.3882838094</v>
      </c>
      <c r="AZ209" s="1">
        <v>14.780711557034753</v>
      </c>
      <c r="BA209" s="1">
        <v>16.582900798298517</v>
      </c>
      <c r="BB209" s="2">
        <v>926778.82318276551</v>
      </c>
      <c r="BC209" s="2">
        <f t="shared" si="32"/>
        <v>-136115.5651010439</v>
      </c>
      <c r="BD209" s="242">
        <f t="shared" si="33"/>
        <v>1.6802030973043696</v>
      </c>
      <c r="BE209" s="510">
        <f t="shared" si="27"/>
        <v>-81011.376136266292</v>
      </c>
      <c r="BF209" s="161">
        <f t="shared" si="28"/>
        <v>1033186.965273052</v>
      </c>
      <c r="BG209" s="2">
        <f t="shared" si="29"/>
        <v>1438135.025942795</v>
      </c>
      <c r="BI209">
        <f t="shared" si="30"/>
        <v>0</v>
      </c>
      <c r="BJ209" s="90">
        <f t="shared" si="31"/>
        <v>1</v>
      </c>
      <c r="BP209" s="206">
        <f t="shared" si="34"/>
        <v>1438135.025942795</v>
      </c>
    </row>
    <row r="210" spans="1:68">
      <c r="A210" s="11">
        <v>204</v>
      </c>
      <c r="C210" s="25">
        <v>0.91974906666820655</v>
      </c>
      <c r="D210" s="25">
        <v>8.0250933331793478E-2</v>
      </c>
      <c r="E210" s="426" t="e">
        <v>#REF!</v>
      </c>
      <c r="F210" s="25">
        <v>0.86364374340210748</v>
      </c>
      <c r="G210" s="25">
        <v>0.13635625659789255</v>
      </c>
      <c r="H210" s="426" t="e">
        <v>#REF!</v>
      </c>
      <c r="I210" s="25">
        <v>0.75899412363115659</v>
      </c>
      <c r="J210" s="25">
        <v>0.24100587636884335</v>
      </c>
      <c r="K210" s="426" t="e">
        <v>#REF!</v>
      </c>
      <c r="L210" s="25">
        <v>0.14409638206661635</v>
      </c>
      <c r="M210" s="25">
        <v>0.50005530737716986</v>
      </c>
      <c r="N210" s="25">
        <v>0.3558483105562138</v>
      </c>
      <c r="O210" s="25">
        <v>-10.839361825819896</v>
      </c>
      <c r="P210" s="25">
        <v>3.2833660873858889E-2</v>
      </c>
      <c r="Q210" s="25">
        <v>7.7879478855453883E-5</v>
      </c>
      <c r="R210" s="25">
        <v>1.0394854402468996</v>
      </c>
      <c r="S210" s="146"/>
      <c r="T210">
        <v>1.060433462894691</v>
      </c>
      <c r="U210">
        <v>0.42487036392447836</v>
      </c>
      <c r="V210">
        <v>0.31998219703237368</v>
      </c>
      <c r="W210">
        <v>1</v>
      </c>
      <c r="Y210" s="2">
        <v>398.77384088858378</v>
      </c>
      <c r="Z210" s="2">
        <v>2975.8223526438787</v>
      </c>
      <c r="AA210" s="2">
        <v>2066.5089039713112</v>
      </c>
      <c r="AB210" s="2">
        <v>10548.245219479402</v>
      </c>
      <c r="AC210" s="2">
        <v>880.08518341182321</v>
      </c>
      <c r="AD210" s="2">
        <v>759.54699461265648</v>
      </c>
      <c r="AE210" s="2">
        <v>576.12273738742238</v>
      </c>
      <c r="AF210" s="2">
        <v>1227.8853673809856</v>
      </c>
      <c r="AG210" s="2">
        <v>91.182831190280439</v>
      </c>
      <c r="AH210" s="2">
        <v>273.35147450919447</v>
      </c>
      <c r="AI210" s="2">
        <v>502492.99340452562</v>
      </c>
      <c r="AJ210" s="2">
        <v>463959.84967581782</v>
      </c>
      <c r="AL210" s="25">
        <v>0.91973964469282965</v>
      </c>
      <c r="AM210" s="25">
        <v>0.91190887156367217</v>
      </c>
      <c r="AN210" s="25">
        <v>0.90409869319525382</v>
      </c>
      <c r="AO210" s="25">
        <v>0.89211541570810493</v>
      </c>
      <c r="AP210" s="25">
        <v>0.83308149969979894</v>
      </c>
      <c r="AQ210" s="25">
        <v>0.91973964469282965</v>
      </c>
      <c r="AR210" s="25">
        <v>0.91190887156367217</v>
      </c>
      <c r="AS210" s="25">
        <v>0.90409869319525382</v>
      </c>
      <c r="AT210" s="25">
        <v>0.89211541570810493</v>
      </c>
      <c r="AU210" s="25">
        <v>0.83308149969979894</v>
      </c>
      <c r="AW210" s="1">
        <v>13.843263846679877</v>
      </c>
      <c r="AX210" s="1">
        <v>15.360075721520149</v>
      </c>
      <c r="AY210" s="2">
        <v>1721074.0964872094</v>
      </c>
      <c r="AZ210" s="1">
        <v>15.623947070231177</v>
      </c>
      <c r="BA210" s="1">
        <v>17.254160490000281</v>
      </c>
      <c r="BB210" s="2">
        <v>1427887.8506490332</v>
      </c>
      <c r="BC210" s="2">
        <f t="shared" si="32"/>
        <v>-293186.24583817623</v>
      </c>
      <c r="BD210" s="242">
        <f t="shared" si="33"/>
        <v>1.7806832235512999</v>
      </c>
      <c r="BE210" s="510">
        <f t="shared" si="27"/>
        <v>-164648.17658778251</v>
      </c>
      <c r="BF210" s="161">
        <f t="shared" si="28"/>
        <v>493848.1189815707</v>
      </c>
      <c r="BG210" s="2">
        <f t="shared" si="29"/>
        <v>1071943.6805879553</v>
      </c>
      <c r="BI210">
        <f t="shared" si="30"/>
        <v>0</v>
      </c>
      <c r="BJ210" s="90">
        <f t="shared" si="31"/>
        <v>1</v>
      </c>
      <c r="BP210" s="206">
        <f t="shared" si="34"/>
        <v>1071943.6805879553</v>
      </c>
    </row>
    <row r="211" spans="1:68">
      <c r="A211" s="11">
        <v>205</v>
      </c>
      <c r="C211" s="25">
        <v>0.92267590844481839</v>
      </c>
      <c r="D211" s="25">
        <v>7.7324091555181662E-2</v>
      </c>
      <c r="E211" s="426" t="e">
        <v>#REF!</v>
      </c>
      <c r="F211" s="25">
        <v>0.85631335277954079</v>
      </c>
      <c r="G211" s="25">
        <v>0.14368664722045915</v>
      </c>
      <c r="H211" s="426" t="e">
        <v>#REF!</v>
      </c>
      <c r="I211" s="25">
        <v>0.71854467118367449</v>
      </c>
      <c r="J211" s="25">
        <v>0.28145532881632551</v>
      </c>
      <c r="K211" s="426" t="e">
        <v>#REF!</v>
      </c>
      <c r="L211" s="25">
        <v>0.12970424402948438</v>
      </c>
      <c r="M211" s="25">
        <v>0.50057888279908547</v>
      </c>
      <c r="N211" s="25">
        <v>0.36971687317143015</v>
      </c>
      <c r="O211" s="25">
        <v>-11.248992680603431</v>
      </c>
      <c r="P211" s="25">
        <v>3.2448371761284796E-2</v>
      </c>
      <c r="Q211" s="25">
        <v>5.087387300771067E-5</v>
      </c>
      <c r="R211" s="25">
        <v>1.1069434836904757</v>
      </c>
      <c r="S211" s="146"/>
      <c r="T211">
        <v>1.0068062181706567</v>
      </c>
      <c r="U211">
        <v>0.45114014640553046</v>
      </c>
      <c r="V211">
        <v>0.37390819538138881</v>
      </c>
      <c r="W211">
        <v>1</v>
      </c>
      <c r="Y211" s="2">
        <v>324.44975621733118</v>
      </c>
      <c r="Z211" s="2">
        <v>683.06261822285148</v>
      </c>
      <c r="AA211" s="2">
        <v>502.18482895439547</v>
      </c>
      <c r="AB211" s="2">
        <v>11030.205238506818</v>
      </c>
      <c r="AC211" s="2">
        <v>1230.5150115581569</v>
      </c>
      <c r="AD211" s="2">
        <v>221.98230431455565</v>
      </c>
      <c r="AE211" s="2">
        <v>513.23374481958672</v>
      </c>
      <c r="AF211" s="2">
        <v>1353.6101221760212</v>
      </c>
      <c r="AG211" s="2">
        <v>129.48594788135853</v>
      </c>
      <c r="AH211" s="2">
        <v>415.9434549007089</v>
      </c>
      <c r="AI211" s="2">
        <v>534352.67940399935</v>
      </c>
      <c r="AJ211" s="2">
        <v>498224.07244659762</v>
      </c>
      <c r="AL211" s="25">
        <v>0.91325146769096743</v>
      </c>
      <c r="AM211" s="25">
        <v>0.90981948478381292</v>
      </c>
      <c r="AN211" s="25">
        <v>0.92200936979771131</v>
      </c>
      <c r="AO211" s="25">
        <v>0.87955753982960727</v>
      </c>
      <c r="AP211" s="25">
        <v>0.75065393461155205</v>
      </c>
      <c r="AQ211" s="25">
        <v>0.91325146769096743</v>
      </c>
      <c r="AR211" s="25">
        <v>0.90981948478381292</v>
      </c>
      <c r="AS211" s="25">
        <v>0.92200936979771131</v>
      </c>
      <c r="AT211" s="25">
        <v>0.87955753982960727</v>
      </c>
      <c r="AU211" s="25">
        <v>0.75065393461155205</v>
      </c>
      <c r="AW211" s="1">
        <v>13.294156194390679</v>
      </c>
      <c r="AX211" s="1">
        <v>15.017893718615992</v>
      </c>
      <c r="AY211" s="2">
        <v>1629256.3878333024</v>
      </c>
      <c r="AZ211" s="1">
        <v>15.10694963108428</v>
      </c>
      <c r="BA211" s="1">
        <v>16.880022350521514</v>
      </c>
      <c r="BB211" s="2">
        <v>1389851.6624577285</v>
      </c>
      <c r="BC211" s="2">
        <f t="shared" si="32"/>
        <v>-239404.72537557385</v>
      </c>
      <c r="BD211" s="242">
        <f t="shared" si="33"/>
        <v>1.8127934366936014</v>
      </c>
      <c r="BE211" s="510">
        <f t="shared" si="27"/>
        <v>-132063.98507941977</v>
      </c>
      <c r="BF211" s="161">
        <f t="shared" si="28"/>
        <v>497808.60326920636</v>
      </c>
      <c r="BG211" s="2">
        <f t="shared" si="29"/>
        <v>1027260.2785157564</v>
      </c>
      <c r="BI211">
        <f t="shared" si="30"/>
        <v>0</v>
      </c>
      <c r="BJ211" s="90">
        <f t="shared" si="31"/>
        <v>1</v>
      </c>
      <c r="BP211" s="206">
        <f t="shared" si="34"/>
        <v>1027260.2785157564</v>
      </c>
    </row>
    <row r="212" spans="1:68">
      <c r="A212" s="11">
        <v>206</v>
      </c>
      <c r="C212" s="25">
        <v>0.92050572014728194</v>
      </c>
      <c r="D212" s="25">
        <v>7.9494279852718078E-2</v>
      </c>
      <c r="E212" s="426" t="e">
        <v>#REF!</v>
      </c>
      <c r="F212" s="25">
        <v>0.85679423394938092</v>
      </c>
      <c r="G212" s="25">
        <v>0.14320576605061905</v>
      </c>
      <c r="H212" s="426" t="e">
        <v>#REF!</v>
      </c>
      <c r="I212" s="25">
        <v>0.7393427610551454</v>
      </c>
      <c r="J212" s="25">
        <v>0.2606572389448546</v>
      </c>
      <c r="K212" s="426" t="e">
        <v>#REF!</v>
      </c>
      <c r="L212" s="25">
        <v>0.1644625920426645</v>
      </c>
      <c r="M212" s="25">
        <v>0.50117164969657257</v>
      </c>
      <c r="N212" s="25">
        <v>0.33436575826076292</v>
      </c>
      <c r="O212" s="25">
        <v>-10.948449450537993</v>
      </c>
      <c r="P212" s="25">
        <v>3.4235561766249131E-2</v>
      </c>
      <c r="Q212" s="25">
        <v>7.4065860312538863E-5</v>
      </c>
      <c r="R212" s="25">
        <v>1.0493043202606471</v>
      </c>
      <c r="S212" s="146"/>
      <c r="T212">
        <v>0.99756316918191024</v>
      </c>
      <c r="U212">
        <v>0.4479015684569897</v>
      </c>
      <c r="V212">
        <v>0.34635127174561259</v>
      </c>
      <c r="W212">
        <v>1</v>
      </c>
      <c r="Y212" s="2">
        <v>812.64314754415636</v>
      </c>
      <c r="Z212" s="2">
        <v>2498.7978586165209</v>
      </c>
      <c r="AA212" s="2">
        <v>4053.9576798100766</v>
      </c>
      <c r="AB212" s="2">
        <v>10078.882377615757</v>
      </c>
      <c r="AC212" s="2">
        <v>124.33867432124137</v>
      </c>
      <c r="AD212" s="2">
        <v>491.19331520791013</v>
      </c>
      <c r="AE212" s="2">
        <v>574.76577804978979</v>
      </c>
      <c r="AF212" s="2">
        <v>1062.6844954710768</v>
      </c>
      <c r="AG212" s="2">
        <v>109.04524435396598</v>
      </c>
      <c r="AH212" s="2">
        <v>533.64057042550701</v>
      </c>
      <c r="AI212" s="2">
        <v>347621.51602898148</v>
      </c>
      <c r="AJ212" s="2">
        <v>309550.53259594965</v>
      </c>
      <c r="AL212" s="25">
        <v>0.92104308702139659</v>
      </c>
      <c r="AM212" s="25">
        <v>0.91063157006920115</v>
      </c>
      <c r="AN212" s="25">
        <v>0.90764266740609123</v>
      </c>
      <c r="AO212" s="25">
        <v>0.84171907460603801</v>
      </c>
      <c r="AP212" s="25">
        <v>0.69592815960382359</v>
      </c>
      <c r="AQ212" s="25">
        <v>0.92104308702139659</v>
      </c>
      <c r="AR212" s="25">
        <v>0.91063157006920115</v>
      </c>
      <c r="AS212" s="25">
        <v>0.90764266740609123</v>
      </c>
      <c r="AT212" s="25">
        <v>0.84171907460603801</v>
      </c>
      <c r="AU212" s="25">
        <v>0.69592815960382359</v>
      </c>
      <c r="AW212" s="1">
        <v>13.36046813481318</v>
      </c>
      <c r="AX212" s="1">
        <v>15.311874690462661</v>
      </c>
      <c r="AY212" s="2">
        <v>1228391.7363576631</v>
      </c>
      <c r="AZ212" s="1">
        <v>15.260191042479104</v>
      </c>
      <c r="BA212" s="1">
        <v>17.196180365484871</v>
      </c>
      <c r="BB212" s="2">
        <v>1110349.5301418479</v>
      </c>
      <c r="BC212" s="2">
        <f t="shared" si="32"/>
        <v>-118042.20621581515</v>
      </c>
      <c r="BD212" s="242">
        <f t="shared" si="33"/>
        <v>1.8997229076659234</v>
      </c>
      <c r="BE212" s="510">
        <f t="shared" si="27"/>
        <v>-62136.538828626639</v>
      </c>
      <c r="BF212" s="161">
        <f t="shared" si="28"/>
        <v>909283.16521244566</v>
      </c>
      <c r="BG212" s="2">
        <f t="shared" si="29"/>
        <v>1331281.0366548088</v>
      </c>
      <c r="BI212">
        <f t="shared" si="30"/>
        <v>0</v>
      </c>
      <c r="BJ212" s="90">
        <f t="shared" si="31"/>
        <v>1</v>
      </c>
      <c r="BP212" s="206">
        <f t="shared" si="34"/>
        <v>1331281.0366548088</v>
      </c>
    </row>
    <row r="213" spans="1:68">
      <c r="A213" s="11">
        <v>207</v>
      </c>
      <c r="C213" s="25">
        <v>0.92968347317505984</v>
      </c>
      <c r="D213" s="25">
        <v>7.0316526824940204E-2</v>
      </c>
      <c r="E213" s="426" t="e">
        <v>#REF!</v>
      </c>
      <c r="F213" s="25">
        <v>0.86194943147266634</v>
      </c>
      <c r="G213" s="25">
        <v>0.13805056852733363</v>
      </c>
      <c r="H213" s="426" t="e">
        <v>#REF!</v>
      </c>
      <c r="I213" s="25">
        <v>0.71970078881806265</v>
      </c>
      <c r="J213" s="25">
        <v>0.28029921118193735</v>
      </c>
      <c r="K213" s="426" t="e">
        <v>#REF!</v>
      </c>
      <c r="L213" s="25">
        <v>0.11186233529283007</v>
      </c>
      <c r="M213" s="25">
        <v>0.50053023209345238</v>
      </c>
      <c r="N213" s="25">
        <v>0.38760743261371755</v>
      </c>
      <c r="O213" s="25">
        <v>-11.442954827273121</v>
      </c>
      <c r="P213" s="25">
        <v>3.5233266665127681E-2</v>
      </c>
      <c r="Q213" s="25">
        <v>4.7103764834813998E-5</v>
      </c>
      <c r="R213" s="25">
        <v>1.1024554615933522</v>
      </c>
      <c r="S213" s="146"/>
      <c r="T213">
        <v>0.94210133332965473</v>
      </c>
      <c r="U213">
        <v>0.42964500268775146</v>
      </c>
      <c r="V213">
        <v>0.37326985192117268</v>
      </c>
      <c r="W213">
        <v>1</v>
      </c>
      <c r="Y213" s="2">
        <v>552.84137116365628</v>
      </c>
      <c r="Z213" s="2">
        <v>494.22073833203279</v>
      </c>
      <c r="AA213" s="2">
        <v>1458.8450160457091</v>
      </c>
      <c r="AB213" s="2">
        <v>1676.9547265399276</v>
      </c>
      <c r="AC213" s="2">
        <v>413.29417450376269</v>
      </c>
      <c r="AD213" s="2">
        <v>1010.6478199940823</v>
      </c>
      <c r="AE213" s="2">
        <v>567.21004807628594</v>
      </c>
      <c r="AF213" s="2">
        <v>890.62728390395569</v>
      </c>
      <c r="AG213" s="2">
        <v>152.96336704659637</v>
      </c>
      <c r="AH213" s="2">
        <v>609.94624174883938</v>
      </c>
      <c r="AI213" s="2">
        <v>483676.95761871419</v>
      </c>
      <c r="AJ213" s="2">
        <v>442666.58935838903</v>
      </c>
      <c r="AL213" s="25">
        <v>0.91869916406988228</v>
      </c>
      <c r="AM213" s="25">
        <v>0.92084901815842846</v>
      </c>
      <c r="AN213" s="25">
        <v>0.90758262094808984</v>
      </c>
      <c r="AO213" s="25">
        <v>0.86856885245870163</v>
      </c>
      <c r="AP213" s="25">
        <v>0.75764701246449206</v>
      </c>
      <c r="AQ213" s="25">
        <v>0.91869916406988228</v>
      </c>
      <c r="AR213" s="25">
        <v>0.92084901815842846</v>
      </c>
      <c r="AS213" s="25">
        <v>0.90758262094808984</v>
      </c>
      <c r="AT213" s="25">
        <v>0.86856885245870163</v>
      </c>
      <c r="AU213" s="25">
        <v>0.75764701246449206</v>
      </c>
      <c r="AW213" s="1">
        <v>13.445218211227473</v>
      </c>
      <c r="AX213" s="1">
        <v>15.10485065915605</v>
      </c>
      <c r="AY213" s="2">
        <v>1435058.7993498195</v>
      </c>
      <c r="AZ213" s="1">
        <v>15.464631238620953</v>
      </c>
      <c r="BA213" s="1">
        <v>17.169191970251543</v>
      </c>
      <c r="BB213" s="2">
        <v>1071832.2903378343</v>
      </c>
      <c r="BC213" s="2">
        <f t="shared" si="32"/>
        <v>-363226.50901198527</v>
      </c>
      <c r="BD213" s="242">
        <f t="shared" si="33"/>
        <v>2.0194130273934796</v>
      </c>
      <c r="BE213" s="510">
        <f t="shared" si="27"/>
        <v>-179867.36942111008</v>
      </c>
      <c r="BF213" s="161">
        <f t="shared" si="28"/>
        <v>716176.11444657599</v>
      </c>
      <c r="BG213" s="2">
        <f t="shared" si="29"/>
        <v>1402508.7078415181</v>
      </c>
      <c r="BI213">
        <f t="shared" si="30"/>
        <v>0</v>
      </c>
      <c r="BJ213" s="90">
        <f t="shared" si="31"/>
        <v>1</v>
      </c>
      <c r="BP213" s="206">
        <f t="shared" si="34"/>
        <v>1402508.7078415181</v>
      </c>
    </row>
    <row r="214" spans="1:68">
      <c r="A214" s="11">
        <v>208</v>
      </c>
      <c r="C214" s="25">
        <v>0.92012179308135544</v>
      </c>
      <c r="D214" s="25">
        <v>7.9878206918644598E-2</v>
      </c>
      <c r="E214" s="426" t="e">
        <v>#REF!</v>
      </c>
      <c r="F214" s="25">
        <v>0.85026994100246556</v>
      </c>
      <c r="G214" s="25">
        <v>0.14973005899753442</v>
      </c>
      <c r="H214" s="426" t="e">
        <v>#REF!</v>
      </c>
      <c r="I214" s="25">
        <v>0.75678636160606061</v>
      </c>
      <c r="J214" s="25">
        <v>0.24321363839393942</v>
      </c>
      <c r="K214" s="426" t="e">
        <v>#REF!</v>
      </c>
      <c r="L214" s="25">
        <v>0.1126073695945895</v>
      </c>
      <c r="M214" s="25">
        <v>0.50066368403657258</v>
      </c>
      <c r="N214" s="25">
        <v>0.38672894636883792</v>
      </c>
      <c r="O214" s="25">
        <v>-11.129899574526858</v>
      </c>
      <c r="P214" s="25">
        <v>3.3911974552679962E-2</v>
      </c>
      <c r="Q214" s="25">
        <v>6.0941471175929387E-5</v>
      </c>
      <c r="R214" s="25">
        <v>1.0731242033200492</v>
      </c>
      <c r="S214" s="146"/>
      <c r="T214">
        <v>1.0041598496914463</v>
      </c>
      <c r="U214">
        <v>0.46841821421847951</v>
      </c>
      <c r="V214">
        <v>0.32362017349924954</v>
      </c>
      <c r="W214">
        <v>1</v>
      </c>
      <c r="Y214" s="2">
        <v>370.52167976119375</v>
      </c>
      <c r="Z214" s="2">
        <v>783.76302191287948</v>
      </c>
      <c r="AA214" s="2">
        <v>4537.372085070836</v>
      </c>
      <c r="AB214" s="2">
        <v>21568.57823640994</v>
      </c>
      <c r="AC214" s="2">
        <v>2388.9706194481601</v>
      </c>
      <c r="AD214" s="2">
        <v>337.23429801311249</v>
      </c>
      <c r="AE214" s="2">
        <v>607.36898377868488</v>
      </c>
      <c r="AF214" s="2">
        <v>1288.8512033883799</v>
      </c>
      <c r="AG214" s="2">
        <v>156.96256786523787</v>
      </c>
      <c r="AH214" s="2">
        <v>416.83980679958131</v>
      </c>
      <c r="AI214" s="2">
        <v>593449.18124879745</v>
      </c>
      <c r="AJ214" s="2">
        <v>568606.01704657404</v>
      </c>
      <c r="AL214" s="25">
        <v>0.91507333024919735</v>
      </c>
      <c r="AM214" s="25">
        <v>0.91433932848514188</v>
      </c>
      <c r="AN214" s="25">
        <v>0.91047943457317715</v>
      </c>
      <c r="AO214" s="25">
        <v>0.81009372079548636</v>
      </c>
      <c r="AP214" s="25">
        <v>0.81478773450678421</v>
      </c>
      <c r="AQ214" s="25">
        <v>0.91507333024919735</v>
      </c>
      <c r="AR214" s="25">
        <v>0.91433932848514188</v>
      </c>
      <c r="AS214" s="25">
        <v>0.91047943457317715</v>
      </c>
      <c r="AT214" s="25">
        <v>0.81009372079548636</v>
      </c>
      <c r="AU214" s="25">
        <v>0.81478773450678421</v>
      </c>
      <c r="AW214" s="1">
        <v>13.324710006428138</v>
      </c>
      <c r="AX214" s="1">
        <v>14.934713505348565</v>
      </c>
      <c r="AY214" s="2">
        <v>1930019.4120441482</v>
      </c>
      <c r="AZ214" s="1">
        <v>15.214568289613251</v>
      </c>
      <c r="BA214" s="1">
        <v>16.909649842816432</v>
      </c>
      <c r="BB214" s="2">
        <v>1811900.8358595385</v>
      </c>
      <c r="BC214" s="2">
        <f t="shared" si="32"/>
        <v>-118118.57618460967</v>
      </c>
      <c r="BD214" s="242">
        <f t="shared" si="33"/>
        <v>1.889858283185113</v>
      </c>
      <c r="BE214" s="510">
        <f t="shared" si="27"/>
        <v>-62501.287655038352</v>
      </c>
      <c r="BF214" s="161">
        <f t="shared" si="28"/>
        <v>201934.18898435379</v>
      </c>
      <c r="BG214" s="2">
        <f t="shared" si="29"/>
        <v>622430.09047858138</v>
      </c>
      <c r="BI214">
        <f t="shared" si="30"/>
        <v>0</v>
      </c>
      <c r="BJ214" s="90">
        <f t="shared" si="31"/>
        <v>1</v>
      </c>
      <c r="BP214" s="206">
        <f t="shared" si="34"/>
        <v>622430.09047858138</v>
      </c>
    </row>
    <row r="215" spans="1:68">
      <c r="A215" s="11">
        <v>209</v>
      </c>
      <c r="C215" s="25">
        <v>0.9218620512342971</v>
      </c>
      <c r="D215" s="25">
        <v>7.8137948765702944E-2</v>
      </c>
      <c r="E215" s="426" t="e">
        <v>#REF!</v>
      </c>
      <c r="F215" s="25">
        <v>0.85661385614578234</v>
      </c>
      <c r="G215" s="25">
        <v>0.14338614385421763</v>
      </c>
      <c r="H215" s="426" t="e">
        <v>#REF!</v>
      </c>
      <c r="I215" s="25">
        <v>0.75306564789965358</v>
      </c>
      <c r="J215" s="25">
        <v>0.24693435210034645</v>
      </c>
      <c r="K215" s="426" t="e">
        <v>#REF!</v>
      </c>
      <c r="L215" s="25">
        <v>0.14700697100577176</v>
      </c>
      <c r="M215" s="25">
        <v>0.49933191179425207</v>
      </c>
      <c r="N215" s="25">
        <v>0.35366111719997617</v>
      </c>
      <c r="O215" s="25">
        <v>-11.217053127816976</v>
      </c>
      <c r="P215" s="25">
        <v>3.4175220696986426E-2</v>
      </c>
      <c r="Q215" s="25">
        <v>5.6476052538147755E-5</v>
      </c>
      <c r="R215" s="25">
        <v>1.0807036320978007</v>
      </c>
      <c r="S215" s="146"/>
      <c r="T215">
        <v>0.99025533452917691</v>
      </c>
      <c r="U215">
        <v>0.44233900434272483</v>
      </c>
      <c r="V215">
        <v>0.32749669151167865</v>
      </c>
      <c r="W215">
        <v>1</v>
      </c>
      <c r="Y215" s="2">
        <v>182.33130596339794</v>
      </c>
      <c r="Z215" s="2">
        <v>1969.9784334326714</v>
      </c>
      <c r="AA215" s="2">
        <v>1371.18498989216</v>
      </c>
      <c r="AB215" s="2">
        <v>3748.8920727980039</v>
      </c>
      <c r="AC215" s="2">
        <v>202.66511094748248</v>
      </c>
      <c r="AD215" s="2">
        <v>3054.183812082837</v>
      </c>
      <c r="AE215" s="2">
        <v>537.86725023034933</v>
      </c>
      <c r="AF215" s="2">
        <v>973.71193679654448</v>
      </c>
      <c r="AG215" s="2">
        <v>115.43269999257639</v>
      </c>
      <c r="AH215" s="2">
        <v>390.09331971239624</v>
      </c>
      <c r="AI215" s="2">
        <v>485697.22423633514</v>
      </c>
      <c r="AJ215" s="2">
        <v>453669.30616507638</v>
      </c>
      <c r="AL215" s="25">
        <v>0.91539303494551205</v>
      </c>
      <c r="AM215" s="25">
        <v>0.91494605121182637</v>
      </c>
      <c r="AN215" s="25">
        <v>0.90354446159309487</v>
      </c>
      <c r="AO215" s="25">
        <v>0.87988445585378883</v>
      </c>
      <c r="AP215" s="25">
        <v>0.69074334304673224</v>
      </c>
      <c r="AQ215" s="25">
        <v>0.91539303494551205</v>
      </c>
      <c r="AR215" s="25">
        <v>0.91494605121182637</v>
      </c>
      <c r="AS215" s="25">
        <v>0.90354446159309487</v>
      </c>
      <c r="AT215" s="25">
        <v>0.87988445585378883</v>
      </c>
      <c r="AU215" s="25">
        <v>0.69074334304673224</v>
      </c>
      <c r="AW215" s="1">
        <v>13.229551889621554</v>
      </c>
      <c r="AX215" s="1">
        <v>15.158041682741834</v>
      </c>
      <c r="AY215" s="2">
        <v>1652738.1358635318</v>
      </c>
      <c r="AZ215" s="1">
        <v>15.239398589747687</v>
      </c>
      <c r="BA215" s="1">
        <v>17.1649658916653</v>
      </c>
      <c r="BB215" s="2">
        <v>1294479.1894934031</v>
      </c>
      <c r="BC215" s="2">
        <f t="shared" si="32"/>
        <v>-358258.94637012878</v>
      </c>
      <c r="BD215" s="242">
        <f t="shared" si="33"/>
        <v>2.0098467001261326</v>
      </c>
      <c r="BE215" s="510">
        <f t="shared" si="27"/>
        <v>-178251.87679619814</v>
      </c>
      <c r="BF215" s="161">
        <f t="shared" si="28"/>
        <v>463990.16647591675</v>
      </c>
      <c r="BG215" s="2">
        <f t="shared" si="29"/>
        <v>1143824.5848662269</v>
      </c>
      <c r="BI215">
        <f t="shared" si="30"/>
        <v>0</v>
      </c>
      <c r="BJ215" s="90">
        <f t="shared" si="31"/>
        <v>1</v>
      </c>
      <c r="BP215" s="206">
        <f t="shared" si="34"/>
        <v>1143824.5848662269</v>
      </c>
    </row>
    <row r="216" spans="1:68">
      <c r="A216" s="11">
        <v>210</v>
      </c>
      <c r="C216" s="25">
        <v>0.92181979708947615</v>
      </c>
      <c r="D216" s="25">
        <v>7.8180202910523883E-2</v>
      </c>
      <c r="E216" s="426" t="e">
        <v>#REF!</v>
      </c>
      <c r="F216" s="25">
        <v>0.85479770097528096</v>
      </c>
      <c r="G216" s="25">
        <v>0.14520229902471907</v>
      </c>
      <c r="H216" s="426" t="e">
        <v>#REF!</v>
      </c>
      <c r="I216" s="25">
        <v>0.72582338164854221</v>
      </c>
      <c r="J216" s="25">
        <v>0.27417661835145779</v>
      </c>
      <c r="K216" s="426" t="e">
        <v>#REF!</v>
      </c>
      <c r="L216" s="25">
        <v>0.14815724065125585</v>
      </c>
      <c r="M216" s="25">
        <v>0.49671857428015753</v>
      </c>
      <c r="N216" s="25">
        <v>0.35512418506858662</v>
      </c>
      <c r="O216" s="25">
        <v>-10.97175530761287</v>
      </c>
      <c r="P216" s="25">
        <v>3.4058001737555049E-2</v>
      </c>
      <c r="Q216" s="25">
        <v>7.1822035014830978E-5</v>
      </c>
      <c r="R216" s="25">
        <v>1.0484885482686854</v>
      </c>
      <c r="S216" s="146"/>
      <c r="T216">
        <v>1.0120925697692129</v>
      </c>
      <c r="U216">
        <v>0.45046742781689275</v>
      </c>
      <c r="V216">
        <v>0.36572756727649491</v>
      </c>
      <c r="W216">
        <v>1</v>
      </c>
      <c r="Y216" s="2">
        <v>1216.8115442703968</v>
      </c>
      <c r="Z216" s="2">
        <v>4352.0044417440386</v>
      </c>
      <c r="AA216" s="2">
        <v>117.09874375935242</v>
      </c>
      <c r="AB216" s="2">
        <v>7949.7154112290073</v>
      </c>
      <c r="AC216" s="2">
        <v>725.58402968099529</v>
      </c>
      <c r="AD216" s="2">
        <v>2132.2258201568388</v>
      </c>
      <c r="AE216" s="2">
        <v>546.04410409789205</v>
      </c>
      <c r="AF216" s="2">
        <v>1140.0013316600964</v>
      </c>
      <c r="AG216" s="2">
        <v>169.69658535079213</v>
      </c>
      <c r="AH216" s="2">
        <v>332.38537361149486</v>
      </c>
      <c r="AI216" s="2">
        <v>501165.94467335311</v>
      </c>
      <c r="AJ216" s="2">
        <v>468186.82094426441</v>
      </c>
      <c r="AL216" s="25">
        <v>0.91846956552769099</v>
      </c>
      <c r="AM216" s="25">
        <v>0.91283299715292832</v>
      </c>
      <c r="AN216" s="25">
        <v>0.90104358507788551</v>
      </c>
      <c r="AO216" s="25">
        <v>0.81717868662553694</v>
      </c>
      <c r="AP216" s="25">
        <v>0.57554407429101784</v>
      </c>
      <c r="AQ216" s="25">
        <v>0.91846956552769099</v>
      </c>
      <c r="AR216" s="25">
        <v>0.91283299715292832</v>
      </c>
      <c r="AS216" s="25">
        <v>0.90104358507788551</v>
      </c>
      <c r="AT216" s="25">
        <v>0.81717868662553694</v>
      </c>
      <c r="AU216" s="25">
        <v>0.57554407429101784</v>
      </c>
      <c r="AW216" s="1">
        <v>12.998814580622453</v>
      </c>
      <c r="AX216" s="1">
        <v>15.285799990587343</v>
      </c>
      <c r="AY216" s="2">
        <v>1772360.3728280684</v>
      </c>
      <c r="AZ216" s="1">
        <v>14.885797077336729</v>
      </c>
      <c r="BA216" s="1">
        <v>17.077416490442069</v>
      </c>
      <c r="BB216" s="2">
        <v>1418993.1383317981</v>
      </c>
      <c r="BC216" s="2">
        <f t="shared" si="32"/>
        <v>-353367.23449627031</v>
      </c>
      <c r="BD216" s="242">
        <f t="shared" si="33"/>
        <v>1.8869824967142765</v>
      </c>
      <c r="BE216" s="510">
        <f t="shared" si="27"/>
        <v>-187265.77226422282</v>
      </c>
      <c r="BF216" s="161">
        <f t="shared" si="28"/>
        <v>307449.96007152391</v>
      </c>
      <c r="BG216" s="2">
        <f t="shared" si="29"/>
        <v>962734.39404207864</v>
      </c>
      <c r="BI216">
        <f t="shared" si="30"/>
        <v>0</v>
      </c>
      <c r="BJ216" s="90">
        <f t="shared" si="31"/>
        <v>1</v>
      </c>
      <c r="BP216" s="206">
        <f t="shared" si="34"/>
        <v>962734.39404207864</v>
      </c>
    </row>
    <row r="217" spans="1:68">
      <c r="A217" s="11">
        <v>211</v>
      </c>
      <c r="C217" s="25">
        <v>0.91096505601265043</v>
      </c>
      <c r="D217" s="25">
        <v>8.9034943987349596E-2</v>
      </c>
      <c r="E217" s="426" t="e">
        <v>#REF!</v>
      </c>
      <c r="F217" s="25">
        <v>0.8551635190910083</v>
      </c>
      <c r="G217" s="25">
        <v>0.14483648090899168</v>
      </c>
      <c r="H217" s="426" t="e">
        <v>#REF!</v>
      </c>
      <c r="I217" s="25">
        <v>0.73668122877237496</v>
      </c>
      <c r="J217" s="25">
        <v>0.26331877122762504</v>
      </c>
      <c r="K217" s="426" t="e">
        <v>#REF!</v>
      </c>
      <c r="L217" s="25">
        <v>0.10419789401505375</v>
      </c>
      <c r="M217" s="25">
        <v>0.50379451388039542</v>
      </c>
      <c r="N217" s="25">
        <v>0.39200759210455083</v>
      </c>
      <c r="O217" s="25">
        <v>-11.162010383181549</v>
      </c>
      <c r="P217" s="25">
        <v>3.6560523008838372E-2</v>
      </c>
      <c r="Q217" s="25">
        <v>6.5959580724121565E-5</v>
      </c>
      <c r="R217" s="25">
        <v>1.0551940921104765</v>
      </c>
      <c r="S217" s="146"/>
      <c r="T217">
        <v>1.161687946853571</v>
      </c>
      <c r="U217">
        <v>0.44599689754486893</v>
      </c>
      <c r="V217">
        <v>0.35198209056565172</v>
      </c>
      <c r="W217">
        <v>1</v>
      </c>
      <c r="Y217" s="2">
        <v>448.6964635352702</v>
      </c>
      <c r="Z217" s="2">
        <v>233.4640598410835</v>
      </c>
      <c r="AA217" s="2">
        <v>1106.1094360053767</v>
      </c>
      <c r="AB217" s="2">
        <v>17176.440064621147</v>
      </c>
      <c r="AC217" s="2">
        <v>669.21823573328959</v>
      </c>
      <c r="AD217" s="2">
        <v>1279.9296616092226</v>
      </c>
      <c r="AE217" s="2">
        <v>503.22324451540453</v>
      </c>
      <c r="AF217" s="2">
        <v>903.7975469824504</v>
      </c>
      <c r="AG217" s="2">
        <v>81.304310531483821</v>
      </c>
      <c r="AH217" s="2">
        <v>369.12936468274847</v>
      </c>
      <c r="AI217" s="2">
        <v>554155.08204730344</v>
      </c>
      <c r="AJ217" s="2">
        <v>504472.23115827254</v>
      </c>
      <c r="AL217" s="25">
        <v>0.91934723071055258</v>
      </c>
      <c r="AM217" s="25">
        <v>0.91971539629373056</v>
      </c>
      <c r="AN217" s="25">
        <v>0.90668887182662539</v>
      </c>
      <c r="AO217" s="25">
        <v>0.89216537828484244</v>
      </c>
      <c r="AP217" s="25">
        <v>0.63549066334737803</v>
      </c>
      <c r="AQ217" s="25">
        <v>0.91934723071055258</v>
      </c>
      <c r="AR217" s="25">
        <v>0.91971539629373056</v>
      </c>
      <c r="AS217" s="25">
        <v>0.90668887182662539</v>
      </c>
      <c r="AT217" s="25">
        <v>0.89216537828484244</v>
      </c>
      <c r="AU217" s="25">
        <v>0.63549066334737803</v>
      </c>
      <c r="AW217" s="1">
        <v>13.128959932266554</v>
      </c>
      <c r="AX217" s="1">
        <v>15.095782404935733</v>
      </c>
      <c r="AY217" s="2">
        <v>1711162.8720167533</v>
      </c>
      <c r="AZ217" s="1">
        <v>14.72740020480374</v>
      </c>
      <c r="BA217" s="1">
        <v>16.667633626762417</v>
      </c>
      <c r="BB217" s="2">
        <v>1639465.1214862859</v>
      </c>
      <c r="BC217" s="2">
        <f t="shared" si="32"/>
        <v>-71697.750530467369</v>
      </c>
      <c r="BD217" s="242">
        <f t="shared" si="33"/>
        <v>1.5984402725371858</v>
      </c>
      <c r="BE217" s="510">
        <f t="shared" si="27"/>
        <v>-44854.819890556406</v>
      </c>
      <c r="BF217" s="161">
        <f t="shared" si="28"/>
        <v>389470.71714589535</v>
      </c>
      <c r="BG217" s="2">
        <f t="shared" si="29"/>
        <v>716918.91128231236</v>
      </c>
      <c r="BI217">
        <f t="shared" si="30"/>
        <v>0</v>
      </c>
      <c r="BJ217" s="90">
        <f t="shared" si="31"/>
        <v>1</v>
      </c>
      <c r="BP217" s="206">
        <f t="shared" si="34"/>
        <v>716918.91128231236</v>
      </c>
    </row>
    <row r="218" spans="1:68">
      <c r="A218" s="11">
        <v>212</v>
      </c>
      <c r="C218" s="25">
        <v>0.92397484277501674</v>
      </c>
      <c r="D218" s="25">
        <v>7.6025157224983278E-2</v>
      </c>
      <c r="E218" s="426" t="e">
        <v>#REF!</v>
      </c>
      <c r="F218" s="25">
        <v>0.85628240150881196</v>
      </c>
      <c r="G218" s="25">
        <v>0.14371759849118809</v>
      </c>
      <c r="H218" s="426" t="e">
        <v>#REF!</v>
      </c>
      <c r="I218" s="25">
        <v>0.75597467754719694</v>
      </c>
      <c r="J218" s="25">
        <v>0.24402532245280306</v>
      </c>
      <c r="K218" s="426" t="e">
        <v>#REF!</v>
      </c>
      <c r="L218" s="25">
        <v>0.14636312144892494</v>
      </c>
      <c r="M218" s="25">
        <v>0.5002801659802858</v>
      </c>
      <c r="N218" s="25">
        <v>0.35335671257078927</v>
      </c>
      <c r="O218" s="25">
        <v>-11.229015816684019</v>
      </c>
      <c r="P218" s="25">
        <v>3.5346885608875993E-2</v>
      </c>
      <c r="Q218" s="25">
        <v>5.8619296656270582E-5</v>
      </c>
      <c r="R218" s="25">
        <v>1.0748124488759565</v>
      </c>
      <c r="S218" s="146"/>
      <c r="T218">
        <v>1.0207810969458047</v>
      </c>
      <c r="U218">
        <v>0.44872042960996017</v>
      </c>
      <c r="V218">
        <v>0.32157705666683362</v>
      </c>
      <c r="W218">
        <v>1</v>
      </c>
      <c r="Y218" s="2">
        <v>51.02104874606983</v>
      </c>
      <c r="Z218" s="2">
        <v>539.58011358162014</v>
      </c>
      <c r="AA218" s="2">
        <v>759.22626058025173</v>
      </c>
      <c r="AB218" s="2">
        <v>162.33528845158281</v>
      </c>
      <c r="AC218" s="2">
        <v>1807.732978327474</v>
      </c>
      <c r="AD218" s="2">
        <v>261.37457006297922</v>
      </c>
      <c r="AE218" s="2">
        <v>584.81017953592118</v>
      </c>
      <c r="AF218" s="2">
        <v>1232.4769691937186</v>
      </c>
      <c r="AG218" s="2">
        <v>96.72850282203747</v>
      </c>
      <c r="AH218" s="2">
        <v>553.71504688601362</v>
      </c>
      <c r="AI218" s="2">
        <v>372621.85919698124</v>
      </c>
      <c r="AJ218" s="2">
        <v>341532.03957062186</v>
      </c>
      <c r="AL218" s="25">
        <v>0.91968272848638921</v>
      </c>
      <c r="AM218" s="25">
        <v>0.9149683639453825</v>
      </c>
      <c r="AN218" s="25">
        <v>0.90560424855806343</v>
      </c>
      <c r="AO218" s="25">
        <v>0.89511524496188866</v>
      </c>
      <c r="AP218" s="25">
        <v>0.74075078992764021</v>
      </c>
      <c r="AQ218" s="25">
        <v>0.91968272848638921</v>
      </c>
      <c r="AR218" s="25">
        <v>0.9149683639453825</v>
      </c>
      <c r="AS218" s="25">
        <v>0.90560424855806343</v>
      </c>
      <c r="AT218" s="25">
        <v>0.89511524496188866</v>
      </c>
      <c r="AU218" s="25">
        <v>0.74075078992764021</v>
      </c>
      <c r="AW218" s="1">
        <v>13.622868735703182</v>
      </c>
      <c r="AX218" s="1">
        <v>15.370327191964785</v>
      </c>
      <c r="AY218" s="2">
        <v>1234157.0750734394</v>
      </c>
      <c r="AZ218" s="1">
        <v>15.467895429507479</v>
      </c>
      <c r="BA218" s="1">
        <v>17.250318156021795</v>
      </c>
      <c r="BB218" s="2">
        <v>900025.53701981471</v>
      </c>
      <c r="BC218" s="2">
        <f t="shared" si="32"/>
        <v>-334131.53805362468</v>
      </c>
      <c r="BD218" s="242">
        <f t="shared" si="33"/>
        <v>1.8450266938042965</v>
      </c>
      <c r="BE218" s="510">
        <f t="shared" si="27"/>
        <v>-181098.48446944274</v>
      </c>
      <c r="BF218" s="161">
        <f t="shared" si="28"/>
        <v>945501.92263906985</v>
      </c>
      <c r="BG218" s="2">
        <f t="shared" si="29"/>
        <v>1574837.731701382</v>
      </c>
      <c r="BI218">
        <f t="shared" si="30"/>
        <v>0</v>
      </c>
      <c r="BJ218" s="90">
        <f t="shared" si="31"/>
        <v>1</v>
      </c>
      <c r="BP218" s="206">
        <f t="shared" si="34"/>
        <v>1574837.731701382</v>
      </c>
    </row>
    <row r="219" spans="1:68">
      <c r="A219" s="11">
        <v>213</v>
      </c>
      <c r="C219" s="25">
        <v>0.9217108525477451</v>
      </c>
      <c r="D219" s="25">
        <v>7.8289147452254876E-2</v>
      </c>
      <c r="E219" s="426" t="e">
        <v>#REF!</v>
      </c>
      <c r="F219" s="25">
        <v>0.85969819042103746</v>
      </c>
      <c r="G219" s="25">
        <v>0.14030180957896252</v>
      </c>
      <c r="H219" s="426" t="e">
        <v>#REF!</v>
      </c>
      <c r="I219" s="25">
        <v>0.75731948059836385</v>
      </c>
      <c r="J219" s="25">
        <v>0.24268051940163621</v>
      </c>
      <c r="K219" s="426" t="e">
        <v>#REF!</v>
      </c>
      <c r="L219" s="25">
        <v>0.15952334389587053</v>
      </c>
      <c r="M219" s="25">
        <v>0.50000222045748255</v>
      </c>
      <c r="N219" s="25">
        <v>0.34047443564664692</v>
      </c>
      <c r="O219" s="25">
        <v>-11.147298004752402</v>
      </c>
      <c r="P219" s="25">
        <v>3.6747882848969113E-2</v>
      </c>
      <c r="Q219" s="25">
        <v>6.746599093224104E-5</v>
      </c>
      <c r="R219" s="25">
        <v>1.0496308334563842</v>
      </c>
      <c r="S219" s="146"/>
      <c r="T219">
        <v>1.0173707933787428</v>
      </c>
      <c r="U219">
        <v>0.43535866538862317</v>
      </c>
      <c r="V219">
        <v>0.32383520563671242</v>
      </c>
      <c r="W219">
        <v>1</v>
      </c>
      <c r="Y219" s="2">
        <v>558.0053912828339</v>
      </c>
      <c r="Z219" s="2">
        <v>3537.0466952177594</v>
      </c>
      <c r="AA219" s="2">
        <v>2969.4465681720412</v>
      </c>
      <c r="AB219" s="2">
        <v>260.980025664626</v>
      </c>
      <c r="AC219" s="2">
        <v>3432.2490188642983</v>
      </c>
      <c r="AD219" s="2">
        <v>729.18035345742135</v>
      </c>
      <c r="AE219" s="2">
        <v>545.43434021697806</v>
      </c>
      <c r="AF219" s="2">
        <v>797.90831472528544</v>
      </c>
      <c r="AG219" s="2">
        <v>197.07405150953858</v>
      </c>
      <c r="AH219" s="2">
        <v>660.06534657400221</v>
      </c>
      <c r="AI219" s="2">
        <v>516620.10390483408</v>
      </c>
      <c r="AJ219" s="2">
        <v>489644.92343178985</v>
      </c>
      <c r="AL219" s="25">
        <v>0.91852688194583787</v>
      </c>
      <c r="AM219" s="25">
        <v>0.91904732845744608</v>
      </c>
      <c r="AN219" s="25">
        <v>0.90179387101056807</v>
      </c>
      <c r="AO219" s="25">
        <v>0.88413802271185549</v>
      </c>
      <c r="AP219" s="25">
        <v>0.72254917945667652</v>
      </c>
      <c r="AQ219" s="25">
        <v>0.91852688194583787</v>
      </c>
      <c r="AR219" s="25">
        <v>0.91904732845744608</v>
      </c>
      <c r="AS219" s="25">
        <v>0.90179387101056807</v>
      </c>
      <c r="AT219" s="25">
        <v>0.88413802271185549</v>
      </c>
      <c r="AU219" s="25">
        <v>0.72254917945667652</v>
      </c>
      <c r="AW219" s="1">
        <v>13.593989302866696</v>
      </c>
      <c r="AX219" s="1">
        <v>15.455585790095636</v>
      </c>
      <c r="AY219" s="2">
        <v>1958304.297787217</v>
      </c>
      <c r="AZ219" s="1">
        <v>15.496406691785404</v>
      </c>
      <c r="BA219" s="1">
        <v>17.358016559458047</v>
      </c>
      <c r="BB219" s="2">
        <v>1391176.5798678431</v>
      </c>
      <c r="BC219" s="2">
        <f t="shared" si="32"/>
        <v>-567127.71791937388</v>
      </c>
      <c r="BD219" s="242">
        <f t="shared" si="33"/>
        <v>1.9024173889187086</v>
      </c>
      <c r="BE219" s="510">
        <f t="shared" si="27"/>
        <v>-298108.98555848282</v>
      </c>
      <c r="BF219" s="161">
        <f t="shared" si="28"/>
        <v>216733.99067145446</v>
      </c>
      <c r="BG219" s="2">
        <f t="shared" si="29"/>
        <v>1088248.4908178216</v>
      </c>
      <c r="BI219">
        <f t="shared" si="30"/>
        <v>0</v>
      </c>
      <c r="BJ219" s="90">
        <f t="shared" si="31"/>
        <v>1</v>
      </c>
      <c r="BP219" s="206">
        <f t="shared" si="34"/>
        <v>1088248.4908178216</v>
      </c>
    </row>
    <row r="220" spans="1:68">
      <c r="A220" s="11">
        <v>214</v>
      </c>
      <c r="C220" s="25">
        <v>0.93488440593901201</v>
      </c>
      <c r="D220" s="25">
        <v>6.5115594060987936E-2</v>
      </c>
      <c r="E220" s="426" t="e">
        <v>#REF!</v>
      </c>
      <c r="F220" s="25">
        <v>0.85736656477647355</v>
      </c>
      <c r="G220" s="25">
        <v>0.14263343522352645</v>
      </c>
      <c r="H220" s="426" t="e">
        <v>#REF!</v>
      </c>
      <c r="I220" s="25">
        <v>0.74006522379725093</v>
      </c>
      <c r="J220" s="25">
        <v>0.25993477620274913</v>
      </c>
      <c r="K220" s="426" t="e">
        <v>#REF!</v>
      </c>
      <c r="L220" s="25">
        <v>0.10843648030583231</v>
      </c>
      <c r="M220" s="25">
        <v>0.50286693837221419</v>
      </c>
      <c r="N220" s="25">
        <v>0.3886965813219535</v>
      </c>
      <c r="O220" s="25">
        <v>-11.010761782959499</v>
      </c>
      <c r="P220" s="25">
        <v>3.6414818980897497E-2</v>
      </c>
      <c r="Q220" s="25">
        <v>7.6261724850879115E-5</v>
      </c>
      <c r="R220" s="25">
        <v>1.0412782728122214</v>
      </c>
      <c r="S220" s="146"/>
      <c r="T220">
        <v>0.8896144459116847</v>
      </c>
      <c r="U220">
        <v>0.44224181488289949</v>
      </c>
      <c r="V220">
        <v>0.34725322018760363</v>
      </c>
      <c r="W220">
        <v>1</v>
      </c>
      <c r="Y220" s="2">
        <v>1479.8434875604105</v>
      </c>
      <c r="Z220" s="2">
        <v>4898.2071408990823</v>
      </c>
      <c r="AA220" s="2">
        <v>732.22333206258941</v>
      </c>
      <c r="AB220" s="2">
        <v>1522.770222542551</v>
      </c>
      <c r="AC220" s="2">
        <v>1342.327162089819</v>
      </c>
      <c r="AD220" s="2">
        <v>812.60052183123867</v>
      </c>
      <c r="AE220" s="2">
        <v>563.68026567549759</v>
      </c>
      <c r="AF220" s="2">
        <v>1262.4380163728488</v>
      </c>
      <c r="AG220" s="2">
        <v>104.95620145388844</v>
      </c>
      <c r="AH220" s="2">
        <v>367.55633084243016</v>
      </c>
      <c r="AI220" s="2">
        <v>379440.44858796982</v>
      </c>
      <c r="AJ220" s="2">
        <v>344061.98138403893</v>
      </c>
      <c r="AL220" s="25">
        <v>0.91440120263410107</v>
      </c>
      <c r="AM220" s="25">
        <v>0.91439251707597802</v>
      </c>
      <c r="AN220" s="25">
        <v>0.90844846996737438</v>
      </c>
      <c r="AO220" s="25">
        <v>0.89007005370023162</v>
      </c>
      <c r="AP220" s="25">
        <v>0.66989135733687566</v>
      </c>
      <c r="AQ220" s="25">
        <v>0.91440120263410107</v>
      </c>
      <c r="AR220" s="25">
        <v>0.91439251707597802</v>
      </c>
      <c r="AS220" s="25">
        <v>0.90844846996737438</v>
      </c>
      <c r="AT220" s="25">
        <v>0.89007005370023162</v>
      </c>
      <c r="AU220" s="25">
        <v>0.66989135733687566</v>
      </c>
      <c r="AW220" s="1">
        <v>13.322953392255629</v>
      </c>
      <c r="AX220" s="1">
        <v>15.258997230181008</v>
      </c>
      <c r="AY220" s="2">
        <v>1243410.528689686</v>
      </c>
      <c r="AZ220" s="1">
        <v>15.509374335015551</v>
      </c>
      <c r="BA220" s="1">
        <v>17.430860036602503</v>
      </c>
      <c r="BB220" s="2">
        <v>835065.50960071827</v>
      </c>
      <c r="BC220" s="2">
        <f t="shared" si="32"/>
        <v>-408345.0190889677</v>
      </c>
      <c r="BD220" s="242">
        <f t="shared" si="33"/>
        <v>2.1864209427599217</v>
      </c>
      <c r="BE220" s="510">
        <f t="shared" si="27"/>
        <v>-186764.13635771038</v>
      </c>
      <c r="BF220" s="161">
        <f t="shared" si="28"/>
        <v>888262.01407121471</v>
      </c>
      <c r="BG220" s="2">
        <f t="shared" si="29"/>
        <v>1646434.3840017698</v>
      </c>
      <c r="BI220">
        <f t="shared" si="30"/>
        <v>0</v>
      </c>
      <c r="BJ220" s="90">
        <f t="shared" si="31"/>
        <v>1</v>
      </c>
      <c r="BP220" s="206">
        <f t="shared" si="34"/>
        <v>1646434.3840017698</v>
      </c>
    </row>
    <row r="221" spans="1:68">
      <c r="A221" s="11">
        <v>215</v>
      </c>
      <c r="C221" s="25">
        <v>0.92162429959667314</v>
      </c>
      <c r="D221" s="25">
        <v>7.8375700403326823E-2</v>
      </c>
      <c r="E221" s="426" t="e">
        <v>#REF!</v>
      </c>
      <c r="F221" s="25">
        <v>0.85593626391111743</v>
      </c>
      <c r="G221" s="25">
        <v>0.14406373608888259</v>
      </c>
      <c r="H221" s="426" t="e">
        <v>#REF!</v>
      </c>
      <c r="I221" s="25">
        <v>0.75672151004432076</v>
      </c>
      <c r="J221" s="25">
        <v>0.24327848995567919</v>
      </c>
      <c r="K221" s="426" t="e">
        <v>#REF!</v>
      </c>
      <c r="L221" s="25">
        <v>0.13415849717810352</v>
      </c>
      <c r="M221" s="25">
        <v>0.5006182423756691</v>
      </c>
      <c r="N221" s="25">
        <v>0.36522326044622738</v>
      </c>
      <c r="O221" s="25">
        <v>-11.364268036526349</v>
      </c>
      <c r="P221" s="25">
        <v>3.4590452381188248E-2</v>
      </c>
      <c r="Q221" s="25">
        <v>4.9602514174479005E-5</v>
      </c>
      <c r="R221" s="25">
        <v>1.0988869953708358</v>
      </c>
      <c r="S221" s="146"/>
      <c r="T221">
        <v>1.0019889044520931</v>
      </c>
      <c r="U221">
        <v>0.44917067097640268</v>
      </c>
      <c r="V221">
        <v>0.32547183920992584</v>
      </c>
      <c r="W221">
        <v>1</v>
      </c>
      <c r="Y221" s="2">
        <v>305.15505474973224</v>
      </c>
      <c r="Z221" s="2">
        <v>4781.586318860046</v>
      </c>
      <c r="AA221" s="2">
        <v>1356.7399972130722</v>
      </c>
      <c r="AB221" s="2">
        <v>5641.64884842428</v>
      </c>
      <c r="AC221" s="2">
        <v>1756.846260533536</v>
      </c>
      <c r="AD221" s="2">
        <v>1986.2483518342553</v>
      </c>
      <c r="AE221" s="2">
        <v>570.72741927264076</v>
      </c>
      <c r="AF221" s="2">
        <v>994.12703724820972</v>
      </c>
      <c r="AG221" s="2">
        <v>76.612050666675557</v>
      </c>
      <c r="AH221" s="2">
        <v>450.65439033421723</v>
      </c>
      <c r="AI221" s="2">
        <v>462852.34918793943</v>
      </c>
      <c r="AJ221" s="2">
        <v>439840.70504169795</v>
      </c>
      <c r="AL221" s="25">
        <v>0.91904815119587968</v>
      </c>
      <c r="AM221" s="25">
        <v>0.91311867850851436</v>
      </c>
      <c r="AN221" s="25">
        <v>0.91011239575273151</v>
      </c>
      <c r="AO221" s="25">
        <v>0.83077005070301624</v>
      </c>
      <c r="AP221" s="25">
        <v>0.69683391314477672</v>
      </c>
      <c r="AQ221" s="25">
        <v>0.91904815119587968</v>
      </c>
      <c r="AR221" s="25">
        <v>0.91311867850851436</v>
      </c>
      <c r="AS221" s="25">
        <v>0.91011239575273151</v>
      </c>
      <c r="AT221" s="25">
        <v>0.83077005070301624</v>
      </c>
      <c r="AU221" s="25">
        <v>0.69683391314477672</v>
      </c>
      <c r="AW221" s="1">
        <v>13.200810406963393</v>
      </c>
      <c r="AX221" s="1">
        <v>15.084339520887216</v>
      </c>
      <c r="AY221" s="2">
        <v>1589338.8575051415</v>
      </c>
      <c r="AZ221" s="1">
        <v>15.200296478070614</v>
      </c>
      <c r="BA221" s="1">
        <v>17.083367907578602</v>
      </c>
      <c r="BB221" s="2">
        <v>1227882.4711070289</v>
      </c>
      <c r="BC221" s="2">
        <f t="shared" si="32"/>
        <v>-361456.38639811263</v>
      </c>
      <c r="BD221" s="242">
        <f t="shared" si="33"/>
        <v>1.9994860711072207</v>
      </c>
      <c r="BE221" s="510">
        <f t="shared" si="27"/>
        <v>-180774.64585584996</v>
      </c>
      <c r="BF221" s="161">
        <f t="shared" si="28"/>
        <v>522790.80760900141</v>
      </c>
      <c r="BG221" s="2">
        <f t="shared" si="29"/>
        <v>1204164.9653842691</v>
      </c>
      <c r="BI221">
        <f t="shared" si="30"/>
        <v>0</v>
      </c>
      <c r="BJ221" s="90">
        <f t="shared" si="31"/>
        <v>1</v>
      </c>
      <c r="BP221" s="206">
        <f t="shared" si="34"/>
        <v>1204164.9653842691</v>
      </c>
    </row>
    <row r="222" spans="1:68">
      <c r="A222" s="11">
        <v>216</v>
      </c>
      <c r="C222" s="25">
        <v>0.92300076149860499</v>
      </c>
      <c r="D222" s="25">
        <v>7.6999238501394979E-2</v>
      </c>
      <c r="E222" s="426" t="e">
        <v>#REF!</v>
      </c>
      <c r="F222" s="25">
        <v>0.85165885151105969</v>
      </c>
      <c r="G222" s="25">
        <v>0.14834114848894034</v>
      </c>
      <c r="H222" s="426" t="e">
        <v>#REF!</v>
      </c>
      <c r="I222" s="25">
        <v>0.74777701504130345</v>
      </c>
      <c r="J222" s="25">
        <v>0.25222298495869655</v>
      </c>
      <c r="K222" s="426" t="e">
        <v>#REF!</v>
      </c>
      <c r="L222" s="25">
        <v>0.10696815269915716</v>
      </c>
      <c r="M222" s="25">
        <v>0.49739308267305532</v>
      </c>
      <c r="N222" s="25">
        <v>0.39563876462778758</v>
      </c>
      <c r="O222" s="25">
        <v>-10.818310637714511</v>
      </c>
      <c r="P222" s="25">
        <v>3.6364139183618915E-2</v>
      </c>
      <c r="Q222" s="25">
        <v>9.2249214313889298E-5</v>
      </c>
      <c r="R222" s="25">
        <v>1.0229340403548455</v>
      </c>
      <c r="S222" s="146"/>
      <c r="T222">
        <v>1.0315998134388851</v>
      </c>
      <c r="U222">
        <v>0.45694799033213745</v>
      </c>
      <c r="V222">
        <v>0.33612537570118395</v>
      </c>
      <c r="W222">
        <v>1</v>
      </c>
      <c r="Y222" s="2">
        <v>725.54316544566086</v>
      </c>
      <c r="Z222" s="2">
        <v>6792.6218981561124</v>
      </c>
      <c r="AA222" s="2">
        <v>946.74945423285499</v>
      </c>
      <c r="AB222" s="2">
        <v>10053.582270652751</v>
      </c>
      <c r="AC222" s="2">
        <v>764.57243300294726</v>
      </c>
      <c r="AD222" s="2">
        <v>1174.3964341498356</v>
      </c>
      <c r="AE222" s="2">
        <v>528.46974823684968</v>
      </c>
      <c r="AF222" s="2">
        <v>1213.3613471486401</v>
      </c>
      <c r="AG222" s="2">
        <v>93.280574151510763</v>
      </c>
      <c r="AH222" s="2">
        <v>512.14131190717637</v>
      </c>
      <c r="AI222" s="2">
        <v>458472.42684702331</v>
      </c>
      <c r="AJ222" s="2">
        <v>428482.23045274208</v>
      </c>
      <c r="AL222" s="25">
        <v>0.91044066177287619</v>
      </c>
      <c r="AM222" s="25">
        <v>0.92000746363024899</v>
      </c>
      <c r="AN222" s="25">
        <v>0.91383998514075981</v>
      </c>
      <c r="AO222" s="25">
        <v>0.86923981832352859</v>
      </c>
      <c r="AP222" s="25">
        <v>0.71468831021447543</v>
      </c>
      <c r="AQ222" s="25">
        <v>0.91044066177287619</v>
      </c>
      <c r="AR222" s="25">
        <v>0.92000746363024899</v>
      </c>
      <c r="AS222" s="25">
        <v>0.91383998514075981</v>
      </c>
      <c r="AT222" s="25">
        <v>0.86923981832352859</v>
      </c>
      <c r="AU222" s="25">
        <v>0.71468831021447543</v>
      </c>
      <c r="AW222" s="1">
        <v>13.277402408345383</v>
      </c>
      <c r="AX222" s="1">
        <v>15.120827637638293</v>
      </c>
      <c r="AY222" s="2">
        <v>1498970.527496109</v>
      </c>
      <c r="AZ222" s="1">
        <v>15.118042445585425</v>
      </c>
      <c r="BA222" s="1">
        <v>16.970829966376812</v>
      </c>
      <c r="BB222" s="2">
        <v>1235925.9125997883</v>
      </c>
      <c r="BC222" s="2">
        <f t="shared" si="32"/>
        <v>-263044.61489632074</v>
      </c>
      <c r="BD222" s="242">
        <f t="shared" si="33"/>
        <v>1.8406400372400427</v>
      </c>
      <c r="BE222" s="510">
        <f t="shared" si="27"/>
        <v>-142909.319353253</v>
      </c>
      <c r="BF222" s="161">
        <f t="shared" si="28"/>
        <v>625413.85783915245</v>
      </c>
      <c r="BG222" s="2">
        <f t="shared" si="29"/>
        <v>1182960.8786938798</v>
      </c>
      <c r="BI222">
        <f t="shared" si="30"/>
        <v>0</v>
      </c>
      <c r="BJ222" s="90">
        <f t="shared" si="31"/>
        <v>1</v>
      </c>
      <c r="BP222" s="206">
        <f t="shared" si="34"/>
        <v>1182960.8786938798</v>
      </c>
    </row>
    <row r="223" spans="1:68">
      <c r="A223" s="11">
        <v>217</v>
      </c>
      <c r="C223" s="25">
        <v>0.92533156072044587</v>
      </c>
      <c r="D223" s="25">
        <v>7.4668439279554147E-2</v>
      </c>
      <c r="E223" s="426" t="e">
        <v>#REF!</v>
      </c>
      <c r="F223" s="25">
        <v>0.85604008127574904</v>
      </c>
      <c r="G223" s="25">
        <v>0.14395991872425093</v>
      </c>
      <c r="H223" s="426" t="e">
        <v>#REF!</v>
      </c>
      <c r="I223" s="25">
        <v>0.72877696180751217</v>
      </c>
      <c r="J223" s="25">
        <v>0.27122303819248789</v>
      </c>
      <c r="K223" s="426" t="e">
        <v>#REF!</v>
      </c>
      <c r="L223" s="25">
        <v>0.18782951916345664</v>
      </c>
      <c r="M223" s="25">
        <v>0.49706782023313156</v>
      </c>
      <c r="N223" s="25">
        <v>0.3151026606034118</v>
      </c>
      <c r="O223" s="25">
        <v>-11.303710661839881</v>
      </c>
      <c r="P223" s="25">
        <v>3.7252516068448101E-2</v>
      </c>
      <c r="Q223" s="25">
        <v>5.8933257277781212E-5</v>
      </c>
      <c r="R223" s="25">
        <v>1.0740685255503681</v>
      </c>
      <c r="S223" s="146"/>
      <c r="T223">
        <v>1.0271598352542615</v>
      </c>
      <c r="U223">
        <v>0.44845853944517733</v>
      </c>
      <c r="V223">
        <v>0.36322319131546965</v>
      </c>
      <c r="W223">
        <v>1</v>
      </c>
      <c r="Y223" s="2">
        <v>582.82063254514821</v>
      </c>
      <c r="Z223" s="2">
        <v>648.18115214492423</v>
      </c>
      <c r="AA223" s="2">
        <v>1641.3393679899348</v>
      </c>
      <c r="AB223" s="2">
        <v>6758.9473564646987</v>
      </c>
      <c r="AC223" s="2">
        <v>380.92211312554633</v>
      </c>
      <c r="AD223" s="2">
        <v>824.60628622660283</v>
      </c>
      <c r="AE223" s="2">
        <v>553.70763813929318</v>
      </c>
      <c r="AF223" s="2">
        <v>875.08128190167758</v>
      </c>
      <c r="AG223" s="2">
        <v>106.51357998234312</v>
      </c>
      <c r="AH223" s="2">
        <v>782.23996495936001</v>
      </c>
      <c r="AI223" s="2">
        <v>512696.67885306093</v>
      </c>
      <c r="AJ223" s="2">
        <v>477552.79400551866</v>
      </c>
      <c r="AL223" s="25">
        <v>0.91812464969302954</v>
      </c>
      <c r="AM223" s="25">
        <v>0.91582142616042184</v>
      </c>
      <c r="AN223" s="25">
        <v>0.91053365239066097</v>
      </c>
      <c r="AO223" s="25">
        <v>0.86178353689157561</v>
      </c>
      <c r="AP223" s="25">
        <v>0.69082784416243737</v>
      </c>
      <c r="AQ223" s="25">
        <v>0.91812464969302954</v>
      </c>
      <c r="AR223" s="25">
        <v>0.91582142616042184</v>
      </c>
      <c r="AS223" s="25">
        <v>0.91053365239066097</v>
      </c>
      <c r="AT223" s="25">
        <v>0.86178353689157561</v>
      </c>
      <c r="AU223" s="25">
        <v>0.69082784416243737</v>
      </c>
      <c r="AW223" s="1">
        <v>13.712426447129996</v>
      </c>
      <c r="AX223" s="1">
        <v>15.698801427334834</v>
      </c>
      <c r="AY223" s="2">
        <v>1814302.9418855894</v>
      </c>
      <c r="AZ223" s="1">
        <v>15.414240181406178</v>
      </c>
      <c r="BA223" s="1">
        <v>17.366427010202951</v>
      </c>
      <c r="BB223" s="2">
        <v>1488444.9195990663</v>
      </c>
      <c r="BC223" s="2">
        <f t="shared" si="32"/>
        <v>-325858.02228652313</v>
      </c>
      <c r="BD223" s="242">
        <f t="shared" si="33"/>
        <v>1.7018137342761825</v>
      </c>
      <c r="BE223" s="510">
        <f t="shared" si="27"/>
        <v>-191476.90239150493</v>
      </c>
      <c r="BF223" s="161">
        <f t="shared" si="28"/>
        <v>379685.28965520975</v>
      </c>
      <c r="BG223" s="2">
        <f t="shared" si="29"/>
        <v>977833.50942592253</v>
      </c>
      <c r="BI223">
        <f t="shared" si="30"/>
        <v>0</v>
      </c>
      <c r="BJ223" s="90">
        <f t="shared" si="31"/>
        <v>1</v>
      </c>
      <c r="BP223" s="206">
        <f t="shared" si="34"/>
        <v>977833.50942592253</v>
      </c>
    </row>
    <row r="224" spans="1:68">
      <c r="A224" s="11">
        <v>218</v>
      </c>
      <c r="C224" s="25">
        <v>0.92660356343677841</v>
      </c>
      <c r="D224" s="25">
        <v>7.3396436563221618E-2</v>
      </c>
      <c r="E224" s="426" t="e">
        <v>#REF!</v>
      </c>
      <c r="F224" s="25">
        <v>0.85553378468338703</v>
      </c>
      <c r="G224" s="25">
        <v>0.14446621531661297</v>
      </c>
      <c r="H224" s="426" t="e">
        <v>#REF!</v>
      </c>
      <c r="I224" s="25">
        <v>0.74615608085387009</v>
      </c>
      <c r="J224" s="25">
        <v>0.25384391914612986</v>
      </c>
      <c r="K224" s="426" t="e">
        <v>#REF!</v>
      </c>
      <c r="L224" s="25">
        <v>0.11733777238099163</v>
      </c>
      <c r="M224" s="25">
        <v>0.49969344670420668</v>
      </c>
      <c r="N224" s="25">
        <v>0.38296878091480169</v>
      </c>
      <c r="O224" s="25">
        <v>-10.62371691840141</v>
      </c>
      <c r="P224" s="25">
        <v>3.0729877460936791E-2</v>
      </c>
      <c r="Q224" s="25">
        <v>8.8450979351808805E-5</v>
      </c>
      <c r="R224" s="25">
        <v>1.0363382209820378</v>
      </c>
      <c r="S224" s="146"/>
      <c r="T224">
        <v>0.95500217934938281</v>
      </c>
      <c r="U224">
        <v>0.44924317883131687</v>
      </c>
      <c r="V224">
        <v>0.33753792288904133</v>
      </c>
      <c r="W224">
        <v>1</v>
      </c>
      <c r="Y224" s="2">
        <v>2431.5722500132706</v>
      </c>
      <c r="Z224" s="2">
        <v>1678.1303676737248</v>
      </c>
      <c r="AA224" s="2">
        <v>688.84454792128258</v>
      </c>
      <c r="AB224" s="2">
        <v>1727.9339399163332</v>
      </c>
      <c r="AC224" s="2">
        <v>30.615783324722756</v>
      </c>
      <c r="AD224" s="2">
        <v>2155.5445448663504</v>
      </c>
      <c r="AE224" s="2">
        <v>603.28552779260531</v>
      </c>
      <c r="AF224" s="2">
        <v>1058.8098475371598</v>
      </c>
      <c r="AG224" s="2">
        <v>76.748032425124777</v>
      </c>
      <c r="AH224" s="2">
        <v>112.61136989051087</v>
      </c>
      <c r="AI224" s="2">
        <v>650692.06996815663</v>
      </c>
      <c r="AJ224" s="2">
        <v>623044.74611328414</v>
      </c>
      <c r="AL224" s="25">
        <v>0.92523181337401827</v>
      </c>
      <c r="AM224" s="25">
        <v>0.91733773573495947</v>
      </c>
      <c r="AN224" s="25">
        <v>0.90919988179769851</v>
      </c>
      <c r="AO224" s="25">
        <v>0.8804579200657654</v>
      </c>
      <c r="AP224" s="25">
        <v>0.67124243292463892</v>
      </c>
      <c r="AQ224" s="25">
        <v>0.92523181337401827</v>
      </c>
      <c r="AR224" s="25">
        <v>0.91733773573495947</v>
      </c>
      <c r="AS224" s="25">
        <v>0.90919988179769851</v>
      </c>
      <c r="AT224" s="25">
        <v>0.8804579200657654</v>
      </c>
      <c r="AU224" s="25">
        <v>0.67124243292463892</v>
      </c>
      <c r="AW224" s="1">
        <v>13.226839124046355</v>
      </c>
      <c r="AX224" s="1">
        <v>15.043094840348473</v>
      </c>
      <c r="AY224" s="2">
        <v>2088277.8112431902</v>
      </c>
      <c r="AZ224" s="1">
        <v>15.320537080423705</v>
      </c>
      <c r="BA224" s="1">
        <v>17.124882624482918</v>
      </c>
      <c r="BB224" s="2">
        <v>1510938.3174007493</v>
      </c>
      <c r="BC224" s="2">
        <f t="shared" si="32"/>
        <v>-577339.49384244089</v>
      </c>
      <c r="BD224" s="242">
        <f t="shared" si="33"/>
        <v>2.0936979563773495</v>
      </c>
      <c r="BE224" s="510">
        <f t="shared" si="27"/>
        <v>-275751.09011492314</v>
      </c>
      <c r="BF224" s="161">
        <f t="shared" si="28"/>
        <v>28016.448604226811</v>
      </c>
      <c r="BG224" s="2">
        <f t="shared" si="29"/>
        <v>940347.61546704359</v>
      </c>
      <c r="BI224">
        <f t="shared" si="30"/>
        <v>0</v>
      </c>
      <c r="BJ224" s="90">
        <f t="shared" si="31"/>
        <v>1</v>
      </c>
      <c r="BP224" s="206">
        <f t="shared" si="34"/>
        <v>940347.61546704359</v>
      </c>
    </row>
    <row r="225" spans="1:68">
      <c r="A225" s="11">
        <v>219</v>
      </c>
      <c r="C225" s="25">
        <v>0.91561339288039822</v>
      </c>
      <c r="D225" s="25">
        <v>8.4386607119601817E-2</v>
      </c>
      <c r="E225" s="426" t="e">
        <v>#REF!</v>
      </c>
      <c r="F225" s="25">
        <v>0.85193451541761223</v>
      </c>
      <c r="G225" s="25">
        <v>0.14806548458238775</v>
      </c>
      <c r="H225" s="426" t="e">
        <v>#REF!</v>
      </c>
      <c r="I225" s="25">
        <v>0.73031609590219548</v>
      </c>
      <c r="J225" s="25">
        <v>0.26968390409780446</v>
      </c>
      <c r="K225" s="426" t="e">
        <v>#REF!</v>
      </c>
      <c r="L225" s="25">
        <v>0.14732520265238369</v>
      </c>
      <c r="M225" s="25">
        <v>0.49828447869232495</v>
      </c>
      <c r="N225" s="25">
        <v>0.35439031865529136</v>
      </c>
      <c r="O225" s="25">
        <v>-11.047651155872657</v>
      </c>
      <c r="P225" s="25">
        <v>3.4131704643302986E-2</v>
      </c>
      <c r="Q225" s="25">
        <v>6.6779156079415551E-5</v>
      </c>
      <c r="R225" s="25">
        <v>1.0594553440245302</v>
      </c>
      <c r="S225" s="146"/>
      <c r="T225">
        <v>1.053367410199054</v>
      </c>
      <c r="U225">
        <v>0.45593343027306937</v>
      </c>
      <c r="V225">
        <v>0.35721989801479914</v>
      </c>
      <c r="W225">
        <v>1</v>
      </c>
      <c r="Y225" s="2">
        <v>485.39152436450911</v>
      </c>
      <c r="Z225" s="2">
        <v>8611.5265914725824</v>
      </c>
      <c r="AA225" s="2">
        <v>1286.2897717982512</v>
      </c>
      <c r="AB225" s="2">
        <v>582.21171009243437</v>
      </c>
      <c r="AC225" s="2">
        <v>297.48744482258911</v>
      </c>
      <c r="AD225" s="2">
        <v>3501.9180714044774</v>
      </c>
      <c r="AE225" s="2">
        <v>571.33610428152951</v>
      </c>
      <c r="AF225" s="2">
        <v>712.64359954145118</v>
      </c>
      <c r="AG225" s="2">
        <v>118.75481140201494</v>
      </c>
      <c r="AH225" s="2">
        <v>367.25451622418763</v>
      </c>
      <c r="AI225" s="2">
        <v>589695.92797926511</v>
      </c>
      <c r="AJ225" s="2">
        <v>555131.79823831702</v>
      </c>
      <c r="AL225" s="25">
        <v>0.92310236840987625</v>
      </c>
      <c r="AM225" s="25">
        <v>0.91700344826945668</v>
      </c>
      <c r="AN225" s="25">
        <v>0.90880281968703991</v>
      </c>
      <c r="AO225" s="25">
        <v>0.8798710286784085</v>
      </c>
      <c r="AP225" s="25">
        <v>0.72850584360109827</v>
      </c>
      <c r="AQ225" s="25">
        <v>0.92310236840987625</v>
      </c>
      <c r="AR225" s="25">
        <v>0.91700344826945668</v>
      </c>
      <c r="AS225" s="25">
        <v>0.90880281968703991</v>
      </c>
      <c r="AT225" s="25">
        <v>0.8798710286784085</v>
      </c>
      <c r="AU225" s="25">
        <v>0.72850584360109827</v>
      </c>
      <c r="AW225" s="1">
        <v>13.379923062297518</v>
      </c>
      <c r="AX225" s="1">
        <v>15.13822557395118</v>
      </c>
      <c r="AY225" s="2">
        <v>2143547.9518771842</v>
      </c>
      <c r="AZ225" s="1">
        <v>15.097426162390223</v>
      </c>
      <c r="BA225" s="1">
        <v>16.873208063587988</v>
      </c>
      <c r="BB225" s="2">
        <v>1606102.5514701311</v>
      </c>
      <c r="BC225" s="2">
        <f t="shared" si="32"/>
        <v>-537445.40040705306</v>
      </c>
      <c r="BD225" s="242">
        <f t="shared" si="33"/>
        <v>1.7175031000927046</v>
      </c>
      <c r="BE225" s="510">
        <f t="shared" si="27"/>
        <v>-312922.52129154454</v>
      </c>
      <c r="BF225" s="161">
        <f t="shared" si="28"/>
        <v>-2760.2619095812552</v>
      </c>
      <c r="BG225" s="2">
        <f t="shared" si="29"/>
        <v>809485.63451230433</v>
      </c>
      <c r="BI225">
        <f t="shared" si="30"/>
        <v>0</v>
      </c>
      <c r="BJ225" s="90">
        <f t="shared" si="31"/>
        <v>1</v>
      </c>
      <c r="BP225" s="206">
        <f t="shared" si="34"/>
        <v>809485.63451230433</v>
      </c>
    </row>
    <row r="226" spans="1:68">
      <c r="A226" s="11">
        <v>220</v>
      </c>
      <c r="C226" s="25">
        <v>0.92676410537168852</v>
      </c>
      <c r="D226" s="25">
        <v>7.3235894628311454E-2</v>
      </c>
      <c r="E226" s="426" t="e">
        <v>#REF!</v>
      </c>
      <c r="F226" s="25">
        <v>0.85888629081258772</v>
      </c>
      <c r="G226" s="25">
        <v>0.14111370918741226</v>
      </c>
      <c r="H226" s="426" t="e">
        <v>#REF!</v>
      </c>
      <c r="I226" s="25">
        <v>0.73261959470072247</v>
      </c>
      <c r="J226" s="25">
        <v>0.26738040529927753</v>
      </c>
      <c r="K226" s="426" t="e">
        <v>#REF!</v>
      </c>
      <c r="L226" s="25">
        <v>0.1773984207032821</v>
      </c>
      <c r="M226" s="25">
        <v>0.49832722108307947</v>
      </c>
      <c r="N226" s="25">
        <v>0.32427435821363843</v>
      </c>
      <c r="O226" s="25">
        <v>-11.167627072681393</v>
      </c>
      <c r="P226" s="25">
        <v>3.1767945696664926E-2</v>
      </c>
      <c r="Q226" s="25">
        <v>5.3631533386638692E-5</v>
      </c>
      <c r="R226" s="25">
        <v>1.1040732316653066</v>
      </c>
      <c r="S226" s="146"/>
      <c r="T226">
        <v>0.96057816496342874</v>
      </c>
      <c r="U226">
        <v>0.43575812131360542</v>
      </c>
      <c r="V226">
        <v>0.35472715875017546</v>
      </c>
      <c r="W226">
        <v>1</v>
      </c>
      <c r="Y226" s="2">
        <v>429.55597768073045</v>
      </c>
      <c r="Z226" s="2">
        <v>1871.6251018999253</v>
      </c>
      <c r="AA226" s="2">
        <v>1062.0674506841156</v>
      </c>
      <c r="AB226" s="2">
        <v>5889.4435912084018</v>
      </c>
      <c r="AC226" s="2">
        <v>801.66731029237633</v>
      </c>
      <c r="AD226" s="2">
        <v>2039.6360424114173</v>
      </c>
      <c r="AE226" s="2">
        <v>532.34786296593688</v>
      </c>
      <c r="AF226" s="2">
        <v>937.97921440021707</v>
      </c>
      <c r="AG226" s="2">
        <v>71.290711744307714</v>
      </c>
      <c r="AH226" s="2">
        <v>379.01310574265466</v>
      </c>
      <c r="AI226" s="2">
        <v>551039.49420813483</v>
      </c>
      <c r="AJ226" s="2">
        <v>519622.53936131921</v>
      </c>
      <c r="AL226" s="25">
        <v>0.9129192966451477</v>
      </c>
      <c r="AM226" s="25">
        <v>0.90960345035739509</v>
      </c>
      <c r="AN226" s="25">
        <v>0.90519269340277553</v>
      </c>
      <c r="AO226" s="25">
        <v>0.81965640403586626</v>
      </c>
      <c r="AP226" s="25">
        <v>0.59293758502146077</v>
      </c>
      <c r="AQ226" s="25">
        <v>0.9129192966451477</v>
      </c>
      <c r="AR226" s="25">
        <v>0.90960345035739509</v>
      </c>
      <c r="AS226" s="25">
        <v>0.90519269340277553</v>
      </c>
      <c r="AT226" s="25">
        <v>0.81965640403586626</v>
      </c>
      <c r="AU226" s="25">
        <v>0.59293758502146077</v>
      </c>
      <c r="AW226" s="1">
        <v>13.008059915762036</v>
      </c>
      <c r="AX226" s="1">
        <v>15.27529375481244</v>
      </c>
      <c r="AY226" s="2">
        <v>1860028.3550939574</v>
      </c>
      <c r="AZ226" s="1">
        <v>15.085160817798661</v>
      </c>
      <c r="BA226" s="1">
        <v>17.268771407766504</v>
      </c>
      <c r="BB226" s="2">
        <v>1445046.4327175678</v>
      </c>
      <c r="BC226" s="2">
        <f t="shared" si="32"/>
        <v>-414981.92237638962</v>
      </c>
      <c r="BD226" s="242">
        <f t="shared" si="33"/>
        <v>2.0771009020366247</v>
      </c>
      <c r="BE226" s="510">
        <f t="shared" si="27"/>
        <v>-199789.00493928551</v>
      </c>
      <c r="BF226" s="161">
        <f t="shared" si="28"/>
        <v>221261.23142796848</v>
      </c>
      <c r="BG226" s="2">
        <f t="shared" si="29"/>
        <v>968579.29813021794</v>
      </c>
      <c r="BI226">
        <f t="shared" si="30"/>
        <v>0</v>
      </c>
      <c r="BJ226" s="90">
        <f t="shared" si="31"/>
        <v>1</v>
      </c>
      <c r="BP226" s="206">
        <f t="shared" si="34"/>
        <v>968579.29813021794</v>
      </c>
    </row>
    <row r="227" spans="1:68">
      <c r="A227" s="11">
        <v>221</v>
      </c>
      <c r="C227" s="25">
        <v>0.92773956370389932</v>
      </c>
      <c r="D227" s="25">
        <v>7.2260436296100641E-2</v>
      </c>
      <c r="E227" s="426" t="e">
        <v>#REF!</v>
      </c>
      <c r="F227" s="25">
        <v>0.85354158339232866</v>
      </c>
      <c r="G227" s="25">
        <v>0.14645841660767131</v>
      </c>
      <c r="H227" s="426" t="e">
        <v>#REF!</v>
      </c>
      <c r="I227" s="25">
        <v>0.76108524986209658</v>
      </c>
      <c r="J227" s="25">
        <v>0.23891475013790336</v>
      </c>
      <c r="K227" s="426" t="e">
        <v>#REF!</v>
      </c>
      <c r="L227" s="25">
        <v>0.11769416024612278</v>
      </c>
      <c r="M227" s="25">
        <v>0.49991888448205346</v>
      </c>
      <c r="N227" s="25">
        <v>0.38238695527182376</v>
      </c>
      <c r="O227" s="25">
        <v>-11.183209183055796</v>
      </c>
      <c r="P227" s="25">
        <v>3.4857544278586297E-2</v>
      </c>
      <c r="Q227" s="25">
        <v>6.0118537281620889E-5</v>
      </c>
      <c r="R227" s="25">
        <v>1.0821779878186175</v>
      </c>
      <c r="S227" s="146"/>
      <c r="T227">
        <v>0.97626336334546027</v>
      </c>
      <c r="U227">
        <v>0.45708137256063663</v>
      </c>
      <c r="V227">
        <v>0.318075263137516</v>
      </c>
      <c r="W227">
        <v>1</v>
      </c>
      <c r="Y227" s="2">
        <v>1008.3471649891683</v>
      </c>
      <c r="Z227" s="2">
        <v>55.011021616557535</v>
      </c>
      <c r="AA227" s="2">
        <v>159.54633260135097</v>
      </c>
      <c r="AB227" s="2">
        <v>8477.9791955655928</v>
      </c>
      <c r="AC227" s="2">
        <v>346.58386806847932</v>
      </c>
      <c r="AD227" s="2">
        <v>2436.7591800228961</v>
      </c>
      <c r="AE227" s="2">
        <v>631.643927203359</v>
      </c>
      <c r="AF227" s="2">
        <v>897.67097776456876</v>
      </c>
      <c r="AG227" s="2">
        <v>67.629109510712041</v>
      </c>
      <c r="AH227" s="2">
        <v>562.06641234662982</v>
      </c>
      <c r="AI227" s="2">
        <v>627327.41538430448</v>
      </c>
      <c r="AJ227" s="2">
        <v>604439.87635472068</v>
      </c>
      <c r="AL227" s="25">
        <v>0.91665739514021027</v>
      </c>
      <c r="AM227" s="25">
        <v>0.91292247376861568</v>
      </c>
      <c r="AN227" s="25">
        <v>0.91756228094569003</v>
      </c>
      <c r="AO227" s="25">
        <v>0.81642737981573643</v>
      </c>
      <c r="AP227" s="25">
        <v>0.845676556986654</v>
      </c>
      <c r="AQ227" s="25">
        <v>0.91665739514021027</v>
      </c>
      <c r="AR227" s="25">
        <v>0.91292247376861568</v>
      </c>
      <c r="AS227" s="25">
        <v>0.91756228094569003</v>
      </c>
      <c r="AT227" s="25">
        <v>0.81642737981573643</v>
      </c>
      <c r="AU227" s="25">
        <v>0.845676556986654</v>
      </c>
      <c r="AW227" s="1">
        <v>13.606150100779772</v>
      </c>
      <c r="AX227" s="1">
        <v>15.120887929252019</v>
      </c>
      <c r="AY227" s="2">
        <v>1915515.5903392145</v>
      </c>
      <c r="AZ227" s="1">
        <v>15.546282396718729</v>
      </c>
      <c r="BA227" s="1">
        <v>17.167512084869738</v>
      </c>
      <c r="BB227" s="2">
        <v>1532567.7733245336</v>
      </c>
      <c r="BC227" s="2">
        <f t="shared" si="32"/>
        <v>-382947.81701468094</v>
      </c>
      <c r="BD227" s="242">
        <f t="shared" si="33"/>
        <v>1.9401322959389571</v>
      </c>
      <c r="BE227" s="510">
        <f t="shared" si="27"/>
        <v>-197382.32171912142</v>
      </c>
      <c r="BF227" s="161">
        <f t="shared" si="28"/>
        <v>261468.42578554899</v>
      </c>
      <c r="BG227" s="2">
        <f t="shared" si="29"/>
        <v>954837.41015046299</v>
      </c>
      <c r="BI227">
        <f t="shared" si="30"/>
        <v>0</v>
      </c>
      <c r="BJ227" s="90">
        <f t="shared" si="31"/>
        <v>1</v>
      </c>
      <c r="BP227" s="206">
        <f t="shared" si="34"/>
        <v>954837.41015046299</v>
      </c>
    </row>
    <row r="228" spans="1:68">
      <c r="A228" s="11">
        <v>222</v>
      </c>
      <c r="C228" s="25">
        <v>0.93130619348841859</v>
      </c>
      <c r="D228" s="25">
        <v>6.8693806511581454E-2</v>
      </c>
      <c r="E228" s="426" t="e">
        <v>#REF!</v>
      </c>
      <c r="F228" s="25">
        <v>0.86038110136068435</v>
      </c>
      <c r="G228" s="25">
        <v>0.13961889863931562</v>
      </c>
      <c r="H228" s="426" t="e">
        <v>#REF!</v>
      </c>
      <c r="I228" s="25">
        <v>0.74559599647716757</v>
      </c>
      <c r="J228" s="25">
        <v>0.25440400352283243</v>
      </c>
      <c r="K228" s="426" t="e">
        <v>#REF!</v>
      </c>
      <c r="L228" s="25">
        <v>9.4369152651400667E-2</v>
      </c>
      <c r="M228" s="25">
        <v>0.5027270923421161</v>
      </c>
      <c r="N228" s="25">
        <v>0.40290375500648323</v>
      </c>
      <c r="O228" s="25">
        <v>-11.55531373685753</v>
      </c>
      <c r="P228" s="25">
        <v>3.8157222811669105E-2</v>
      </c>
      <c r="Q228" s="25">
        <v>4.759844912013642E-5</v>
      </c>
      <c r="R228" s="25">
        <v>1.0949159887819653</v>
      </c>
      <c r="S228" s="146"/>
      <c r="T228">
        <v>0.87903496514571233</v>
      </c>
      <c r="U228">
        <v>0.43057845580917786</v>
      </c>
      <c r="V228">
        <v>0.33991504692901631</v>
      </c>
      <c r="W228">
        <v>1</v>
      </c>
      <c r="Y228" s="2">
        <v>535.16503579861603</v>
      </c>
      <c r="Z228" s="2">
        <v>2700.0875158627</v>
      </c>
      <c r="AA228" s="2">
        <v>95.070271020782002</v>
      </c>
      <c r="AB228" s="2">
        <v>3113.4927622317591</v>
      </c>
      <c r="AC228" s="2">
        <v>2756.1943246147216</v>
      </c>
      <c r="AD228" s="2">
        <v>1560.8532308480862</v>
      </c>
      <c r="AE228" s="2">
        <v>529.88092914352865</v>
      </c>
      <c r="AF228" s="2">
        <v>767.2989413762881</v>
      </c>
      <c r="AG228" s="2">
        <v>164.01465605445148</v>
      </c>
      <c r="AH228" s="2">
        <v>590.98532952462642</v>
      </c>
      <c r="AI228" s="2">
        <v>493457.10846181901</v>
      </c>
      <c r="AJ228" s="2">
        <v>451724.34010344144</v>
      </c>
      <c r="AL228" s="25">
        <v>0.91380743694708222</v>
      </c>
      <c r="AM228" s="25">
        <v>0.91755372153896486</v>
      </c>
      <c r="AN228" s="25">
        <v>0.90917650023437369</v>
      </c>
      <c r="AO228" s="25">
        <v>0.88801505360055166</v>
      </c>
      <c r="AP228" s="25">
        <v>0.74986956548072192</v>
      </c>
      <c r="AQ228" s="25">
        <v>0.91380743694708222</v>
      </c>
      <c r="AR228" s="25">
        <v>0.91755372153896486</v>
      </c>
      <c r="AS228" s="25">
        <v>0.90917650023437369</v>
      </c>
      <c r="AT228" s="25">
        <v>0.88801505360055166</v>
      </c>
      <c r="AU228" s="25">
        <v>0.74986956548072192</v>
      </c>
      <c r="AW228" s="1">
        <v>13.211490734508136</v>
      </c>
      <c r="AX228" s="1">
        <v>14.913435387994131</v>
      </c>
      <c r="AY228" s="2">
        <v>1543203.2729546884</v>
      </c>
      <c r="AZ228" s="1">
        <v>15.51146333138268</v>
      </c>
      <c r="BA228" s="1">
        <v>17.272140988037851</v>
      </c>
      <c r="BB228" s="2">
        <v>1061051.729711958</v>
      </c>
      <c r="BC228" s="2">
        <f t="shared" si="32"/>
        <v>-482151.54324273043</v>
      </c>
      <c r="BD228" s="242">
        <f t="shared" si="33"/>
        <v>2.2999725968745448</v>
      </c>
      <c r="BE228" s="510">
        <f t="shared" si="27"/>
        <v>-209633.60341681066</v>
      </c>
      <c r="BF228" s="161">
        <f t="shared" si="28"/>
        <v>570635.24456661334</v>
      </c>
      <c r="BG228" s="2">
        <f t="shared" si="29"/>
        <v>1420782.403309271</v>
      </c>
      <c r="BI228">
        <f t="shared" si="30"/>
        <v>0</v>
      </c>
      <c r="BJ228" s="90">
        <f t="shared" si="31"/>
        <v>1</v>
      </c>
      <c r="BP228" s="206">
        <f t="shared" si="34"/>
        <v>1420782.403309271</v>
      </c>
    </row>
    <row r="229" spans="1:68">
      <c r="A229" s="11">
        <v>223</v>
      </c>
      <c r="C229" s="25">
        <v>0.91693926100616263</v>
      </c>
      <c r="D229" s="25">
        <v>8.306073899383741E-2</v>
      </c>
      <c r="E229" s="426" t="e">
        <v>#REF!</v>
      </c>
      <c r="F229" s="25">
        <v>0.86037519276689545</v>
      </c>
      <c r="G229" s="25">
        <v>0.13962480723310458</v>
      </c>
      <c r="H229" s="426" t="e">
        <v>#REF!</v>
      </c>
      <c r="I229" s="25">
        <v>0.75492655879132553</v>
      </c>
      <c r="J229" s="25">
        <v>0.24507344120867447</v>
      </c>
      <c r="K229" s="426" t="e">
        <v>#REF!</v>
      </c>
      <c r="L229" s="25">
        <v>0.10676690301958114</v>
      </c>
      <c r="M229" s="25">
        <v>0.49790189421863379</v>
      </c>
      <c r="N229" s="25">
        <v>0.39533120276178513</v>
      </c>
      <c r="O229" s="25">
        <v>-10.675165846030364</v>
      </c>
      <c r="P229" s="25">
        <v>3.3933755333450936E-2</v>
      </c>
      <c r="Q229" s="25">
        <v>9.6116638268572814E-5</v>
      </c>
      <c r="R229" s="25">
        <v>1.0149141022184003</v>
      </c>
      <c r="S229" s="146"/>
      <c r="T229">
        <v>1.0796387716147902</v>
      </c>
      <c r="U229">
        <v>0.43592225369289644</v>
      </c>
      <c r="V229">
        <v>0.32658665557897193</v>
      </c>
      <c r="W229">
        <v>1</v>
      </c>
      <c r="Y229" s="2">
        <v>493.11742843495574</v>
      </c>
      <c r="Z229" s="2">
        <v>243.24898757920101</v>
      </c>
      <c r="AA229" s="2">
        <v>2034.429519918119</v>
      </c>
      <c r="AB229" s="2">
        <v>4980.8210968689827</v>
      </c>
      <c r="AC229" s="2">
        <v>383.32705443136115</v>
      </c>
      <c r="AD229" s="2">
        <v>1298.8257661688622</v>
      </c>
      <c r="AE229" s="2">
        <v>558.80458031727937</v>
      </c>
      <c r="AF229" s="2">
        <v>1079.0390521976462</v>
      </c>
      <c r="AG229" s="2">
        <v>137.30042548611155</v>
      </c>
      <c r="AH229" s="2">
        <v>304.26475653074272</v>
      </c>
      <c r="AI229" s="2">
        <v>555279.11207064777</v>
      </c>
      <c r="AJ229" s="2">
        <v>508910.1429198205</v>
      </c>
      <c r="AL229" s="25">
        <v>0.91564339884176948</v>
      </c>
      <c r="AM229" s="25">
        <v>0.91404681605067695</v>
      </c>
      <c r="AN229" s="25">
        <v>0.91679823632926194</v>
      </c>
      <c r="AO229" s="25">
        <v>0.86148643843931172</v>
      </c>
      <c r="AP229" s="25">
        <v>0.60666064833709754</v>
      </c>
      <c r="AQ229" s="25">
        <v>0.91564339884176948</v>
      </c>
      <c r="AR229" s="25">
        <v>0.91404681605067695</v>
      </c>
      <c r="AS229" s="25">
        <v>0.91679823632926194</v>
      </c>
      <c r="AT229" s="25">
        <v>0.86148643843931172</v>
      </c>
      <c r="AU229" s="25">
        <v>0.60666064833709754</v>
      </c>
      <c r="AW229" s="1">
        <v>12.982957839633894</v>
      </c>
      <c r="AX229" s="1">
        <v>15.073824699644769</v>
      </c>
      <c r="AY229" s="2">
        <v>1705540.4674205543</v>
      </c>
      <c r="AZ229" s="1">
        <v>14.918046294509947</v>
      </c>
      <c r="BA229" s="1">
        <v>16.950042364057637</v>
      </c>
      <c r="BB229" s="2">
        <v>1385795.854856676</v>
      </c>
      <c r="BC229" s="2">
        <f t="shared" si="32"/>
        <v>-319744.6125638783</v>
      </c>
      <c r="BD229" s="242">
        <f t="shared" si="33"/>
        <v>1.9350884548760536</v>
      </c>
      <c r="BE229" s="510">
        <f t="shared" si="27"/>
        <v>-165235.14041861129</v>
      </c>
      <c r="BF229" s="161">
        <f t="shared" si="28"/>
        <v>371732.78692086879</v>
      </c>
      <c r="BG229" s="2">
        <f t="shared" si="29"/>
        <v>1001091.5522649158</v>
      </c>
      <c r="BI229">
        <f t="shared" si="30"/>
        <v>0</v>
      </c>
      <c r="BJ229" s="90">
        <f t="shared" si="31"/>
        <v>1</v>
      </c>
      <c r="BP229" s="206">
        <f t="shared" si="34"/>
        <v>1001091.5522649158</v>
      </c>
    </row>
    <row r="230" spans="1:68">
      <c r="A230" s="11">
        <v>224</v>
      </c>
      <c r="C230" s="25">
        <v>0.92863584425857559</v>
      </c>
      <c r="D230" s="25">
        <v>7.1364155741424448E-2</v>
      </c>
      <c r="E230" s="426" t="e">
        <v>#REF!</v>
      </c>
      <c r="F230" s="25">
        <v>0.86412374370286482</v>
      </c>
      <c r="G230" s="25">
        <v>0.13587625629713512</v>
      </c>
      <c r="H230" s="426" t="e">
        <v>#REF!</v>
      </c>
      <c r="I230" s="25">
        <v>0.76361623725556227</v>
      </c>
      <c r="J230" s="25">
        <v>0.23638376274443776</v>
      </c>
      <c r="K230" s="426" t="e">
        <v>#REF!</v>
      </c>
      <c r="L230" s="25">
        <v>9.3088817951000435E-2</v>
      </c>
      <c r="M230" s="25">
        <v>0.49980335952778265</v>
      </c>
      <c r="N230" s="25">
        <v>0.40710782252121691</v>
      </c>
      <c r="O230" s="25">
        <v>-11.012557291892659</v>
      </c>
      <c r="P230" s="25">
        <v>3.2703237894788045E-2</v>
      </c>
      <c r="Q230" s="25">
        <v>6.5136772901332814E-5</v>
      </c>
      <c r="R230" s="25">
        <v>1.0748089845422111</v>
      </c>
      <c r="S230" s="146"/>
      <c r="T230">
        <v>0.96005240675178471</v>
      </c>
      <c r="U230">
        <v>0.43132559845008855</v>
      </c>
      <c r="V230">
        <v>0.31461926236877263</v>
      </c>
      <c r="W230">
        <v>1</v>
      </c>
      <c r="Y230" s="2">
        <v>2561.6249183731306</v>
      </c>
      <c r="Z230" s="2">
        <v>9238.8691400883181</v>
      </c>
      <c r="AA230" s="2">
        <v>114.9822053649993</v>
      </c>
      <c r="AB230" s="2">
        <v>2761.8624180609031</v>
      </c>
      <c r="AC230" s="2">
        <v>1653.8823243719633</v>
      </c>
      <c r="AD230" s="2">
        <v>734.38455237429889</v>
      </c>
      <c r="AE230" s="2">
        <v>629.07447823357916</v>
      </c>
      <c r="AF230" s="2">
        <v>883.3790612327897</v>
      </c>
      <c r="AG230" s="2">
        <v>139.18021421231597</v>
      </c>
      <c r="AH230" s="2">
        <v>454.27910242966192</v>
      </c>
      <c r="AI230" s="2">
        <v>462449.41531511652</v>
      </c>
      <c r="AJ230" s="2">
        <v>435002.88054352533</v>
      </c>
      <c r="AL230" s="25">
        <v>0.9155717904507803</v>
      </c>
      <c r="AM230" s="25">
        <v>0.90821482202708248</v>
      </c>
      <c r="AN230" s="25">
        <v>0.91107032338205096</v>
      </c>
      <c r="AO230" s="25">
        <v>0.88143111252799144</v>
      </c>
      <c r="AP230" s="25">
        <v>0.64189561788705551</v>
      </c>
      <c r="AQ230" s="25">
        <v>0.9155717904507803</v>
      </c>
      <c r="AR230" s="25">
        <v>0.90821482202708248</v>
      </c>
      <c r="AS230" s="25">
        <v>0.91107032338205096</v>
      </c>
      <c r="AT230" s="25">
        <v>0.88143111252799144</v>
      </c>
      <c r="AU230" s="25">
        <v>0.64189561788705551</v>
      </c>
      <c r="AW230" s="1">
        <v>13.051454648776049</v>
      </c>
      <c r="AX230" s="1">
        <v>14.971188125374832</v>
      </c>
      <c r="AY230" s="2">
        <v>1476968.456266802</v>
      </c>
      <c r="AZ230" s="1">
        <v>15.295136929052187</v>
      </c>
      <c r="BA230" s="1">
        <v>17.218189167383862</v>
      </c>
      <c r="BB230" s="2">
        <v>949944.41646056343</v>
      </c>
      <c r="BC230" s="2">
        <f t="shared" si="32"/>
        <v>-527024.03980623861</v>
      </c>
      <c r="BD230" s="242">
        <f t="shared" si="33"/>
        <v>2.243682280276138</v>
      </c>
      <c r="BE230" s="510">
        <f t="shared" si="27"/>
        <v>-234892.45533524285</v>
      </c>
      <c r="BF230" s="161">
        <f t="shared" si="28"/>
        <v>611264.28753736592</v>
      </c>
      <c r="BG230" s="2">
        <f t="shared" si="29"/>
        <v>1497277.4921877864</v>
      </c>
      <c r="BI230">
        <f t="shared" si="30"/>
        <v>0</v>
      </c>
      <c r="BJ230" s="90">
        <f t="shared" si="31"/>
        <v>1</v>
      </c>
      <c r="BP230" s="206">
        <f t="shared" si="34"/>
        <v>1497277.4921877864</v>
      </c>
    </row>
    <row r="231" spans="1:68">
      <c r="A231" s="11">
        <v>225</v>
      </c>
      <c r="C231" s="25">
        <v>0.91280390161264546</v>
      </c>
      <c r="D231" s="25">
        <v>8.7196098387354565E-2</v>
      </c>
      <c r="E231" s="426" t="e">
        <v>#REF!</v>
      </c>
      <c r="F231" s="25">
        <v>0.85817665583647029</v>
      </c>
      <c r="G231" s="25">
        <v>0.14182334416352968</v>
      </c>
      <c r="H231" s="426" t="e">
        <v>#REF!</v>
      </c>
      <c r="I231" s="25">
        <v>0.74150283329588274</v>
      </c>
      <c r="J231" s="25">
        <v>0.25849716670411726</v>
      </c>
      <c r="K231" s="426" t="e">
        <v>#REF!</v>
      </c>
      <c r="L231" s="25">
        <v>0.14196541185056299</v>
      </c>
      <c r="M231" s="25">
        <v>0.50150423887757656</v>
      </c>
      <c r="N231" s="25">
        <v>0.35653034927186045</v>
      </c>
      <c r="O231" s="25">
        <v>-11.439776935455374</v>
      </c>
      <c r="P231" s="25">
        <v>3.538327768048341E-2</v>
      </c>
      <c r="Q231" s="25">
        <v>4.7552353597697036E-5</v>
      </c>
      <c r="R231" s="25">
        <v>1.1016892673592538</v>
      </c>
      <c r="S231" s="146"/>
      <c r="T231">
        <v>1.1119690821516965</v>
      </c>
      <c r="U231">
        <v>0.4417449293254041</v>
      </c>
      <c r="V231">
        <v>0.3464208767154236</v>
      </c>
      <c r="W231">
        <v>1</v>
      </c>
      <c r="Y231" s="2">
        <v>122.80549803527374</v>
      </c>
      <c r="Z231" s="2">
        <v>2604.6820517866149</v>
      </c>
      <c r="AA231" s="2">
        <v>324.19241482931011</v>
      </c>
      <c r="AB231" s="2">
        <v>4878.6440584762113</v>
      </c>
      <c r="AC231" s="2">
        <v>505.20712928041434</v>
      </c>
      <c r="AD231" s="2">
        <v>900.460783575047</v>
      </c>
      <c r="AE231" s="2">
        <v>524.86138768493947</v>
      </c>
      <c r="AF231" s="2">
        <v>887.40826387984237</v>
      </c>
      <c r="AG231" s="2">
        <v>161.79510139322804</v>
      </c>
      <c r="AH231" s="2">
        <v>458.57354721079548</v>
      </c>
      <c r="AI231" s="2">
        <v>338488.230681927</v>
      </c>
      <c r="AJ231" s="2">
        <v>315164.33270689897</v>
      </c>
      <c r="AL231" s="25">
        <v>0.90879934136578111</v>
      </c>
      <c r="AM231" s="25">
        <v>0.92028638623633441</v>
      </c>
      <c r="AN231" s="25">
        <v>0.89450356439370327</v>
      </c>
      <c r="AO231" s="25">
        <v>0.82566098237034302</v>
      </c>
      <c r="AP231" s="25">
        <v>0.59486931586075054</v>
      </c>
      <c r="AQ231" s="25">
        <v>0.90879934136578111</v>
      </c>
      <c r="AR231" s="25">
        <v>0.92028638623633441</v>
      </c>
      <c r="AS231" s="25">
        <v>0.89450356439370327</v>
      </c>
      <c r="AT231" s="25">
        <v>0.82566098237034302</v>
      </c>
      <c r="AU231" s="25">
        <v>0.59486931586075054</v>
      </c>
      <c r="AW231" s="1">
        <v>12.880389088026263</v>
      </c>
      <c r="AX231" s="1">
        <v>15.149614640721914</v>
      </c>
      <c r="AY231" s="2">
        <v>1151098.722450475</v>
      </c>
      <c r="AZ231" s="1">
        <v>14.659824505422982</v>
      </c>
      <c r="BA231" s="1">
        <v>16.857286980872878</v>
      </c>
      <c r="BB231" s="2">
        <v>946082.03387899301</v>
      </c>
      <c r="BC231" s="2">
        <f t="shared" si="32"/>
        <v>-205016.68857148197</v>
      </c>
      <c r="BD231" s="242">
        <f t="shared" si="33"/>
        <v>1.7794354173967193</v>
      </c>
      <c r="BE231" s="510">
        <f t="shared" si="27"/>
        <v>-115214.4587924509</v>
      </c>
      <c r="BF231" s="161">
        <f t="shared" si="28"/>
        <v>909763.53163372702</v>
      </c>
      <c r="BG231" s="2">
        <f t="shared" si="29"/>
        <v>1399489.8869886843</v>
      </c>
      <c r="BI231">
        <f t="shared" si="30"/>
        <v>0</v>
      </c>
      <c r="BJ231" s="90">
        <f t="shared" si="31"/>
        <v>1</v>
      </c>
      <c r="BP231" s="206">
        <f t="shared" si="34"/>
        <v>1399489.8869886843</v>
      </c>
    </row>
    <row r="232" spans="1:68">
      <c r="A232" s="11">
        <v>226</v>
      </c>
      <c r="C232" s="25">
        <v>0.92312584826335031</v>
      </c>
      <c r="D232" s="25">
        <v>7.6874151736649715E-2</v>
      </c>
      <c r="E232" s="426" t="e">
        <v>#REF!</v>
      </c>
      <c r="F232" s="25">
        <v>0.85618538085427831</v>
      </c>
      <c r="G232" s="25">
        <v>0.14381461914572172</v>
      </c>
      <c r="H232" s="426" t="e">
        <v>#REF!</v>
      </c>
      <c r="I232" s="25">
        <v>0.76918649404510975</v>
      </c>
      <c r="J232" s="25">
        <v>0.23081350595489025</v>
      </c>
      <c r="K232" s="426" t="e">
        <v>#REF!</v>
      </c>
      <c r="L232" s="25">
        <v>0.21310967976560669</v>
      </c>
      <c r="M232" s="25">
        <v>0.49869872326228404</v>
      </c>
      <c r="N232" s="25">
        <v>0.28819159697210928</v>
      </c>
      <c r="O232" s="25">
        <v>-11.151353342384304</v>
      </c>
      <c r="P232" s="25">
        <v>3.4756495219392995E-2</v>
      </c>
      <c r="Q232" s="25">
        <v>6.1801647012391906E-5</v>
      </c>
      <c r="R232" s="25">
        <v>1.0682448394976336</v>
      </c>
      <c r="S232" s="146"/>
      <c r="T232">
        <v>1.0317474298917999</v>
      </c>
      <c r="U232">
        <v>0.44536390724676039</v>
      </c>
      <c r="V232">
        <v>0.30777138026073009</v>
      </c>
      <c r="W232">
        <v>1</v>
      </c>
      <c r="Y232" s="2">
        <v>1307.3103126471958</v>
      </c>
      <c r="Z232" s="2">
        <v>351.73662159812238</v>
      </c>
      <c r="AA232" s="2">
        <v>999.4013077246168</v>
      </c>
      <c r="AB232" s="2">
        <v>1209.9848995469185</v>
      </c>
      <c r="AC232" s="2">
        <v>693.18801685116387</v>
      </c>
      <c r="AD232" s="2">
        <v>13.781285760584803</v>
      </c>
      <c r="AE232" s="2">
        <v>554.94078085051854</v>
      </c>
      <c r="AF232" s="2">
        <v>1057.4507067307732</v>
      </c>
      <c r="AG232" s="2">
        <v>126.09971605820201</v>
      </c>
      <c r="AH232" s="2">
        <v>239.70222551021399</v>
      </c>
      <c r="AI232" s="2">
        <v>418727.35748810577</v>
      </c>
      <c r="AJ232" s="2">
        <v>378091.27094982401</v>
      </c>
      <c r="AL232" s="25">
        <v>0.92008932586708758</v>
      </c>
      <c r="AM232" s="25">
        <v>0.91800956754851648</v>
      </c>
      <c r="AN232" s="25">
        <v>0.90824877955013605</v>
      </c>
      <c r="AO232" s="25">
        <v>0.83100574660274895</v>
      </c>
      <c r="AP232" s="25">
        <v>0.71929411292199774</v>
      </c>
      <c r="AQ232" s="25">
        <v>0.92008932586708758</v>
      </c>
      <c r="AR232" s="25">
        <v>0.91800956754851648</v>
      </c>
      <c r="AS232" s="25">
        <v>0.90824877955013605</v>
      </c>
      <c r="AT232" s="25">
        <v>0.83100574660274895</v>
      </c>
      <c r="AU232" s="25">
        <v>0.71929411292199774</v>
      </c>
      <c r="AW232" s="1">
        <v>13.852035559980861</v>
      </c>
      <c r="AX232" s="1">
        <v>15.819480743583236</v>
      </c>
      <c r="AY232" s="2">
        <v>1570409.4889970899</v>
      </c>
      <c r="AZ232" s="1">
        <v>15.675131239094375</v>
      </c>
      <c r="BA232" s="1">
        <v>17.606557014655447</v>
      </c>
      <c r="BB232" s="2">
        <v>1141798.3017163603</v>
      </c>
      <c r="BC232" s="2">
        <f t="shared" si="32"/>
        <v>-428611.18728072965</v>
      </c>
      <c r="BD232" s="242">
        <f t="shared" si="33"/>
        <v>1.8230956791135142</v>
      </c>
      <c r="BE232" s="510">
        <f t="shared" si="27"/>
        <v>-235100.76415141477</v>
      </c>
      <c r="BF232" s="161">
        <f t="shared" si="28"/>
        <v>645916.20059984759</v>
      </c>
      <c r="BG232" s="2">
        <f t="shared" si="29"/>
        <v>1366222.6965387398</v>
      </c>
      <c r="BI232">
        <f t="shared" si="30"/>
        <v>0</v>
      </c>
      <c r="BJ232" s="90">
        <f t="shared" si="31"/>
        <v>1</v>
      </c>
      <c r="BP232" s="206">
        <f t="shared" si="34"/>
        <v>1366222.6965387398</v>
      </c>
    </row>
    <row r="233" spans="1:68">
      <c r="A233" s="11">
        <v>227</v>
      </c>
      <c r="C233" s="25">
        <v>0.92201243593062576</v>
      </c>
      <c r="D233" s="25">
        <v>7.7987564069374266E-2</v>
      </c>
      <c r="E233" s="426" t="e">
        <v>#REF!</v>
      </c>
      <c r="F233" s="25">
        <v>0.85202250541653068</v>
      </c>
      <c r="G233" s="25">
        <v>0.14797749458346932</v>
      </c>
      <c r="H233" s="426" t="e">
        <v>#REF!</v>
      </c>
      <c r="I233" s="25">
        <v>0.76115163355635906</v>
      </c>
      <c r="J233" s="25">
        <v>0.23884836644364094</v>
      </c>
      <c r="K233" s="426" t="e">
        <v>#REF!</v>
      </c>
      <c r="L233" s="25">
        <v>0.11963954966826129</v>
      </c>
      <c r="M233" s="25">
        <v>0.50245646036612379</v>
      </c>
      <c r="N233" s="25">
        <v>0.37790398996561492</v>
      </c>
      <c r="O233" s="25">
        <v>-10.920081078504545</v>
      </c>
      <c r="P233" s="25">
        <v>3.4883286962989847E-2</v>
      </c>
      <c r="Q233" s="25">
        <v>7.8298428449310591E-5</v>
      </c>
      <c r="R233" s="25">
        <v>1.0405175319713953</v>
      </c>
      <c r="S233" s="146"/>
      <c r="T233">
        <v>1.0173761564069428</v>
      </c>
      <c r="U233">
        <v>0.45421442300104969</v>
      </c>
      <c r="V233">
        <v>0.32069460095993235</v>
      </c>
      <c r="W233">
        <v>1</v>
      </c>
      <c r="Y233" s="2">
        <v>1148.5803828916221</v>
      </c>
      <c r="Z233" s="2">
        <v>2579.5717956872195</v>
      </c>
      <c r="AA233" s="2">
        <v>744.96144473054198</v>
      </c>
      <c r="AB233" s="2">
        <v>2936.2013813343924</v>
      </c>
      <c r="AC233" s="2">
        <v>1166.9012293742492</v>
      </c>
      <c r="AD233" s="2">
        <v>175.85808850895842</v>
      </c>
      <c r="AE233" s="2">
        <v>585.86271905547073</v>
      </c>
      <c r="AF233" s="2">
        <v>1132.8221599211063</v>
      </c>
      <c r="AG233" s="2">
        <v>106.59914811311492</v>
      </c>
      <c r="AH233" s="2">
        <v>289.50769687979829</v>
      </c>
      <c r="AI233" s="2">
        <v>503742.05248081055</v>
      </c>
      <c r="AJ233" s="2">
        <v>476858.95222119818</v>
      </c>
      <c r="AL233" s="25">
        <v>0.9169454513555424</v>
      </c>
      <c r="AM233" s="25">
        <v>0.91252956182312139</v>
      </c>
      <c r="AN233" s="25">
        <v>0.91349795446533344</v>
      </c>
      <c r="AO233" s="25">
        <v>0.86723029883624225</v>
      </c>
      <c r="AP233" s="25">
        <v>0.64124914731659177</v>
      </c>
      <c r="AQ233" s="25">
        <v>0.9169454513555424</v>
      </c>
      <c r="AR233" s="25">
        <v>0.91252956182312139</v>
      </c>
      <c r="AS233" s="25">
        <v>0.91349795446533344</v>
      </c>
      <c r="AT233" s="25">
        <v>0.86723029883624225</v>
      </c>
      <c r="AU233" s="25">
        <v>0.64124914731659177</v>
      </c>
      <c r="AW233" s="1">
        <v>13.133101466839157</v>
      </c>
      <c r="AX233" s="1">
        <v>15.155511300313959</v>
      </c>
      <c r="AY233" s="2">
        <v>1696802.7330107768</v>
      </c>
      <c r="AZ233" s="1">
        <v>15.105705151120107</v>
      </c>
      <c r="BA233" s="1">
        <v>17.089170845523306</v>
      </c>
      <c r="BB233" s="2">
        <v>1247856.2580335967</v>
      </c>
      <c r="BC233" s="2">
        <f t="shared" si="32"/>
        <v>-448946.47497718013</v>
      </c>
      <c r="BD233" s="242">
        <f t="shared" si="33"/>
        <v>1.9726036842809496</v>
      </c>
      <c r="BE233" s="510">
        <f t="shared" si="27"/>
        <v>-227590.81236372597</v>
      </c>
      <c r="BF233" s="161">
        <f t="shared" si="28"/>
        <v>404493.50168348849</v>
      </c>
      <c r="BG233" s="2">
        <f t="shared" si="29"/>
        <v>1169056.5661456205</v>
      </c>
      <c r="BI233">
        <f t="shared" si="30"/>
        <v>0</v>
      </c>
      <c r="BJ233" s="90">
        <f t="shared" si="31"/>
        <v>1</v>
      </c>
      <c r="BP233" s="206">
        <f t="shared" si="34"/>
        <v>1169056.5661456205</v>
      </c>
    </row>
    <row r="234" spans="1:68">
      <c r="A234" s="11">
        <v>228</v>
      </c>
      <c r="C234" s="25">
        <v>0.92139788835563829</v>
      </c>
      <c r="D234" s="25">
        <v>7.8602111644361691E-2</v>
      </c>
      <c r="E234" s="426" t="e">
        <v>#REF!</v>
      </c>
      <c r="F234" s="25">
        <v>0.85797589004004959</v>
      </c>
      <c r="G234" s="25">
        <v>0.14202410995995038</v>
      </c>
      <c r="H234" s="426" t="e">
        <v>#REF!</v>
      </c>
      <c r="I234" s="25">
        <v>0.75995142835746865</v>
      </c>
      <c r="J234" s="25">
        <v>0.24004857164253129</v>
      </c>
      <c r="K234" s="426" t="e">
        <v>#REF!</v>
      </c>
      <c r="L234" s="25">
        <v>0.11453023965433595</v>
      </c>
      <c r="M234" s="25">
        <v>0.50287956036672365</v>
      </c>
      <c r="N234" s="25">
        <v>0.38259019997894039</v>
      </c>
      <c r="O234" s="25">
        <v>-11.281290473030415</v>
      </c>
      <c r="P234" s="25">
        <v>3.6195653069470174E-2</v>
      </c>
      <c r="Q234" s="25">
        <v>5.7652725014822798E-5</v>
      </c>
      <c r="R234" s="25">
        <v>1.0721525657828415</v>
      </c>
      <c r="S234" s="146"/>
      <c r="T234">
        <v>1.0382942013482055</v>
      </c>
      <c r="U234">
        <v>0.4481031324207369</v>
      </c>
      <c r="V234">
        <v>0.31997567784408298</v>
      </c>
      <c r="W234">
        <v>1</v>
      </c>
      <c r="Y234" s="2">
        <v>970.55676833178507</v>
      </c>
      <c r="Z234" s="2">
        <v>264.31301917373452</v>
      </c>
      <c r="AA234" s="2">
        <v>1480.8043501555994</v>
      </c>
      <c r="AB234" s="2">
        <v>5618.3616278656746</v>
      </c>
      <c r="AC234" s="2">
        <v>52.562470122386159</v>
      </c>
      <c r="AD234" s="2">
        <v>475.83924966247469</v>
      </c>
      <c r="AE234" s="2">
        <v>531.48793005755726</v>
      </c>
      <c r="AF234" s="2">
        <v>1309.1231601584111</v>
      </c>
      <c r="AG234" s="2">
        <v>84.037343009346799</v>
      </c>
      <c r="AH234" s="2">
        <v>620.73540556359967</v>
      </c>
      <c r="AI234" s="2">
        <v>548826.13171786594</v>
      </c>
      <c r="AJ234" s="2">
        <v>519242.8737598685</v>
      </c>
      <c r="AL234" s="25">
        <v>0.91892731624747337</v>
      </c>
      <c r="AM234" s="25">
        <v>0.91405200341462911</v>
      </c>
      <c r="AN234" s="25">
        <v>0.90741890640399703</v>
      </c>
      <c r="AO234" s="25">
        <v>0.83994933385865223</v>
      </c>
      <c r="AP234" s="25">
        <v>0.65009695775861975</v>
      </c>
      <c r="AQ234" s="25">
        <v>0.91892731624747337</v>
      </c>
      <c r="AR234" s="25">
        <v>0.91405200341462911</v>
      </c>
      <c r="AS234" s="25">
        <v>0.90741890640399703</v>
      </c>
      <c r="AT234" s="25">
        <v>0.83994933385865223</v>
      </c>
      <c r="AU234" s="25">
        <v>0.65009695775861975</v>
      </c>
      <c r="AW234" s="1">
        <v>13.199048718010655</v>
      </c>
      <c r="AX234" s="1">
        <v>15.193081888768681</v>
      </c>
      <c r="AY234" s="2">
        <v>1755388.7354024481</v>
      </c>
      <c r="AZ234" s="1">
        <v>15.142779073717859</v>
      </c>
      <c r="BA234" s="1">
        <v>17.106400687251377</v>
      </c>
      <c r="BB234" s="2">
        <v>1396175.0835461153</v>
      </c>
      <c r="BC234" s="2">
        <f t="shared" si="32"/>
        <v>-359213.65185633278</v>
      </c>
      <c r="BD234" s="242">
        <f t="shared" si="33"/>
        <v>1.9437303557072045</v>
      </c>
      <c r="BE234" s="510">
        <f t="shared" si="27"/>
        <v>-184806.31884026781</v>
      </c>
      <c r="BF234" s="161">
        <f t="shared" si="28"/>
        <v>356459.05947925663</v>
      </c>
      <c r="BG234" s="2">
        <f t="shared" si="29"/>
        <v>1026669.568248742</v>
      </c>
      <c r="BI234">
        <f t="shared" si="30"/>
        <v>0</v>
      </c>
      <c r="BJ234" s="90">
        <f t="shared" si="31"/>
        <v>1</v>
      </c>
      <c r="BP234" s="206">
        <f t="shared" si="34"/>
        <v>1026669.568248742</v>
      </c>
    </row>
    <row r="235" spans="1:68">
      <c r="A235" s="11">
        <v>229</v>
      </c>
      <c r="C235" s="25">
        <v>0.93000542195635005</v>
      </c>
      <c r="D235" s="25">
        <v>6.999457804364996E-2</v>
      </c>
      <c r="E235" s="426" t="e">
        <v>#REF!</v>
      </c>
      <c r="F235" s="25">
        <v>0.86041591173239806</v>
      </c>
      <c r="G235" s="25">
        <v>0.13958408826760196</v>
      </c>
      <c r="H235" s="426" t="e">
        <v>#REF!</v>
      </c>
      <c r="I235" s="25">
        <v>0.7446507039377781</v>
      </c>
      <c r="J235" s="25">
        <v>0.25534929606222195</v>
      </c>
      <c r="K235" s="426" t="e">
        <v>#REF!</v>
      </c>
      <c r="L235" s="25">
        <v>9.800593064487817E-2</v>
      </c>
      <c r="M235" s="25">
        <v>0.50085616855816695</v>
      </c>
      <c r="N235" s="25">
        <v>0.40113790079695488</v>
      </c>
      <c r="O235" s="25">
        <v>-10.753727762227603</v>
      </c>
      <c r="P235" s="25">
        <v>3.2177367726573099E-2</v>
      </c>
      <c r="Q235" s="25">
        <v>8.2535808389156798E-5</v>
      </c>
      <c r="R235" s="25">
        <v>1.0367426906312178</v>
      </c>
      <c r="S235" s="146"/>
      <c r="T235">
        <v>0.88649281538024327</v>
      </c>
      <c r="U235">
        <v>0.43979305194441232</v>
      </c>
      <c r="V235">
        <v>0.34094387495196493</v>
      </c>
      <c r="W235">
        <v>1</v>
      </c>
      <c r="Y235" s="2">
        <v>553.96087311627252</v>
      </c>
      <c r="Z235" s="2">
        <v>3599.9166185855188</v>
      </c>
      <c r="AA235" s="2">
        <v>455.91037668357296</v>
      </c>
      <c r="AB235" s="2">
        <v>1515.4256419888595</v>
      </c>
      <c r="AC235" s="2">
        <v>780.19255665549792</v>
      </c>
      <c r="AD235" s="2">
        <v>1351.7828581678934</v>
      </c>
      <c r="AE235" s="2">
        <v>466.03933176150656</v>
      </c>
      <c r="AF235" s="2">
        <v>867.99878128410251</v>
      </c>
      <c r="AG235" s="2">
        <v>89.581879653716911</v>
      </c>
      <c r="AH235" s="2">
        <v>536.89128269173284</v>
      </c>
      <c r="AI235" s="2">
        <v>567309.6521211561</v>
      </c>
      <c r="AJ235" s="2">
        <v>528816.38225779019</v>
      </c>
      <c r="AL235" s="25">
        <v>0.91389566675169354</v>
      </c>
      <c r="AM235" s="25">
        <v>0.91903951125454597</v>
      </c>
      <c r="AN235" s="25">
        <v>0.90795701697067521</v>
      </c>
      <c r="AO235" s="25">
        <v>0.8421841818576784</v>
      </c>
      <c r="AP235" s="25">
        <v>0.77341617915742122</v>
      </c>
      <c r="AQ235" s="25">
        <v>0.91389566675169354</v>
      </c>
      <c r="AR235" s="25">
        <v>0.91903951125454597</v>
      </c>
      <c r="AS235" s="25">
        <v>0.90795701697067521</v>
      </c>
      <c r="AT235" s="25">
        <v>0.8421841818576784</v>
      </c>
      <c r="AU235" s="25">
        <v>0.77341617915742122</v>
      </c>
      <c r="AW235" s="1">
        <v>13.23940781686794</v>
      </c>
      <c r="AX235" s="1">
        <v>14.920974759996161</v>
      </c>
      <c r="AY235" s="2">
        <v>1783898.5267818158</v>
      </c>
      <c r="AZ235" s="1">
        <v>15.494014479267639</v>
      </c>
      <c r="BA235" s="1">
        <v>17.241519196968504</v>
      </c>
      <c r="BB235" s="2">
        <v>1219802.7078519468</v>
      </c>
      <c r="BC235" s="2">
        <f t="shared" si="32"/>
        <v>-564095.81892986898</v>
      </c>
      <c r="BD235" s="242">
        <f t="shared" si="33"/>
        <v>2.2546066623996985</v>
      </c>
      <c r="BE235" s="510">
        <f t="shared" si="27"/>
        <v>-250196.99814488777</v>
      </c>
      <c r="BF235" s="161">
        <f t="shared" si="28"/>
        <v>334406.72391705471</v>
      </c>
      <c r="BG235" s="2">
        <f t="shared" si="29"/>
        <v>1259239.6088308753</v>
      </c>
      <c r="BI235">
        <f t="shared" si="30"/>
        <v>0</v>
      </c>
      <c r="BJ235" s="90">
        <f t="shared" si="31"/>
        <v>1</v>
      </c>
      <c r="BP235" s="206">
        <f t="shared" si="34"/>
        <v>1259239.6088308753</v>
      </c>
    </row>
    <row r="236" spans="1:68">
      <c r="A236" s="11">
        <v>230</v>
      </c>
      <c r="C236" s="25">
        <v>0.91628256209325298</v>
      </c>
      <c r="D236" s="25">
        <v>8.3717437906747058E-2</v>
      </c>
      <c r="E236" s="426" t="e">
        <v>#REF!</v>
      </c>
      <c r="F236" s="25">
        <v>0.85777453298475614</v>
      </c>
      <c r="G236" s="25">
        <v>0.1422254670152438</v>
      </c>
      <c r="H236" s="426" t="e">
        <v>#REF!</v>
      </c>
      <c r="I236" s="25">
        <v>0.74705333543895569</v>
      </c>
      <c r="J236" s="25">
        <v>0.25294666456104425</v>
      </c>
      <c r="K236" s="426" t="e">
        <v>#REF!</v>
      </c>
      <c r="L236" s="25">
        <v>0.15543585938491894</v>
      </c>
      <c r="M236" s="25">
        <v>0.4996048206475816</v>
      </c>
      <c r="N236" s="25">
        <v>0.34495931996749946</v>
      </c>
      <c r="O236" s="25">
        <v>-11.145702139732936</v>
      </c>
      <c r="P236" s="25">
        <v>3.5468487111966256E-2</v>
      </c>
      <c r="Q236" s="25">
        <v>6.4038526380053178E-5</v>
      </c>
      <c r="R236" s="25">
        <v>1.0688367421542719</v>
      </c>
      <c r="S236" s="146"/>
      <c r="T236">
        <v>1.1217229138508935</v>
      </c>
      <c r="U236">
        <v>0.44415909286384531</v>
      </c>
      <c r="V236">
        <v>0.33542966609359881</v>
      </c>
      <c r="W236">
        <v>1</v>
      </c>
      <c r="Y236" s="2">
        <v>677.78584405673644</v>
      </c>
      <c r="Z236" s="2">
        <v>13960.670216395907</v>
      </c>
      <c r="AA236" s="2">
        <v>2379.3000149734467</v>
      </c>
      <c r="AB236" s="2">
        <v>1242.2636781416122</v>
      </c>
      <c r="AC236" s="2">
        <v>1138.8927215356341</v>
      </c>
      <c r="AD236" s="2">
        <v>937.31257947808376</v>
      </c>
      <c r="AE236" s="2">
        <v>579.76877241632167</v>
      </c>
      <c r="AF236" s="2">
        <v>944.8496639716551</v>
      </c>
      <c r="AG236" s="2">
        <v>46.00183473003532</v>
      </c>
      <c r="AH236" s="2">
        <v>787.32168597845134</v>
      </c>
      <c r="AI236" s="2">
        <v>520818.64879228181</v>
      </c>
      <c r="AJ236" s="2">
        <v>504011.99183293333</v>
      </c>
      <c r="AL236" s="25">
        <v>0.9114208833804992</v>
      </c>
      <c r="AM236" s="25">
        <v>0.9137581335577305</v>
      </c>
      <c r="AN236" s="25">
        <v>0.91500526792995451</v>
      </c>
      <c r="AO236" s="25">
        <v>0.89358544896879821</v>
      </c>
      <c r="AP236" s="25">
        <v>0.64816482295268063</v>
      </c>
      <c r="AQ236" s="25">
        <v>0.9114208833804992</v>
      </c>
      <c r="AR236" s="25">
        <v>0.9137581335577305</v>
      </c>
      <c r="AS236" s="25">
        <v>0.91500526792995451</v>
      </c>
      <c r="AT236" s="25">
        <v>0.89358544896879821</v>
      </c>
      <c r="AU236" s="25">
        <v>0.64816482295268063</v>
      </c>
      <c r="AW236" s="1">
        <v>13.318658983823735</v>
      </c>
      <c r="AX236" s="1">
        <v>15.390622303260203</v>
      </c>
      <c r="AY236" s="2">
        <v>1989967.3321403912</v>
      </c>
      <c r="AZ236" s="1">
        <v>15.004070452028854</v>
      </c>
      <c r="BA236" s="1">
        <v>17.036643308617979</v>
      </c>
      <c r="BB236" s="2">
        <v>1428821.0140123239</v>
      </c>
      <c r="BC236" s="2">
        <f t="shared" si="32"/>
        <v>-561146.3181280673</v>
      </c>
      <c r="BD236" s="242">
        <f t="shared" si="33"/>
        <v>1.6854114682051193</v>
      </c>
      <c r="BE236" s="510">
        <f t="shared" si="27"/>
        <v>-332943.21814818349</v>
      </c>
      <c r="BF236" s="161">
        <f t="shared" si="28"/>
        <v>141018.10527140647</v>
      </c>
      <c r="BG236" s="2">
        <f t="shared" si="29"/>
        <v>971830.25831229263</v>
      </c>
      <c r="BI236">
        <f t="shared" si="30"/>
        <v>0</v>
      </c>
      <c r="BJ236" s="90">
        <f t="shared" si="31"/>
        <v>1</v>
      </c>
      <c r="BP236" s="206">
        <f t="shared" si="34"/>
        <v>971830.25831229263</v>
      </c>
    </row>
    <row r="237" spans="1:68">
      <c r="A237" s="11">
        <v>231</v>
      </c>
      <c r="C237" s="25">
        <v>0.92539180746658289</v>
      </c>
      <c r="D237" s="25">
        <v>7.4608192533417092E-2</v>
      </c>
      <c r="E237" s="426" t="e">
        <v>#REF!</v>
      </c>
      <c r="F237" s="25">
        <v>0.85766509469271401</v>
      </c>
      <c r="G237" s="25">
        <v>0.14233490530728601</v>
      </c>
      <c r="H237" s="426" t="e">
        <v>#REF!</v>
      </c>
      <c r="I237" s="25">
        <v>0.76362108118603433</v>
      </c>
      <c r="J237" s="25">
        <v>0.23637891881396567</v>
      </c>
      <c r="K237" s="426" t="e">
        <v>#REF!</v>
      </c>
      <c r="L237" s="25">
        <v>0.17034301607498259</v>
      </c>
      <c r="M237" s="25">
        <v>0.49941674436118588</v>
      </c>
      <c r="N237" s="25">
        <v>0.33024023956383153</v>
      </c>
      <c r="O237" s="25">
        <v>-11.114290928879605</v>
      </c>
      <c r="P237" s="25">
        <v>3.3593607098137232E-2</v>
      </c>
      <c r="Q237" s="25">
        <v>6.1077962823937886E-5</v>
      </c>
      <c r="R237" s="25">
        <v>1.0774091699810364</v>
      </c>
      <c r="S237" s="146"/>
      <c r="T237">
        <v>0.99222635553943628</v>
      </c>
      <c r="U237">
        <v>0.44304342963832011</v>
      </c>
      <c r="V237">
        <v>0.31512388074224174</v>
      </c>
      <c r="W237">
        <v>1</v>
      </c>
      <c r="Y237" s="2">
        <v>370.10412423855666</v>
      </c>
      <c r="Z237" s="2">
        <v>6834.7968577198153</v>
      </c>
      <c r="AA237" s="2">
        <v>2798.1159503657509</v>
      </c>
      <c r="AB237" s="2">
        <v>8569.2332235105278</v>
      </c>
      <c r="AC237" s="2">
        <v>3647.4535800034168</v>
      </c>
      <c r="AD237" s="2">
        <v>3180.8729716813586</v>
      </c>
      <c r="AE237" s="2">
        <v>520.21040935680298</v>
      </c>
      <c r="AF237" s="2">
        <v>949.64832683320697</v>
      </c>
      <c r="AG237" s="2">
        <v>162.79318520720403</v>
      </c>
      <c r="AH237" s="2">
        <v>360.19946410753988</v>
      </c>
      <c r="AI237" s="2">
        <v>505629.94559568947</v>
      </c>
      <c r="AJ237" s="2">
        <v>465860.65914795018</v>
      </c>
      <c r="AL237" s="25">
        <v>0.9169684538213807</v>
      </c>
      <c r="AM237" s="25">
        <v>0.91418530211978533</v>
      </c>
      <c r="AN237" s="25">
        <v>0.90658818534522401</v>
      </c>
      <c r="AO237" s="25">
        <v>0.86518352812945776</v>
      </c>
      <c r="AP237" s="25">
        <v>0.69126859567763566</v>
      </c>
      <c r="AQ237" s="25">
        <v>0.9169684538213807</v>
      </c>
      <c r="AR237" s="25">
        <v>0.91418530211978533</v>
      </c>
      <c r="AS237" s="25">
        <v>0.90658818534522401</v>
      </c>
      <c r="AT237" s="25">
        <v>0.86518352812945776</v>
      </c>
      <c r="AU237" s="25">
        <v>0.69126859567763566</v>
      </c>
      <c r="AW237" s="1">
        <v>13.474847137081364</v>
      </c>
      <c r="AX237" s="1">
        <v>15.427368678921541</v>
      </c>
      <c r="AY237" s="2">
        <v>1834855.5137166316</v>
      </c>
      <c r="AZ237" s="1">
        <v>15.465087956266965</v>
      </c>
      <c r="BA237" s="1">
        <v>17.401468052465443</v>
      </c>
      <c r="BB237" s="2">
        <v>1436682.0378992979</v>
      </c>
      <c r="BC237" s="2">
        <f t="shared" si="32"/>
        <v>-398173.47581733367</v>
      </c>
      <c r="BD237" s="242">
        <f t="shared" si="33"/>
        <v>1.9902408191856011</v>
      </c>
      <c r="BE237" s="510">
        <f t="shared" si="27"/>
        <v>-200062.96322485473</v>
      </c>
      <c r="BF237" s="161">
        <f t="shared" si="28"/>
        <v>321120.02821638668</v>
      </c>
      <c r="BG237" s="2">
        <f t="shared" si="29"/>
        <v>1037732.0351034163</v>
      </c>
      <c r="BI237">
        <f t="shared" si="30"/>
        <v>0</v>
      </c>
      <c r="BJ237" s="90">
        <f t="shared" si="31"/>
        <v>1</v>
      </c>
      <c r="BP237" s="206">
        <f t="shared" si="34"/>
        <v>1037732.0351034163</v>
      </c>
    </row>
    <row r="238" spans="1:68">
      <c r="A238" s="11">
        <v>232</v>
      </c>
      <c r="C238" s="25">
        <v>0.92360305254553643</v>
      </c>
      <c r="D238" s="25">
        <v>7.6396947454463585E-2</v>
      </c>
      <c r="E238" s="426" t="e">
        <v>#REF!</v>
      </c>
      <c r="F238" s="25">
        <v>0.85679703540987207</v>
      </c>
      <c r="G238" s="25">
        <v>0.14320296459012796</v>
      </c>
      <c r="H238" s="426" t="e">
        <v>#REF!</v>
      </c>
      <c r="I238" s="25">
        <v>0.74545370694165736</v>
      </c>
      <c r="J238" s="25">
        <v>0.25454629305834264</v>
      </c>
      <c r="K238" s="426" t="e">
        <v>#REF!</v>
      </c>
      <c r="L238" s="25">
        <v>0.12562650785298757</v>
      </c>
      <c r="M238" s="25">
        <v>0.49737877326122837</v>
      </c>
      <c r="N238" s="25">
        <v>0.37699471888578406</v>
      </c>
      <c r="O238" s="25">
        <v>-11.112243958598762</v>
      </c>
      <c r="P238" s="25">
        <v>3.4253386988995931E-2</v>
      </c>
      <c r="Q238" s="25">
        <v>6.2922817288029684E-5</v>
      </c>
      <c r="R238" s="25">
        <v>1.0737052694176399</v>
      </c>
      <c r="S238" s="146"/>
      <c r="T238">
        <v>0.99828552641121915</v>
      </c>
      <c r="U238">
        <v>0.44765130900739147</v>
      </c>
      <c r="V238">
        <v>0.33943386523078201</v>
      </c>
      <c r="W238">
        <v>1</v>
      </c>
      <c r="Y238" s="2">
        <v>263.40013737787928</v>
      </c>
      <c r="Z238" s="2">
        <v>949.60895208804959</v>
      </c>
      <c r="AA238" s="2">
        <v>397.14150021973614</v>
      </c>
      <c r="AB238" s="2">
        <v>3508.6420713109492</v>
      </c>
      <c r="AC238" s="2">
        <v>1094.9388322685254</v>
      </c>
      <c r="AD238" s="2">
        <v>1126.3472490716561</v>
      </c>
      <c r="AE238" s="2">
        <v>572.50931570222633</v>
      </c>
      <c r="AF238" s="2">
        <v>693.75412141913387</v>
      </c>
      <c r="AG238" s="2">
        <v>123.51714208187602</v>
      </c>
      <c r="AH238" s="2">
        <v>273.00407303048166</v>
      </c>
      <c r="AI238" s="2">
        <v>455599.08509391022</v>
      </c>
      <c r="AJ238" s="2">
        <v>419450.47474977735</v>
      </c>
      <c r="AL238" s="25">
        <v>0.91327718744424713</v>
      </c>
      <c r="AM238" s="25">
        <v>0.91285410788312726</v>
      </c>
      <c r="AN238" s="25">
        <v>0.91047382187990966</v>
      </c>
      <c r="AO238" s="25">
        <v>0.88113421280541582</v>
      </c>
      <c r="AP238" s="25">
        <v>0.82490943070445244</v>
      </c>
      <c r="AQ238" s="25">
        <v>0.91327718744424713</v>
      </c>
      <c r="AR238" s="25">
        <v>0.91285410788312726</v>
      </c>
      <c r="AS238" s="25">
        <v>0.91047382187990966</v>
      </c>
      <c r="AT238" s="25">
        <v>0.88113421280541582</v>
      </c>
      <c r="AU238" s="25">
        <v>0.82490943070445244</v>
      </c>
      <c r="AW238" s="1">
        <v>13.522562769462406</v>
      </c>
      <c r="AX238" s="1">
        <v>15.077550765986791</v>
      </c>
      <c r="AY238" s="2">
        <v>1408691.0879463251</v>
      </c>
      <c r="AZ238" s="1">
        <v>15.389277966632159</v>
      </c>
      <c r="BA238" s="1">
        <v>17.050540481296363</v>
      </c>
      <c r="BB238" s="2">
        <v>1076184.8591816139</v>
      </c>
      <c r="BC238" s="2">
        <f t="shared" si="32"/>
        <v>-332506.22876471118</v>
      </c>
      <c r="BD238" s="242">
        <f t="shared" si="33"/>
        <v>1.8667151971697535</v>
      </c>
      <c r="BE238" s="510">
        <f t="shared" si="27"/>
        <v>-178123.70589195672</v>
      </c>
      <c r="BF238" s="161">
        <f t="shared" si="28"/>
        <v>754918.95516766002</v>
      </c>
      <c r="BG238" s="2">
        <f t="shared" si="29"/>
        <v>1386099.6154795315</v>
      </c>
      <c r="BI238">
        <f t="shared" si="30"/>
        <v>0</v>
      </c>
      <c r="BJ238" s="90">
        <f t="shared" si="31"/>
        <v>1</v>
      </c>
      <c r="BP238" s="206">
        <f t="shared" si="34"/>
        <v>1386099.6154795315</v>
      </c>
    </row>
    <row r="239" spans="1:68">
      <c r="A239" s="11">
        <v>233</v>
      </c>
      <c r="C239" s="25">
        <v>0.91590501917628842</v>
      </c>
      <c r="D239" s="25">
        <v>8.4094980823711557E-2</v>
      </c>
      <c r="E239" s="426" t="e">
        <v>#REF!</v>
      </c>
      <c r="F239" s="25">
        <v>0.85885818242196832</v>
      </c>
      <c r="G239" s="25">
        <v>0.14114181757803168</v>
      </c>
      <c r="H239" s="426" t="e">
        <v>#REF!</v>
      </c>
      <c r="I239" s="25">
        <v>0.75785410928452024</v>
      </c>
      <c r="J239" s="25">
        <v>0.24214589071547976</v>
      </c>
      <c r="K239" s="426" t="e">
        <v>#REF!</v>
      </c>
      <c r="L239" s="25">
        <v>0.13343744168801425</v>
      </c>
      <c r="M239" s="25">
        <v>0.49391020138115704</v>
      </c>
      <c r="N239" s="25">
        <v>0.37265235693082871</v>
      </c>
      <c r="O239" s="25">
        <v>-10.526655332290327</v>
      </c>
      <c r="P239" s="25">
        <v>2.9835736518840299E-2</v>
      </c>
      <c r="Q239" s="25">
        <v>9.3874253638602921E-5</v>
      </c>
      <c r="R239" s="25">
        <v>1.023635003552702</v>
      </c>
      <c r="S239" s="146"/>
      <c r="T239">
        <v>1.1121004638756</v>
      </c>
      <c r="U239">
        <v>0.43701500787054592</v>
      </c>
      <c r="V239">
        <v>0.32209004621935156</v>
      </c>
      <c r="W239">
        <v>1</v>
      </c>
      <c r="Y239" s="2">
        <v>172.36734082881676</v>
      </c>
      <c r="Z239" s="2">
        <v>2079.4310536467638</v>
      </c>
      <c r="AA239" s="2">
        <v>277.34343529554604</v>
      </c>
      <c r="AB239" s="2">
        <v>4291.3865389227931</v>
      </c>
      <c r="AC239" s="2">
        <v>438.34934363155963</v>
      </c>
      <c r="AD239" s="2">
        <v>3212.8628050903626</v>
      </c>
      <c r="AE239" s="2">
        <v>527.864440038569</v>
      </c>
      <c r="AF239" s="2">
        <v>1066.5935812849964</v>
      </c>
      <c r="AG239" s="2">
        <v>104.83791378142378</v>
      </c>
      <c r="AH239" s="2">
        <v>302.2452472961383</v>
      </c>
      <c r="AI239" s="2">
        <v>476244.17887414858</v>
      </c>
      <c r="AJ239" s="2">
        <v>442276.96424775454</v>
      </c>
      <c r="AL239" s="25">
        <v>0.91436498033769253</v>
      </c>
      <c r="AM239" s="25">
        <v>0.91942155483977628</v>
      </c>
      <c r="AN239" s="25">
        <v>0.91344415431021753</v>
      </c>
      <c r="AO239" s="25">
        <v>0.86293325754473027</v>
      </c>
      <c r="AP239" s="25">
        <v>0.70602779595100962</v>
      </c>
      <c r="AQ239" s="25">
        <v>0.91436498033769253</v>
      </c>
      <c r="AR239" s="25">
        <v>0.91942155483977628</v>
      </c>
      <c r="AS239" s="25">
        <v>0.91344415431021753</v>
      </c>
      <c r="AT239" s="25">
        <v>0.86293325754473027</v>
      </c>
      <c r="AU239" s="25">
        <v>0.70602779595100962</v>
      </c>
      <c r="AW239" s="1">
        <v>13.334255041706584</v>
      </c>
      <c r="AX239" s="1">
        <v>15.20084439241154</v>
      </c>
      <c r="AY239" s="2">
        <v>1533967.8656073057</v>
      </c>
      <c r="AZ239" s="1">
        <v>15.118456270585085</v>
      </c>
      <c r="BA239" s="1">
        <v>16.981459323100101</v>
      </c>
      <c r="BB239" s="2">
        <v>1252447.9024840095</v>
      </c>
      <c r="BC239" s="2">
        <f t="shared" si="32"/>
        <v>-281519.96312329615</v>
      </c>
      <c r="BD239" s="242">
        <f t="shared" si="33"/>
        <v>1.7842012288785014</v>
      </c>
      <c r="BE239" s="510">
        <f t="shared" si="27"/>
        <v>-157784.8723376632</v>
      </c>
      <c r="BF239" s="161">
        <f t="shared" si="28"/>
        <v>599512.94106574752</v>
      </c>
      <c r="BG239" s="2">
        <f t="shared" si="29"/>
        <v>1166505.1008096039</v>
      </c>
      <c r="BI239">
        <f t="shared" si="30"/>
        <v>0</v>
      </c>
      <c r="BJ239" s="90">
        <f t="shared" si="31"/>
        <v>1</v>
      </c>
      <c r="BP239" s="206">
        <f t="shared" si="34"/>
        <v>1166505.1008096039</v>
      </c>
    </row>
    <row r="240" spans="1:68">
      <c r="A240" s="11">
        <v>234</v>
      </c>
      <c r="C240" s="25">
        <v>0.92345145678042273</v>
      </c>
      <c r="D240" s="25">
        <v>7.6548543219577297E-2</v>
      </c>
      <c r="E240" s="426" t="e">
        <v>#REF!</v>
      </c>
      <c r="F240" s="25">
        <v>0.85759130596337896</v>
      </c>
      <c r="G240" s="25">
        <v>0.14240869403662107</v>
      </c>
      <c r="H240" s="426" t="e">
        <v>#REF!</v>
      </c>
      <c r="I240" s="25">
        <v>0.76345902318224934</v>
      </c>
      <c r="J240" s="25">
        <v>0.23654097681775069</v>
      </c>
      <c r="K240" s="426" t="e">
        <v>#REF!</v>
      </c>
      <c r="L240" s="25">
        <v>0.10834329896439976</v>
      </c>
      <c r="M240" s="25">
        <v>0.49846687942634993</v>
      </c>
      <c r="N240" s="25">
        <v>0.39318982160925031</v>
      </c>
      <c r="O240" s="25">
        <v>-11.200776436019764</v>
      </c>
      <c r="P240" s="25">
        <v>3.5254335468287976E-2</v>
      </c>
      <c r="Q240" s="25">
        <v>6.0064333428713235E-5</v>
      </c>
      <c r="R240" s="25">
        <v>1.0736486804798298</v>
      </c>
      <c r="S240" s="146"/>
      <c r="T240">
        <v>0.9400569937971851</v>
      </c>
      <c r="U240">
        <v>0.43955628147753978</v>
      </c>
      <c r="V240">
        <v>0.31475870683093909</v>
      </c>
      <c r="W240">
        <v>1</v>
      </c>
      <c r="Y240" s="2">
        <v>132.34505965212909</v>
      </c>
      <c r="Z240" s="2">
        <v>13502.738402174171</v>
      </c>
      <c r="AA240" s="2">
        <v>163.010729494125</v>
      </c>
      <c r="AB240" s="2">
        <v>6248.2054229855794</v>
      </c>
      <c r="AC240" s="2">
        <v>1094.1485791824884</v>
      </c>
      <c r="AD240" s="2">
        <v>65.383643663559909</v>
      </c>
      <c r="AE240" s="2">
        <v>602.89448490248367</v>
      </c>
      <c r="AF240" s="2">
        <v>833.31933945033688</v>
      </c>
      <c r="AG240" s="2">
        <v>110.81309690674806</v>
      </c>
      <c r="AH240" s="2">
        <v>174.22985158898777</v>
      </c>
      <c r="AI240" s="2">
        <v>671891.43694167584</v>
      </c>
      <c r="AJ240" s="2">
        <v>629249.50386158377</v>
      </c>
      <c r="AL240" s="25">
        <v>0.9114084987396317</v>
      </c>
      <c r="AM240" s="25">
        <v>0.9135986984120491</v>
      </c>
      <c r="AN240" s="25">
        <v>0.90653782585164389</v>
      </c>
      <c r="AO240" s="25">
        <v>0.8800996343331452</v>
      </c>
      <c r="AP240" s="25">
        <v>0.58794631566294109</v>
      </c>
      <c r="AQ240" s="25">
        <v>0.9114084987396317</v>
      </c>
      <c r="AR240" s="25">
        <v>0.9135986984120491</v>
      </c>
      <c r="AS240" s="25">
        <v>0.90653782585164389</v>
      </c>
      <c r="AT240" s="25">
        <v>0.8800996343331452</v>
      </c>
      <c r="AU240" s="25">
        <v>0.58794631566294109</v>
      </c>
      <c r="AW240" s="1">
        <v>12.65973188314879</v>
      </c>
      <c r="AX240" s="1">
        <v>14.806509452478124</v>
      </c>
      <c r="AY240" s="2">
        <v>2281114.8020828073</v>
      </c>
      <c r="AZ240" s="1">
        <v>15.006909598209557</v>
      </c>
      <c r="BA240" s="1">
        <v>17.090476740312667</v>
      </c>
      <c r="BB240" s="2">
        <v>1533189.730419104</v>
      </c>
      <c r="BC240" s="2">
        <f t="shared" si="32"/>
        <v>-747925.0716637033</v>
      </c>
      <c r="BD240" s="242">
        <f t="shared" si="33"/>
        <v>2.3471777150607664</v>
      </c>
      <c r="BE240" s="510">
        <f t="shared" si="27"/>
        <v>-318648.67618016736</v>
      </c>
      <c r="BF240" s="161">
        <f t="shared" si="28"/>
        <v>-255557.70077900076</v>
      </c>
      <c r="BG240" s="2">
        <f t="shared" si="29"/>
        <v>867915.80529442523</v>
      </c>
      <c r="BI240">
        <f t="shared" si="30"/>
        <v>0</v>
      </c>
      <c r="BJ240" s="90">
        <f t="shared" si="31"/>
        <v>1</v>
      </c>
      <c r="BP240" s="206">
        <f t="shared" si="34"/>
        <v>867915.80529442523</v>
      </c>
    </row>
    <row r="241" spans="1:68">
      <c r="A241" s="11">
        <v>235</v>
      </c>
      <c r="C241" s="25">
        <v>0.92305943628056031</v>
      </c>
      <c r="D241" s="25">
        <v>7.694056371943972E-2</v>
      </c>
      <c r="E241" s="426" t="e">
        <v>#REF!</v>
      </c>
      <c r="F241" s="25">
        <v>0.85613896312695503</v>
      </c>
      <c r="G241" s="25">
        <v>0.14386103687304494</v>
      </c>
      <c r="H241" s="426" t="e">
        <v>#REF!</v>
      </c>
      <c r="I241" s="25">
        <v>0.76044018868499996</v>
      </c>
      <c r="J241" s="25">
        <v>0.23955981131500004</v>
      </c>
      <c r="K241" s="426" t="e">
        <v>#REF!</v>
      </c>
      <c r="L241" s="25">
        <v>0.13332359213355238</v>
      </c>
      <c r="M241" s="25">
        <v>0.50081090543523632</v>
      </c>
      <c r="N241" s="25">
        <v>0.3658655024312113</v>
      </c>
      <c r="O241" s="25">
        <v>-10.800266584900994</v>
      </c>
      <c r="P241" s="25">
        <v>3.2410232962308466E-2</v>
      </c>
      <c r="Q241" s="25">
        <v>7.9557000922547341E-5</v>
      </c>
      <c r="R241" s="25">
        <v>1.0506715314263779</v>
      </c>
      <c r="S241" s="146"/>
      <c r="T241">
        <v>1.0421763278000704</v>
      </c>
      <c r="U241">
        <v>0.44950378302514465</v>
      </c>
      <c r="V241">
        <v>0.31853062493909529</v>
      </c>
      <c r="W241">
        <v>1</v>
      </c>
      <c r="Y241" s="2">
        <v>2367.0723034748007</v>
      </c>
      <c r="Z241" s="2">
        <v>1842.0102932583065</v>
      </c>
      <c r="AA241" s="2">
        <v>2207.6660034610954</v>
      </c>
      <c r="AB241" s="2">
        <v>6893.5329888063015</v>
      </c>
      <c r="AC241" s="2">
        <v>1041.165522958642</v>
      </c>
      <c r="AD241" s="2">
        <v>334.7938309496908</v>
      </c>
      <c r="AE241" s="2">
        <v>628.08044629541484</v>
      </c>
      <c r="AF241" s="2">
        <v>857.38058368365887</v>
      </c>
      <c r="AG241" s="2">
        <v>90.720238931432078</v>
      </c>
      <c r="AH241" s="2">
        <v>361.52192132932055</v>
      </c>
      <c r="AI241" s="2">
        <v>649581.83399085398</v>
      </c>
      <c r="AJ241" s="2">
        <v>622407.94546735589</v>
      </c>
      <c r="AL241" s="25">
        <v>0.92470453338834102</v>
      </c>
      <c r="AM241" s="25">
        <v>0.91233378009207799</v>
      </c>
      <c r="AN241" s="25">
        <v>0.90421687578910448</v>
      </c>
      <c r="AO241" s="25">
        <v>0.83698136598889861</v>
      </c>
      <c r="AP241" s="25">
        <v>0.70546488314453515</v>
      </c>
      <c r="AQ241" s="25">
        <v>0.92470453338834102</v>
      </c>
      <c r="AR241" s="25">
        <v>0.91233378009207799</v>
      </c>
      <c r="AS241" s="25">
        <v>0.90421687578910448</v>
      </c>
      <c r="AT241" s="25">
        <v>0.83698136598889861</v>
      </c>
      <c r="AU241" s="25">
        <v>0.70546488314453515</v>
      </c>
      <c r="AW241" s="1">
        <v>13.451066995931203</v>
      </c>
      <c r="AX241" s="1">
        <v>15.255485661802222</v>
      </c>
      <c r="AY241" s="2">
        <v>2119695.1565504763</v>
      </c>
      <c r="AZ241" s="1">
        <v>15.316354864905167</v>
      </c>
      <c r="BA241" s="1">
        <v>17.141210457397861</v>
      </c>
      <c r="BB241" s="2">
        <v>1647100.4452262677</v>
      </c>
      <c r="BC241" s="2">
        <f t="shared" si="32"/>
        <v>-472594.71132420865</v>
      </c>
      <c r="BD241" s="242">
        <f t="shared" si="33"/>
        <v>1.8652878689739634</v>
      </c>
      <c r="BE241" s="510">
        <f t="shared" si="27"/>
        <v>-253362.88257971048</v>
      </c>
      <c r="BF241" s="161">
        <f t="shared" si="28"/>
        <v>32475.562798516359</v>
      </c>
      <c r="BG241" s="2">
        <f t="shared" si="29"/>
        <v>803516.33315855893</v>
      </c>
      <c r="BI241">
        <f t="shared" si="30"/>
        <v>0</v>
      </c>
      <c r="BJ241" s="90">
        <f t="shared" si="31"/>
        <v>1</v>
      </c>
      <c r="BP241" s="206">
        <f t="shared" si="34"/>
        <v>803516.33315855893</v>
      </c>
    </row>
    <row r="242" spans="1:68">
      <c r="A242" s="11">
        <v>236</v>
      </c>
      <c r="C242" s="25">
        <v>0.92721451288435608</v>
      </c>
      <c r="D242" s="25">
        <v>7.2785487115643865E-2</v>
      </c>
      <c r="E242" s="426" t="e">
        <v>#REF!</v>
      </c>
      <c r="F242" s="25">
        <v>0.85757214846468366</v>
      </c>
      <c r="G242" s="25">
        <v>0.14242785153531637</v>
      </c>
      <c r="H242" s="426" t="e">
        <v>#REF!</v>
      </c>
      <c r="I242" s="25">
        <v>0.74744673035878195</v>
      </c>
      <c r="J242" s="25">
        <v>0.2525532696412181</v>
      </c>
      <c r="K242" s="426" t="e">
        <v>#REF!</v>
      </c>
      <c r="L242" s="25">
        <v>0.17060355727662146</v>
      </c>
      <c r="M242" s="25">
        <v>0.50123401497552855</v>
      </c>
      <c r="N242" s="25">
        <v>0.32816242774784998</v>
      </c>
      <c r="O242" s="25">
        <v>-11.210683216300771</v>
      </c>
      <c r="P242" s="25">
        <v>3.5016430849950098E-2</v>
      </c>
      <c r="Q242" s="25">
        <v>5.8880939905455338E-5</v>
      </c>
      <c r="R242" s="25">
        <v>1.0760967312312335</v>
      </c>
      <c r="S242" s="146"/>
      <c r="T242">
        <v>0.94514808002858297</v>
      </c>
      <c r="U242">
        <v>0.44895412159441045</v>
      </c>
      <c r="V242">
        <v>0.33631825831096818</v>
      </c>
      <c r="W242">
        <v>1</v>
      </c>
      <c r="Y242" s="2">
        <v>2112.3106608979465</v>
      </c>
      <c r="Z242" s="2">
        <v>5214.412037700703</v>
      </c>
      <c r="AA242" s="2">
        <v>91.552646491828384</v>
      </c>
      <c r="AB242" s="2">
        <v>3727.6107448393095</v>
      </c>
      <c r="AC242" s="2">
        <v>370.86134437410965</v>
      </c>
      <c r="AD242" s="2">
        <v>172.44395061667404</v>
      </c>
      <c r="AE242" s="2">
        <v>537.70209401174577</v>
      </c>
      <c r="AF242" s="2">
        <v>1166.6036022394292</v>
      </c>
      <c r="AG242" s="2">
        <v>112.65729467483742</v>
      </c>
      <c r="AH242" s="2">
        <v>497.9009041707402</v>
      </c>
      <c r="AI242" s="2">
        <v>462034.29950178176</v>
      </c>
      <c r="AJ242" s="2">
        <v>428989.5458113015</v>
      </c>
      <c r="AL242" s="25">
        <v>0.91276700165514779</v>
      </c>
      <c r="AM242" s="25">
        <v>0.91618357105289649</v>
      </c>
      <c r="AN242" s="25">
        <v>0.90460612893445547</v>
      </c>
      <c r="AO242" s="25">
        <v>0.88887657374542761</v>
      </c>
      <c r="AP242" s="25">
        <v>0.71915521576614494</v>
      </c>
      <c r="AQ242" s="25">
        <v>0.91276700165514779</v>
      </c>
      <c r="AR242" s="25">
        <v>0.91618357105289649</v>
      </c>
      <c r="AS242" s="25">
        <v>0.90460612893445547</v>
      </c>
      <c r="AT242" s="25">
        <v>0.88887657374542761</v>
      </c>
      <c r="AU242" s="25">
        <v>0.71915521576614494</v>
      </c>
      <c r="AW242" s="1">
        <v>13.524430743240119</v>
      </c>
      <c r="AX242" s="1">
        <v>15.437068098285083</v>
      </c>
      <c r="AY242" s="2">
        <v>1709866.4566967066</v>
      </c>
      <c r="AZ242" s="1">
        <v>15.518638023506952</v>
      </c>
      <c r="BA242" s="1">
        <v>17.433792087836476</v>
      </c>
      <c r="BB242" s="2">
        <v>1198154.1639385524</v>
      </c>
      <c r="BC242" s="2">
        <f t="shared" si="32"/>
        <v>-511712.29275815422</v>
      </c>
      <c r="BD242" s="242">
        <f t="shared" si="33"/>
        <v>1.9942072802668331</v>
      </c>
      <c r="BE242" s="510">
        <f t="shared" si="27"/>
        <v>-256599.35043948141</v>
      </c>
      <c r="BF242" s="161">
        <f t="shared" si="28"/>
        <v>454042.46222171257</v>
      </c>
      <c r="BG242" s="2">
        <f t="shared" si="29"/>
        <v>1284827.9198225599</v>
      </c>
      <c r="BI242">
        <f t="shared" si="30"/>
        <v>0</v>
      </c>
      <c r="BJ242" s="90">
        <f t="shared" si="31"/>
        <v>1</v>
      </c>
      <c r="BP242" s="206">
        <f t="shared" si="34"/>
        <v>1284827.9198225599</v>
      </c>
    </row>
    <row r="243" spans="1:68">
      <c r="A243" s="11">
        <v>237</v>
      </c>
      <c r="C243" s="25">
        <v>0.93139877191378806</v>
      </c>
      <c r="D243" s="25">
        <v>6.8601228086211913E-2</v>
      </c>
      <c r="E243" s="426" t="e">
        <v>#REF!</v>
      </c>
      <c r="F243" s="25">
        <v>0.85059975450599545</v>
      </c>
      <c r="G243" s="25">
        <v>0.14940024549400457</v>
      </c>
      <c r="H243" s="426" t="e">
        <v>#REF!</v>
      </c>
      <c r="I243" s="25">
        <v>0.77096344041208886</v>
      </c>
      <c r="J243" s="25">
        <v>0.22903655958791108</v>
      </c>
      <c r="K243" s="426" t="e">
        <v>#REF!</v>
      </c>
      <c r="L243" s="25">
        <v>0.13366797023248195</v>
      </c>
      <c r="M243" s="25">
        <v>0.49779104516510275</v>
      </c>
      <c r="N243" s="25">
        <v>0.3685409846024153</v>
      </c>
      <c r="O243" s="25">
        <v>-11.154520281593182</v>
      </c>
      <c r="P243" s="25">
        <v>3.6337101418459354E-2</v>
      </c>
      <c r="Q243" s="25">
        <v>6.5834797500941811E-5</v>
      </c>
      <c r="R243" s="25">
        <v>1.0566741601686396</v>
      </c>
      <c r="S243" s="146"/>
      <c r="T243">
        <v>0.91836582555405533</v>
      </c>
      <c r="U243">
        <v>0.4680440352291157</v>
      </c>
      <c r="V243">
        <v>0.30551318171339903</v>
      </c>
      <c r="W243">
        <v>1</v>
      </c>
      <c r="Y243" s="2">
        <v>601.75956589682119</v>
      </c>
      <c r="Z243" s="2">
        <v>3685.6230311036747</v>
      </c>
      <c r="AA243" s="2">
        <v>1982.553155992963</v>
      </c>
      <c r="AB243" s="2">
        <v>3111.2351841532259</v>
      </c>
      <c r="AC243" s="2">
        <v>1396.2923838102379</v>
      </c>
      <c r="AD243" s="2">
        <v>815.11702619664732</v>
      </c>
      <c r="AE243" s="2">
        <v>583.02836431100911</v>
      </c>
      <c r="AF243" s="2">
        <v>1364.5551451567997</v>
      </c>
      <c r="AG243" s="2">
        <v>101.13456145310701</v>
      </c>
      <c r="AH243" s="2">
        <v>430.45802774724973</v>
      </c>
      <c r="AI243" s="2">
        <v>504877.2869757837</v>
      </c>
      <c r="AJ243" s="2">
        <v>477525.00142090151</v>
      </c>
      <c r="AL243" s="25">
        <v>0.91944648968785003</v>
      </c>
      <c r="AM243" s="25">
        <v>0.9169204666505939</v>
      </c>
      <c r="AN243" s="25">
        <v>0.90862241989166925</v>
      </c>
      <c r="AO243" s="25">
        <v>0.88599782831592067</v>
      </c>
      <c r="AP243" s="25">
        <v>0.73975212394686174</v>
      </c>
      <c r="AQ243" s="25">
        <v>0.91944648968785003</v>
      </c>
      <c r="AR243" s="25">
        <v>0.9169204666505939</v>
      </c>
      <c r="AS243" s="25">
        <v>0.90862241989166925</v>
      </c>
      <c r="AT243" s="25">
        <v>0.88599782831592067</v>
      </c>
      <c r="AU243" s="25">
        <v>0.73975212394686174</v>
      </c>
      <c r="AW243" s="1">
        <v>13.579396464816023</v>
      </c>
      <c r="AX243" s="1">
        <v>15.321280418895659</v>
      </c>
      <c r="AY243" s="2">
        <v>1721987.6670858229</v>
      </c>
      <c r="AZ243" s="1">
        <v>15.679304056325279</v>
      </c>
      <c r="BA243" s="1">
        <v>17.449088120798422</v>
      </c>
      <c r="BB243" s="2">
        <v>1232877.3216864432</v>
      </c>
      <c r="BC243" s="2">
        <f t="shared" si="32"/>
        <v>-489110.34539937973</v>
      </c>
      <c r="BD243" s="242">
        <f t="shared" si="33"/>
        <v>2.0999075915092558</v>
      </c>
      <c r="BE243" s="510">
        <f t="shared" si="27"/>
        <v>-232919.93770442248</v>
      </c>
      <c r="BF243" s="161">
        <f t="shared" si="28"/>
        <v>450715.76728474093</v>
      </c>
      <c r="BG243" s="2">
        <f t="shared" si="29"/>
        <v>1275811.3273256014</v>
      </c>
      <c r="BI243">
        <f t="shared" si="30"/>
        <v>0</v>
      </c>
      <c r="BJ243" s="90">
        <f t="shared" si="31"/>
        <v>1</v>
      </c>
      <c r="BP243" s="206">
        <f t="shared" si="34"/>
        <v>1275811.3273256014</v>
      </c>
    </row>
    <row r="244" spans="1:68">
      <c r="A244" s="11">
        <v>238</v>
      </c>
      <c r="C244" s="25">
        <v>0.92516260861635968</v>
      </c>
      <c r="D244" s="25">
        <v>7.4837391383640289E-2</v>
      </c>
      <c r="E244" s="426" t="e">
        <v>#REF!</v>
      </c>
      <c r="F244" s="25">
        <v>0.85063065180057607</v>
      </c>
      <c r="G244" s="25">
        <v>0.14936934819942393</v>
      </c>
      <c r="H244" s="426" t="e">
        <v>#REF!</v>
      </c>
      <c r="I244" s="25">
        <v>0.75431392153050769</v>
      </c>
      <c r="J244" s="25">
        <v>0.24568607846949231</v>
      </c>
      <c r="K244" s="426" t="e">
        <v>#REF!</v>
      </c>
      <c r="L244" s="25">
        <v>0.13271024105916773</v>
      </c>
      <c r="M244" s="25">
        <v>0.50134749548773849</v>
      </c>
      <c r="N244" s="25">
        <v>0.36594226345309377</v>
      </c>
      <c r="O244" s="25">
        <v>-11.209209596001749</v>
      </c>
      <c r="P244" s="25">
        <v>3.2836503049020083E-2</v>
      </c>
      <c r="Q244" s="25">
        <v>5.3808642203574387E-5</v>
      </c>
      <c r="R244" s="25">
        <v>1.0984485693580466</v>
      </c>
      <c r="S244" s="146"/>
      <c r="T244">
        <v>0.99991232958776277</v>
      </c>
      <c r="U244">
        <v>0.46608125644798953</v>
      </c>
      <c r="V244">
        <v>0.32865199259141298</v>
      </c>
      <c r="W244">
        <v>1</v>
      </c>
      <c r="Y244" s="2">
        <v>1212.7965473366048</v>
      </c>
      <c r="Z244" s="2">
        <v>9435.7533987082043</v>
      </c>
      <c r="AA244" s="2">
        <v>74.538149839228339</v>
      </c>
      <c r="AB244" s="2">
        <v>6895.1051042967747</v>
      </c>
      <c r="AC244" s="2">
        <v>362.21006867763248</v>
      </c>
      <c r="AD244" s="2">
        <v>884.91642231981928</v>
      </c>
      <c r="AE244" s="2">
        <v>618.57921399180861</v>
      </c>
      <c r="AF244" s="2">
        <v>926.76200818528525</v>
      </c>
      <c r="AG244" s="2">
        <v>66.395974473193078</v>
      </c>
      <c r="AH244" s="2">
        <v>360.9114558103339</v>
      </c>
      <c r="AI244" s="2">
        <v>628176.36931538954</v>
      </c>
      <c r="AJ244" s="2">
        <v>573405.30451684585</v>
      </c>
      <c r="AL244" s="25">
        <v>0.91293797504020513</v>
      </c>
      <c r="AM244" s="25">
        <v>0.91504469899097118</v>
      </c>
      <c r="AN244" s="25">
        <v>0.91255192708451394</v>
      </c>
      <c r="AO244" s="25">
        <v>0.85271676648155048</v>
      </c>
      <c r="AP244" s="25">
        <v>0.69483698497214075</v>
      </c>
      <c r="AQ244" s="25">
        <v>0.91293797504020513</v>
      </c>
      <c r="AR244" s="25">
        <v>0.91504469899097118</v>
      </c>
      <c r="AS244" s="25">
        <v>0.91255192708451394</v>
      </c>
      <c r="AT244" s="25">
        <v>0.85271676648155048</v>
      </c>
      <c r="AU244" s="25">
        <v>0.69483698497214075</v>
      </c>
      <c r="AW244" s="1">
        <v>13.251239306376174</v>
      </c>
      <c r="AX244" s="1">
        <v>15.14706835788572</v>
      </c>
      <c r="AY244" s="2">
        <v>2010631.4306897395</v>
      </c>
      <c r="AZ244" s="1">
        <v>15.170428905629828</v>
      </c>
      <c r="BA244" s="1">
        <v>17.069908090455321</v>
      </c>
      <c r="BB244" s="2">
        <v>1481848.0590273025</v>
      </c>
      <c r="BC244" s="2">
        <f t="shared" si="32"/>
        <v>-528783.37166243698</v>
      </c>
      <c r="BD244" s="242">
        <f t="shared" si="33"/>
        <v>1.9191895992536541</v>
      </c>
      <c r="BE244" s="510">
        <f t="shared" si="27"/>
        <v>-275524.30039641389</v>
      </c>
      <c r="BF244" s="161">
        <f t="shared" si="28"/>
        <v>109566.85833044816</v>
      </c>
      <c r="BG244" s="2">
        <f t="shared" si="29"/>
        <v>945420.56587347016</v>
      </c>
      <c r="BI244">
        <f t="shared" si="30"/>
        <v>0</v>
      </c>
      <c r="BJ244" s="90">
        <f t="shared" si="31"/>
        <v>1</v>
      </c>
      <c r="BP244" s="206">
        <f t="shared" si="34"/>
        <v>945420.56587347016</v>
      </c>
    </row>
    <row r="245" spans="1:68">
      <c r="A245" s="11">
        <v>239</v>
      </c>
      <c r="C245" s="25">
        <v>0.91917973169551037</v>
      </c>
      <c r="D245" s="25">
        <v>8.0820268304489573E-2</v>
      </c>
      <c r="E245" s="426" t="e">
        <v>#REF!</v>
      </c>
      <c r="F245" s="25">
        <v>0.85282124282331861</v>
      </c>
      <c r="G245" s="25">
        <v>0.14717875717668133</v>
      </c>
      <c r="H245" s="426" t="e">
        <v>#REF!</v>
      </c>
      <c r="I245" s="25">
        <v>0.7713483843965967</v>
      </c>
      <c r="J245" s="25">
        <v>0.22865161560340325</v>
      </c>
      <c r="K245" s="426" t="e">
        <v>#REF!</v>
      </c>
      <c r="L245" s="25">
        <v>0.14424765323928418</v>
      </c>
      <c r="M245" s="25">
        <v>0.49562462372176935</v>
      </c>
      <c r="N245" s="25">
        <v>0.36012772303894641</v>
      </c>
      <c r="O245" s="25">
        <v>-10.624652856212348</v>
      </c>
      <c r="P245" s="25">
        <v>3.1406495038349108E-2</v>
      </c>
      <c r="Q245" s="25">
        <v>9.0915499060282025E-5</v>
      </c>
      <c r="R245" s="25">
        <v>1.029312290399897</v>
      </c>
      <c r="S245" s="146"/>
      <c r="T245">
        <v>1.0304260264864278</v>
      </c>
      <c r="U245">
        <v>0.45577825149041595</v>
      </c>
      <c r="V245">
        <v>0.30471245013506226</v>
      </c>
      <c r="W245">
        <v>1</v>
      </c>
      <c r="Y245" s="2">
        <v>898.85551256784436</v>
      </c>
      <c r="Z245" s="2">
        <v>676.35157217717028</v>
      </c>
      <c r="AA245" s="2">
        <v>1514.7740882091741</v>
      </c>
      <c r="AB245" s="2">
        <v>1105.8708760150084</v>
      </c>
      <c r="AC245" s="2">
        <v>337.15443790927844</v>
      </c>
      <c r="AD245" s="2">
        <v>6157.0826089255788</v>
      </c>
      <c r="AE245" s="2">
        <v>546.60715624879731</v>
      </c>
      <c r="AF245" s="2">
        <v>860.32331049553147</v>
      </c>
      <c r="AG245" s="2">
        <v>200.24555897680722</v>
      </c>
      <c r="AH245" s="2">
        <v>860.04301303841351</v>
      </c>
      <c r="AI245" s="2">
        <v>624151.37522091554</v>
      </c>
      <c r="AJ245" s="2">
        <v>583043.75939869601</v>
      </c>
      <c r="AL245" s="25">
        <v>0.92303589517865414</v>
      </c>
      <c r="AM245" s="25">
        <v>0.91226974460891541</v>
      </c>
      <c r="AN245" s="25">
        <v>0.91114625045215547</v>
      </c>
      <c r="AO245" s="25">
        <v>0.87971265067033855</v>
      </c>
      <c r="AP245" s="25">
        <v>0.733445869891025</v>
      </c>
      <c r="AQ245" s="25">
        <v>0.92303589517865414</v>
      </c>
      <c r="AR245" s="25">
        <v>0.91226974460891541</v>
      </c>
      <c r="AS245" s="25">
        <v>0.91114625045215547</v>
      </c>
      <c r="AT245" s="25">
        <v>0.87971265067033855</v>
      </c>
      <c r="AU245" s="25">
        <v>0.733445869891025</v>
      </c>
      <c r="AW245" s="1">
        <v>13.415504939775449</v>
      </c>
      <c r="AX245" s="1">
        <v>15.151659866141213</v>
      </c>
      <c r="AY245" s="2">
        <v>2076195.4762410244</v>
      </c>
      <c r="AZ245" s="1">
        <v>15.344558103565287</v>
      </c>
      <c r="BA245" s="1">
        <v>17.114152219446751</v>
      </c>
      <c r="BB245" s="2">
        <v>1631953.0506099777</v>
      </c>
      <c r="BC245" s="2">
        <f t="shared" si="32"/>
        <v>-444242.42563104676</v>
      </c>
      <c r="BD245" s="242">
        <f t="shared" si="33"/>
        <v>1.9290531637898383</v>
      </c>
      <c r="BE245" s="510">
        <f t="shared" si="27"/>
        <v>-230290.40047723899</v>
      </c>
      <c r="BF245" s="161">
        <f t="shared" si="28"/>
        <v>70285.314123047283</v>
      </c>
      <c r="BG245" s="2">
        <f t="shared" si="29"/>
        <v>823176.24596046819</v>
      </c>
      <c r="BI245">
        <f t="shared" si="30"/>
        <v>0</v>
      </c>
      <c r="BJ245" s="90">
        <f t="shared" si="31"/>
        <v>1</v>
      </c>
      <c r="BP245" s="206">
        <f t="shared" si="34"/>
        <v>823176.24596046819</v>
      </c>
    </row>
    <row r="246" spans="1:68">
      <c r="A246" s="11">
        <v>240</v>
      </c>
      <c r="C246" s="25">
        <v>0.91574863553808483</v>
      </c>
      <c r="D246" s="25">
        <v>8.4251364461915168E-2</v>
      </c>
      <c r="E246" s="426" t="e">
        <v>#REF!</v>
      </c>
      <c r="F246" s="25">
        <v>0.85912360186039527</v>
      </c>
      <c r="G246" s="25">
        <v>0.1408763981396047</v>
      </c>
      <c r="H246" s="426" t="e">
        <v>#REF!</v>
      </c>
      <c r="I246" s="25">
        <v>0.74248800231076317</v>
      </c>
      <c r="J246" s="25">
        <v>0.25751199768923683</v>
      </c>
      <c r="K246" s="426" t="e">
        <v>#REF!</v>
      </c>
      <c r="L246" s="25">
        <v>0.12574184960675605</v>
      </c>
      <c r="M246" s="25">
        <v>0.50088379296901797</v>
      </c>
      <c r="N246" s="25">
        <v>0.37337435742422598</v>
      </c>
      <c r="O246" s="25">
        <v>-11.345976506531928</v>
      </c>
      <c r="P246" s="25">
        <v>3.3699975060954734E-2</v>
      </c>
      <c r="Q246" s="25">
        <v>4.8663682077863189E-5</v>
      </c>
      <c r="R246" s="25">
        <v>1.1068032540816333</v>
      </c>
      <c r="S246" s="146"/>
      <c r="T246">
        <v>1.0751077655306294</v>
      </c>
      <c r="U246">
        <v>0.44291464847181705</v>
      </c>
      <c r="V246">
        <v>0.34253708360231161</v>
      </c>
      <c r="W246">
        <v>1</v>
      </c>
      <c r="Y246" s="2">
        <v>931.36874391404342</v>
      </c>
      <c r="Z246" s="2">
        <v>1037.6857485533976</v>
      </c>
      <c r="AA246" s="2">
        <v>77.880124390800262</v>
      </c>
      <c r="AB246" s="2">
        <v>14536.907109166557</v>
      </c>
      <c r="AC246" s="2">
        <v>1303.3665316654208</v>
      </c>
      <c r="AD246" s="2">
        <v>223.21253767537772</v>
      </c>
      <c r="AE246" s="2">
        <v>604.30887405514397</v>
      </c>
      <c r="AF246" s="2">
        <v>1103.724719689583</v>
      </c>
      <c r="AG246" s="2">
        <v>95.252581668160389</v>
      </c>
      <c r="AH246" s="2">
        <v>575.05654716190111</v>
      </c>
      <c r="AI246" s="2">
        <v>451634.7099684272</v>
      </c>
      <c r="AJ246" s="2">
        <v>410942.0801213744</v>
      </c>
      <c r="AL246" s="25">
        <v>0.91222434609109038</v>
      </c>
      <c r="AM246" s="25">
        <v>0.90824041583727899</v>
      </c>
      <c r="AN246" s="25">
        <v>0.91063166655354344</v>
      </c>
      <c r="AO246" s="25">
        <v>0.83834404333071266</v>
      </c>
      <c r="AP246" s="25">
        <v>0.69742719656482621</v>
      </c>
      <c r="AQ246" s="25">
        <v>0.91222434609109038</v>
      </c>
      <c r="AR246" s="25">
        <v>0.90824041583727899</v>
      </c>
      <c r="AS246" s="25">
        <v>0.91063166655354344</v>
      </c>
      <c r="AT246" s="25">
        <v>0.83834404333071266</v>
      </c>
      <c r="AU246" s="25">
        <v>0.69742719656482621</v>
      </c>
      <c r="AW246" s="1">
        <v>13.063858974419306</v>
      </c>
      <c r="AX246" s="1">
        <v>14.978351544532019</v>
      </c>
      <c r="AY246" s="2">
        <v>1394654.5625201745</v>
      </c>
      <c r="AZ246" s="1">
        <v>14.883738941342486</v>
      </c>
      <c r="BA246" s="1">
        <v>16.818606290790346</v>
      </c>
      <c r="BB246" s="2">
        <v>1261707.2866571133</v>
      </c>
      <c r="BC246" s="2">
        <f t="shared" si="32"/>
        <v>-132947.27586306119</v>
      </c>
      <c r="BD246" s="242">
        <f t="shared" si="33"/>
        <v>1.81987996692318</v>
      </c>
      <c r="BE246" s="510">
        <f t="shared" si="27"/>
        <v>-73052.771764849647</v>
      </c>
      <c r="BF246" s="161">
        <f t="shared" si="28"/>
        <v>695562.87338691438</v>
      </c>
      <c r="BG246" s="2">
        <f t="shared" si="29"/>
        <v>1119690.9439576843</v>
      </c>
      <c r="BI246">
        <f t="shared" si="30"/>
        <v>0</v>
      </c>
      <c r="BJ246" s="90">
        <f t="shared" si="31"/>
        <v>1</v>
      </c>
      <c r="BP246" s="206">
        <f t="shared" si="34"/>
        <v>1119690.9439576843</v>
      </c>
    </row>
    <row r="247" spans="1:68">
      <c r="A247" s="11">
        <v>241</v>
      </c>
      <c r="C247" s="25">
        <v>0.92615580046294566</v>
      </c>
      <c r="D247" s="25">
        <v>7.3844199537054359E-2</v>
      </c>
      <c r="E247" s="426" t="e">
        <v>#REF!</v>
      </c>
      <c r="F247" s="25">
        <v>0.85133733881993878</v>
      </c>
      <c r="G247" s="25">
        <v>0.14866266118006122</v>
      </c>
      <c r="H247" s="426" t="e">
        <v>#REF!</v>
      </c>
      <c r="I247" s="25">
        <v>0.76146616576389858</v>
      </c>
      <c r="J247" s="25">
        <v>0.23853383423610139</v>
      </c>
      <c r="K247" s="426" t="e">
        <v>#REF!</v>
      </c>
      <c r="L247" s="25">
        <v>0.11087610894003541</v>
      </c>
      <c r="M247" s="25">
        <v>0.49785579433011107</v>
      </c>
      <c r="N247" s="25">
        <v>0.39126809672985352</v>
      </c>
      <c r="O247" s="25">
        <v>-11.62547241456369</v>
      </c>
      <c r="P247" s="25">
        <v>3.3853701746626552E-2</v>
      </c>
      <c r="Q247" s="25">
        <v>3.7036118669944987E-5</v>
      </c>
      <c r="R247" s="25">
        <v>1.1502962835228085</v>
      </c>
      <c r="S247" s="146"/>
      <c r="T247">
        <v>0.9716286450373165</v>
      </c>
      <c r="U247">
        <v>0.45691301647615457</v>
      </c>
      <c r="V247">
        <v>0.31749076184285602</v>
      </c>
      <c r="W247">
        <v>1</v>
      </c>
      <c r="Y247" s="2">
        <v>1480.7682073832891</v>
      </c>
      <c r="Z247" s="2">
        <v>5949.1326123607951</v>
      </c>
      <c r="AA247" s="2">
        <v>26.503404849790588</v>
      </c>
      <c r="AB247" s="2">
        <v>935.19359613736219</v>
      </c>
      <c r="AC247" s="2">
        <v>4444.2906923649825</v>
      </c>
      <c r="AD247" s="2">
        <v>398.02442621085237</v>
      </c>
      <c r="AE247" s="2">
        <v>618.60808480086439</v>
      </c>
      <c r="AF247" s="2">
        <v>1030.59903579104</v>
      </c>
      <c r="AG247" s="2">
        <v>39.383933545208258</v>
      </c>
      <c r="AH247" s="2">
        <v>452.28578387788627</v>
      </c>
      <c r="AI247" s="2">
        <v>405404.53875339346</v>
      </c>
      <c r="AJ247" s="2">
        <v>377232.47578953858</v>
      </c>
      <c r="AL247" s="25">
        <v>0.91699152648581017</v>
      </c>
      <c r="AM247" s="25">
        <v>0.91497014071864124</v>
      </c>
      <c r="AN247" s="25">
        <v>0.9103733048307181</v>
      </c>
      <c r="AO247" s="25">
        <v>0.86488713479769208</v>
      </c>
      <c r="AP247" s="25">
        <v>0.77696823053477893</v>
      </c>
      <c r="AQ247" s="25">
        <v>0.91699152648581017</v>
      </c>
      <c r="AR247" s="25">
        <v>0.91497014071864124</v>
      </c>
      <c r="AS247" s="25">
        <v>0.9103733048307181</v>
      </c>
      <c r="AT247" s="25">
        <v>0.86488713479769208</v>
      </c>
      <c r="AU247" s="25">
        <v>0.77696823053477893</v>
      </c>
      <c r="AW247" s="1">
        <v>13.213506793696594</v>
      </c>
      <c r="AX247" s="1">
        <v>14.800821823121995</v>
      </c>
      <c r="AY247" s="2">
        <v>1266796.8547913001</v>
      </c>
      <c r="AZ247" s="1">
        <v>15.270180421504016</v>
      </c>
      <c r="BA247" s="1">
        <v>16.944061196765428</v>
      </c>
      <c r="BB247" s="2">
        <v>814395.00513436145</v>
      </c>
      <c r="BC247" s="2">
        <f t="shared" si="32"/>
        <v>-452401.84965693869</v>
      </c>
      <c r="BD247" s="242">
        <f t="shared" si="33"/>
        <v>2.056673627807422</v>
      </c>
      <c r="BE247" s="510">
        <f t="shared" si="27"/>
        <v>-219967.73991760428</v>
      </c>
      <c r="BF247" s="161">
        <f t="shared" si="28"/>
        <v>847364.2322001548</v>
      </c>
      <c r="BG247" s="2">
        <f t="shared" si="29"/>
        <v>1628833.862306281</v>
      </c>
      <c r="BI247">
        <f t="shared" si="30"/>
        <v>0</v>
      </c>
      <c r="BJ247" s="90">
        <f t="shared" si="31"/>
        <v>1</v>
      </c>
      <c r="BP247" s="206">
        <f t="shared" si="34"/>
        <v>1628833.862306281</v>
      </c>
    </row>
    <row r="248" spans="1:68">
      <c r="A248" s="11">
        <v>242</v>
      </c>
      <c r="C248" s="25">
        <v>0.92466929631992834</v>
      </c>
      <c r="D248" s="25">
        <v>7.5330703680071692E-2</v>
      </c>
      <c r="E248" s="426" t="e">
        <v>#REF!</v>
      </c>
      <c r="F248" s="25">
        <v>0.85588683500380491</v>
      </c>
      <c r="G248" s="25">
        <v>0.14411316499619506</v>
      </c>
      <c r="H248" s="426" t="e">
        <v>#REF!</v>
      </c>
      <c r="I248" s="25">
        <v>0.74581074778719825</v>
      </c>
      <c r="J248" s="25">
        <v>0.25418925221280175</v>
      </c>
      <c r="K248" s="426" t="e">
        <v>#REF!</v>
      </c>
      <c r="L248" s="25">
        <v>7.8650179728495972E-2</v>
      </c>
      <c r="M248" s="25">
        <v>0.49944530478445875</v>
      </c>
      <c r="N248" s="25">
        <v>0.42190451548704533</v>
      </c>
      <c r="O248" s="25">
        <v>-11.540104013719919</v>
      </c>
      <c r="P248" s="25">
        <v>3.7472666128842813E-2</v>
      </c>
      <c r="Q248" s="25">
        <v>4.6958231807832254E-5</v>
      </c>
      <c r="R248" s="25">
        <v>1.0962647038023527</v>
      </c>
      <c r="S248" s="146"/>
      <c r="T248">
        <v>1.038108466289279</v>
      </c>
      <c r="U248">
        <v>0.44738646764408802</v>
      </c>
      <c r="V248">
        <v>0.33809566009639958</v>
      </c>
      <c r="W248">
        <v>1</v>
      </c>
      <c r="Y248" s="2">
        <v>172.21907640970514</v>
      </c>
      <c r="Z248" s="2">
        <v>2410.9847316591135</v>
      </c>
      <c r="AA248" s="2">
        <v>1033.3195271917286</v>
      </c>
      <c r="AB248" s="2">
        <v>29266.685044141053</v>
      </c>
      <c r="AC248" s="2">
        <v>266.6459293347416</v>
      </c>
      <c r="AD248" s="2">
        <v>1407.4352441180147</v>
      </c>
      <c r="AE248" s="2">
        <v>599.86093569066281</v>
      </c>
      <c r="AF248" s="2">
        <v>919.27405956801931</v>
      </c>
      <c r="AG248" s="2">
        <v>136.6158952850985</v>
      </c>
      <c r="AH248" s="2">
        <v>557.08225258677237</v>
      </c>
      <c r="AI248" s="2">
        <v>448720.27526059269</v>
      </c>
      <c r="AJ248" s="2">
        <v>418456.91629247897</v>
      </c>
      <c r="AL248" s="25">
        <v>0.91750084677974364</v>
      </c>
      <c r="AM248" s="25">
        <v>0.91306918495158018</v>
      </c>
      <c r="AN248" s="25">
        <v>0.9107515338575386</v>
      </c>
      <c r="AO248" s="25">
        <v>0.86737237246295562</v>
      </c>
      <c r="AP248" s="25">
        <v>0.77254114563466825</v>
      </c>
      <c r="AQ248" s="25">
        <v>0.91750084677974364</v>
      </c>
      <c r="AR248" s="25">
        <v>0.91306918495158018</v>
      </c>
      <c r="AS248" s="25">
        <v>0.9107515338575386</v>
      </c>
      <c r="AT248" s="25">
        <v>0.86737237246295562</v>
      </c>
      <c r="AU248" s="25">
        <v>0.77254114563466825</v>
      </c>
      <c r="AW248" s="1">
        <v>13.421008058829743</v>
      </c>
      <c r="AX248" s="1">
        <v>15.03765981699379</v>
      </c>
      <c r="AY248" s="2">
        <v>1282208.0176414095</v>
      </c>
      <c r="AZ248" s="1">
        <v>15.231755113021787</v>
      </c>
      <c r="BA248" s="1">
        <v>16.921652847138148</v>
      </c>
      <c r="BB248" s="2">
        <v>1449297.549906566</v>
      </c>
      <c r="BC248" s="2">
        <f t="shared" si="32"/>
        <v>167089.53226515651</v>
      </c>
      <c r="BD248" s="242">
        <f t="shared" si="33"/>
        <v>1.8107470541920438</v>
      </c>
      <c r="BE248" s="510">
        <f t="shared" si="27"/>
        <v>92276.572742906894</v>
      </c>
      <c r="BF248" s="161">
        <f t="shared" si="28"/>
        <v>865153.27177134925</v>
      </c>
      <c r="BG248" s="2">
        <f t="shared" si="29"/>
        <v>987783.26817692001</v>
      </c>
      <c r="BI248">
        <f t="shared" si="30"/>
        <v>0</v>
      </c>
      <c r="BJ248" s="90">
        <f t="shared" si="31"/>
        <v>1</v>
      </c>
      <c r="BP248" s="206">
        <f t="shared" si="34"/>
        <v>987783.26817692001</v>
      </c>
    </row>
    <row r="249" spans="1:68">
      <c r="A249" s="11">
        <v>243</v>
      </c>
      <c r="C249" s="25">
        <v>0.91894973459687068</v>
      </c>
      <c r="D249" s="25">
        <v>8.1050265403129346E-2</v>
      </c>
      <c r="E249" s="426" t="e">
        <v>#REF!</v>
      </c>
      <c r="F249" s="25">
        <v>0.85580084157178682</v>
      </c>
      <c r="G249" s="25">
        <v>0.14419915842821313</v>
      </c>
      <c r="H249" s="426" t="e">
        <v>#REF!</v>
      </c>
      <c r="I249" s="25">
        <v>0.77077403224213636</v>
      </c>
      <c r="J249" s="25">
        <v>0.22922596775786361</v>
      </c>
      <c r="K249" s="426" t="e">
        <v>#REF!</v>
      </c>
      <c r="L249" s="25">
        <v>0.12683349305464842</v>
      </c>
      <c r="M249" s="25">
        <v>0.49830083486487964</v>
      </c>
      <c r="N249" s="25">
        <v>0.37486567208047195</v>
      </c>
      <c r="O249" s="25">
        <v>-11.000416269703463</v>
      </c>
      <c r="P249" s="25">
        <v>3.3430524678973908E-2</v>
      </c>
      <c r="Q249" s="25">
        <v>6.7977469866137944E-5</v>
      </c>
      <c r="R249" s="25">
        <v>1.0587819033781101</v>
      </c>
      <c r="S249" s="146"/>
      <c r="T249">
        <v>1.065764573107074</v>
      </c>
      <c r="U249">
        <v>0.45257569491046234</v>
      </c>
      <c r="V249">
        <v>0.30430656039490916</v>
      </c>
      <c r="W249">
        <v>1</v>
      </c>
      <c r="Y249" s="2">
        <v>1436.5086231467635</v>
      </c>
      <c r="Z249" s="2">
        <v>612.87358584941887</v>
      </c>
      <c r="AA249" s="2">
        <v>996.09553541458115</v>
      </c>
      <c r="AB249" s="2">
        <v>2950.3250389813215</v>
      </c>
      <c r="AC249" s="2">
        <v>439.40020009767062</v>
      </c>
      <c r="AD249" s="2">
        <v>1975.7518819743236</v>
      </c>
      <c r="AE249" s="2">
        <v>540.2166706414223</v>
      </c>
      <c r="AF249" s="2">
        <v>900.34787859764549</v>
      </c>
      <c r="AG249" s="2">
        <v>184.2546090148561</v>
      </c>
      <c r="AH249" s="2">
        <v>602.06588251090284</v>
      </c>
      <c r="AI249" s="2">
        <v>495739.08673814201</v>
      </c>
      <c r="AJ249" s="2">
        <v>457169.16567024245</v>
      </c>
      <c r="AL249" s="25">
        <v>0.91581604175378362</v>
      </c>
      <c r="AM249" s="25">
        <v>0.91919549187524063</v>
      </c>
      <c r="AN249" s="25">
        <v>0.90892916135077462</v>
      </c>
      <c r="AO249" s="25">
        <v>0.89169956732787892</v>
      </c>
      <c r="AP249" s="25">
        <v>0.80885844615752434</v>
      </c>
      <c r="AQ249" s="25">
        <v>0.91581604175378362</v>
      </c>
      <c r="AR249" s="25">
        <v>0.91919549187524063</v>
      </c>
      <c r="AS249" s="25">
        <v>0.90892916135077462</v>
      </c>
      <c r="AT249" s="25">
        <v>0.89169956732787892</v>
      </c>
      <c r="AU249" s="25">
        <v>0.80885844615752434</v>
      </c>
      <c r="AW249" s="1">
        <v>13.609571173021843</v>
      </c>
      <c r="AX249" s="1">
        <v>15.177250788761262</v>
      </c>
      <c r="AY249" s="2">
        <v>1575429.901721468</v>
      </c>
      <c r="AZ249" s="1">
        <v>15.423163887446298</v>
      </c>
      <c r="BA249" s="1">
        <v>17.072561224470032</v>
      </c>
      <c r="BB249" s="2">
        <v>1228406.8195868176</v>
      </c>
      <c r="BC249" s="2">
        <f t="shared" si="32"/>
        <v>-347023.08213465032</v>
      </c>
      <c r="BD249" s="242">
        <f t="shared" si="33"/>
        <v>1.8135927144244555</v>
      </c>
      <c r="BE249" s="510">
        <f t="shared" si="27"/>
        <v>-191345.65295426777</v>
      </c>
      <c r="BF249" s="161">
        <f t="shared" si="28"/>
        <v>602101.48596202699</v>
      </c>
      <c r="BG249" s="2">
        <f t="shared" si="29"/>
        <v>1239299.40240459</v>
      </c>
      <c r="BI249">
        <f t="shared" si="30"/>
        <v>0</v>
      </c>
      <c r="BJ249" s="90">
        <f t="shared" si="31"/>
        <v>1</v>
      </c>
      <c r="BP249" s="206">
        <f t="shared" si="34"/>
        <v>1239299.40240459</v>
      </c>
    </row>
    <row r="250" spans="1:68">
      <c r="A250" s="11">
        <v>244</v>
      </c>
      <c r="C250" s="25">
        <v>0.92504171945049485</v>
      </c>
      <c r="D250" s="25">
        <v>7.4958280549505124E-2</v>
      </c>
      <c r="E250" s="426" t="e">
        <v>#REF!</v>
      </c>
      <c r="F250" s="25">
        <v>0.85892333276483157</v>
      </c>
      <c r="G250" s="25">
        <v>0.14107666723516848</v>
      </c>
      <c r="H250" s="426" t="e">
        <v>#REF!</v>
      </c>
      <c r="I250" s="25">
        <v>0.74324533236200852</v>
      </c>
      <c r="J250" s="25">
        <v>0.25675466763799148</v>
      </c>
      <c r="K250" s="426" t="e">
        <v>#REF!</v>
      </c>
      <c r="L250" s="25">
        <v>0.16831118863032807</v>
      </c>
      <c r="M250" s="25">
        <v>0.49715814231308536</v>
      </c>
      <c r="N250" s="25">
        <v>0.33453066905658663</v>
      </c>
      <c r="O250" s="25">
        <v>-11.057816714971132</v>
      </c>
      <c r="P250" s="25">
        <v>3.3158962017464683E-2</v>
      </c>
      <c r="Q250" s="25">
        <v>6.3457490940936842E-5</v>
      </c>
      <c r="R250" s="25">
        <v>1.069305931306529</v>
      </c>
      <c r="S250" s="146"/>
      <c r="T250">
        <v>0.99447930242096161</v>
      </c>
      <c r="U250">
        <v>0.43998662628592627</v>
      </c>
      <c r="V250">
        <v>0.34447219934577067</v>
      </c>
      <c r="W250">
        <v>1</v>
      </c>
      <c r="Y250" s="2">
        <v>623.11832065042415</v>
      </c>
      <c r="Z250" s="2">
        <v>1446.7214736284843</v>
      </c>
      <c r="AA250" s="2">
        <v>1346.2470004998509</v>
      </c>
      <c r="AB250" s="2">
        <v>13973.554212373905</v>
      </c>
      <c r="AC250" s="2">
        <v>2621.3861948251815</v>
      </c>
      <c r="AD250" s="2">
        <v>502.10667361081414</v>
      </c>
      <c r="AE250" s="2">
        <v>619.74561354946388</v>
      </c>
      <c r="AF250" s="2">
        <v>1483.6496379781761</v>
      </c>
      <c r="AG250" s="2">
        <v>154.06009829682446</v>
      </c>
      <c r="AH250" s="2">
        <v>309.27520158950449</v>
      </c>
      <c r="AI250" s="2">
        <v>488547.15226952208</v>
      </c>
      <c r="AJ250" s="2">
        <v>455031.94155493053</v>
      </c>
      <c r="AL250" s="25">
        <v>0.915121248337467</v>
      </c>
      <c r="AM250" s="25">
        <v>0.91737542188880661</v>
      </c>
      <c r="AN250" s="25">
        <v>0.91093124329596631</v>
      </c>
      <c r="AO250" s="25">
        <v>0.87912875373905019</v>
      </c>
      <c r="AP250" s="25">
        <v>0.7346567438635091</v>
      </c>
      <c r="AQ250" s="25">
        <v>0.915121248337467</v>
      </c>
      <c r="AR250" s="25">
        <v>0.91737542188880661</v>
      </c>
      <c r="AS250" s="25">
        <v>0.91093124329596631</v>
      </c>
      <c r="AT250" s="25">
        <v>0.87912875373905019</v>
      </c>
      <c r="AU250" s="25">
        <v>0.7346567438635091</v>
      </c>
      <c r="AW250" s="1">
        <v>13.600417215736289</v>
      </c>
      <c r="AX250" s="1">
        <v>15.432699036353066</v>
      </c>
      <c r="AY250" s="2">
        <v>1715040.7383652176</v>
      </c>
      <c r="AZ250" s="1">
        <v>15.484008090771187</v>
      </c>
      <c r="BA250" s="1">
        <v>17.326362797682631</v>
      </c>
      <c r="BB250" s="2">
        <v>1458994.0663841076</v>
      </c>
      <c r="BC250" s="2">
        <f t="shared" si="32"/>
        <v>-256046.67198111</v>
      </c>
      <c r="BD250" s="242">
        <f t="shared" si="33"/>
        <v>1.8835908750348977</v>
      </c>
      <c r="BE250" s="510">
        <f t="shared" si="27"/>
        <v>-135935.39625549852</v>
      </c>
      <c r="BF250" s="161">
        <f t="shared" si="28"/>
        <v>461026.01615258865</v>
      </c>
      <c r="BG250" s="2">
        <f t="shared" si="29"/>
        <v>1018447.2281392824</v>
      </c>
      <c r="BI250">
        <f t="shared" si="30"/>
        <v>0</v>
      </c>
      <c r="BJ250" s="90">
        <f t="shared" si="31"/>
        <v>1</v>
      </c>
      <c r="BP250" s="206">
        <f t="shared" si="34"/>
        <v>1018447.2281392824</v>
      </c>
    </row>
    <row r="251" spans="1:68">
      <c r="A251" s="11">
        <v>245</v>
      </c>
      <c r="C251" s="25">
        <v>0.91334897237758617</v>
      </c>
      <c r="D251" s="25">
        <v>8.665102762241382E-2</v>
      </c>
      <c r="E251" s="426" t="e">
        <v>#REF!</v>
      </c>
      <c r="F251" s="25">
        <v>0.85634242259366955</v>
      </c>
      <c r="G251" s="25">
        <v>0.14365757740633048</v>
      </c>
      <c r="H251" s="426" t="e">
        <v>#REF!</v>
      </c>
      <c r="I251" s="25">
        <v>0.7591430557395622</v>
      </c>
      <c r="J251" s="25">
        <v>0.24085694426043777</v>
      </c>
      <c r="K251" s="426" t="e">
        <v>#REF!</v>
      </c>
      <c r="L251" s="25">
        <v>0.12164568983680091</v>
      </c>
      <c r="M251" s="25">
        <v>0.49833492455521433</v>
      </c>
      <c r="N251" s="25">
        <v>0.38001938560798476</v>
      </c>
      <c r="O251" s="25">
        <v>-10.94182844371281</v>
      </c>
      <c r="P251" s="25">
        <v>3.2980502454660769E-2</v>
      </c>
      <c r="Q251" s="25">
        <v>7.0729533629088285E-5</v>
      </c>
      <c r="R251" s="25">
        <v>1.0506642293137034</v>
      </c>
      <c r="S251" s="146"/>
      <c r="T251">
        <v>1.0971358655515513</v>
      </c>
      <c r="U251">
        <v>0.45185847818409275</v>
      </c>
      <c r="V251">
        <v>0.32331961329428682</v>
      </c>
      <c r="W251">
        <v>1</v>
      </c>
      <c r="Y251" s="2">
        <v>1557.8789851880301</v>
      </c>
      <c r="Z251" s="2">
        <v>3045.292811198698</v>
      </c>
      <c r="AA251" s="2">
        <v>2427.7398543974159</v>
      </c>
      <c r="AB251" s="2">
        <v>1128.0970570684822</v>
      </c>
      <c r="AC251" s="2">
        <v>5593.6323467341326</v>
      </c>
      <c r="AD251" s="2">
        <v>937.25669565019291</v>
      </c>
      <c r="AE251" s="2">
        <v>489.91805028542711</v>
      </c>
      <c r="AF251" s="2">
        <v>1038.8550565590347</v>
      </c>
      <c r="AG251" s="2">
        <v>107.20663772904737</v>
      </c>
      <c r="AH251" s="2">
        <v>234.68237057443903</v>
      </c>
      <c r="AI251" s="2">
        <v>373789.13930910104</v>
      </c>
      <c r="AJ251" s="2">
        <v>330904.10182760103</v>
      </c>
      <c r="AL251" s="25">
        <v>0.91515201076127317</v>
      </c>
      <c r="AM251" s="25">
        <v>0.91681366742498793</v>
      </c>
      <c r="AN251" s="25">
        <v>0.91383894054286008</v>
      </c>
      <c r="AO251" s="25">
        <v>0.81453374503969378</v>
      </c>
      <c r="AP251" s="25">
        <v>0.78332817830925527</v>
      </c>
      <c r="AQ251" s="25">
        <v>0.91515201076127317</v>
      </c>
      <c r="AR251" s="25">
        <v>0.91681366742498793</v>
      </c>
      <c r="AS251" s="25">
        <v>0.91383894054286008</v>
      </c>
      <c r="AT251" s="25">
        <v>0.81453374503969378</v>
      </c>
      <c r="AU251" s="25">
        <v>0.78332817830925527</v>
      </c>
      <c r="AW251" s="1">
        <v>13.369171321468791</v>
      </c>
      <c r="AX251" s="1">
        <v>15.068681679355594</v>
      </c>
      <c r="AY251" s="2">
        <v>1281280.6167364412</v>
      </c>
      <c r="AZ251" s="1">
        <v>15.128537510388121</v>
      </c>
      <c r="BA251" s="1">
        <v>16.874401066083372</v>
      </c>
      <c r="BB251" s="2">
        <v>933759.11650735408</v>
      </c>
      <c r="BC251" s="2">
        <f t="shared" si="32"/>
        <v>-347521.50022908708</v>
      </c>
      <c r="BD251" s="242">
        <f t="shared" si="33"/>
        <v>1.7593661889193299</v>
      </c>
      <c r="BE251" s="510">
        <f t="shared" si="27"/>
        <v>-197526.53109842248</v>
      </c>
      <c r="BF251" s="161">
        <f t="shared" si="28"/>
        <v>857786.7946985655</v>
      </c>
      <c r="BG251" s="2">
        <f t="shared" si="29"/>
        <v>1486806.8851547451</v>
      </c>
      <c r="BI251">
        <f t="shared" si="30"/>
        <v>0</v>
      </c>
      <c r="BJ251" s="90">
        <f t="shared" si="31"/>
        <v>1</v>
      </c>
      <c r="BP251" s="206">
        <f t="shared" si="34"/>
        <v>1486806.8851547451</v>
      </c>
    </row>
    <row r="252" spans="1:68">
      <c r="A252" s="11">
        <v>246</v>
      </c>
      <c r="C252" s="25">
        <v>0.92223780429319135</v>
      </c>
      <c r="D252" s="25">
        <v>7.7762195706808687E-2</v>
      </c>
      <c r="E252" s="426" t="e">
        <v>#REF!</v>
      </c>
      <c r="F252" s="25">
        <v>0.85566491074121676</v>
      </c>
      <c r="G252" s="25">
        <v>0.14433508925878322</v>
      </c>
      <c r="H252" s="426" t="e">
        <v>#REF!</v>
      </c>
      <c r="I252" s="25">
        <v>0.72782651158266232</v>
      </c>
      <c r="J252" s="25">
        <v>0.27217348841733768</v>
      </c>
      <c r="K252" s="426" t="e">
        <v>#REF!</v>
      </c>
      <c r="L252" s="25">
        <v>0.13031920841655537</v>
      </c>
      <c r="M252" s="25">
        <v>0.49957779036848154</v>
      </c>
      <c r="N252" s="25">
        <v>0.37010300121496315</v>
      </c>
      <c r="O252" s="25">
        <v>-11.090525211477635</v>
      </c>
      <c r="P252" s="25">
        <v>3.5141270934637668E-2</v>
      </c>
      <c r="Q252" s="25">
        <v>6.6747625642005925E-5</v>
      </c>
      <c r="R252" s="25">
        <v>1.0605570501146748</v>
      </c>
      <c r="S252" s="146"/>
      <c r="T252">
        <v>1.0102178418486483</v>
      </c>
      <c r="U252">
        <v>0.45109729418818878</v>
      </c>
      <c r="V252">
        <v>0.36219946064274233</v>
      </c>
      <c r="W252">
        <v>1</v>
      </c>
      <c r="Y252" s="2">
        <v>87.400629994438589</v>
      </c>
      <c r="Z252" s="2">
        <v>875.81440757082521</v>
      </c>
      <c r="AA252" s="2">
        <v>1167.1837171238988</v>
      </c>
      <c r="AB252" s="2">
        <v>1739.0044630598418</v>
      </c>
      <c r="AC252" s="2">
        <v>3055.7772538502186</v>
      </c>
      <c r="AD252" s="2">
        <v>290.4466164236494</v>
      </c>
      <c r="AE252" s="2">
        <v>580.69994117449266</v>
      </c>
      <c r="AF252" s="2">
        <v>860.75043482140848</v>
      </c>
      <c r="AG252" s="2">
        <v>152.72887343548433</v>
      </c>
      <c r="AH252" s="2">
        <v>355.09357017625922</v>
      </c>
      <c r="AI252" s="2">
        <v>533778.50690768962</v>
      </c>
      <c r="AJ252" s="2">
        <v>498574.95223260508</v>
      </c>
      <c r="AL252" s="25">
        <v>0.91695803050692537</v>
      </c>
      <c r="AM252" s="25">
        <v>0.91597226944488652</v>
      </c>
      <c r="AN252" s="25">
        <v>0.89835422750025662</v>
      </c>
      <c r="AO252" s="25">
        <v>0.881316069751237</v>
      </c>
      <c r="AP252" s="25">
        <v>0.73662571010716182</v>
      </c>
      <c r="AQ252" s="25">
        <v>0.91695803050692537</v>
      </c>
      <c r="AR252" s="25">
        <v>0.91597226944488652</v>
      </c>
      <c r="AS252" s="25">
        <v>0.89835422750025662</v>
      </c>
      <c r="AT252" s="25">
        <v>0.881316069751237</v>
      </c>
      <c r="AU252" s="25">
        <v>0.73662571010716182</v>
      </c>
      <c r="AW252" s="1">
        <v>13.398077749085331</v>
      </c>
      <c r="AX252" s="1">
        <v>15.170336088637397</v>
      </c>
      <c r="AY252" s="2">
        <v>1765152.9574832499</v>
      </c>
      <c r="AZ252" s="1">
        <v>15.197606909544239</v>
      </c>
      <c r="BA252" s="1">
        <v>17.009196067813448</v>
      </c>
      <c r="BB252" s="2">
        <v>1312810.944626553</v>
      </c>
      <c r="BC252" s="2">
        <f t="shared" si="32"/>
        <v>-452342.01285669697</v>
      </c>
      <c r="BD252" s="242">
        <f t="shared" si="33"/>
        <v>1.7995291604589081</v>
      </c>
      <c r="BE252" s="510">
        <f t="shared" si="27"/>
        <v>-251366.87017694267</v>
      </c>
      <c r="BF252" s="161">
        <f t="shared" si="28"/>
        <v>378539.4823704029</v>
      </c>
      <c r="BG252" s="2">
        <f t="shared" si="29"/>
        <v>1118806.1609005253</v>
      </c>
      <c r="BI252">
        <f t="shared" si="30"/>
        <v>0</v>
      </c>
      <c r="BJ252" s="90">
        <f t="shared" si="31"/>
        <v>1</v>
      </c>
      <c r="BP252" s="206">
        <f t="shared" si="34"/>
        <v>1118806.1609005253</v>
      </c>
    </row>
    <row r="253" spans="1:68">
      <c r="A253" s="11">
        <v>247</v>
      </c>
      <c r="C253" s="25">
        <v>0.93431606740872464</v>
      </c>
      <c r="D253" s="25">
        <v>6.568393259127539E-2</v>
      </c>
      <c r="E253" s="426" t="e">
        <v>#REF!</v>
      </c>
      <c r="F253" s="25">
        <v>0.86299053253601932</v>
      </c>
      <c r="G253" s="25">
        <v>0.13700946746398066</v>
      </c>
      <c r="H253" s="426" t="e">
        <v>#REF!</v>
      </c>
      <c r="I253" s="25">
        <v>0.74767855342040956</v>
      </c>
      <c r="J253" s="25">
        <v>0.25232144657959038</v>
      </c>
      <c r="K253" s="426" t="e">
        <v>#REF!</v>
      </c>
      <c r="L253" s="25">
        <v>0.14053188198802763</v>
      </c>
      <c r="M253" s="25">
        <v>0.49644141137961734</v>
      </c>
      <c r="N253" s="25">
        <v>0.36302670663235498</v>
      </c>
      <c r="O253" s="25">
        <v>-11.059714134876726</v>
      </c>
      <c r="P253" s="25">
        <v>3.4326328995277926E-2</v>
      </c>
      <c r="Q253" s="25">
        <v>6.6519972498275775E-5</v>
      </c>
      <c r="R253" s="25">
        <v>1.0629141563037021</v>
      </c>
      <c r="S253" s="146"/>
      <c r="T253">
        <v>0.87900493640048249</v>
      </c>
      <c r="U253">
        <v>0.42817455266715998</v>
      </c>
      <c r="V253">
        <v>0.33643245000040733</v>
      </c>
      <c r="W253">
        <v>1</v>
      </c>
      <c r="Y253" s="2">
        <v>2128.4362134522903</v>
      </c>
      <c r="Z253" s="2">
        <v>126.23038011071972</v>
      </c>
      <c r="AA253" s="2">
        <v>1008.9728103305462</v>
      </c>
      <c r="AB253" s="2">
        <v>16238.674181954562</v>
      </c>
      <c r="AC253" s="2">
        <v>593.68216236509772</v>
      </c>
      <c r="AD253" s="2">
        <v>1484.3627139819955</v>
      </c>
      <c r="AE253" s="2">
        <v>583.62289245013756</v>
      </c>
      <c r="AF253" s="2">
        <v>1267.3396628604971</v>
      </c>
      <c r="AG253" s="2">
        <v>112.00736406688942</v>
      </c>
      <c r="AH253" s="2">
        <v>348.32883179489539</v>
      </c>
      <c r="AI253" s="2">
        <v>518769.5568681588</v>
      </c>
      <c r="AJ253" s="2">
        <v>486845.54157621058</v>
      </c>
      <c r="AL253" s="25">
        <v>0.91320267134819022</v>
      </c>
      <c r="AM253" s="25">
        <v>0.90991779949826224</v>
      </c>
      <c r="AN253" s="25">
        <v>0.91145448703484711</v>
      </c>
      <c r="AO253" s="25">
        <v>0.84635114697866332</v>
      </c>
      <c r="AP253" s="25">
        <v>0.67346665644354597</v>
      </c>
      <c r="AQ253" s="25">
        <v>0.91320267134819022</v>
      </c>
      <c r="AR253" s="25">
        <v>0.90991779949826224</v>
      </c>
      <c r="AS253" s="25">
        <v>0.91145448703484711</v>
      </c>
      <c r="AT253" s="25">
        <v>0.84635114697866332</v>
      </c>
      <c r="AU253" s="25">
        <v>0.67346665644354597</v>
      </c>
      <c r="AW253" s="1">
        <v>13.280958312359601</v>
      </c>
      <c r="AX253" s="1">
        <v>15.284641951056578</v>
      </c>
      <c r="AY253" s="2">
        <v>1693547.2876319278</v>
      </c>
      <c r="AZ253" s="1">
        <v>15.576124787479062</v>
      </c>
      <c r="BA253" s="1">
        <v>17.555599579204799</v>
      </c>
      <c r="BB253" s="2">
        <v>1428077.0624465442</v>
      </c>
      <c r="BC253" s="2">
        <f t="shared" si="32"/>
        <v>-265470.22518538358</v>
      </c>
      <c r="BD253" s="242">
        <f t="shared" si="33"/>
        <v>2.2951664751194603</v>
      </c>
      <c r="BE253" s="510">
        <f t="shared" si="27"/>
        <v>-115664.91061244968</v>
      </c>
      <c r="BF253" s="161">
        <f t="shared" si="28"/>
        <v>431406.04234560835</v>
      </c>
      <c r="BG253" s="2">
        <f t="shared" si="29"/>
        <v>1064102.9035501059</v>
      </c>
      <c r="BI253">
        <f t="shared" si="30"/>
        <v>0</v>
      </c>
      <c r="BJ253" s="90">
        <f t="shared" si="31"/>
        <v>1</v>
      </c>
      <c r="BP253" s="206">
        <f t="shared" si="34"/>
        <v>1064102.9035501059</v>
      </c>
    </row>
    <row r="254" spans="1:68">
      <c r="A254" s="11">
        <v>248</v>
      </c>
      <c r="C254" s="25">
        <v>0.92550609672249839</v>
      </c>
      <c r="D254" s="25">
        <v>7.4493903277501577E-2</v>
      </c>
      <c r="E254" s="426" t="e">
        <v>#REF!</v>
      </c>
      <c r="F254" s="25">
        <v>0.86106877006777549</v>
      </c>
      <c r="G254" s="25">
        <v>0.13893122993222454</v>
      </c>
      <c r="H254" s="426" t="e">
        <v>#REF!</v>
      </c>
      <c r="I254" s="25">
        <v>0.75425458902644604</v>
      </c>
      <c r="J254" s="25">
        <v>0.24574541097355396</v>
      </c>
      <c r="K254" s="426" t="e">
        <v>#REF!</v>
      </c>
      <c r="L254" s="25">
        <v>0.11819664084728143</v>
      </c>
      <c r="M254" s="25">
        <v>0.49802198843852991</v>
      </c>
      <c r="N254" s="25">
        <v>0.38378137071418861</v>
      </c>
      <c r="O254" s="25">
        <v>-11.217538449863719</v>
      </c>
      <c r="P254" s="25">
        <v>3.6363061221803168E-2</v>
      </c>
      <c r="Q254" s="25">
        <v>6.1881463708973833E-5</v>
      </c>
      <c r="R254" s="25">
        <v>1.0646504643445316</v>
      </c>
      <c r="S254" s="146"/>
      <c r="T254">
        <v>0.97087042834021742</v>
      </c>
      <c r="U254">
        <v>0.43283695803997779</v>
      </c>
      <c r="V254">
        <v>0.32596281349932466</v>
      </c>
      <c r="W254">
        <v>1</v>
      </c>
      <c r="Y254" s="2">
        <v>38.945764853745693</v>
      </c>
      <c r="Z254" s="2">
        <v>2057.7992474768166</v>
      </c>
      <c r="AA254" s="2">
        <v>2288.6298601152657</v>
      </c>
      <c r="AB254" s="2">
        <v>2249.0993671459573</v>
      </c>
      <c r="AC254" s="2">
        <v>775.25684363435084</v>
      </c>
      <c r="AD254" s="2">
        <v>2659.2861002072495</v>
      </c>
      <c r="AE254" s="2">
        <v>588.99989277372686</v>
      </c>
      <c r="AF254" s="2">
        <v>880.15001568718264</v>
      </c>
      <c r="AG254" s="2">
        <v>169.5298943142142</v>
      </c>
      <c r="AH254" s="2">
        <v>462.30438165267157</v>
      </c>
      <c r="AI254" s="2">
        <v>539023.99591782503</v>
      </c>
      <c r="AJ254" s="2">
        <v>508234.80307050369</v>
      </c>
      <c r="AL254" s="25">
        <v>0.90945222366368972</v>
      </c>
      <c r="AM254" s="25">
        <v>0.9162896246222656</v>
      </c>
      <c r="AN254" s="25">
        <v>0.90877958858152685</v>
      </c>
      <c r="AO254" s="25">
        <v>0.87366290109163969</v>
      </c>
      <c r="AP254" s="25">
        <v>0.68505085881641292</v>
      </c>
      <c r="AQ254" s="25">
        <v>0.90945222366368972</v>
      </c>
      <c r="AR254" s="25">
        <v>0.9162896246222656</v>
      </c>
      <c r="AS254" s="25">
        <v>0.90877958858152685</v>
      </c>
      <c r="AT254" s="25">
        <v>0.87366290109163969</v>
      </c>
      <c r="AU254" s="25">
        <v>0.68505085881641292</v>
      </c>
      <c r="AW254" s="1">
        <v>13.162461639934781</v>
      </c>
      <c r="AX254" s="1">
        <v>15.116289491661062</v>
      </c>
      <c r="AY254" s="2">
        <v>1744536.0924037136</v>
      </c>
      <c r="AZ254" s="1">
        <v>15.276975744924597</v>
      </c>
      <c r="BA254" s="1">
        <v>17.224965038572719</v>
      </c>
      <c r="BB254" s="2">
        <v>1311053.2481789135</v>
      </c>
      <c r="BC254" s="2">
        <f t="shared" si="32"/>
        <v>-433482.84422480012</v>
      </c>
      <c r="BD254" s="242">
        <f t="shared" si="33"/>
        <v>2.1145141049898157</v>
      </c>
      <c r="BE254" s="510">
        <f t="shared" si="27"/>
        <v>-205003.52454583789</v>
      </c>
      <c r="BF254" s="161">
        <f t="shared" si="28"/>
        <v>361457.76998585137</v>
      </c>
      <c r="BG254" s="2">
        <f t="shared" si="29"/>
        <v>1133262.8710090222</v>
      </c>
      <c r="BI254">
        <f t="shared" si="30"/>
        <v>0</v>
      </c>
      <c r="BJ254" s="90">
        <f t="shared" si="31"/>
        <v>1</v>
      </c>
      <c r="BP254" s="206">
        <f t="shared" si="34"/>
        <v>1133262.8710090222</v>
      </c>
    </row>
    <row r="255" spans="1:68">
      <c r="A255" s="11">
        <v>249</v>
      </c>
      <c r="C255" s="25">
        <v>0.92518452234862014</v>
      </c>
      <c r="D255" s="25">
        <v>7.481547765137983E-2</v>
      </c>
      <c r="E255" s="426" t="e">
        <v>#REF!</v>
      </c>
      <c r="F255" s="25">
        <v>0.85843775647199927</v>
      </c>
      <c r="G255" s="25">
        <v>0.14156224352800073</v>
      </c>
      <c r="H255" s="426" t="e">
        <v>#REF!</v>
      </c>
      <c r="I255" s="25">
        <v>0.73511797213993391</v>
      </c>
      <c r="J255" s="25">
        <v>0.26488202786006604</v>
      </c>
      <c r="K255" s="426" t="e">
        <v>#REF!</v>
      </c>
      <c r="L255" s="25">
        <v>7.5558631153091693E-2</v>
      </c>
      <c r="M255" s="25">
        <v>0.50164664431893469</v>
      </c>
      <c r="N255" s="25">
        <v>0.42279472452797362</v>
      </c>
      <c r="O255" s="25">
        <v>-11.11190435326049</v>
      </c>
      <c r="P255" s="25">
        <v>3.1899031320228512E-2</v>
      </c>
      <c r="Q255" s="25">
        <v>5.7017915196972067E-5</v>
      </c>
      <c r="R255" s="25">
        <v>1.0879977815648236</v>
      </c>
      <c r="S255" s="146"/>
      <c r="T255">
        <v>0.98943166728518628</v>
      </c>
      <c r="U255">
        <v>0.4391463333782456</v>
      </c>
      <c r="V255">
        <v>0.35129166102638953</v>
      </c>
      <c r="W255">
        <v>1</v>
      </c>
      <c r="Y255" s="2">
        <v>110.05280820594825</v>
      </c>
      <c r="Z255" s="2">
        <v>687.41445531320448</v>
      </c>
      <c r="AA255" s="2">
        <v>2307.9111433101343</v>
      </c>
      <c r="AB255" s="2">
        <v>7027.2876584558435</v>
      </c>
      <c r="AC255" s="2">
        <v>389.98097577347056</v>
      </c>
      <c r="AD255" s="2">
        <v>1698.6529895658075</v>
      </c>
      <c r="AE255" s="2">
        <v>640.83295506644095</v>
      </c>
      <c r="AF255" s="2">
        <v>1103.3443471625815</v>
      </c>
      <c r="AG255" s="2">
        <v>89.291544897333026</v>
      </c>
      <c r="AH255" s="2">
        <v>277.89267182027442</v>
      </c>
      <c r="AI255" s="2">
        <v>358720.71197258169</v>
      </c>
      <c r="AJ255" s="2">
        <v>329391.49127182167</v>
      </c>
      <c r="AL255" s="25">
        <v>0.91388691849217019</v>
      </c>
      <c r="AM255" s="25">
        <v>0.91198892893295502</v>
      </c>
      <c r="AN255" s="25">
        <v>0.89738041571910654</v>
      </c>
      <c r="AO255" s="25">
        <v>0.88796523634380597</v>
      </c>
      <c r="AP255" s="25">
        <v>0.69935224067699742</v>
      </c>
      <c r="AQ255" s="25">
        <v>0.91388691849217019</v>
      </c>
      <c r="AR255" s="25">
        <v>0.91198892893295502</v>
      </c>
      <c r="AS255" s="25">
        <v>0.89738041571910654</v>
      </c>
      <c r="AT255" s="25">
        <v>0.88796523634380597</v>
      </c>
      <c r="AU255" s="25">
        <v>0.69935224067699742</v>
      </c>
      <c r="AW255" s="1">
        <v>13.022673949547253</v>
      </c>
      <c r="AX255" s="1">
        <v>14.803544882568358</v>
      </c>
      <c r="AY255" s="2">
        <v>977266.23328214383</v>
      </c>
      <c r="AZ255" s="1">
        <v>15.02382723409875</v>
      </c>
      <c r="BA255" s="1">
        <v>16.861223352251599</v>
      </c>
      <c r="BB255" s="2">
        <v>885264.13949660119</v>
      </c>
      <c r="BC255" s="2">
        <f t="shared" si="32"/>
        <v>-92002.093785542645</v>
      </c>
      <c r="BD255" s="242">
        <f t="shared" si="33"/>
        <v>2.0011532845514974</v>
      </c>
      <c r="BE255" s="510">
        <f t="shared" si="27"/>
        <v>-45974.536031687516</v>
      </c>
      <c r="BF255" s="161">
        <f t="shared" si="28"/>
        <v>1106361.5986454166</v>
      </c>
      <c r="BG255" s="2">
        <f t="shared" si="29"/>
        <v>1518548.2179591986</v>
      </c>
      <c r="BI255">
        <f t="shared" si="30"/>
        <v>0</v>
      </c>
      <c r="BJ255" s="90">
        <f t="shared" si="31"/>
        <v>1</v>
      </c>
      <c r="BP255" s="206">
        <f t="shared" si="34"/>
        <v>1518548.2179591986</v>
      </c>
    </row>
    <row r="256" spans="1:68">
      <c r="A256" s="11">
        <v>250</v>
      </c>
      <c r="C256" s="25">
        <v>0.93435969938486241</v>
      </c>
      <c r="D256" s="25">
        <v>6.5640300615137606E-2</v>
      </c>
      <c r="E256" s="426" t="e">
        <v>#REF!</v>
      </c>
      <c r="F256" s="25">
        <v>0.85359094720804218</v>
      </c>
      <c r="G256" s="25">
        <v>0.14640905279195782</v>
      </c>
      <c r="H256" s="426" t="e">
        <v>#REF!</v>
      </c>
      <c r="I256" s="25">
        <v>0.76516932582258745</v>
      </c>
      <c r="J256" s="25">
        <v>0.23483067417741255</v>
      </c>
      <c r="K256" s="426" t="e">
        <v>#REF!</v>
      </c>
      <c r="L256" s="25">
        <v>0.17267162595066632</v>
      </c>
      <c r="M256" s="25">
        <v>0.49928445799297172</v>
      </c>
      <c r="N256" s="25">
        <v>0.32804391605636196</v>
      </c>
      <c r="O256" s="25">
        <v>-11.233656866008896</v>
      </c>
      <c r="P256" s="25">
        <v>3.2624875577341138E-2</v>
      </c>
      <c r="Q256" s="25">
        <v>5.2044465877202632E-5</v>
      </c>
      <c r="R256" s="25">
        <v>1.0957854003490115</v>
      </c>
      <c r="S256" s="146"/>
      <c r="T256">
        <v>0.85299641393011527</v>
      </c>
      <c r="U256">
        <v>0.45409463719271431</v>
      </c>
      <c r="V256">
        <v>0.31254371639015871</v>
      </c>
      <c r="W256">
        <v>1</v>
      </c>
      <c r="Y256" s="2">
        <v>2293.3723167264293</v>
      </c>
      <c r="Z256" s="2">
        <v>2832.0244523770198</v>
      </c>
      <c r="AA256" s="2">
        <v>1997.9861655565003</v>
      </c>
      <c r="AB256" s="2">
        <v>18269.19712174511</v>
      </c>
      <c r="AC256" s="2">
        <v>2332.985510920932</v>
      </c>
      <c r="AD256" s="2">
        <v>417.12698458381766</v>
      </c>
      <c r="AE256" s="2">
        <v>584.64018638854122</v>
      </c>
      <c r="AF256" s="2">
        <v>1423.7475988836952</v>
      </c>
      <c r="AG256" s="2">
        <v>83.106438945231162</v>
      </c>
      <c r="AH256" s="2">
        <v>790.59046979061543</v>
      </c>
      <c r="AI256" s="2">
        <v>484955.49467500619</v>
      </c>
      <c r="AJ256" s="2">
        <v>459628.10760392371</v>
      </c>
      <c r="AL256" s="25">
        <v>0.91788749883459997</v>
      </c>
      <c r="AM256" s="25">
        <v>0.91468275134023203</v>
      </c>
      <c r="AN256" s="25">
        <v>0.90552526363275432</v>
      </c>
      <c r="AO256" s="25">
        <v>0.8432607046582502</v>
      </c>
      <c r="AP256" s="25">
        <v>0.72401788255255384</v>
      </c>
      <c r="AQ256" s="25">
        <v>0.91788749883459997</v>
      </c>
      <c r="AR256" s="25">
        <v>0.91468275134023203</v>
      </c>
      <c r="AS256" s="25">
        <v>0.90552526363275432</v>
      </c>
      <c r="AT256" s="25">
        <v>0.8432607046582502</v>
      </c>
      <c r="AU256" s="25">
        <v>0.72401788255255384</v>
      </c>
      <c r="AW256" s="1">
        <v>13.475984925324713</v>
      </c>
      <c r="AX256" s="1">
        <v>15.348460389459191</v>
      </c>
      <c r="AY256" s="2">
        <v>1775950.3258820092</v>
      </c>
      <c r="AZ256" s="1">
        <v>15.767276377542146</v>
      </c>
      <c r="BA256" s="1">
        <v>17.63951740182171</v>
      </c>
      <c r="BB256" s="2">
        <v>1475112.8821566645</v>
      </c>
      <c r="BC256" s="2">
        <f t="shared" si="32"/>
        <v>-300837.44372534472</v>
      </c>
      <c r="BD256" s="242">
        <f t="shared" si="33"/>
        <v>2.2912914522174326</v>
      </c>
      <c r="BE256" s="510">
        <f t="shared" si="27"/>
        <v>-131296.01798767445</v>
      </c>
      <c r="BF256" s="161">
        <f t="shared" si="28"/>
        <v>380207.26216994505</v>
      </c>
      <c r="BG256" s="2">
        <f t="shared" si="29"/>
        <v>1047651.3382500787</v>
      </c>
      <c r="BI256">
        <f t="shared" si="30"/>
        <v>0</v>
      </c>
      <c r="BJ256" s="90">
        <f t="shared" si="31"/>
        <v>1</v>
      </c>
      <c r="BP256" s="206">
        <f t="shared" si="34"/>
        <v>1047651.3382500787</v>
      </c>
    </row>
    <row r="257" spans="1:68">
      <c r="A257" s="11">
        <v>251</v>
      </c>
      <c r="C257" s="25">
        <v>0.92605569877888005</v>
      </c>
      <c r="D257" s="25">
        <v>7.3944301221119932E-2</v>
      </c>
      <c r="E257" s="426" t="e">
        <v>#REF!</v>
      </c>
      <c r="F257" s="25">
        <v>0.85239555676834311</v>
      </c>
      <c r="G257" s="25">
        <v>0.14760444323165689</v>
      </c>
      <c r="H257" s="426" t="e">
        <v>#REF!</v>
      </c>
      <c r="I257" s="25">
        <v>0.73045867025294198</v>
      </c>
      <c r="J257" s="25">
        <v>0.26954132974705802</v>
      </c>
      <c r="K257" s="426" t="e">
        <v>#REF!</v>
      </c>
      <c r="L257" s="25">
        <v>8.6367693070530049E-2</v>
      </c>
      <c r="M257" s="25">
        <v>0.50124234791162214</v>
      </c>
      <c r="N257" s="25">
        <v>0.41238995901784781</v>
      </c>
      <c r="O257" s="25">
        <v>-11.008353977048477</v>
      </c>
      <c r="P257" s="25">
        <v>3.0794228982909483E-2</v>
      </c>
      <c r="Q257" s="25">
        <v>6.0371322442858094E-5</v>
      </c>
      <c r="R257" s="25">
        <v>1.0807610372724323</v>
      </c>
      <c r="S257" s="146"/>
      <c r="T257">
        <v>0.93986744284733614</v>
      </c>
      <c r="U257">
        <v>0.45679552732131412</v>
      </c>
      <c r="V257">
        <v>0.36176100279903378</v>
      </c>
      <c r="W257">
        <v>1</v>
      </c>
      <c r="Y257" s="2">
        <v>1046.465995942915</v>
      </c>
      <c r="Z257" s="2">
        <v>1953.977681788044</v>
      </c>
      <c r="AA257" s="2">
        <v>1126.3550912934638</v>
      </c>
      <c r="AB257" s="2">
        <v>16647.903871512033</v>
      </c>
      <c r="AC257" s="2">
        <v>862.83340726385802</v>
      </c>
      <c r="AD257" s="2">
        <v>1230.2766893897758</v>
      </c>
      <c r="AE257" s="2">
        <v>530.4810757604954</v>
      </c>
      <c r="AF257" s="2">
        <v>839.98486264658925</v>
      </c>
      <c r="AG257" s="2">
        <v>103.46201770966744</v>
      </c>
      <c r="AH257" s="2">
        <v>781.61840026013499</v>
      </c>
      <c r="AI257" s="2">
        <v>514034.85094707878</v>
      </c>
      <c r="AJ257" s="2">
        <v>484621.09600739868</v>
      </c>
      <c r="AL257" s="25">
        <v>0.91816728392228875</v>
      </c>
      <c r="AM257" s="25">
        <v>0.91407951435835888</v>
      </c>
      <c r="AN257" s="25">
        <v>0.9137390022329589</v>
      </c>
      <c r="AO257" s="25">
        <v>0.85646940817959449</v>
      </c>
      <c r="AP257" s="25">
        <v>0.78610134738459836</v>
      </c>
      <c r="AQ257" s="25">
        <v>0.91816728392228875</v>
      </c>
      <c r="AR257" s="25">
        <v>0.91407951435835888</v>
      </c>
      <c r="AS257" s="25">
        <v>0.9137390022329589</v>
      </c>
      <c r="AT257" s="25">
        <v>0.85646940817959449</v>
      </c>
      <c r="AU257" s="25">
        <v>0.78610134738459836</v>
      </c>
      <c r="AW257" s="1">
        <v>13.176358393230418</v>
      </c>
      <c r="AX257" s="1">
        <v>14.746736884341251</v>
      </c>
      <c r="AY257" s="2">
        <v>1524436.0450465914</v>
      </c>
      <c r="AZ257" s="1">
        <v>15.200381779686262</v>
      </c>
      <c r="BA257" s="1">
        <v>16.854100540364559</v>
      </c>
      <c r="BB257" s="2">
        <v>1379165.6999398365</v>
      </c>
      <c r="BC257" s="2">
        <f t="shared" si="32"/>
        <v>-145270.34510675492</v>
      </c>
      <c r="BD257" s="242">
        <f t="shared" si="33"/>
        <v>2.0240233864558448</v>
      </c>
      <c r="BE257" s="510">
        <f t="shared" si="27"/>
        <v>-71773.056615284353</v>
      </c>
      <c r="BF257" s="161">
        <f t="shared" si="28"/>
        <v>583781.29787027533</v>
      </c>
      <c r="BG257" s="2">
        <f t="shared" si="29"/>
        <v>1052895.3848099655</v>
      </c>
      <c r="BI257">
        <f t="shared" si="30"/>
        <v>0</v>
      </c>
      <c r="BJ257" s="90">
        <f t="shared" si="31"/>
        <v>1</v>
      </c>
      <c r="BP257" s="206">
        <f t="shared" si="34"/>
        <v>1052895.3848099655</v>
      </c>
    </row>
    <row r="258" spans="1:68">
      <c r="A258" s="11">
        <v>252</v>
      </c>
      <c r="C258" s="25">
        <v>0.93624836018472157</v>
      </c>
      <c r="D258" s="25">
        <v>6.3751639815278385E-2</v>
      </c>
      <c r="E258" s="426" t="e">
        <v>#REF!</v>
      </c>
      <c r="F258" s="25">
        <v>0.86060667389517853</v>
      </c>
      <c r="G258" s="25">
        <v>0.13939332610482147</v>
      </c>
      <c r="H258" s="426" t="e">
        <v>#REF!</v>
      </c>
      <c r="I258" s="25">
        <v>0.74220272804009979</v>
      </c>
      <c r="J258" s="25">
        <v>0.25779727195990021</v>
      </c>
      <c r="K258" s="426" t="e">
        <v>#REF!</v>
      </c>
      <c r="L258" s="25">
        <v>0.18989313898909005</v>
      </c>
      <c r="M258" s="25">
        <v>0.49685499255067483</v>
      </c>
      <c r="N258" s="25">
        <v>0.31325186846023506</v>
      </c>
      <c r="O258" s="25">
        <v>-10.598327854713805</v>
      </c>
      <c r="P258" s="25">
        <v>2.9649766130450443E-2</v>
      </c>
      <c r="Q258" s="25">
        <v>8.6701647050593182E-5</v>
      </c>
      <c r="R258" s="25">
        <v>1.0343583986975684</v>
      </c>
      <c r="S258" s="146"/>
      <c r="T258">
        <v>0.79749940693589094</v>
      </c>
      <c r="U258">
        <v>0.43592078586713445</v>
      </c>
      <c r="V258">
        <v>0.34286799443071214</v>
      </c>
      <c r="W258">
        <v>1</v>
      </c>
      <c r="Y258" s="2">
        <v>364.27121426244389</v>
      </c>
      <c r="Z258" s="2">
        <v>1032.477513001613</v>
      </c>
      <c r="AA258" s="2">
        <v>514.47797869733972</v>
      </c>
      <c r="AB258" s="2">
        <v>757.7876444056368</v>
      </c>
      <c r="AC258" s="2">
        <v>1280.4928330062439</v>
      </c>
      <c r="AD258" s="2">
        <v>919.67525237591178</v>
      </c>
      <c r="AE258" s="2">
        <v>561.80475756295107</v>
      </c>
      <c r="AF258" s="2">
        <v>1034.8001653098213</v>
      </c>
      <c r="AG258" s="2">
        <v>110.0330484502318</v>
      </c>
      <c r="AH258" s="2">
        <v>259.91759404039198</v>
      </c>
      <c r="AI258" s="2">
        <v>470645.25802258024</v>
      </c>
      <c r="AJ258" s="2">
        <v>434268.32122274925</v>
      </c>
      <c r="AL258" s="25">
        <v>0.91325838836200035</v>
      </c>
      <c r="AM258" s="25">
        <v>0.91544336212016897</v>
      </c>
      <c r="AN258" s="25">
        <v>0.90988037411562739</v>
      </c>
      <c r="AO258" s="25">
        <v>0.86436751339035278</v>
      </c>
      <c r="AP258" s="25">
        <v>0.77360018009165099</v>
      </c>
      <c r="AQ258" s="25">
        <v>0.91325838836200035</v>
      </c>
      <c r="AR258" s="25">
        <v>0.91544336212016897</v>
      </c>
      <c r="AS258" s="25">
        <v>0.90988037411562739</v>
      </c>
      <c r="AT258" s="25">
        <v>0.86436751339035278</v>
      </c>
      <c r="AU258" s="25">
        <v>0.77360018009165099</v>
      </c>
      <c r="AW258" s="1">
        <v>13.633350217825187</v>
      </c>
      <c r="AX258" s="1">
        <v>15.427516895186196</v>
      </c>
      <c r="AY258" s="2">
        <v>1748645.7528942286</v>
      </c>
      <c r="AZ258" s="1">
        <v>15.970740425752149</v>
      </c>
      <c r="BA258" s="1">
        <v>17.803672398709168</v>
      </c>
      <c r="BB258" s="2">
        <v>1133530.4718104133</v>
      </c>
      <c r="BC258" s="2">
        <f t="shared" si="32"/>
        <v>-615115.28108381527</v>
      </c>
      <c r="BD258" s="242">
        <f t="shared" si="33"/>
        <v>2.3373902079269619</v>
      </c>
      <c r="BE258" s="510">
        <f t="shared" si="27"/>
        <v>-263163.28313421091</v>
      </c>
      <c r="BF258" s="161">
        <f t="shared" si="28"/>
        <v>432690.2819578012</v>
      </c>
      <c r="BG258" s="2">
        <f t="shared" si="29"/>
        <v>1421787.9963099307</v>
      </c>
      <c r="BI258">
        <f t="shared" si="30"/>
        <v>0</v>
      </c>
      <c r="BJ258" s="90">
        <f t="shared" si="31"/>
        <v>1</v>
      </c>
      <c r="BP258" s="206">
        <f t="shared" si="34"/>
        <v>1421787.9963099307</v>
      </c>
    </row>
    <row r="259" spans="1:68">
      <c r="A259" s="11">
        <v>253</v>
      </c>
      <c r="C259" s="25">
        <v>0.92088663787598757</v>
      </c>
      <c r="D259" s="25">
        <v>7.9113362124012404E-2</v>
      </c>
      <c r="E259" s="426" t="e">
        <v>#REF!</v>
      </c>
      <c r="F259" s="25">
        <v>0.85519634974721626</v>
      </c>
      <c r="G259" s="25">
        <v>0.14480365025278377</v>
      </c>
      <c r="H259" s="426" t="e">
        <v>#REF!</v>
      </c>
      <c r="I259" s="25">
        <v>0.75991776013144874</v>
      </c>
      <c r="J259" s="25">
        <v>0.24008223986855123</v>
      </c>
      <c r="K259" s="426" t="e">
        <v>#REF!</v>
      </c>
      <c r="L259" s="25">
        <v>4.7800944777648957E-2</v>
      </c>
      <c r="M259" s="25">
        <v>0.50367797313327056</v>
      </c>
      <c r="N259" s="25">
        <v>0.44852108208908048</v>
      </c>
      <c r="O259" s="25">
        <v>-11.264082965186525</v>
      </c>
      <c r="P259" s="25">
        <v>3.519454985003085E-2</v>
      </c>
      <c r="Q259" s="25">
        <v>5.6238337512618506E-5</v>
      </c>
      <c r="R259" s="25">
        <v>1.0807900432978474</v>
      </c>
      <c r="S259" s="146"/>
      <c r="T259">
        <v>0.9841341741356463</v>
      </c>
      <c r="U259">
        <v>0.45451346392463315</v>
      </c>
      <c r="V259">
        <v>0.32114399655029113</v>
      </c>
      <c r="W259">
        <v>1</v>
      </c>
      <c r="Y259" s="2">
        <v>861.9556347018098</v>
      </c>
      <c r="Z259" s="2">
        <v>2063.6319035559104</v>
      </c>
      <c r="AA259" s="2">
        <v>2213.0673434752498</v>
      </c>
      <c r="AB259" s="2">
        <v>673.03206347463845</v>
      </c>
      <c r="AC259" s="2">
        <v>2350.7082649305912</v>
      </c>
      <c r="AD259" s="2">
        <v>1138.4646294300801</v>
      </c>
      <c r="AE259" s="2">
        <v>583.11532548772561</v>
      </c>
      <c r="AF259" s="2">
        <v>832.36262617432396</v>
      </c>
      <c r="AG259" s="2">
        <v>123.60865960433804</v>
      </c>
      <c r="AH259" s="2">
        <v>387.81768233103787</v>
      </c>
      <c r="AI259" s="2">
        <v>463947.61172548146</v>
      </c>
      <c r="AJ259" s="2">
        <v>416316.61596385151</v>
      </c>
      <c r="AL259" s="25">
        <v>0.92164802633393195</v>
      </c>
      <c r="AM259" s="25">
        <v>0.90963135225146874</v>
      </c>
      <c r="AN259" s="25">
        <v>0.90407964178168199</v>
      </c>
      <c r="AO259" s="25">
        <v>0.86009280349165984</v>
      </c>
      <c r="AP259" s="25">
        <v>0.69213419608408433</v>
      </c>
      <c r="AQ259" s="25">
        <v>0.92164802633393195</v>
      </c>
      <c r="AR259" s="25">
        <v>0.90963135225146874</v>
      </c>
      <c r="AS259" s="25">
        <v>0.90407964178168199</v>
      </c>
      <c r="AT259" s="25">
        <v>0.86009280349165984</v>
      </c>
      <c r="AU259" s="25">
        <v>0.69213419608408433</v>
      </c>
      <c r="AW259" s="1">
        <v>12.813733514442578</v>
      </c>
      <c r="AX259" s="1">
        <v>14.539964139571062</v>
      </c>
      <c r="AY259" s="2">
        <v>1282429.5766885038</v>
      </c>
      <c r="AZ259" s="1">
        <v>14.957871202579485</v>
      </c>
      <c r="BA259" s="1">
        <v>16.737477501141907</v>
      </c>
      <c r="BB259" s="2">
        <v>931769.33330773155</v>
      </c>
      <c r="BC259" s="2">
        <f t="shared" si="32"/>
        <v>-350660.2433807723</v>
      </c>
      <c r="BD259" s="242">
        <f t="shared" si="33"/>
        <v>2.1441376881369063</v>
      </c>
      <c r="BE259" s="510">
        <f t="shared" si="27"/>
        <v>-163543.7151825215</v>
      </c>
      <c r="BF259" s="161">
        <f t="shared" si="28"/>
        <v>767767.78562230873</v>
      </c>
      <c r="BG259" s="2">
        <f t="shared" si="29"/>
        <v>1461490.059104986</v>
      </c>
      <c r="BI259">
        <f t="shared" si="30"/>
        <v>0</v>
      </c>
      <c r="BJ259" s="90">
        <f t="shared" si="31"/>
        <v>1</v>
      </c>
      <c r="BP259" s="206">
        <f t="shared" si="34"/>
        <v>1461490.059104986</v>
      </c>
    </row>
    <row r="260" spans="1:68">
      <c r="A260" s="11">
        <v>254</v>
      </c>
      <c r="C260" s="25">
        <v>0.92333803049212859</v>
      </c>
      <c r="D260" s="25">
        <v>7.6661969507871422E-2</v>
      </c>
      <c r="E260" s="426" t="e">
        <v>#REF!</v>
      </c>
      <c r="F260" s="25">
        <v>0.85542734362043482</v>
      </c>
      <c r="G260" s="25">
        <v>0.14457265637956515</v>
      </c>
      <c r="H260" s="426" t="e">
        <v>#REF!</v>
      </c>
      <c r="I260" s="25">
        <v>0.75541185804089928</v>
      </c>
      <c r="J260" s="25">
        <v>0.24458814195910072</v>
      </c>
      <c r="K260" s="426" t="e">
        <v>#REF!</v>
      </c>
      <c r="L260" s="25">
        <v>7.7535400555474587E-2</v>
      </c>
      <c r="M260" s="25">
        <v>0.50385890876765016</v>
      </c>
      <c r="N260" s="25">
        <v>0.41860569067687525</v>
      </c>
      <c r="O260" s="25">
        <v>-11.446873345358693</v>
      </c>
      <c r="P260" s="25">
        <v>3.6814758803092359E-2</v>
      </c>
      <c r="Q260" s="25">
        <v>5.0141904834992082E-5</v>
      </c>
      <c r="R260" s="25">
        <v>1.096232860197319</v>
      </c>
      <c r="S260" s="146"/>
      <c r="T260">
        <v>0.97794510967265036</v>
      </c>
      <c r="U260">
        <v>0.45074018436257296</v>
      </c>
      <c r="V260">
        <v>0.32815684053176097</v>
      </c>
      <c r="W260">
        <v>1</v>
      </c>
      <c r="Y260" s="2">
        <v>1713.9012359806334</v>
      </c>
      <c r="Z260" s="2">
        <v>1999.0633906717096</v>
      </c>
      <c r="AA260" s="2">
        <v>1424.4163216526254</v>
      </c>
      <c r="AB260" s="2">
        <v>10023.624573011452</v>
      </c>
      <c r="AC260" s="2">
        <v>946.68594148807426</v>
      </c>
      <c r="AD260" s="2">
        <v>632.77480614165484</v>
      </c>
      <c r="AE260" s="2">
        <v>625.69204250562359</v>
      </c>
      <c r="AF260" s="2">
        <v>1012.1884974308033</v>
      </c>
      <c r="AG260" s="2">
        <v>57.214722956438287</v>
      </c>
      <c r="AH260" s="2">
        <v>203.91687182908808</v>
      </c>
      <c r="AI260" s="2">
        <v>469340.10122625908</v>
      </c>
      <c r="AJ260" s="2">
        <v>429622.80224592332</v>
      </c>
      <c r="AL260" s="25">
        <v>0.92131438847436431</v>
      </c>
      <c r="AM260" s="25">
        <v>0.91841404735894272</v>
      </c>
      <c r="AN260" s="25">
        <v>0.91227380299469418</v>
      </c>
      <c r="AO260" s="25">
        <v>0.87286003002137691</v>
      </c>
      <c r="AP260" s="25">
        <v>0.75405418676748404</v>
      </c>
      <c r="AQ260" s="25">
        <v>0.92131438847436431</v>
      </c>
      <c r="AR260" s="25">
        <v>0.91841404735894272</v>
      </c>
      <c r="AS260" s="25">
        <v>0.91227380299469418</v>
      </c>
      <c r="AT260" s="25">
        <v>0.87286003002137691</v>
      </c>
      <c r="AU260" s="25">
        <v>0.75405418676748404</v>
      </c>
      <c r="AW260" s="1">
        <v>13.171056257792221</v>
      </c>
      <c r="AX260" s="1">
        <v>14.767845336213004</v>
      </c>
      <c r="AY260" s="2">
        <v>1373264.5780826472</v>
      </c>
      <c r="AZ260" s="1">
        <v>15.245315751176816</v>
      </c>
      <c r="BA260" s="1">
        <v>16.90142125830279</v>
      </c>
      <c r="BB260" s="2">
        <v>1135232.7007799665</v>
      </c>
      <c r="BC260" s="2">
        <f t="shared" si="32"/>
        <v>-238031.87730268063</v>
      </c>
      <c r="BD260" s="242">
        <f t="shared" si="33"/>
        <v>2.074259493384595</v>
      </c>
      <c r="BE260" s="510">
        <f t="shared" si="27"/>
        <v>-114755.11046801625</v>
      </c>
      <c r="BF260" s="161">
        <f t="shared" si="28"/>
        <v>734104.4231641083</v>
      </c>
      <c r="BG260" s="2">
        <f t="shared" si="29"/>
        <v>1304017.8194083241</v>
      </c>
      <c r="BI260">
        <f t="shared" si="30"/>
        <v>0</v>
      </c>
      <c r="BJ260" s="90">
        <f t="shared" si="31"/>
        <v>1</v>
      </c>
      <c r="BP260" s="206">
        <f t="shared" si="34"/>
        <v>1304017.8194083241</v>
      </c>
    </row>
    <row r="261" spans="1:68">
      <c r="A261" s="11">
        <v>255</v>
      </c>
      <c r="C261" s="25">
        <v>0.91786703134402881</v>
      </c>
      <c r="D261" s="25">
        <v>8.2132968655971153E-2</v>
      </c>
      <c r="E261" s="426" t="e">
        <v>#REF!</v>
      </c>
      <c r="F261" s="25">
        <v>0.85346990512097654</v>
      </c>
      <c r="G261" s="25">
        <v>0.14653009487902344</v>
      </c>
      <c r="H261" s="426" t="e">
        <v>#REF!</v>
      </c>
      <c r="I261" s="25">
        <v>0.72871193024565639</v>
      </c>
      <c r="J261" s="25">
        <v>0.27128806975434355</v>
      </c>
      <c r="K261" s="426" t="e">
        <v>#REF!</v>
      </c>
      <c r="L261" s="25">
        <v>0.12452623017933295</v>
      </c>
      <c r="M261" s="25">
        <v>0.50344609591870793</v>
      </c>
      <c r="N261" s="25">
        <v>0.37202767390195912</v>
      </c>
      <c r="O261" s="25">
        <v>-11.050402935209949</v>
      </c>
      <c r="P261" s="25">
        <v>3.6126529949348687E-2</v>
      </c>
      <c r="Q261" s="25">
        <v>7.2415609763961332E-5</v>
      </c>
      <c r="R261" s="25">
        <v>1.047997216507502</v>
      </c>
      <c r="S261" s="146"/>
      <c r="T261">
        <v>1.0419273799079214</v>
      </c>
      <c r="U261">
        <v>0.45103930210433979</v>
      </c>
      <c r="V261">
        <v>0.36190292442610539</v>
      </c>
      <c r="W261">
        <v>1</v>
      </c>
      <c r="Y261" s="2">
        <v>110.56949444992547</v>
      </c>
      <c r="Z261" s="2">
        <v>824.54948306113772</v>
      </c>
      <c r="AA261" s="2">
        <v>272.85188585446036</v>
      </c>
      <c r="AB261" s="2">
        <v>8599.0354559889074</v>
      </c>
      <c r="AC261" s="2">
        <v>386.48733007477642</v>
      </c>
      <c r="AD261" s="2">
        <v>861.83188646231531</v>
      </c>
      <c r="AE261" s="2">
        <v>559.91233702753061</v>
      </c>
      <c r="AF261" s="2">
        <v>1067.3809586398463</v>
      </c>
      <c r="AG261" s="2">
        <v>59.222369234907305</v>
      </c>
      <c r="AH261" s="2">
        <v>199.60729497462643</v>
      </c>
      <c r="AI261" s="2">
        <v>416195.53331012808</v>
      </c>
      <c r="AJ261" s="2">
        <v>383650.00304249418</v>
      </c>
      <c r="AL261" s="25">
        <v>0.91566538199625458</v>
      </c>
      <c r="AM261" s="25">
        <v>0.92216338950720367</v>
      </c>
      <c r="AN261" s="25">
        <v>0.9137036180767536</v>
      </c>
      <c r="AO261" s="25">
        <v>0.87609839291129532</v>
      </c>
      <c r="AP261" s="25">
        <v>0.71597684772139991</v>
      </c>
      <c r="AQ261" s="25">
        <v>0.91566538199625458</v>
      </c>
      <c r="AR261" s="25">
        <v>0.92216338950720367</v>
      </c>
      <c r="AS261" s="25">
        <v>0.9137036180767536</v>
      </c>
      <c r="AT261" s="25">
        <v>0.87609839291129532</v>
      </c>
      <c r="AU261" s="25">
        <v>0.71597684772139991</v>
      </c>
      <c r="AW261" s="1">
        <v>13.286201160371041</v>
      </c>
      <c r="AX261" s="1">
        <v>15.113919304772708</v>
      </c>
      <c r="AY261" s="2">
        <v>1372869.3475253065</v>
      </c>
      <c r="AZ261" s="1">
        <v>15.063311389453764</v>
      </c>
      <c r="BA261" s="1">
        <v>16.886809856369265</v>
      </c>
      <c r="BB261" s="2">
        <v>1179532.7390237374</v>
      </c>
      <c r="BC261" s="2">
        <f t="shared" si="32"/>
        <v>-193336.60850156914</v>
      </c>
      <c r="BD261" s="242">
        <f t="shared" si="33"/>
        <v>1.777110229082723</v>
      </c>
      <c r="BE261" s="510">
        <f t="shared" si="27"/>
        <v>-108792.69351871447</v>
      </c>
      <c r="BF261" s="161">
        <f t="shared" si="28"/>
        <v>752922.83813406015</v>
      </c>
      <c r="BG261" s="2">
        <f t="shared" si="29"/>
        <v>1230597.0832888649</v>
      </c>
      <c r="BI261">
        <f t="shared" si="30"/>
        <v>0</v>
      </c>
      <c r="BJ261" s="90">
        <f t="shared" si="31"/>
        <v>1</v>
      </c>
      <c r="BP261" s="206">
        <f t="shared" si="34"/>
        <v>1230597.0832888649</v>
      </c>
    </row>
    <row r="262" spans="1:68">
      <c r="A262" s="11">
        <v>256</v>
      </c>
      <c r="C262" s="25">
        <v>0.92218748953865171</v>
      </c>
      <c r="D262" s="25">
        <v>7.7812510461348267E-2</v>
      </c>
      <c r="E262" s="426" t="e">
        <v>#REF!</v>
      </c>
      <c r="F262" s="25">
        <v>0.85394138853073975</v>
      </c>
      <c r="G262" s="25">
        <v>0.14605861146926025</v>
      </c>
      <c r="H262" s="426" t="e">
        <v>#REF!</v>
      </c>
      <c r="I262" s="25">
        <v>0.76426995452269986</v>
      </c>
      <c r="J262" s="25">
        <v>0.2357300454773002</v>
      </c>
      <c r="K262" s="426" t="e">
        <v>#REF!</v>
      </c>
      <c r="L262" s="25">
        <v>0.14406119947056462</v>
      </c>
      <c r="M262" s="25">
        <v>0.50132760630712925</v>
      </c>
      <c r="N262" s="25">
        <v>0.35461119422230614</v>
      </c>
      <c r="O262" s="25">
        <v>-11.461247241365617</v>
      </c>
      <c r="P262" s="25">
        <v>3.8855569290145081E-2</v>
      </c>
      <c r="Q262" s="25">
        <v>5.3849721229091273E-5</v>
      </c>
      <c r="R262" s="25">
        <v>1.0861215238171325</v>
      </c>
      <c r="S262" s="146"/>
      <c r="T262">
        <v>0.99211974303485673</v>
      </c>
      <c r="U262">
        <v>0.45373025071369116</v>
      </c>
      <c r="V262">
        <v>0.31471253508366531</v>
      </c>
      <c r="W262">
        <v>1</v>
      </c>
      <c r="Y262" s="2">
        <v>50.800150935579154</v>
      </c>
      <c r="Z262" s="2">
        <v>714.49057459818005</v>
      </c>
      <c r="AA262" s="2">
        <v>3533.3368483864642</v>
      </c>
      <c r="AB262" s="2">
        <v>8962.1250795345841</v>
      </c>
      <c r="AC262" s="2">
        <v>2001.9133100959355</v>
      </c>
      <c r="AD262" s="2">
        <v>2345.7814708129154</v>
      </c>
      <c r="AE262" s="2">
        <v>547.63208546387489</v>
      </c>
      <c r="AF262" s="2">
        <v>953.5798689627652</v>
      </c>
      <c r="AG262" s="2">
        <v>146.93153437264132</v>
      </c>
      <c r="AH262" s="2">
        <v>295.2911551790977</v>
      </c>
      <c r="AI262" s="2">
        <v>496068.38190172473</v>
      </c>
      <c r="AJ262" s="2">
        <v>444233.47719204455</v>
      </c>
      <c r="AL262" s="25">
        <v>0.90806455202039849</v>
      </c>
      <c r="AM262" s="25">
        <v>0.9139453073041941</v>
      </c>
      <c r="AN262" s="25">
        <v>0.91560218279426264</v>
      </c>
      <c r="AO262" s="25">
        <v>0.85892611890837112</v>
      </c>
      <c r="AP262" s="25">
        <v>0.78466330888547575</v>
      </c>
      <c r="AQ262" s="25">
        <v>0.90806455202039849</v>
      </c>
      <c r="AR262" s="25">
        <v>0.9139453073041941</v>
      </c>
      <c r="AS262" s="25">
        <v>0.91560218279426264</v>
      </c>
      <c r="AT262" s="25">
        <v>0.85892611890837112</v>
      </c>
      <c r="AU262" s="25">
        <v>0.78466330888547575</v>
      </c>
      <c r="AW262" s="1">
        <v>13.431756431843031</v>
      </c>
      <c r="AX262" s="1">
        <v>15.181670264280802</v>
      </c>
      <c r="AY262" s="2">
        <v>1622936.5406575056</v>
      </c>
      <c r="AZ262" s="1">
        <v>15.382470270920708</v>
      </c>
      <c r="BA262" s="1">
        <v>17.189769832501291</v>
      </c>
      <c r="BB262" s="2">
        <v>1377268.9924453658</v>
      </c>
      <c r="BC262" s="2">
        <f t="shared" si="32"/>
        <v>-245667.54821213987</v>
      </c>
      <c r="BD262" s="242">
        <f t="shared" si="33"/>
        <v>1.950713839077677</v>
      </c>
      <c r="BE262" s="510">
        <f t="shared" si="27"/>
        <v>-125937.25603971451</v>
      </c>
      <c r="BF262" s="161">
        <f t="shared" si="28"/>
        <v>526144.48843737948</v>
      </c>
      <c r="BG262" s="2">
        <f t="shared" si="29"/>
        <v>1083926.2509019475</v>
      </c>
      <c r="BI262">
        <f t="shared" si="30"/>
        <v>0</v>
      </c>
      <c r="BJ262" s="90">
        <f t="shared" si="31"/>
        <v>1</v>
      </c>
      <c r="BP262" s="206">
        <f t="shared" si="34"/>
        <v>1083926.2509019475</v>
      </c>
    </row>
    <row r="263" spans="1:68">
      <c r="A263" s="11">
        <v>257</v>
      </c>
      <c r="C263" s="25">
        <v>0.92216609012784279</v>
      </c>
      <c r="D263" s="25">
        <v>7.7833909872157228E-2</v>
      </c>
      <c r="E263" s="426" t="e">
        <v>#REF!</v>
      </c>
      <c r="F263" s="25">
        <v>0.85815633300267313</v>
      </c>
      <c r="G263" s="25">
        <v>0.14184366699732684</v>
      </c>
      <c r="H263" s="426" t="e">
        <v>#REF!</v>
      </c>
      <c r="I263" s="25">
        <v>0.7692538257512207</v>
      </c>
      <c r="J263" s="25">
        <v>0.23074617424877936</v>
      </c>
      <c r="K263" s="426" t="e">
        <v>#REF!</v>
      </c>
      <c r="L263" s="25">
        <v>0.14675076130971099</v>
      </c>
      <c r="M263" s="25">
        <v>0.50263475685781822</v>
      </c>
      <c r="N263" s="25">
        <v>0.35061448183247079</v>
      </c>
      <c r="O263" s="25">
        <v>-11.437254560250361</v>
      </c>
      <c r="P263" s="25">
        <v>3.5856740595758808E-2</v>
      </c>
      <c r="Q263" s="25">
        <v>4.8629926000762253E-5</v>
      </c>
      <c r="R263" s="25">
        <v>1.0984661094365846</v>
      </c>
      <c r="S263" s="146"/>
      <c r="T263">
        <v>0.961757451156809</v>
      </c>
      <c r="U263">
        <v>0.43556763052369285</v>
      </c>
      <c r="V263">
        <v>0.30820082228734941</v>
      </c>
      <c r="W263">
        <v>1</v>
      </c>
      <c r="Y263" s="2">
        <v>371.03196074669495</v>
      </c>
      <c r="Z263" s="2">
        <v>897.1663984222032</v>
      </c>
      <c r="AA263" s="2">
        <v>52.999653006146715</v>
      </c>
      <c r="AB263" s="2">
        <v>7297.3681564141589</v>
      </c>
      <c r="AC263" s="2">
        <v>242.7513445387379</v>
      </c>
      <c r="AD263" s="2">
        <v>1540.6406981260593</v>
      </c>
      <c r="AE263" s="2">
        <v>465.60679381071787</v>
      </c>
      <c r="AF263" s="2">
        <v>1047.4404172532368</v>
      </c>
      <c r="AG263" s="2">
        <v>189.97082165147293</v>
      </c>
      <c r="AH263" s="2">
        <v>424.92044336950801</v>
      </c>
      <c r="AI263" s="2">
        <v>768759.57147344854</v>
      </c>
      <c r="AJ263" s="2">
        <v>728328.84378485591</v>
      </c>
      <c r="AL263" s="25">
        <v>0.91067284460672016</v>
      </c>
      <c r="AM263" s="25">
        <v>0.91398468366129459</v>
      </c>
      <c r="AN263" s="25">
        <v>0.89984987617277423</v>
      </c>
      <c r="AO263" s="25">
        <v>0.86815470700885555</v>
      </c>
      <c r="AP263" s="25">
        <v>0.65045260072147637</v>
      </c>
      <c r="AQ263" s="25">
        <v>0.91067284460672016</v>
      </c>
      <c r="AR263" s="25">
        <v>0.91398468366129459</v>
      </c>
      <c r="AS263" s="25">
        <v>0.89984987617277423</v>
      </c>
      <c r="AT263" s="25">
        <v>0.86815470700885555</v>
      </c>
      <c r="AU263" s="25">
        <v>0.65045260072147637</v>
      </c>
      <c r="AW263" s="1">
        <v>12.986583146748462</v>
      </c>
      <c r="AX263" s="1">
        <v>15.084557960891638</v>
      </c>
      <c r="AY263" s="2">
        <v>2651177.801757101</v>
      </c>
      <c r="AZ263" s="1">
        <v>15.202600408921638</v>
      </c>
      <c r="BA263" s="1">
        <v>17.265075064023499</v>
      </c>
      <c r="BB263" s="2">
        <v>1959583.989500467</v>
      </c>
      <c r="BC263" s="2">
        <f t="shared" si="32"/>
        <v>-691593.812256634</v>
      </c>
      <c r="BD263" s="242">
        <f t="shared" si="33"/>
        <v>2.2160172621731764</v>
      </c>
      <c r="BE263" s="510">
        <f t="shared" ref="BE263:BE326" si="35">BC263/BD263</f>
        <v>-312088.63940816524</v>
      </c>
      <c r="BF263" s="161">
        <f t="shared" ref="BF263:BF326" si="36">AW263*Threshold-AY263</f>
        <v>-573324.49827734707</v>
      </c>
      <c r="BG263" s="2">
        <f t="shared" ref="BG263:BG326" si="37">AZ263*Threshold-BB263</f>
        <v>472832.07592699514</v>
      </c>
      <c r="BI263">
        <f t="shared" ref="BI263:BI326" si="38">IF(MAX($BF263:$BG263)=$BF263,1,0)</f>
        <v>0</v>
      </c>
      <c r="BJ263" s="90">
        <f t="shared" ref="BJ263:BJ326" si="39">IF(MAX($BF263:$BG263)=$BF263,0,1)</f>
        <v>1</v>
      </c>
      <c r="BP263" s="206">
        <f t="shared" si="34"/>
        <v>472832.07592699514</v>
      </c>
    </row>
    <row r="264" spans="1:68">
      <c r="A264" s="11">
        <v>258</v>
      </c>
      <c r="C264" s="25">
        <v>0.91850210463241821</v>
      </c>
      <c r="D264" s="25">
        <v>8.1497895367581799E-2</v>
      </c>
      <c r="E264" s="426" t="e">
        <v>#REF!</v>
      </c>
      <c r="F264" s="25">
        <v>0.85425106606464685</v>
      </c>
      <c r="G264" s="25">
        <v>0.14574893393535315</v>
      </c>
      <c r="H264" s="426" t="e">
        <v>#REF!</v>
      </c>
      <c r="I264" s="25">
        <v>0.75868050935783504</v>
      </c>
      <c r="J264" s="25">
        <v>0.24131949064216493</v>
      </c>
      <c r="K264" s="426" t="e">
        <v>#REF!</v>
      </c>
      <c r="L264" s="25">
        <v>7.6459072346726775E-2</v>
      </c>
      <c r="M264" s="25">
        <v>0.50497403408985519</v>
      </c>
      <c r="N264" s="25">
        <v>0.41856689356341803</v>
      </c>
      <c r="O264" s="25">
        <v>-11.384851189027376</v>
      </c>
      <c r="P264" s="25">
        <v>3.5753757046333982E-2</v>
      </c>
      <c r="Q264" s="25">
        <v>5.1025074301996617E-5</v>
      </c>
      <c r="R264" s="25">
        <v>1.0946145113819234</v>
      </c>
      <c r="S264" s="146"/>
      <c r="T264">
        <v>1.0421916168639918</v>
      </c>
      <c r="U264">
        <v>0.4526101831201334</v>
      </c>
      <c r="V264">
        <v>0.32066834972270475</v>
      </c>
      <c r="W264">
        <v>1</v>
      </c>
      <c r="Y264" s="2">
        <v>3302.308713959419</v>
      </c>
      <c r="Z264" s="2">
        <v>4757.3822649723888</v>
      </c>
      <c r="AA264" s="2">
        <v>1821.6696079418434</v>
      </c>
      <c r="AB264" s="2">
        <v>297.6415180759123</v>
      </c>
      <c r="AC264" s="2">
        <v>3.4978343698866436</v>
      </c>
      <c r="AD264" s="2">
        <v>533.31730871588832</v>
      </c>
      <c r="AE264" s="2">
        <v>609.20340309306846</v>
      </c>
      <c r="AF264" s="2">
        <v>1126.5635970889032</v>
      </c>
      <c r="AG264" s="2">
        <v>129.70555730117673</v>
      </c>
      <c r="AH264" s="2">
        <v>448.94415034601423</v>
      </c>
      <c r="AI264" s="2">
        <v>569434.08808144752</v>
      </c>
      <c r="AJ264" s="2">
        <v>540353.92433553864</v>
      </c>
      <c r="AL264" s="25">
        <v>0.91887832731669894</v>
      </c>
      <c r="AM264" s="25">
        <v>0.92083050683896928</v>
      </c>
      <c r="AN264" s="25">
        <v>0.90693744008199517</v>
      </c>
      <c r="AO264" s="25">
        <v>0.85006980388403774</v>
      </c>
      <c r="AP264" s="25">
        <v>0.65195088531606249</v>
      </c>
      <c r="AQ264" s="25">
        <v>0.91887832731669894</v>
      </c>
      <c r="AR264" s="25">
        <v>0.92083050683896928</v>
      </c>
      <c r="AS264" s="25">
        <v>0.90693744008199517</v>
      </c>
      <c r="AT264" s="25">
        <v>0.85006980388403774</v>
      </c>
      <c r="AU264" s="25">
        <v>0.65195088531606249</v>
      </c>
      <c r="AW264" s="1">
        <v>12.896408935562761</v>
      </c>
      <c r="AX264" s="1">
        <v>14.767115175941122</v>
      </c>
      <c r="AY264" s="2">
        <v>1751128.4574482092</v>
      </c>
      <c r="AZ264" s="1">
        <v>14.897865895869717</v>
      </c>
      <c r="BA264" s="1">
        <v>16.75908591466677</v>
      </c>
      <c r="BB264" s="2">
        <v>1249758.3361484527</v>
      </c>
      <c r="BC264" s="2">
        <f t="shared" ref="BC264:BC327" si="40">BB264-AY264</f>
        <v>-501370.12129975646</v>
      </c>
      <c r="BD264" s="242">
        <f t="shared" ref="BD264:BD327" si="41">AZ264-AW264</f>
        <v>2.0014569603069567</v>
      </c>
      <c r="BE264" s="510">
        <f t="shared" si="35"/>
        <v>-250502.57449596268</v>
      </c>
      <c r="BF264" s="161">
        <f t="shared" si="36"/>
        <v>312296.97224183264</v>
      </c>
      <c r="BG264" s="2">
        <f t="shared" si="37"/>
        <v>1133900.207190702</v>
      </c>
      <c r="BI264">
        <f t="shared" si="38"/>
        <v>0</v>
      </c>
      <c r="BJ264" s="90">
        <f t="shared" si="39"/>
        <v>1</v>
      </c>
      <c r="BP264" s="206">
        <f t="shared" ref="BP264:BP327" si="42">MAX(BF264,BG264)</f>
        <v>1133900.207190702</v>
      </c>
    </row>
    <row r="265" spans="1:68">
      <c r="A265" s="11">
        <v>259</v>
      </c>
      <c r="C265" s="25">
        <v>0.91582725118162234</v>
      </c>
      <c r="D265" s="25">
        <v>8.4172748818377718E-2</v>
      </c>
      <c r="E265" s="426" t="e">
        <v>#REF!</v>
      </c>
      <c r="F265" s="25">
        <v>0.85473291319862132</v>
      </c>
      <c r="G265" s="25">
        <v>0.14526708680137865</v>
      </c>
      <c r="H265" s="426" t="e">
        <v>#REF!</v>
      </c>
      <c r="I265" s="25">
        <v>0.74642873385937558</v>
      </c>
      <c r="J265" s="25">
        <v>0.25357126614062442</v>
      </c>
      <c r="K265" s="426" t="e">
        <v>#REF!</v>
      </c>
      <c r="L265" s="25">
        <v>0.19617984874813671</v>
      </c>
      <c r="M265" s="25">
        <v>0.49946919845949056</v>
      </c>
      <c r="N265" s="25">
        <v>0.30435095279237273</v>
      </c>
      <c r="O265" s="25">
        <v>-11.278699873722122</v>
      </c>
      <c r="P265" s="25">
        <v>3.3629444345379851E-2</v>
      </c>
      <c r="Q265" s="25">
        <v>5.1896292218757918E-5</v>
      </c>
      <c r="R265" s="25">
        <v>1.0938660541103331</v>
      </c>
      <c r="S265" s="146"/>
      <c r="T265">
        <v>1.107574188260454</v>
      </c>
      <c r="U265">
        <v>0.45094854962449316</v>
      </c>
      <c r="V265">
        <v>0.33963945248298216</v>
      </c>
      <c r="W265">
        <v>1</v>
      </c>
      <c r="Y265" s="2">
        <v>406.25983242166598</v>
      </c>
      <c r="Z265" s="2">
        <v>14742.786124654871</v>
      </c>
      <c r="AA265" s="2">
        <v>167.81593344602217</v>
      </c>
      <c r="AB265" s="2">
        <v>5779.2431376423119</v>
      </c>
      <c r="AC265" s="2">
        <v>1317.9288328519126</v>
      </c>
      <c r="AD265" s="2">
        <v>3874.7995022789623</v>
      </c>
      <c r="AE265" s="2">
        <v>544.71855821952238</v>
      </c>
      <c r="AF265" s="2">
        <v>807.00500360643912</v>
      </c>
      <c r="AG265" s="2">
        <v>99.155639915096927</v>
      </c>
      <c r="AH265" s="2">
        <v>314.24872762353777</v>
      </c>
      <c r="AI265" s="2">
        <v>578316.62806505803</v>
      </c>
      <c r="AJ265" s="2">
        <v>536146.85265123833</v>
      </c>
      <c r="AL265" s="25">
        <v>0.91693199713824713</v>
      </c>
      <c r="AM265" s="25">
        <v>0.91466082673708504</v>
      </c>
      <c r="AN265" s="25">
        <v>0.91283350399764185</v>
      </c>
      <c r="AO265" s="25">
        <v>0.88359163119690298</v>
      </c>
      <c r="AP265" s="25">
        <v>0.69618936907407258</v>
      </c>
      <c r="AQ265" s="25">
        <v>0.91693199713824713</v>
      </c>
      <c r="AR265" s="25">
        <v>0.91466082673708504</v>
      </c>
      <c r="AS265" s="25">
        <v>0.91283350399764185</v>
      </c>
      <c r="AT265" s="25">
        <v>0.88359163119690298</v>
      </c>
      <c r="AU265" s="25">
        <v>0.69618936907407258</v>
      </c>
      <c r="AW265" s="1">
        <v>13.603627299209785</v>
      </c>
      <c r="AX265" s="1">
        <v>15.574451168391072</v>
      </c>
      <c r="AY265" s="2">
        <v>2289508.4610591019</v>
      </c>
      <c r="AZ265" s="1">
        <v>15.221496363699739</v>
      </c>
      <c r="BA265" s="1">
        <v>17.170009946115755</v>
      </c>
      <c r="BB265" s="2">
        <v>1725298.2047959988</v>
      </c>
      <c r="BC265" s="2">
        <f t="shared" si="40"/>
        <v>-564210.2562631031</v>
      </c>
      <c r="BD265" s="242">
        <f t="shared" si="41"/>
        <v>1.6178690644899536</v>
      </c>
      <c r="BE265" s="510">
        <f t="shared" si="35"/>
        <v>-348736.66148068354</v>
      </c>
      <c r="BF265" s="161">
        <f t="shared" si="36"/>
        <v>-112928.0931855361</v>
      </c>
      <c r="BG265" s="2">
        <f t="shared" si="37"/>
        <v>710141.21339595946</v>
      </c>
      <c r="BI265">
        <f t="shared" si="38"/>
        <v>0</v>
      </c>
      <c r="BJ265" s="90">
        <f t="shared" si="39"/>
        <v>1</v>
      </c>
      <c r="BP265" s="206">
        <f t="shared" si="42"/>
        <v>710141.21339595946</v>
      </c>
    </row>
    <row r="266" spans="1:68">
      <c r="A266" s="11">
        <v>260</v>
      </c>
      <c r="C266" s="25">
        <v>0.91723392830866368</v>
      </c>
      <c r="D266" s="25">
        <v>8.2766071691336304E-2</v>
      </c>
      <c r="E266" s="426" t="e">
        <v>#REF!</v>
      </c>
      <c r="F266" s="25">
        <v>0.85744425606029195</v>
      </c>
      <c r="G266" s="25">
        <v>0.1425557439397081</v>
      </c>
      <c r="H266" s="426" t="e">
        <v>#REF!</v>
      </c>
      <c r="I266" s="25">
        <v>0.74761472822403063</v>
      </c>
      <c r="J266" s="25">
        <v>0.25238527177596931</v>
      </c>
      <c r="K266" s="426" t="e">
        <v>#REF!</v>
      </c>
      <c r="L266" s="25">
        <v>0.18548338837164169</v>
      </c>
      <c r="M266" s="25">
        <v>0.49808521320058113</v>
      </c>
      <c r="N266" s="25">
        <v>0.31643139842777723</v>
      </c>
      <c r="O266" s="25">
        <v>-11.121328512572363</v>
      </c>
      <c r="P266" s="25">
        <v>3.7368272133502689E-2</v>
      </c>
      <c r="Q266" s="25">
        <v>7.1068874840053594E-5</v>
      </c>
      <c r="R266" s="25">
        <v>1.0395318311617288</v>
      </c>
      <c r="S266" s="146"/>
      <c r="T266">
        <v>1.085484115753562</v>
      </c>
      <c r="U266">
        <v>0.44482015054020402</v>
      </c>
      <c r="V266">
        <v>0.33401567099376017</v>
      </c>
      <c r="W266">
        <v>1</v>
      </c>
      <c r="Y266" s="2">
        <v>880.20709845312695</v>
      </c>
      <c r="Z266" s="2">
        <v>2399.1937487975115</v>
      </c>
      <c r="AA266" s="2">
        <v>1329.3816275211063</v>
      </c>
      <c r="AB266" s="2">
        <v>897.835145766697</v>
      </c>
      <c r="AC266" s="2">
        <v>2191.0905722266516</v>
      </c>
      <c r="AD266" s="2">
        <v>2262.7509450746188</v>
      </c>
      <c r="AE266" s="2">
        <v>578.4031094519612</v>
      </c>
      <c r="AF266" s="2">
        <v>777.07094539070704</v>
      </c>
      <c r="AG266" s="2">
        <v>148.77984815877733</v>
      </c>
      <c r="AH266" s="2">
        <v>637.68249964108588</v>
      </c>
      <c r="AI266" s="2">
        <v>384935.90002911759</v>
      </c>
      <c r="AJ266" s="2">
        <v>347089.6529985969</v>
      </c>
      <c r="AL266" s="25">
        <v>0.91573352580106626</v>
      </c>
      <c r="AM266" s="25">
        <v>0.92203215191877042</v>
      </c>
      <c r="AN266" s="25">
        <v>0.90723102480394857</v>
      </c>
      <c r="AO266" s="25">
        <v>0.84985079034445121</v>
      </c>
      <c r="AP266" s="25">
        <v>0.72145215929657336</v>
      </c>
      <c r="AQ266" s="25">
        <v>0.91573352580106626</v>
      </c>
      <c r="AR266" s="25">
        <v>0.92203215191877042</v>
      </c>
      <c r="AS266" s="25">
        <v>0.90723102480394857</v>
      </c>
      <c r="AT266" s="25">
        <v>0.84985079034445121</v>
      </c>
      <c r="AU266" s="25">
        <v>0.72145215929657336</v>
      </c>
      <c r="AW266" s="1">
        <v>13.731394839185885</v>
      </c>
      <c r="AX266" s="1">
        <v>15.696065590681187</v>
      </c>
      <c r="AY266" s="2">
        <v>1482666.078305285</v>
      </c>
      <c r="AZ266" s="1">
        <v>15.397822200231529</v>
      </c>
      <c r="BA266" s="1">
        <v>17.331110216715956</v>
      </c>
      <c r="BB266" s="2">
        <v>1129313.6917768272</v>
      </c>
      <c r="BC266" s="2">
        <f t="shared" si="40"/>
        <v>-353352.38652845775</v>
      </c>
      <c r="BD266" s="242">
        <f t="shared" si="41"/>
        <v>1.6664273610456437</v>
      </c>
      <c r="BE266" s="510">
        <f t="shared" si="35"/>
        <v>-212041.87760499652</v>
      </c>
      <c r="BF266" s="161">
        <f t="shared" si="36"/>
        <v>714357.09596445644</v>
      </c>
      <c r="BG266" s="2">
        <f t="shared" si="37"/>
        <v>1334337.8602602172</v>
      </c>
      <c r="BI266">
        <f t="shared" si="38"/>
        <v>0</v>
      </c>
      <c r="BJ266" s="90">
        <f t="shared" si="39"/>
        <v>1</v>
      </c>
      <c r="BP266" s="206">
        <f t="shared" si="42"/>
        <v>1334337.8602602172</v>
      </c>
    </row>
    <row r="267" spans="1:68">
      <c r="A267" s="11">
        <v>261</v>
      </c>
      <c r="C267" s="25">
        <v>0.92958114927255964</v>
      </c>
      <c r="D267" s="25">
        <v>7.0418850727440321E-2</v>
      </c>
      <c r="E267" s="426" t="e">
        <v>#REF!</v>
      </c>
      <c r="F267" s="25">
        <v>0.85371426562678276</v>
      </c>
      <c r="G267" s="25">
        <v>0.14628573437321721</v>
      </c>
      <c r="H267" s="426" t="e">
        <v>#REF!</v>
      </c>
      <c r="I267" s="25">
        <v>0.74738608163369591</v>
      </c>
      <c r="J267" s="25">
        <v>0.25261391836630415</v>
      </c>
      <c r="K267" s="426" t="e">
        <v>#REF!</v>
      </c>
      <c r="L267" s="25">
        <v>8.6449218009119755E-2</v>
      </c>
      <c r="M267" s="25">
        <v>0.5047595128806539</v>
      </c>
      <c r="N267" s="25">
        <v>0.40879126911022634</v>
      </c>
      <c r="O267" s="25">
        <v>-11.054182421986569</v>
      </c>
      <c r="P267" s="25">
        <v>3.5443371688588153E-2</v>
      </c>
      <c r="Q267" s="25">
        <v>7.0101889420798742E-5</v>
      </c>
      <c r="R267" s="25">
        <v>1.0544483776891413</v>
      </c>
      <c r="S267" s="146"/>
      <c r="T267">
        <v>0.92311301767532783</v>
      </c>
      <c r="U267">
        <v>0.45202882246566434</v>
      </c>
      <c r="V267">
        <v>0.33399332625540962</v>
      </c>
      <c r="W267">
        <v>1</v>
      </c>
      <c r="Y267" s="2">
        <v>115.18473644720174</v>
      </c>
      <c r="Z267" s="2">
        <v>974.20099044193967</v>
      </c>
      <c r="AA267" s="2">
        <v>1142.1885779503696</v>
      </c>
      <c r="AB267" s="2">
        <v>1645.2998448871024</v>
      </c>
      <c r="AC267" s="2">
        <v>472.16123496713209</v>
      </c>
      <c r="AD267" s="2">
        <v>466.43541024519993</v>
      </c>
      <c r="AE267" s="2">
        <v>548.25493593335739</v>
      </c>
      <c r="AF267" s="2">
        <v>1206.3195509885738</v>
      </c>
      <c r="AG267" s="2">
        <v>176.66430575439506</v>
      </c>
      <c r="AH267" s="2">
        <v>359.40381945462246</v>
      </c>
      <c r="AI267" s="2">
        <v>549931.19824362255</v>
      </c>
      <c r="AJ267" s="2">
        <v>528444.48982583056</v>
      </c>
      <c r="AL267" s="25">
        <v>0.91924819869962571</v>
      </c>
      <c r="AM267" s="25">
        <v>0.91338005213803775</v>
      </c>
      <c r="AN267" s="25">
        <v>0.90701806877189428</v>
      </c>
      <c r="AO267" s="25">
        <v>0.86562280883590592</v>
      </c>
      <c r="AP267" s="25">
        <v>0.77157535386139409</v>
      </c>
      <c r="AQ267" s="25">
        <v>0.91924819869962571</v>
      </c>
      <c r="AR267" s="25">
        <v>0.91338005213803775</v>
      </c>
      <c r="AS267" s="25">
        <v>0.90701806877189428</v>
      </c>
      <c r="AT267" s="25">
        <v>0.86562280883590592</v>
      </c>
      <c r="AU267" s="25">
        <v>0.77157535386139409</v>
      </c>
      <c r="AW267" s="1">
        <v>13.335892720430465</v>
      </c>
      <c r="AX267" s="1">
        <v>14.958955644645485</v>
      </c>
      <c r="AY267" s="2">
        <v>1685946.5285603064</v>
      </c>
      <c r="AZ267" s="1">
        <v>15.434116170838381</v>
      </c>
      <c r="BA267" s="1">
        <v>17.133472472806087</v>
      </c>
      <c r="BB267" s="2">
        <v>1216701.6174558555</v>
      </c>
      <c r="BC267" s="2">
        <f t="shared" si="40"/>
        <v>-469244.91110445093</v>
      </c>
      <c r="BD267" s="242">
        <f t="shared" si="41"/>
        <v>2.0982234504079162</v>
      </c>
      <c r="BE267" s="510">
        <f t="shared" si="35"/>
        <v>-223639.15102236843</v>
      </c>
      <c r="BF267" s="161">
        <f t="shared" si="36"/>
        <v>447796.30670856778</v>
      </c>
      <c r="BG267" s="2">
        <f t="shared" si="37"/>
        <v>1252756.9698782857</v>
      </c>
      <c r="BI267">
        <f t="shared" si="38"/>
        <v>0</v>
      </c>
      <c r="BJ267" s="90">
        <f t="shared" si="39"/>
        <v>1</v>
      </c>
      <c r="BP267" s="206">
        <f t="shared" si="42"/>
        <v>1252756.9698782857</v>
      </c>
    </row>
    <row r="268" spans="1:68">
      <c r="A268" s="11">
        <v>262</v>
      </c>
      <c r="C268" s="25">
        <v>0.92480021699536163</v>
      </c>
      <c r="D268" s="25">
        <v>7.5199783004638351E-2</v>
      </c>
      <c r="E268" s="426" t="e">
        <v>#REF!</v>
      </c>
      <c r="F268" s="25">
        <v>0.85627548709597279</v>
      </c>
      <c r="G268" s="25">
        <v>0.14372451290402724</v>
      </c>
      <c r="H268" s="426" t="e">
        <v>#REF!</v>
      </c>
      <c r="I268" s="25">
        <v>0.7484213991902664</v>
      </c>
      <c r="J268" s="25">
        <v>0.25157860080973354</v>
      </c>
      <c r="K268" s="426" t="e">
        <v>#REF!</v>
      </c>
      <c r="L268" s="25">
        <v>0.17643041563757794</v>
      </c>
      <c r="M268" s="25">
        <v>0.49873069515781909</v>
      </c>
      <c r="N268" s="25">
        <v>0.32483888920460297</v>
      </c>
      <c r="O268" s="25">
        <v>-11.123501384937065</v>
      </c>
      <c r="P268" s="25">
        <v>3.6320736041806176E-2</v>
      </c>
      <c r="Q268" s="25">
        <v>6.7862261636882212E-5</v>
      </c>
      <c r="R268" s="25">
        <v>1.0543202965226819</v>
      </c>
      <c r="S268" s="146"/>
      <c r="T268">
        <v>0.98793718243985784</v>
      </c>
      <c r="U268">
        <v>0.45206527092827747</v>
      </c>
      <c r="V268">
        <v>0.33521453916783683</v>
      </c>
      <c r="W268">
        <v>1</v>
      </c>
      <c r="Y268" s="2">
        <v>185.75731470727257</v>
      </c>
      <c r="Z268" s="2">
        <v>14067.315092299617</v>
      </c>
      <c r="AA268" s="2">
        <v>1053.9586546693804</v>
      </c>
      <c r="AB268" s="2">
        <v>629.82688789939175</v>
      </c>
      <c r="AC268" s="2">
        <v>1103.3234747063123</v>
      </c>
      <c r="AD268" s="2">
        <v>206.67985750637416</v>
      </c>
      <c r="AE268" s="2">
        <v>522.55094055402719</v>
      </c>
      <c r="AF268" s="2">
        <v>1211.9242381023389</v>
      </c>
      <c r="AG268" s="2">
        <v>151.17991766530986</v>
      </c>
      <c r="AH268" s="2">
        <v>634.87240149701358</v>
      </c>
      <c r="AI268" s="2">
        <v>404966.12120368093</v>
      </c>
      <c r="AJ268" s="2">
        <v>373130.13480204035</v>
      </c>
      <c r="AL268" s="25">
        <v>0.9164747059098286</v>
      </c>
      <c r="AM268" s="25">
        <v>0.91678934595824868</v>
      </c>
      <c r="AN268" s="25">
        <v>0.91589718715943169</v>
      </c>
      <c r="AO268" s="25">
        <v>0.88681658193362134</v>
      </c>
      <c r="AP268" s="25">
        <v>0.6498113218399868</v>
      </c>
      <c r="AQ268" s="25">
        <v>0.9164747059098286</v>
      </c>
      <c r="AR268" s="25">
        <v>0.91678934595824868</v>
      </c>
      <c r="AS268" s="25">
        <v>0.91589718715943169</v>
      </c>
      <c r="AT268" s="25">
        <v>0.88681658193362134</v>
      </c>
      <c r="AU268" s="25">
        <v>0.6498113218399868</v>
      </c>
      <c r="AW268" s="1">
        <v>13.462386794863129</v>
      </c>
      <c r="AX268" s="1">
        <v>15.557065138675579</v>
      </c>
      <c r="AY268" s="2">
        <v>1643574.7162435015</v>
      </c>
      <c r="AZ268" s="1">
        <v>15.395326670390986</v>
      </c>
      <c r="BA268" s="1">
        <v>17.414182136432089</v>
      </c>
      <c r="BB268" s="2">
        <v>1069274.6153964023</v>
      </c>
      <c r="BC268" s="2">
        <f t="shared" si="40"/>
        <v>-574300.10084709921</v>
      </c>
      <c r="BD268" s="242">
        <f t="shared" si="41"/>
        <v>1.9329398755278575</v>
      </c>
      <c r="BE268" s="510">
        <f t="shared" si="35"/>
        <v>-297112.24240240076</v>
      </c>
      <c r="BF268" s="161">
        <f t="shared" si="36"/>
        <v>510407.17093459913</v>
      </c>
      <c r="BG268" s="2">
        <f t="shared" si="37"/>
        <v>1393977.6518661557</v>
      </c>
      <c r="BI268">
        <f t="shared" si="38"/>
        <v>0</v>
      </c>
      <c r="BJ268" s="90">
        <f t="shared" si="39"/>
        <v>1</v>
      </c>
      <c r="BP268" s="206">
        <f t="shared" si="42"/>
        <v>1393977.6518661557</v>
      </c>
    </row>
    <row r="269" spans="1:68">
      <c r="A269" s="11">
        <v>263</v>
      </c>
      <c r="C269" s="25">
        <v>0.91574186094327681</v>
      </c>
      <c r="D269" s="25">
        <v>8.4258139056723164E-2</v>
      </c>
      <c r="E269" s="426" t="e">
        <v>#REF!</v>
      </c>
      <c r="F269" s="25">
        <v>0.85311077977111915</v>
      </c>
      <c r="G269" s="25">
        <v>0.14688922022888085</v>
      </c>
      <c r="H269" s="426" t="e">
        <v>#REF!</v>
      </c>
      <c r="I269" s="25">
        <v>0.75068225984546788</v>
      </c>
      <c r="J269" s="25">
        <v>0.24931774015453215</v>
      </c>
      <c r="K269" s="426" t="e">
        <v>#REF!</v>
      </c>
      <c r="L269" s="25">
        <v>0.17402410562153187</v>
      </c>
      <c r="M269" s="25">
        <v>0.49872782678531735</v>
      </c>
      <c r="N269" s="25">
        <v>0.32724806759315078</v>
      </c>
      <c r="O269" s="25">
        <v>-11.19704439452806</v>
      </c>
      <c r="P269" s="25">
        <v>3.5893206645778657E-2</v>
      </c>
      <c r="Q269" s="25">
        <v>6.1928521600468689E-5</v>
      </c>
      <c r="R269" s="25">
        <v>1.0711104049907039</v>
      </c>
      <c r="S269" s="146"/>
      <c r="T269">
        <v>1.1434209040005816</v>
      </c>
      <c r="U269">
        <v>0.45578763632177505</v>
      </c>
      <c r="V269">
        <v>0.33058957069925948</v>
      </c>
      <c r="W269">
        <v>1</v>
      </c>
      <c r="Y269" s="2">
        <v>564.77948224860654</v>
      </c>
      <c r="Z269" s="2">
        <v>20718.460310490311</v>
      </c>
      <c r="AA269" s="2">
        <v>1829.7443953832387</v>
      </c>
      <c r="AB269" s="2">
        <v>5055.6995797396467</v>
      </c>
      <c r="AC269" s="2">
        <v>600.54075450077346</v>
      </c>
      <c r="AD269" s="2">
        <v>177.6270481304704</v>
      </c>
      <c r="AE269" s="2">
        <v>508.00872846950762</v>
      </c>
      <c r="AF269" s="2">
        <v>1159.2323001418724</v>
      </c>
      <c r="AG269" s="2">
        <v>300.05144225453182</v>
      </c>
      <c r="AH269" s="2">
        <v>641.6636934172908</v>
      </c>
      <c r="AI269" s="2">
        <v>492138.17385980155</v>
      </c>
      <c r="AJ269" s="2">
        <v>454679.83618581353</v>
      </c>
      <c r="AL269" s="25">
        <v>0.91928293255863858</v>
      </c>
      <c r="AM269" s="25">
        <v>0.90930674549387391</v>
      </c>
      <c r="AN269" s="25">
        <v>0.90654788034095823</v>
      </c>
      <c r="AO269" s="25">
        <v>0.85672157593796128</v>
      </c>
      <c r="AP269" s="25">
        <v>0.71255195513581859</v>
      </c>
      <c r="AQ269" s="25">
        <v>0.91928293255863858</v>
      </c>
      <c r="AR269" s="25">
        <v>0.90930674549387391</v>
      </c>
      <c r="AS269" s="25">
        <v>0.90654788034095823</v>
      </c>
      <c r="AT269" s="25">
        <v>0.85672157593796128</v>
      </c>
      <c r="AU269" s="25">
        <v>0.71255195513581859</v>
      </c>
      <c r="AW269" s="1">
        <v>13.642256984090357</v>
      </c>
      <c r="AX269" s="1">
        <v>15.549344356452572</v>
      </c>
      <c r="AY269" s="2">
        <v>1974914.7229584239</v>
      </c>
      <c r="AZ269" s="1">
        <v>15.161698650475838</v>
      </c>
      <c r="BA269" s="1">
        <v>17.082637922416954</v>
      </c>
      <c r="BB269" s="2">
        <v>1412425.6356964232</v>
      </c>
      <c r="BC269" s="2">
        <f t="shared" si="40"/>
        <v>-562489.08726200066</v>
      </c>
      <c r="BD269" s="242">
        <f t="shared" si="41"/>
        <v>1.5194416663854806</v>
      </c>
      <c r="BE269" s="510">
        <f t="shared" si="35"/>
        <v>-370194.59167529357</v>
      </c>
      <c r="BF269" s="161">
        <f t="shared" si="36"/>
        <v>207846.3944960332</v>
      </c>
      <c r="BG269" s="2">
        <f t="shared" si="37"/>
        <v>1013446.148379711</v>
      </c>
      <c r="BI269">
        <f t="shared" si="38"/>
        <v>0</v>
      </c>
      <c r="BJ269" s="90">
        <f t="shared" si="39"/>
        <v>1</v>
      </c>
      <c r="BP269" s="206">
        <f t="shared" si="42"/>
        <v>1013446.148379711</v>
      </c>
    </row>
    <row r="270" spans="1:68">
      <c r="A270" s="11">
        <v>264</v>
      </c>
      <c r="C270" s="25">
        <v>0.93176803486246629</v>
      </c>
      <c r="D270" s="25">
        <v>6.8231965137533726E-2</v>
      </c>
      <c r="E270" s="426" t="e">
        <v>#REF!</v>
      </c>
      <c r="F270" s="25">
        <v>0.85072703365753177</v>
      </c>
      <c r="G270" s="25">
        <v>0.1492729663424682</v>
      </c>
      <c r="H270" s="426" t="e">
        <v>#REF!</v>
      </c>
      <c r="I270" s="25">
        <v>0.76518768171143003</v>
      </c>
      <c r="J270" s="25">
        <v>0.23481231828856997</v>
      </c>
      <c r="K270" s="426" t="e">
        <v>#REF!</v>
      </c>
      <c r="L270" s="25">
        <v>8.615822633273329E-2</v>
      </c>
      <c r="M270" s="25">
        <v>0.49540292559444304</v>
      </c>
      <c r="N270" s="25">
        <v>0.41843884807282372</v>
      </c>
      <c r="O270" s="25">
        <v>-10.852236301893548</v>
      </c>
      <c r="P270" s="25">
        <v>3.4720599419495513E-2</v>
      </c>
      <c r="Q270" s="25">
        <v>8.3224304926715173E-5</v>
      </c>
      <c r="R270" s="25">
        <v>1.0400107599354027</v>
      </c>
      <c r="S270" s="146"/>
      <c r="T270">
        <v>0.90320827338885412</v>
      </c>
      <c r="U270">
        <v>0.45978470014772849</v>
      </c>
      <c r="V270">
        <v>0.312650808105705</v>
      </c>
      <c r="W270">
        <v>1</v>
      </c>
      <c r="Y270" s="2">
        <v>775.98888163068659</v>
      </c>
      <c r="Z270" s="2">
        <v>744.97684338821864</v>
      </c>
      <c r="AA270" s="2">
        <v>1874.9408125921839</v>
      </c>
      <c r="AB270" s="2">
        <v>4086.2922968528719</v>
      </c>
      <c r="AC270" s="2">
        <v>2799.2719131971344</v>
      </c>
      <c r="AD270" s="2">
        <v>630.80593830756345</v>
      </c>
      <c r="AE270" s="2">
        <v>558.51724004704079</v>
      </c>
      <c r="AF270" s="2">
        <v>912.2064109861002</v>
      </c>
      <c r="AG270" s="2">
        <v>192.09859428630742</v>
      </c>
      <c r="AH270" s="2">
        <v>539.08387078268527</v>
      </c>
      <c r="AI270" s="2">
        <v>396996.3932370501</v>
      </c>
      <c r="AJ270" s="2">
        <v>363471.08434586454</v>
      </c>
      <c r="AL270" s="25">
        <v>0.91431315859546236</v>
      </c>
      <c r="AM270" s="25">
        <v>0.91560611921011748</v>
      </c>
      <c r="AN270" s="25">
        <v>0.90872148558203725</v>
      </c>
      <c r="AO270" s="25">
        <v>0.87195440656001977</v>
      </c>
      <c r="AP270" s="25">
        <v>0.73067130343130116</v>
      </c>
      <c r="AQ270" s="25">
        <v>0.91431315859546236</v>
      </c>
      <c r="AR270" s="25">
        <v>0.91560611921011748</v>
      </c>
      <c r="AS270" s="25">
        <v>0.90872148558203725</v>
      </c>
      <c r="AT270" s="25">
        <v>0.87195440656001977</v>
      </c>
      <c r="AU270" s="25">
        <v>0.73067130343130116</v>
      </c>
      <c r="AW270" s="1">
        <v>13.157217969614472</v>
      </c>
      <c r="AX270" s="1">
        <v>14.883886443964697</v>
      </c>
      <c r="AY270" s="2">
        <v>1156732.1432522221</v>
      </c>
      <c r="AZ270" s="1">
        <v>15.40092596987955</v>
      </c>
      <c r="BA270" s="1">
        <v>17.183246869133352</v>
      </c>
      <c r="BB270" s="2">
        <v>868389.41286585573</v>
      </c>
      <c r="BC270" s="2">
        <f t="shared" si="40"/>
        <v>-288342.73038636637</v>
      </c>
      <c r="BD270" s="242">
        <f t="shared" si="41"/>
        <v>2.2437080002650784</v>
      </c>
      <c r="BE270" s="510">
        <f t="shared" si="35"/>
        <v>-128511.70043174097</v>
      </c>
      <c r="BF270" s="161">
        <f t="shared" si="36"/>
        <v>948422.73188609327</v>
      </c>
      <c r="BG270" s="2">
        <f t="shared" si="37"/>
        <v>1595758.7423148723</v>
      </c>
      <c r="BI270">
        <f t="shared" si="38"/>
        <v>0</v>
      </c>
      <c r="BJ270" s="90">
        <f t="shared" si="39"/>
        <v>1</v>
      </c>
      <c r="BP270" s="206">
        <f t="shared" si="42"/>
        <v>1595758.7423148723</v>
      </c>
    </row>
    <row r="271" spans="1:68">
      <c r="A271" s="11">
        <v>265</v>
      </c>
      <c r="C271" s="25">
        <v>0.92578926706699538</v>
      </c>
      <c r="D271" s="25">
        <v>7.4210732933004647E-2</v>
      </c>
      <c r="E271" s="426" t="e">
        <v>#REF!</v>
      </c>
      <c r="F271" s="25">
        <v>0.85695953055537843</v>
      </c>
      <c r="G271" s="25">
        <v>0.14304046944462154</v>
      </c>
      <c r="H271" s="426" t="e">
        <v>#REF!</v>
      </c>
      <c r="I271" s="25">
        <v>0.73813015030493767</v>
      </c>
      <c r="J271" s="25">
        <v>0.26186984969506233</v>
      </c>
      <c r="K271" s="426" t="e">
        <v>#REF!</v>
      </c>
      <c r="L271" s="25">
        <v>9.8769594555796925E-2</v>
      </c>
      <c r="M271" s="25">
        <v>0.5026333774400682</v>
      </c>
      <c r="N271" s="25">
        <v>0.39859702800413488</v>
      </c>
      <c r="O271" s="25">
        <v>-11.230614720326434</v>
      </c>
      <c r="P271" s="25">
        <v>3.7219602350560453E-2</v>
      </c>
      <c r="Q271" s="25">
        <v>6.3314801726779837E-5</v>
      </c>
      <c r="R271" s="25">
        <v>1.0600684209730857</v>
      </c>
      <c r="S271" s="146"/>
      <c r="T271">
        <v>1.0147915772897125</v>
      </c>
      <c r="U271">
        <v>0.44421234876320265</v>
      </c>
      <c r="V271">
        <v>0.35085604630162315</v>
      </c>
      <c r="W271">
        <v>1</v>
      </c>
      <c r="Y271" s="2">
        <v>452.69991660871483</v>
      </c>
      <c r="Z271" s="2">
        <v>800.36724196490616</v>
      </c>
      <c r="AA271" s="2">
        <v>2775.8572017031888</v>
      </c>
      <c r="AB271" s="2">
        <v>5558.1919246274665</v>
      </c>
      <c r="AC271" s="2">
        <v>2051.5989207522598</v>
      </c>
      <c r="AD271" s="2">
        <v>316.40349794307423</v>
      </c>
      <c r="AE271" s="2">
        <v>622.08245592957746</v>
      </c>
      <c r="AF271" s="2">
        <v>1212.8368284229687</v>
      </c>
      <c r="AG271" s="2">
        <v>189.82020876641661</v>
      </c>
      <c r="AH271" s="2">
        <v>772.74795885614071</v>
      </c>
      <c r="AI271" s="2">
        <v>472127.82452648279</v>
      </c>
      <c r="AJ271" s="2">
        <v>433039.63416358491</v>
      </c>
      <c r="AL271" s="25">
        <v>0.91097898051262183</v>
      </c>
      <c r="AM271" s="25">
        <v>0.90912344684330482</v>
      </c>
      <c r="AN271" s="25">
        <v>0.9101937305331913</v>
      </c>
      <c r="AO271" s="25">
        <v>0.87155733035164018</v>
      </c>
      <c r="AP271" s="25">
        <v>0.80038035294946708</v>
      </c>
      <c r="AQ271" s="25">
        <v>0.91097898051262183</v>
      </c>
      <c r="AR271" s="25">
        <v>0.90912344684330482</v>
      </c>
      <c r="AS271" s="25">
        <v>0.9101937305331913</v>
      </c>
      <c r="AT271" s="25">
        <v>0.87155733035164018</v>
      </c>
      <c r="AU271" s="25">
        <v>0.80038035294946708</v>
      </c>
      <c r="AW271" s="1">
        <v>13.549934418351466</v>
      </c>
      <c r="AX271" s="1">
        <v>15.206420391717703</v>
      </c>
      <c r="AY271" s="2">
        <v>1441289.943574694</v>
      </c>
      <c r="AZ271" s="1">
        <v>15.331447538001651</v>
      </c>
      <c r="BA271" s="1">
        <v>17.076945265389266</v>
      </c>
      <c r="BB271" s="2">
        <v>1175569.9335846461</v>
      </c>
      <c r="BC271" s="2">
        <f t="shared" si="40"/>
        <v>-265720.0099900479</v>
      </c>
      <c r="BD271" s="242">
        <f t="shared" si="41"/>
        <v>1.7815131196501852</v>
      </c>
      <c r="BE271" s="510">
        <f t="shared" si="35"/>
        <v>-149154.11346632362</v>
      </c>
      <c r="BF271" s="161">
        <f t="shared" si="36"/>
        <v>726699.56336154044</v>
      </c>
      <c r="BG271" s="2">
        <f t="shared" si="37"/>
        <v>1277461.6724956182</v>
      </c>
      <c r="BI271">
        <f t="shared" si="38"/>
        <v>0</v>
      </c>
      <c r="BJ271" s="90">
        <f t="shared" si="39"/>
        <v>1</v>
      </c>
      <c r="BP271" s="206">
        <f t="shared" si="42"/>
        <v>1277461.6724956182</v>
      </c>
    </row>
    <row r="272" spans="1:68">
      <c r="A272" s="11">
        <v>266</v>
      </c>
      <c r="C272" s="25">
        <v>0.9340644477806519</v>
      </c>
      <c r="D272" s="25">
        <v>6.5935552219348159E-2</v>
      </c>
      <c r="E272" s="426" t="e">
        <v>#REF!</v>
      </c>
      <c r="F272" s="25">
        <v>0.85230587288366688</v>
      </c>
      <c r="G272" s="25">
        <v>0.14769412711633312</v>
      </c>
      <c r="H272" s="426" t="e">
        <v>#REF!</v>
      </c>
      <c r="I272" s="25">
        <v>0.74543250183845466</v>
      </c>
      <c r="J272" s="25">
        <v>0.25456749816154539</v>
      </c>
      <c r="K272" s="426" t="e">
        <v>#REF!</v>
      </c>
      <c r="L272" s="25">
        <v>0.11003790717025486</v>
      </c>
      <c r="M272" s="25">
        <v>0.50077038541828411</v>
      </c>
      <c r="N272" s="25">
        <v>0.38919170741146103</v>
      </c>
      <c r="O272" s="25">
        <v>-11.158871021297413</v>
      </c>
      <c r="P272" s="25">
        <v>3.2140087369495585E-2</v>
      </c>
      <c r="Q272" s="25">
        <v>5.4955469189372587E-5</v>
      </c>
      <c r="R272" s="25">
        <v>1.0892112182957174</v>
      </c>
      <c r="S272" s="146"/>
      <c r="T272">
        <v>0.92979335345582836</v>
      </c>
      <c r="U272">
        <v>0.45455431617707792</v>
      </c>
      <c r="V272">
        <v>0.34094419448956964</v>
      </c>
      <c r="W272">
        <v>1</v>
      </c>
      <c r="Y272" s="2">
        <v>271.67810692745081</v>
      </c>
      <c r="Z272" s="2">
        <v>9199.4076976222186</v>
      </c>
      <c r="AA272" s="2">
        <v>550.45328049594957</v>
      </c>
      <c r="AB272" s="2">
        <v>1900.9269151875253</v>
      </c>
      <c r="AC272" s="2">
        <v>414.66226270012243</v>
      </c>
      <c r="AD272" s="2">
        <v>123.64554893402382</v>
      </c>
      <c r="AE272" s="2">
        <v>567.60663748433217</v>
      </c>
      <c r="AF272" s="2">
        <v>851.73526797874035</v>
      </c>
      <c r="AG272" s="2">
        <v>168.59718409303639</v>
      </c>
      <c r="AH272" s="2">
        <v>137.44515218711805</v>
      </c>
      <c r="AI272" s="2">
        <v>381784.29470588203</v>
      </c>
      <c r="AJ272" s="2">
        <v>359563.28078053973</v>
      </c>
      <c r="AL272" s="25">
        <v>0.91241127143311751</v>
      </c>
      <c r="AM272" s="25">
        <v>0.919197980125254</v>
      </c>
      <c r="AN272" s="25">
        <v>0.91397440284316622</v>
      </c>
      <c r="AO272" s="25">
        <v>0.84782039647880714</v>
      </c>
      <c r="AP272" s="25">
        <v>0.54284092771980963</v>
      </c>
      <c r="AQ272" s="25">
        <v>0.91241127143311751</v>
      </c>
      <c r="AR272" s="25">
        <v>0.919197980125254</v>
      </c>
      <c r="AS272" s="25">
        <v>0.91397440284316622</v>
      </c>
      <c r="AT272" s="25">
        <v>0.84782039647880714</v>
      </c>
      <c r="AU272" s="25">
        <v>0.54284092771980963</v>
      </c>
      <c r="AW272" s="1">
        <v>13.00173112662368</v>
      </c>
      <c r="AX272" s="1">
        <v>15.228099549785544</v>
      </c>
      <c r="AY272" s="2">
        <v>1246076.8283440245</v>
      </c>
      <c r="AZ272" s="1">
        <v>15.171033811322554</v>
      </c>
      <c r="BA272" s="1">
        <v>17.287300640961924</v>
      </c>
      <c r="BB272" s="2">
        <v>817395.58628314687</v>
      </c>
      <c r="BC272" s="2">
        <f t="shared" si="40"/>
        <v>-428681.24206087762</v>
      </c>
      <c r="BD272" s="242">
        <f t="shared" si="41"/>
        <v>2.1693026846988737</v>
      </c>
      <c r="BE272" s="510">
        <f t="shared" si="35"/>
        <v>-197612.46094635426</v>
      </c>
      <c r="BF272" s="161">
        <f t="shared" si="36"/>
        <v>834200.1519157642</v>
      </c>
      <c r="BG272" s="2">
        <f t="shared" si="37"/>
        <v>1609969.8235284616</v>
      </c>
      <c r="BI272">
        <f t="shared" si="38"/>
        <v>0</v>
      </c>
      <c r="BJ272" s="90">
        <f t="shared" si="39"/>
        <v>1</v>
      </c>
      <c r="BP272" s="206">
        <f t="shared" si="42"/>
        <v>1609969.8235284616</v>
      </c>
    </row>
    <row r="273" spans="1:68">
      <c r="A273" s="11">
        <v>267</v>
      </c>
      <c r="C273" s="25">
        <v>0.92511927352418344</v>
      </c>
      <c r="D273" s="25">
        <v>7.488072647581652E-2</v>
      </c>
      <c r="E273" s="426" t="e">
        <v>#REF!</v>
      </c>
      <c r="F273" s="25">
        <v>0.85601104245260196</v>
      </c>
      <c r="G273" s="25">
        <v>0.14398895754739807</v>
      </c>
      <c r="H273" s="426" t="e">
        <v>#REF!</v>
      </c>
      <c r="I273" s="25">
        <v>0.76001864481446857</v>
      </c>
      <c r="J273" s="25">
        <v>0.23998135518553149</v>
      </c>
      <c r="K273" s="426" t="e">
        <v>#REF!</v>
      </c>
      <c r="L273" s="25">
        <v>0.14858263672337257</v>
      </c>
      <c r="M273" s="25">
        <v>0.50015512218973679</v>
      </c>
      <c r="N273" s="25">
        <v>0.35126224108689064</v>
      </c>
      <c r="O273" s="25">
        <v>-11.08584694091916</v>
      </c>
      <c r="P273" s="25">
        <v>3.311586293861956E-2</v>
      </c>
      <c r="Q273" s="25">
        <v>6.1591868716261443E-5</v>
      </c>
      <c r="R273" s="25">
        <v>1.0712187848222039</v>
      </c>
      <c r="S273" s="146"/>
      <c r="T273">
        <v>0.96425110216874377</v>
      </c>
      <c r="U273">
        <v>0.44684431926150425</v>
      </c>
      <c r="V273">
        <v>0.3217333466765197</v>
      </c>
      <c r="W273">
        <v>1</v>
      </c>
      <c r="Y273" s="2">
        <v>28.403766809290278</v>
      </c>
      <c r="Z273" s="2">
        <v>150.82294704676258</v>
      </c>
      <c r="AA273" s="2">
        <v>679.74125416333845</v>
      </c>
      <c r="AB273" s="2">
        <v>5269.8313392318378</v>
      </c>
      <c r="AC273" s="2">
        <v>1607.6855069015908</v>
      </c>
      <c r="AD273" s="2">
        <v>2652.0720528251009</v>
      </c>
      <c r="AE273" s="2">
        <v>572.63158094218682</v>
      </c>
      <c r="AF273" s="2">
        <v>1034.9544179400493</v>
      </c>
      <c r="AG273" s="2">
        <v>128.91605544198757</v>
      </c>
      <c r="AH273" s="2">
        <v>417.85654767731978</v>
      </c>
      <c r="AI273" s="2">
        <v>439782.24777961225</v>
      </c>
      <c r="AJ273" s="2">
        <v>404016.41915924638</v>
      </c>
      <c r="AL273" s="25">
        <v>0.91888396216603929</v>
      </c>
      <c r="AM273" s="25">
        <v>0.91357140974087025</v>
      </c>
      <c r="AN273" s="25">
        <v>0.91188552182095828</v>
      </c>
      <c r="AO273" s="25">
        <v>0.88007176400633502</v>
      </c>
      <c r="AP273" s="25">
        <v>0.73439627986379707</v>
      </c>
      <c r="AQ273" s="25">
        <v>0.91888396216603929</v>
      </c>
      <c r="AR273" s="25">
        <v>0.91357140974087025</v>
      </c>
      <c r="AS273" s="25">
        <v>0.91188552182095828</v>
      </c>
      <c r="AT273" s="25">
        <v>0.88007176400633502</v>
      </c>
      <c r="AU273" s="25">
        <v>0.73439627986379707</v>
      </c>
      <c r="AW273" s="1">
        <v>13.460615248091123</v>
      </c>
      <c r="AX273" s="1">
        <v>15.242146261168823</v>
      </c>
      <c r="AY273" s="2">
        <v>1470180.0617995486</v>
      </c>
      <c r="AZ273" s="1">
        <v>15.494102488047119</v>
      </c>
      <c r="BA273" s="1">
        <v>17.298526526675822</v>
      </c>
      <c r="BB273" s="2">
        <v>1164006.8929053985</v>
      </c>
      <c r="BC273" s="2">
        <f t="shared" si="40"/>
        <v>-306173.16889415006</v>
      </c>
      <c r="BD273" s="242">
        <f t="shared" si="41"/>
        <v>2.0334872399559956</v>
      </c>
      <c r="BE273" s="510">
        <f t="shared" si="35"/>
        <v>-150565.57173222076</v>
      </c>
      <c r="BF273" s="161">
        <f t="shared" si="36"/>
        <v>683518.37789503112</v>
      </c>
      <c r="BG273" s="2">
        <f t="shared" si="37"/>
        <v>1315049.5051821407</v>
      </c>
      <c r="BI273">
        <f t="shared" si="38"/>
        <v>0</v>
      </c>
      <c r="BJ273" s="90">
        <f t="shared" si="39"/>
        <v>1</v>
      </c>
      <c r="BP273" s="206">
        <f t="shared" si="42"/>
        <v>1315049.5051821407</v>
      </c>
    </row>
    <row r="274" spans="1:68">
      <c r="A274" s="11">
        <v>268</v>
      </c>
      <c r="C274" s="25">
        <v>0.92062598150065866</v>
      </c>
      <c r="D274" s="25">
        <v>7.9374018499341364E-2</v>
      </c>
      <c r="E274" s="426" t="e">
        <v>#REF!</v>
      </c>
      <c r="F274" s="25">
        <v>0.86212076960637196</v>
      </c>
      <c r="G274" s="25">
        <v>0.13787923039362801</v>
      </c>
      <c r="H274" s="426" t="e">
        <v>#REF!</v>
      </c>
      <c r="I274" s="25">
        <v>0.75426788197139105</v>
      </c>
      <c r="J274" s="25">
        <v>0.24573211802860892</v>
      </c>
      <c r="K274" s="426" t="e">
        <v>#REF!</v>
      </c>
      <c r="L274" s="25">
        <v>0.12538601660090015</v>
      </c>
      <c r="M274" s="25">
        <v>0.50038355100224186</v>
      </c>
      <c r="N274" s="25">
        <v>0.37423043239685799</v>
      </c>
      <c r="O274" s="25">
        <v>-11.086757324031462</v>
      </c>
      <c r="P274" s="25">
        <v>3.2922582451122957E-2</v>
      </c>
      <c r="Q274" s="25">
        <v>6.1038309819927181E-5</v>
      </c>
      <c r="R274" s="25">
        <v>1.0750181858472467</v>
      </c>
      <c r="S274" s="146"/>
      <c r="T274">
        <v>1.0136777982050351</v>
      </c>
      <c r="U274">
        <v>0.43393370741565357</v>
      </c>
      <c r="V274">
        <v>0.32873791747806441</v>
      </c>
      <c r="W274">
        <v>1</v>
      </c>
      <c r="Y274" s="2">
        <v>19.763316531737676</v>
      </c>
      <c r="Z274" s="2">
        <v>4610.9121491657215</v>
      </c>
      <c r="AA274" s="2">
        <v>536.53621895740696</v>
      </c>
      <c r="AB274" s="2">
        <v>5601.4190273667991</v>
      </c>
      <c r="AC274" s="2">
        <v>1.006733251187337</v>
      </c>
      <c r="AD274" s="2">
        <v>2386.6337586920463</v>
      </c>
      <c r="AE274" s="2">
        <v>614.2117697818702</v>
      </c>
      <c r="AF274" s="2">
        <v>1045.9837292651857</v>
      </c>
      <c r="AG274" s="2">
        <v>82.14458709590599</v>
      </c>
      <c r="AH274" s="2">
        <v>310.50894404165984</v>
      </c>
      <c r="AI274" s="2">
        <v>519820.39536763955</v>
      </c>
      <c r="AJ274" s="2">
        <v>495524.46131445799</v>
      </c>
      <c r="AL274" s="25">
        <v>0.92347755848880508</v>
      </c>
      <c r="AM274" s="25">
        <v>0.91299386524901194</v>
      </c>
      <c r="AN274" s="25">
        <v>0.91354300172847835</v>
      </c>
      <c r="AO274" s="25">
        <v>0.85060189238051487</v>
      </c>
      <c r="AP274" s="25">
        <v>0.80615658310212024</v>
      </c>
      <c r="AQ274" s="25">
        <v>0.92347755848880508</v>
      </c>
      <c r="AR274" s="25">
        <v>0.91299386524901194</v>
      </c>
      <c r="AS274" s="25">
        <v>0.91354300172847835</v>
      </c>
      <c r="AT274" s="25">
        <v>0.85060189238051487</v>
      </c>
      <c r="AU274" s="25">
        <v>0.80615658310212024</v>
      </c>
      <c r="AW274" s="1">
        <v>13.517559984567461</v>
      </c>
      <c r="AX274" s="1">
        <v>15.055065073742115</v>
      </c>
      <c r="AY274" s="2">
        <v>1725105.6761985354</v>
      </c>
      <c r="AZ274" s="1">
        <v>15.466523614108427</v>
      </c>
      <c r="BA274" s="1">
        <v>17.089572539812337</v>
      </c>
      <c r="BB274" s="2">
        <v>1330574.745331428</v>
      </c>
      <c r="BC274" s="2">
        <f t="shared" si="40"/>
        <v>-394530.93086710735</v>
      </c>
      <c r="BD274" s="242">
        <f t="shared" si="41"/>
        <v>1.948963629540966</v>
      </c>
      <c r="BE274" s="510">
        <f t="shared" si="35"/>
        <v>-202431.14078020537</v>
      </c>
      <c r="BF274" s="161">
        <f t="shared" si="36"/>
        <v>437703.9213322585</v>
      </c>
      <c r="BG274" s="2">
        <f t="shared" si="37"/>
        <v>1144069.0329259201</v>
      </c>
      <c r="BI274">
        <f t="shared" si="38"/>
        <v>0</v>
      </c>
      <c r="BJ274" s="90">
        <f t="shared" si="39"/>
        <v>1</v>
      </c>
      <c r="BP274" s="206">
        <f t="shared" si="42"/>
        <v>1144069.0329259201</v>
      </c>
    </row>
    <row r="275" spans="1:68">
      <c r="A275" s="11">
        <v>269</v>
      </c>
      <c r="C275" s="25">
        <v>0.92301448117712981</v>
      </c>
      <c r="D275" s="25">
        <v>7.698551882287015E-2</v>
      </c>
      <c r="E275" s="426" t="e">
        <v>#REF!</v>
      </c>
      <c r="F275" s="25">
        <v>0.85732891971571701</v>
      </c>
      <c r="G275" s="25">
        <v>0.14267108028428302</v>
      </c>
      <c r="H275" s="426" t="e">
        <v>#REF!</v>
      </c>
      <c r="I275" s="25">
        <v>0.74643116727126668</v>
      </c>
      <c r="J275" s="25">
        <v>0.25356883272873332</v>
      </c>
      <c r="K275" s="426" t="e">
        <v>#REF!</v>
      </c>
      <c r="L275" s="25">
        <v>0.15274990690270879</v>
      </c>
      <c r="M275" s="25">
        <v>0.50040092099493483</v>
      </c>
      <c r="N275" s="25">
        <v>0.34684917210235638</v>
      </c>
      <c r="O275" s="25">
        <v>-10.783884970046888</v>
      </c>
      <c r="P275" s="25">
        <v>3.0409758578919251E-2</v>
      </c>
      <c r="Q275" s="25">
        <v>7.4353849595131644E-5</v>
      </c>
      <c r="R275" s="25">
        <v>1.0548075912673098</v>
      </c>
      <c r="S275" s="146"/>
      <c r="T275">
        <v>1.0070447473736492</v>
      </c>
      <c r="U275">
        <v>0.4441697540061772</v>
      </c>
      <c r="V275">
        <v>0.33675431285396118</v>
      </c>
      <c r="W275">
        <v>1</v>
      </c>
      <c r="Y275" s="2">
        <v>7.6034261310999636</v>
      </c>
      <c r="Z275" s="2">
        <v>6650.9562778351883</v>
      </c>
      <c r="AA275" s="2">
        <v>2040.4101979302338</v>
      </c>
      <c r="AB275" s="2">
        <v>18905.879403303526</v>
      </c>
      <c r="AC275" s="2">
        <v>2123.0387579075791</v>
      </c>
      <c r="AD275" s="2">
        <v>259.68177382328349</v>
      </c>
      <c r="AE275" s="2">
        <v>526.47876326870221</v>
      </c>
      <c r="AF275" s="2">
        <v>1182.2920501208655</v>
      </c>
      <c r="AG275" s="2">
        <v>169.06097753992626</v>
      </c>
      <c r="AH275" s="2">
        <v>296.70360511126904</v>
      </c>
      <c r="AI275" s="2">
        <v>389498.14844296454</v>
      </c>
      <c r="AJ275" s="2">
        <v>351351.36982706113</v>
      </c>
      <c r="AL275" s="25">
        <v>0.91525730832480834</v>
      </c>
      <c r="AM275" s="25">
        <v>0.91419911461486159</v>
      </c>
      <c r="AN275" s="25">
        <v>0.91346921474543463</v>
      </c>
      <c r="AO275" s="25">
        <v>0.86895993987197506</v>
      </c>
      <c r="AP275" s="25">
        <v>0.72140707003340521</v>
      </c>
      <c r="AQ275" s="25">
        <v>0.91525730832480834</v>
      </c>
      <c r="AR275" s="25">
        <v>0.91419911461486159</v>
      </c>
      <c r="AS275" s="25">
        <v>0.91346921474543463</v>
      </c>
      <c r="AT275" s="25">
        <v>0.86895993987197506</v>
      </c>
      <c r="AU275" s="25">
        <v>0.72140707003340521</v>
      </c>
      <c r="AW275" s="1">
        <v>13.43388991210268</v>
      </c>
      <c r="AX275" s="1">
        <v>15.289295155319252</v>
      </c>
      <c r="AY275" s="2">
        <v>1371943.5791775011</v>
      </c>
      <c r="AZ275" s="1">
        <v>15.334037103145437</v>
      </c>
      <c r="BA275" s="1">
        <v>17.198726868449391</v>
      </c>
      <c r="BB275" s="2">
        <v>1267420.651551889</v>
      </c>
      <c r="BC275" s="2">
        <f t="shared" si="40"/>
        <v>-104522.92762561212</v>
      </c>
      <c r="BD275" s="242">
        <f t="shared" si="41"/>
        <v>1.9001471910427572</v>
      </c>
      <c r="BE275" s="510">
        <f t="shared" si="35"/>
        <v>-55007.805773326611</v>
      </c>
      <c r="BF275" s="161">
        <f t="shared" si="36"/>
        <v>777478.80675892765</v>
      </c>
      <c r="BG275" s="2">
        <f t="shared" si="37"/>
        <v>1186025.2849513812</v>
      </c>
      <c r="BI275">
        <f t="shared" si="38"/>
        <v>0</v>
      </c>
      <c r="BJ275" s="90">
        <f t="shared" si="39"/>
        <v>1</v>
      </c>
      <c r="BP275" s="206">
        <f t="shared" si="42"/>
        <v>1186025.2849513812</v>
      </c>
    </row>
    <row r="276" spans="1:68">
      <c r="A276" s="11">
        <v>270</v>
      </c>
      <c r="C276" s="25">
        <v>0.91305666157026033</v>
      </c>
      <c r="D276" s="25">
        <v>8.6943338429739683E-2</v>
      </c>
      <c r="E276" s="426" t="e">
        <v>#REF!</v>
      </c>
      <c r="F276" s="25">
        <v>0.85905544452840843</v>
      </c>
      <c r="G276" s="25">
        <v>0.14094455547159154</v>
      </c>
      <c r="H276" s="426" t="e">
        <v>#REF!</v>
      </c>
      <c r="I276" s="25">
        <v>0.75231691346220164</v>
      </c>
      <c r="J276" s="25">
        <v>0.24768308653779841</v>
      </c>
      <c r="K276" s="426" t="e">
        <v>#REF!</v>
      </c>
      <c r="L276" s="25">
        <v>9.6864878561424561E-2</v>
      </c>
      <c r="M276" s="25">
        <v>0.50106850698741801</v>
      </c>
      <c r="N276" s="25">
        <v>0.40206661445115743</v>
      </c>
      <c r="O276" s="25">
        <v>-11.312571178035508</v>
      </c>
      <c r="P276" s="25">
        <v>3.6828169653874046E-2</v>
      </c>
      <c r="Q276" s="25">
        <v>5.7381531770264282E-5</v>
      </c>
      <c r="R276" s="25">
        <v>1.0786395055918863</v>
      </c>
      <c r="S276" s="146"/>
      <c r="T276">
        <v>1.0929532743406427</v>
      </c>
      <c r="U276">
        <v>0.43937515666454607</v>
      </c>
      <c r="V276">
        <v>0.32941409610077255</v>
      </c>
      <c r="W276">
        <v>1</v>
      </c>
      <c r="Y276" s="2">
        <v>2033.0939134689941</v>
      </c>
      <c r="Z276" s="2">
        <v>2460.841206199801</v>
      </c>
      <c r="AA276" s="2">
        <v>2135.1393324701148</v>
      </c>
      <c r="AB276" s="2">
        <v>21823.446100120742</v>
      </c>
      <c r="AC276" s="2">
        <v>426.59991284894937</v>
      </c>
      <c r="AD276" s="2">
        <v>1476.4168887654162</v>
      </c>
      <c r="AE276" s="2">
        <v>571.18495689365761</v>
      </c>
      <c r="AF276" s="2">
        <v>878.67429229418224</v>
      </c>
      <c r="AG276" s="2">
        <v>71.697409702345922</v>
      </c>
      <c r="AH276" s="2">
        <v>366.91551316150407</v>
      </c>
      <c r="AI276" s="2">
        <v>402614.0761567353</v>
      </c>
      <c r="AJ276" s="2">
        <v>380109.79935101815</v>
      </c>
      <c r="AL276" s="25">
        <v>0.91937315159719957</v>
      </c>
      <c r="AM276" s="25">
        <v>0.91568607745858377</v>
      </c>
      <c r="AN276" s="25">
        <v>0.90168759436433388</v>
      </c>
      <c r="AO276" s="25">
        <v>0.81356654468919687</v>
      </c>
      <c r="AP276" s="25">
        <v>0.61617953896418876</v>
      </c>
      <c r="AQ276" s="25">
        <v>0.91937315159719957</v>
      </c>
      <c r="AR276" s="25">
        <v>0.91568607745858377</v>
      </c>
      <c r="AS276" s="25">
        <v>0.90168759436433388</v>
      </c>
      <c r="AT276" s="25">
        <v>0.81356654468919687</v>
      </c>
      <c r="AU276" s="25">
        <v>0.61617953896418876</v>
      </c>
      <c r="AW276" s="1">
        <v>12.8019413531661</v>
      </c>
      <c r="AX276" s="1">
        <v>14.840661672948727</v>
      </c>
      <c r="AY276" s="2">
        <v>1288749.3061296525</v>
      </c>
      <c r="AZ276" s="1">
        <v>14.719028584425324</v>
      </c>
      <c r="BA276" s="1">
        <v>16.72660634611653</v>
      </c>
      <c r="BB276" s="2">
        <v>1330309.8464110109</v>
      </c>
      <c r="BC276" s="2">
        <f t="shared" si="40"/>
        <v>41560.540281358408</v>
      </c>
      <c r="BD276" s="242">
        <f t="shared" si="41"/>
        <v>1.9170872312592238</v>
      </c>
      <c r="BE276" s="510">
        <f t="shared" si="35"/>
        <v>21679.003231407311</v>
      </c>
      <c r="BF276" s="161">
        <f t="shared" si="36"/>
        <v>759561.31037692353</v>
      </c>
      <c r="BG276" s="2">
        <f t="shared" si="37"/>
        <v>1024734.7270970407</v>
      </c>
      <c r="BI276">
        <f t="shared" si="38"/>
        <v>0</v>
      </c>
      <c r="BJ276" s="90">
        <f t="shared" si="39"/>
        <v>1</v>
      </c>
      <c r="BP276" s="206">
        <f t="shared" si="42"/>
        <v>1024734.7270970407</v>
      </c>
    </row>
    <row r="277" spans="1:68">
      <c r="A277" s="11">
        <v>271</v>
      </c>
      <c r="C277" s="25">
        <v>0.91786938432903054</v>
      </c>
      <c r="D277" s="25">
        <v>8.2130615670969451E-2</v>
      </c>
      <c r="E277" s="426" t="e">
        <v>#REF!</v>
      </c>
      <c r="F277" s="25">
        <v>0.85370214637269082</v>
      </c>
      <c r="G277" s="25">
        <v>0.14629785362730921</v>
      </c>
      <c r="H277" s="426" t="e">
        <v>#REF!</v>
      </c>
      <c r="I277" s="25">
        <v>0.74042980922398471</v>
      </c>
      <c r="J277" s="25">
        <v>0.25957019077601534</v>
      </c>
      <c r="K277" s="426" t="e">
        <v>#REF!</v>
      </c>
      <c r="L277" s="25">
        <v>0.12843308824439381</v>
      </c>
      <c r="M277" s="25">
        <v>0.49624767671747905</v>
      </c>
      <c r="N277" s="25">
        <v>0.37531923503812714</v>
      </c>
      <c r="O277" s="25">
        <v>-10.83614486858653</v>
      </c>
      <c r="P277" s="25">
        <v>2.9934487109111303E-2</v>
      </c>
      <c r="Q277" s="25">
        <v>6.9173244519008065E-5</v>
      </c>
      <c r="R277" s="25">
        <v>1.0632633021238762</v>
      </c>
      <c r="S277" s="146"/>
      <c r="T277">
        <v>1.0036975565586701</v>
      </c>
      <c r="U277">
        <v>0.45326349457585596</v>
      </c>
      <c r="V277">
        <v>0.34522022975057387</v>
      </c>
      <c r="W277">
        <v>1</v>
      </c>
      <c r="Y277" s="2">
        <v>39.914890548893872</v>
      </c>
      <c r="Z277" s="2">
        <v>681.99175244963385</v>
      </c>
      <c r="AA277" s="2">
        <v>993.67029753392842</v>
      </c>
      <c r="AB277" s="2">
        <v>27.351755513268145</v>
      </c>
      <c r="AC277" s="2">
        <v>1447.1796287722325</v>
      </c>
      <c r="AD277" s="2">
        <v>7015.4445060057524</v>
      </c>
      <c r="AE277" s="2">
        <v>583.27238824298286</v>
      </c>
      <c r="AF277" s="2">
        <v>966.89511023169337</v>
      </c>
      <c r="AG277" s="2">
        <v>126.82334530580006</v>
      </c>
      <c r="AH277" s="2">
        <v>627.96939920776958</v>
      </c>
      <c r="AI277" s="2">
        <v>618569.6546641856</v>
      </c>
      <c r="AJ277" s="2">
        <v>587919.17375182849</v>
      </c>
      <c r="AL277" s="25">
        <v>0.91812259818486774</v>
      </c>
      <c r="AM277" s="25">
        <v>0.90563431448785259</v>
      </c>
      <c r="AN277" s="25">
        <v>0.91048718920222149</v>
      </c>
      <c r="AO277" s="25">
        <v>0.9024395891119934</v>
      </c>
      <c r="AP277" s="25">
        <v>0.71781417837529526</v>
      </c>
      <c r="AQ277" s="25">
        <v>0.91812259818486774</v>
      </c>
      <c r="AR277" s="25">
        <v>0.90563431448785259</v>
      </c>
      <c r="AS277" s="25">
        <v>0.91048718920222149</v>
      </c>
      <c r="AT277" s="25">
        <v>0.9024395891119934</v>
      </c>
      <c r="AU277" s="25">
        <v>0.71781417837529526</v>
      </c>
      <c r="AW277" s="1">
        <v>13.091073906140954</v>
      </c>
      <c r="AX277" s="1">
        <v>14.866342192003245</v>
      </c>
      <c r="AY277" s="2">
        <v>2022376.8634319438</v>
      </c>
      <c r="AZ277" s="1">
        <v>15.015998350500574</v>
      </c>
      <c r="BA277" s="1">
        <v>16.839094778356923</v>
      </c>
      <c r="BB277" s="2">
        <v>1595076.8510234444</v>
      </c>
      <c r="BC277" s="2">
        <f t="shared" si="40"/>
        <v>-427300.01240849937</v>
      </c>
      <c r="BD277" s="242">
        <f t="shared" si="41"/>
        <v>1.9249244443596201</v>
      </c>
      <c r="BE277" s="510">
        <f t="shared" si="35"/>
        <v>-221982.74517244892</v>
      </c>
      <c r="BF277" s="161">
        <f t="shared" si="36"/>
        <v>72194.961550608743</v>
      </c>
      <c r="BG277" s="2">
        <f t="shared" si="37"/>
        <v>807482.88505664747</v>
      </c>
      <c r="BI277">
        <f t="shared" si="38"/>
        <v>0</v>
      </c>
      <c r="BJ277" s="90">
        <f t="shared" si="39"/>
        <v>1</v>
      </c>
      <c r="BP277" s="206">
        <f t="shared" si="42"/>
        <v>807482.88505664747</v>
      </c>
    </row>
    <row r="278" spans="1:68">
      <c r="A278" s="11">
        <v>272</v>
      </c>
      <c r="C278" s="25">
        <v>0.92969098550523877</v>
      </c>
      <c r="D278" s="25">
        <v>7.0309014494761207E-2</v>
      </c>
      <c r="E278" s="426" t="e">
        <v>#REF!</v>
      </c>
      <c r="F278" s="25">
        <v>0.86072897890575795</v>
      </c>
      <c r="G278" s="25">
        <v>0.13927102109424203</v>
      </c>
      <c r="H278" s="426" t="e">
        <v>#REF!</v>
      </c>
      <c r="I278" s="25">
        <v>0.748899738374737</v>
      </c>
      <c r="J278" s="25">
        <v>0.251100261625263</v>
      </c>
      <c r="K278" s="426" t="e">
        <v>#REF!</v>
      </c>
      <c r="L278" s="25">
        <v>0.13547852349605682</v>
      </c>
      <c r="M278" s="25">
        <v>0.50163897785482159</v>
      </c>
      <c r="N278" s="25">
        <v>0.36288249864912159</v>
      </c>
      <c r="O278" s="25">
        <v>-11.103295463922914</v>
      </c>
      <c r="P278" s="25">
        <v>3.3913756725713569E-2</v>
      </c>
      <c r="Q278" s="25">
        <v>6.2589208591051136E-5</v>
      </c>
      <c r="R278" s="25">
        <v>1.0737077526743553</v>
      </c>
      <c r="S278" s="146"/>
      <c r="T278">
        <v>0.94320611019152312</v>
      </c>
      <c r="U278">
        <v>0.42774809216485782</v>
      </c>
      <c r="V278">
        <v>0.33409505969861086</v>
      </c>
      <c r="W278">
        <v>1</v>
      </c>
      <c r="Y278" s="2">
        <v>786.72563850460904</v>
      </c>
      <c r="Z278" s="2">
        <v>390.770985566305</v>
      </c>
      <c r="AA278" s="2">
        <v>962.30110337107533</v>
      </c>
      <c r="AB278" s="2">
        <v>3697.2332725314473</v>
      </c>
      <c r="AC278" s="2">
        <v>187.646249590672</v>
      </c>
      <c r="AD278" s="2">
        <v>437.33662344700065</v>
      </c>
      <c r="AE278" s="2">
        <v>493.13180859952519</v>
      </c>
      <c r="AF278" s="2">
        <v>1028.4644281921278</v>
      </c>
      <c r="AG278" s="2">
        <v>179.28049082457832</v>
      </c>
      <c r="AH278" s="2">
        <v>437.30470313887577</v>
      </c>
      <c r="AI278" s="2">
        <v>517120.50703439803</v>
      </c>
      <c r="AJ278" s="2">
        <v>478529.7469589198</v>
      </c>
      <c r="AL278" s="25">
        <v>0.91625815267570232</v>
      </c>
      <c r="AM278" s="25">
        <v>0.91490698267627524</v>
      </c>
      <c r="AN278" s="25">
        <v>0.91215417619048123</v>
      </c>
      <c r="AO278" s="25">
        <v>0.85256210125684206</v>
      </c>
      <c r="AP278" s="25">
        <v>0.7713842965395229</v>
      </c>
      <c r="AQ278" s="25">
        <v>0.91625815267570232</v>
      </c>
      <c r="AR278" s="25">
        <v>0.91490698267627524</v>
      </c>
      <c r="AS278" s="25">
        <v>0.91215417619048123</v>
      </c>
      <c r="AT278" s="25">
        <v>0.85256210125684206</v>
      </c>
      <c r="AU278" s="25">
        <v>0.7713842965395229</v>
      </c>
      <c r="AW278" s="1">
        <v>13.541176019072914</v>
      </c>
      <c r="AX278" s="1">
        <v>15.243594773152362</v>
      </c>
      <c r="AY278" s="2">
        <v>1633935.3886913173</v>
      </c>
      <c r="AZ278" s="1">
        <v>15.611743613969457</v>
      </c>
      <c r="BA278" s="1">
        <v>17.367654117262887</v>
      </c>
      <c r="BB278" s="2">
        <v>1205782.4228536782</v>
      </c>
      <c r="BC278" s="2">
        <f t="shared" si="40"/>
        <v>-428152.96583763906</v>
      </c>
      <c r="BD278" s="242">
        <f t="shared" si="41"/>
        <v>2.0705675948965432</v>
      </c>
      <c r="BE278" s="510">
        <f t="shared" si="35"/>
        <v>-206780.48226628019</v>
      </c>
      <c r="BF278" s="161">
        <f t="shared" si="36"/>
        <v>532652.77436034894</v>
      </c>
      <c r="BG278" s="2">
        <f t="shared" si="37"/>
        <v>1292096.5553814347</v>
      </c>
      <c r="BI278">
        <f t="shared" si="38"/>
        <v>0</v>
      </c>
      <c r="BJ278" s="90">
        <f t="shared" si="39"/>
        <v>1</v>
      </c>
      <c r="BP278" s="206">
        <f t="shared" si="42"/>
        <v>1292096.5553814347</v>
      </c>
    </row>
    <row r="279" spans="1:68">
      <c r="A279" s="11">
        <v>273</v>
      </c>
      <c r="C279" s="25">
        <v>0.92142811970042937</v>
      </c>
      <c r="D279" s="25">
        <v>7.8571880299570657E-2</v>
      </c>
      <c r="E279" s="426" t="e">
        <v>#REF!</v>
      </c>
      <c r="F279" s="25">
        <v>0.8590965214342845</v>
      </c>
      <c r="G279" s="25">
        <v>0.14090347856571545</v>
      </c>
      <c r="H279" s="426" t="e">
        <v>#REF!</v>
      </c>
      <c r="I279" s="25">
        <v>0.72736814357258806</v>
      </c>
      <c r="J279" s="25">
        <v>0.27263185642741194</v>
      </c>
      <c r="K279" s="426" t="e">
        <v>#REF!</v>
      </c>
      <c r="L279" s="25">
        <v>0.17216422935422304</v>
      </c>
      <c r="M279" s="25">
        <v>0.49864043455940527</v>
      </c>
      <c r="N279" s="25">
        <v>0.32919533608637164</v>
      </c>
      <c r="O279" s="25">
        <v>-11.057730950844538</v>
      </c>
      <c r="P279" s="25">
        <v>3.4178164791628031E-2</v>
      </c>
      <c r="Q279" s="25">
        <v>6.623854394760637E-5</v>
      </c>
      <c r="R279" s="25">
        <v>1.0637327087364863</v>
      </c>
      <c r="S279" s="146"/>
      <c r="T279">
        <v>1.0116667879680297</v>
      </c>
      <c r="U279">
        <v>0.43879202569390624</v>
      </c>
      <c r="V279">
        <v>0.36480812433472903</v>
      </c>
      <c r="W279">
        <v>1</v>
      </c>
      <c r="Y279" s="2">
        <v>257.56271510170666</v>
      </c>
      <c r="Z279" s="2">
        <v>1842.4467336121397</v>
      </c>
      <c r="AA279" s="2">
        <v>1558.82145285253</v>
      </c>
      <c r="AB279" s="2">
        <v>4345.2995214319553</v>
      </c>
      <c r="AC279" s="2">
        <v>1415.3674834618182</v>
      </c>
      <c r="AD279" s="2">
        <v>3638.820237338593</v>
      </c>
      <c r="AE279" s="2">
        <v>583.80746544393014</v>
      </c>
      <c r="AF279" s="2">
        <v>1121.0327061244732</v>
      </c>
      <c r="AG279" s="2">
        <v>150.2269088081795</v>
      </c>
      <c r="AH279" s="2">
        <v>496.99111280465871</v>
      </c>
      <c r="AI279" s="2">
        <v>494177.1019609163</v>
      </c>
      <c r="AJ279" s="2">
        <v>456297.69948836596</v>
      </c>
      <c r="AL279" s="25">
        <v>0.91441761687192602</v>
      </c>
      <c r="AM279" s="25">
        <v>0.91161270197184241</v>
      </c>
      <c r="AN279" s="25">
        <v>0.91371030935797237</v>
      </c>
      <c r="AO279" s="25">
        <v>0.90334312706906927</v>
      </c>
      <c r="AP279" s="25">
        <v>0.71487360258987254</v>
      </c>
      <c r="AQ279" s="25">
        <v>0.91441761687192602</v>
      </c>
      <c r="AR279" s="25">
        <v>0.91161270197184241</v>
      </c>
      <c r="AS279" s="25">
        <v>0.91371030935797237</v>
      </c>
      <c r="AT279" s="25">
        <v>0.90334312706906927</v>
      </c>
      <c r="AU279" s="25">
        <v>0.71487360258987254</v>
      </c>
      <c r="AW279" s="1">
        <v>13.493302404211377</v>
      </c>
      <c r="AX279" s="1">
        <v>15.389423108212174</v>
      </c>
      <c r="AY279" s="2">
        <v>1757398.1444866317</v>
      </c>
      <c r="AZ279" s="1">
        <v>15.304471917317073</v>
      </c>
      <c r="BA279" s="1">
        <v>17.204456930251911</v>
      </c>
      <c r="BB279" s="2">
        <v>1416300.5982425052</v>
      </c>
      <c r="BC279" s="2">
        <f t="shared" si="40"/>
        <v>-341097.54624412651</v>
      </c>
      <c r="BD279" s="242">
        <f t="shared" si="41"/>
        <v>1.8111695131056962</v>
      </c>
      <c r="BE279" s="510">
        <f t="shared" si="35"/>
        <v>-188329.9954951377</v>
      </c>
      <c r="BF279" s="161">
        <f t="shared" si="36"/>
        <v>401530.24018718861</v>
      </c>
      <c r="BG279" s="2">
        <f t="shared" si="37"/>
        <v>1032414.9085282267</v>
      </c>
      <c r="BI279">
        <f t="shared" si="38"/>
        <v>0</v>
      </c>
      <c r="BJ279" s="90">
        <f t="shared" si="39"/>
        <v>1</v>
      </c>
      <c r="BP279" s="206">
        <f t="shared" si="42"/>
        <v>1032414.9085282267</v>
      </c>
    </row>
    <row r="280" spans="1:68">
      <c r="A280" s="11">
        <v>274</v>
      </c>
      <c r="C280" s="25">
        <v>0.93124488537633487</v>
      </c>
      <c r="D280" s="25">
        <v>6.8755114623665098E-2</v>
      </c>
      <c r="E280" s="426" t="e">
        <v>#REF!</v>
      </c>
      <c r="F280" s="25">
        <v>0.85568617635296884</v>
      </c>
      <c r="G280" s="25">
        <v>0.14431382364703113</v>
      </c>
      <c r="H280" s="426" t="e">
        <v>#REF!</v>
      </c>
      <c r="I280" s="25">
        <v>0.72454407111709074</v>
      </c>
      <c r="J280" s="25">
        <v>0.27545592888290921</v>
      </c>
      <c r="K280" s="426" t="e">
        <v>#REF!</v>
      </c>
      <c r="L280" s="25">
        <v>7.6949026830098521E-2</v>
      </c>
      <c r="M280" s="25">
        <v>0.49962371178993448</v>
      </c>
      <c r="N280" s="25">
        <v>0.423427261379967</v>
      </c>
      <c r="O280" s="25">
        <v>-11.308804761204875</v>
      </c>
      <c r="P280" s="25">
        <v>3.4347797658395601E-2</v>
      </c>
      <c r="Q280" s="25">
        <v>5.1899714978447506E-5</v>
      </c>
      <c r="R280" s="25">
        <v>1.0975417087459762</v>
      </c>
      <c r="S280" s="146"/>
      <c r="T280">
        <v>0.90066752068419786</v>
      </c>
      <c r="U280">
        <v>0.45405100374383794</v>
      </c>
      <c r="V280">
        <v>0.36613056874072158</v>
      </c>
      <c r="W280">
        <v>1</v>
      </c>
      <c r="Y280" s="2">
        <v>1650.2874516648037</v>
      </c>
      <c r="Z280" s="2">
        <v>5294.7760732672341</v>
      </c>
      <c r="AA280" s="2">
        <v>1778.096851442381</v>
      </c>
      <c r="AB280" s="2">
        <v>1484.9724698123603</v>
      </c>
      <c r="AC280" s="2">
        <v>175.903535547346</v>
      </c>
      <c r="AD280" s="2">
        <v>1255.043488847821</v>
      </c>
      <c r="AE280" s="2">
        <v>521.44495240768424</v>
      </c>
      <c r="AF280" s="2">
        <v>823.77188533118715</v>
      </c>
      <c r="AG280" s="2">
        <v>65.219763274481735</v>
      </c>
      <c r="AH280" s="2">
        <v>350.81076951712407</v>
      </c>
      <c r="AI280" s="2">
        <v>351965.83780928387</v>
      </c>
      <c r="AJ280" s="2">
        <v>298828.67263980652</v>
      </c>
      <c r="AL280" s="25">
        <v>0.91767275316846808</v>
      </c>
      <c r="AM280" s="25">
        <v>0.91898888152932645</v>
      </c>
      <c r="AN280" s="25">
        <v>0.90258657787766883</v>
      </c>
      <c r="AO280" s="25">
        <v>0.87450595396957231</v>
      </c>
      <c r="AP280" s="25">
        <v>0.77380906218507917</v>
      </c>
      <c r="AQ280" s="25">
        <v>0.91767275316846808</v>
      </c>
      <c r="AR280" s="25">
        <v>0.91898888152932645</v>
      </c>
      <c r="AS280" s="25">
        <v>0.90258657787766883</v>
      </c>
      <c r="AT280" s="25">
        <v>0.87450595396957231</v>
      </c>
      <c r="AU280" s="25">
        <v>0.77380906218507917</v>
      </c>
      <c r="AW280" s="1">
        <v>13.209025685597155</v>
      </c>
      <c r="AX280" s="1">
        <v>14.783458332814826</v>
      </c>
      <c r="AY280" s="2">
        <v>975383.55930226098</v>
      </c>
      <c r="AZ280" s="1">
        <v>15.330341914973912</v>
      </c>
      <c r="BA280" s="1">
        <v>16.990713604039904</v>
      </c>
      <c r="BB280" s="2">
        <v>695915.84657868836</v>
      </c>
      <c r="BC280" s="2">
        <f t="shared" si="40"/>
        <v>-279467.71272357262</v>
      </c>
      <c r="BD280" s="242">
        <f t="shared" si="41"/>
        <v>2.1213162293767578</v>
      </c>
      <c r="BE280" s="510">
        <f t="shared" si="35"/>
        <v>-131742.59870046822</v>
      </c>
      <c r="BF280" s="161">
        <f t="shared" si="36"/>
        <v>1138060.5503932838</v>
      </c>
      <c r="BG280" s="2">
        <f t="shared" si="37"/>
        <v>1756938.8598171375</v>
      </c>
      <c r="BI280">
        <f t="shared" si="38"/>
        <v>0</v>
      </c>
      <c r="BJ280" s="90">
        <f t="shared" si="39"/>
        <v>1</v>
      </c>
      <c r="BP280" s="206">
        <f t="shared" si="42"/>
        <v>1756938.8598171375</v>
      </c>
    </row>
    <row r="281" spans="1:68">
      <c r="A281" s="11">
        <v>275</v>
      </c>
      <c r="C281" s="25">
        <v>0.92722646824069899</v>
      </c>
      <c r="D281" s="25">
        <v>7.2773531759301041E-2</v>
      </c>
      <c r="E281" s="426" t="e">
        <v>#REF!</v>
      </c>
      <c r="F281" s="25">
        <v>0.8567574220316394</v>
      </c>
      <c r="G281" s="25">
        <v>0.14324257796836062</v>
      </c>
      <c r="H281" s="426" t="e">
        <v>#REF!</v>
      </c>
      <c r="I281" s="25">
        <v>0.76168727463957264</v>
      </c>
      <c r="J281" s="25">
        <v>0.23831272536042739</v>
      </c>
      <c r="K281" s="426" t="e">
        <v>#REF!</v>
      </c>
      <c r="L281" s="25">
        <v>9.0953850996908225E-2</v>
      </c>
      <c r="M281" s="25">
        <v>0.49839378089849529</v>
      </c>
      <c r="N281" s="25">
        <v>0.41065236810459649</v>
      </c>
      <c r="O281" s="25">
        <v>-11.419022923063572</v>
      </c>
      <c r="P281" s="25">
        <v>3.6510442255473632E-2</v>
      </c>
      <c r="Q281" s="25">
        <v>5.0903221363105205E-5</v>
      </c>
      <c r="R281" s="25">
        <v>1.0942056449985043</v>
      </c>
      <c r="S281" s="146"/>
      <c r="T281">
        <v>0.94578906301325483</v>
      </c>
      <c r="U281">
        <v>0.4516793902085442</v>
      </c>
      <c r="V281">
        <v>0.3178006038985508</v>
      </c>
      <c r="W281">
        <v>1</v>
      </c>
      <c r="Y281" s="2">
        <v>545.04845106384937</v>
      </c>
      <c r="Z281" s="2">
        <v>2448.0754413708396</v>
      </c>
      <c r="AA281" s="2">
        <v>2017.2938343852159</v>
      </c>
      <c r="AB281" s="2">
        <v>745.99289290811487</v>
      </c>
      <c r="AC281" s="2">
        <v>566.12159135416005</v>
      </c>
      <c r="AD281" s="2">
        <v>1347.0793252375147</v>
      </c>
      <c r="AE281" s="2">
        <v>548.71474485481849</v>
      </c>
      <c r="AF281" s="2">
        <v>1076.6620153784224</v>
      </c>
      <c r="AG281" s="2">
        <v>151.79812848564836</v>
      </c>
      <c r="AH281" s="2">
        <v>764.34424378238771</v>
      </c>
      <c r="AI281" s="2">
        <v>426628.8470281075</v>
      </c>
      <c r="AJ281" s="2">
        <v>406825.91016968153</v>
      </c>
      <c r="AL281" s="25">
        <v>0.91899329521096518</v>
      </c>
      <c r="AM281" s="25">
        <v>0.91751301337674229</v>
      </c>
      <c r="AN281" s="25">
        <v>0.90994692903234542</v>
      </c>
      <c r="AO281" s="25">
        <v>0.89444737330127211</v>
      </c>
      <c r="AP281" s="25">
        <v>0.69826629521953976</v>
      </c>
      <c r="AQ281" s="25">
        <v>0.91899329521096518</v>
      </c>
      <c r="AR281" s="25">
        <v>0.91751301337674229</v>
      </c>
      <c r="AS281" s="25">
        <v>0.90994692903234542</v>
      </c>
      <c r="AT281" s="25">
        <v>0.89444737330127211</v>
      </c>
      <c r="AU281" s="25">
        <v>0.69826629521953976</v>
      </c>
      <c r="AW281" s="1">
        <v>13.135661621086605</v>
      </c>
      <c r="AX281" s="1">
        <v>14.878566242436657</v>
      </c>
      <c r="AY281" s="2">
        <v>1289336.2531562292</v>
      </c>
      <c r="AZ281" s="1">
        <v>15.325845164901363</v>
      </c>
      <c r="BA281" s="1">
        <v>17.094788139703024</v>
      </c>
      <c r="BB281" s="2">
        <v>942266.62670269166</v>
      </c>
      <c r="BC281" s="2">
        <f t="shared" si="40"/>
        <v>-347069.62645353749</v>
      </c>
      <c r="BD281" s="242">
        <f t="shared" si="41"/>
        <v>2.1901835438147579</v>
      </c>
      <c r="BE281" s="510">
        <f t="shared" si="35"/>
        <v>-158466.00045630333</v>
      </c>
      <c r="BF281" s="161">
        <f t="shared" si="36"/>
        <v>812369.60621762765</v>
      </c>
      <c r="BG281" s="2">
        <f t="shared" si="37"/>
        <v>1509868.5996815262</v>
      </c>
      <c r="BI281">
        <f t="shared" si="38"/>
        <v>0</v>
      </c>
      <c r="BJ281" s="90">
        <f t="shared" si="39"/>
        <v>1</v>
      </c>
      <c r="BP281" s="206">
        <f t="shared" si="42"/>
        <v>1509868.5996815262</v>
      </c>
    </row>
    <row r="282" spans="1:68">
      <c r="A282" s="11">
        <v>276</v>
      </c>
      <c r="C282" s="25">
        <v>0.93167498087525769</v>
      </c>
      <c r="D282" s="25">
        <v>6.8325019124742287E-2</v>
      </c>
      <c r="E282" s="426" t="e">
        <v>#REF!</v>
      </c>
      <c r="F282" s="25">
        <v>0.85764199518168704</v>
      </c>
      <c r="G282" s="25">
        <v>0.14235800481831293</v>
      </c>
      <c r="H282" s="426" t="e">
        <v>#REF!</v>
      </c>
      <c r="I282" s="25">
        <v>0.75219163312999227</v>
      </c>
      <c r="J282" s="25">
        <v>0.24780836687000768</v>
      </c>
      <c r="K282" s="426" t="e">
        <v>#REF!</v>
      </c>
      <c r="L282" s="25">
        <v>0.13836019719005971</v>
      </c>
      <c r="M282" s="25">
        <v>0.50329772283889818</v>
      </c>
      <c r="N282" s="25">
        <v>0.35834207997104212</v>
      </c>
      <c r="O282" s="25">
        <v>-11.289241722948805</v>
      </c>
      <c r="P282" s="25">
        <v>3.4248868131209871E-2</v>
      </c>
      <c r="Q282" s="25">
        <v>5.2705578114782931E-5</v>
      </c>
      <c r="R282" s="25">
        <v>1.0911333714268294</v>
      </c>
      <c r="S282" s="146"/>
      <c r="T282">
        <v>0.93024414304637704</v>
      </c>
      <c r="U282">
        <v>0.44151721608048405</v>
      </c>
      <c r="V282">
        <v>0.33249240187365903</v>
      </c>
      <c r="W282">
        <v>1</v>
      </c>
      <c r="Y282" s="2">
        <v>108.93524808278433</v>
      </c>
      <c r="Z282" s="2">
        <v>3813.0891712817183</v>
      </c>
      <c r="AA282" s="2">
        <v>531.38471699313493</v>
      </c>
      <c r="AB282" s="2">
        <v>798.99298354616997</v>
      </c>
      <c r="AC282" s="2">
        <v>544.04598677603781</v>
      </c>
      <c r="AD282" s="2">
        <v>2207.1012938448366</v>
      </c>
      <c r="AE282" s="2">
        <v>564.26998667387636</v>
      </c>
      <c r="AF282" s="2">
        <v>991.32341355262975</v>
      </c>
      <c r="AG282" s="2">
        <v>60.656056388465238</v>
      </c>
      <c r="AH282" s="2">
        <v>310.63146677798039</v>
      </c>
      <c r="AI282" s="2">
        <v>571265.86996207072</v>
      </c>
      <c r="AJ282" s="2">
        <v>533700.90760587866</v>
      </c>
      <c r="AL282" s="25">
        <v>0.91765776803702637</v>
      </c>
      <c r="AM282" s="25">
        <v>0.91769768902364024</v>
      </c>
      <c r="AN282" s="25">
        <v>0.91540877840206936</v>
      </c>
      <c r="AO282" s="25">
        <v>0.86305906469233351</v>
      </c>
      <c r="AP282" s="25">
        <v>0.65893471922014979</v>
      </c>
      <c r="AQ282" s="25">
        <v>0.91765776803702637</v>
      </c>
      <c r="AR282" s="25">
        <v>0.91769768902364024</v>
      </c>
      <c r="AS282" s="25">
        <v>0.91540877840206936</v>
      </c>
      <c r="AT282" s="25">
        <v>0.86305906469233351</v>
      </c>
      <c r="AU282" s="25">
        <v>0.65893471922014979</v>
      </c>
      <c r="AW282" s="1">
        <v>13.370978442404267</v>
      </c>
      <c r="AX282" s="1">
        <v>15.341120094111561</v>
      </c>
      <c r="AY282" s="2">
        <v>1867785.7695200422</v>
      </c>
      <c r="AZ282" s="1">
        <v>15.513168773709941</v>
      </c>
      <c r="BA282" s="1">
        <v>17.434174710062422</v>
      </c>
      <c r="BB282" s="2">
        <v>1303444.2083109231</v>
      </c>
      <c r="BC282" s="2">
        <f t="shared" si="40"/>
        <v>-564341.56120911916</v>
      </c>
      <c r="BD282" s="242">
        <f t="shared" si="41"/>
        <v>2.1421903313056738</v>
      </c>
      <c r="BE282" s="510">
        <f t="shared" si="35"/>
        <v>-263441.37258109584</v>
      </c>
      <c r="BF282" s="161">
        <f t="shared" si="36"/>
        <v>271570.78126464062</v>
      </c>
      <c r="BG282" s="2">
        <f t="shared" si="37"/>
        <v>1178662.7954826676</v>
      </c>
      <c r="BI282">
        <f t="shared" si="38"/>
        <v>0</v>
      </c>
      <c r="BJ282" s="90">
        <f t="shared" si="39"/>
        <v>1</v>
      </c>
      <c r="BP282" s="206">
        <f t="shared" si="42"/>
        <v>1178662.7954826676</v>
      </c>
    </row>
    <row r="283" spans="1:68">
      <c r="A283" s="11">
        <v>277</v>
      </c>
      <c r="C283" s="25">
        <v>0.92494834797408387</v>
      </c>
      <c r="D283" s="25">
        <v>7.5051652025916155E-2</v>
      </c>
      <c r="E283" s="426" t="e">
        <v>#REF!</v>
      </c>
      <c r="F283" s="25">
        <v>0.85666032503824607</v>
      </c>
      <c r="G283" s="25">
        <v>0.14333967496175387</v>
      </c>
      <c r="H283" s="426" t="e">
        <v>#REF!</v>
      </c>
      <c r="I283" s="25">
        <v>0.73083341410094749</v>
      </c>
      <c r="J283" s="25">
        <v>0.26916658589905251</v>
      </c>
      <c r="K283" s="426" t="e">
        <v>#REF!</v>
      </c>
      <c r="L283" s="25">
        <v>0.12394897698685703</v>
      </c>
      <c r="M283" s="25">
        <v>0.50000376560755244</v>
      </c>
      <c r="N283" s="25">
        <v>0.37604725740559053</v>
      </c>
      <c r="O283" s="25">
        <v>-10.929848412904503</v>
      </c>
      <c r="P283" s="25">
        <v>3.6543896092026844E-2</v>
      </c>
      <c r="Q283" s="25">
        <v>8.3138324504810978E-5</v>
      </c>
      <c r="R283" s="25">
        <v>1.0352987906715685</v>
      </c>
      <c r="S283" s="146"/>
      <c r="T283">
        <v>1.009101835216867</v>
      </c>
      <c r="U283">
        <v>0.44554910811384751</v>
      </c>
      <c r="V283">
        <v>0.35924066449645714</v>
      </c>
      <c r="W283">
        <v>1</v>
      </c>
      <c r="Y283" s="2">
        <v>1062.4413637081395</v>
      </c>
      <c r="Z283" s="2">
        <v>2877.5119539175512</v>
      </c>
      <c r="AA283" s="2">
        <v>1300.7221996963663</v>
      </c>
      <c r="AB283" s="2">
        <v>9.2281665783472953</v>
      </c>
      <c r="AC283" s="2">
        <v>1449.4408587905864</v>
      </c>
      <c r="AD283" s="2">
        <v>3623.697433952645</v>
      </c>
      <c r="AE283" s="2">
        <v>567.23648644245054</v>
      </c>
      <c r="AF283" s="2">
        <v>987.53814045229922</v>
      </c>
      <c r="AG283" s="2">
        <v>99.294911085289428</v>
      </c>
      <c r="AH283" s="2">
        <v>293.73712918600921</v>
      </c>
      <c r="AI283" s="2">
        <v>474651.13508746697</v>
      </c>
      <c r="AJ283" s="2">
        <v>428770.410485089</v>
      </c>
      <c r="AL283" s="25">
        <v>0.91596263375711373</v>
      </c>
      <c r="AM283" s="25">
        <v>0.9112737770111855</v>
      </c>
      <c r="AN283" s="25">
        <v>0.90192558364695619</v>
      </c>
      <c r="AO283" s="25">
        <v>0.86794323895954317</v>
      </c>
      <c r="AP283" s="25">
        <v>0.67287809774733676</v>
      </c>
      <c r="AQ283" s="25">
        <v>0.91596263375711373</v>
      </c>
      <c r="AR283" s="25">
        <v>0.9112737770111855</v>
      </c>
      <c r="AS283" s="25">
        <v>0.90192558364695619</v>
      </c>
      <c r="AT283" s="25">
        <v>0.86794323895954317</v>
      </c>
      <c r="AU283" s="25">
        <v>0.67287809774733676</v>
      </c>
      <c r="AW283" s="1">
        <v>13.301805262323978</v>
      </c>
      <c r="AX283" s="1">
        <v>15.259196940983381</v>
      </c>
      <c r="AY283" s="2">
        <v>1521493.8953518057</v>
      </c>
      <c r="AZ283" s="1">
        <v>15.146897804594234</v>
      </c>
      <c r="BA283" s="1">
        <v>17.10270884436601</v>
      </c>
      <c r="BB283" s="2">
        <v>1145814.7519888268</v>
      </c>
      <c r="BC283" s="2">
        <f t="shared" si="40"/>
        <v>-375679.14336297894</v>
      </c>
      <c r="BD283" s="242">
        <f t="shared" si="41"/>
        <v>1.8450925422702564</v>
      </c>
      <c r="BE283" s="510">
        <f t="shared" si="35"/>
        <v>-203609.91915382858</v>
      </c>
      <c r="BF283" s="161">
        <f t="shared" si="36"/>
        <v>606794.94662003079</v>
      </c>
      <c r="BG283" s="2">
        <f t="shared" si="37"/>
        <v>1277688.8967462508</v>
      </c>
      <c r="BI283">
        <f t="shared" si="38"/>
        <v>0</v>
      </c>
      <c r="BJ283" s="90">
        <f t="shared" si="39"/>
        <v>1</v>
      </c>
      <c r="BP283" s="206">
        <f t="shared" si="42"/>
        <v>1277688.8967462508</v>
      </c>
    </row>
    <row r="284" spans="1:68">
      <c r="A284" s="11">
        <v>278</v>
      </c>
      <c r="C284" s="25">
        <v>0.93161590090705315</v>
      </c>
      <c r="D284" s="25">
        <v>6.8384099092946862E-2</v>
      </c>
      <c r="E284" s="426" t="e">
        <v>#REF!</v>
      </c>
      <c r="F284" s="25">
        <v>0.86057622802754552</v>
      </c>
      <c r="G284" s="25">
        <v>0.13942377197245454</v>
      </c>
      <c r="H284" s="426" t="e">
        <v>#REF!</v>
      </c>
      <c r="I284" s="25">
        <v>0.76483376178345019</v>
      </c>
      <c r="J284" s="25">
        <v>0.23516623821654978</v>
      </c>
      <c r="K284" s="426" t="e">
        <v>#REF!</v>
      </c>
      <c r="L284" s="25">
        <v>0.10944674867684734</v>
      </c>
      <c r="M284" s="25">
        <v>0.49737403595680735</v>
      </c>
      <c r="N284" s="25">
        <v>0.39317921536634537</v>
      </c>
      <c r="O284" s="25">
        <v>-11.419686545990222</v>
      </c>
      <c r="P284" s="25">
        <v>3.5703842108899091E-2</v>
      </c>
      <c r="Q284" s="25">
        <v>4.9175000800209565E-5</v>
      </c>
      <c r="R284" s="25">
        <v>1.1009414482173376</v>
      </c>
      <c r="S284" s="146"/>
      <c r="T284">
        <v>0.89598787662947488</v>
      </c>
      <c r="U284">
        <v>0.43825916679074706</v>
      </c>
      <c r="V284">
        <v>0.31342775692515679</v>
      </c>
      <c r="W284">
        <v>1</v>
      </c>
      <c r="Y284" s="2">
        <v>846.28444152595284</v>
      </c>
      <c r="Z284" s="2">
        <v>5950.3424835945079</v>
      </c>
      <c r="AA284" s="2">
        <v>6997.3514524096372</v>
      </c>
      <c r="AB284" s="2">
        <v>1016.3626757388701</v>
      </c>
      <c r="AC284" s="2">
        <v>478.58516317378604</v>
      </c>
      <c r="AD284" s="2">
        <v>270.91023653847856</v>
      </c>
      <c r="AE284" s="2">
        <v>588.89269797574207</v>
      </c>
      <c r="AF284" s="2">
        <v>1026.6628064175152</v>
      </c>
      <c r="AG284" s="2">
        <v>167.49972621532899</v>
      </c>
      <c r="AH284" s="2">
        <v>322.07443641262694</v>
      </c>
      <c r="AI284" s="2">
        <v>427734.1349951477</v>
      </c>
      <c r="AJ284" s="2">
        <v>382502.58448468457</v>
      </c>
      <c r="AL284" s="25">
        <v>0.9158057899271691</v>
      </c>
      <c r="AM284" s="25">
        <v>0.91488994073381114</v>
      </c>
      <c r="AN284" s="25">
        <v>0.90688049852489316</v>
      </c>
      <c r="AO284" s="25">
        <v>0.84981489540248778</v>
      </c>
      <c r="AP284" s="25">
        <v>0.63391982728205476</v>
      </c>
      <c r="AQ284" s="25">
        <v>0.9158057899271691</v>
      </c>
      <c r="AR284" s="25">
        <v>0.91488994073381114</v>
      </c>
      <c r="AS284" s="25">
        <v>0.90688049852489316</v>
      </c>
      <c r="AT284" s="25">
        <v>0.84981489540248778</v>
      </c>
      <c r="AU284" s="25">
        <v>0.63391982728205476</v>
      </c>
      <c r="AW284" s="1">
        <v>12.9897476635012</v>
      </c>
      <c r="AX284" s="1">
        <v>14.97782158382276</v>
      </c>
      <c r="AY284" s="2">
        <v>1305658.0981659479</v>
      </c>
      <c r="AZ284" s="1">
        <v>15.392481327157515</v>
      </c>
      <c r="BA284" s="1">
        <v>17.346528364341189</v>
      </c>
      <c r="BB284" s="2">
        <v>949758.78218858514</v>
      </c>
      <c r="BC284" s="2">
        <f t="shared" si="40"/>
        <v>-355899.3159773628</v>
      </c>
      <c r="BD284" s="242">
        <f t="shared" si="41"/>
        <v>2.4027336636563152</v>
      </c>
      <c r="BE284" s="510">
        <f t="shared" si="35"/>
        <v>-148122.66601192064</v>
      </c>
      <c r="BF284" s="161">
        <f t="shared" si="36"/>
        <v>772701.52799424413</v>
      </c>
      <c r="BG284" s="2">
        <f t="shared" si="37"/>
        <v>1513038.2301566172</v>
      </c>
      <c r="BI284">
        <f t="shared" si="38"/>
        <v>0</v>
      </c>
      <c r="BJ284" s="90">
        <f t="shared" si="39"/>
        <v>1</v>
      </c>
      <c r="BP284" s="206">
        <f t="shared" si="42"/>
        <v>1513038.2301566172</v>
      </c>
    </row>
    <row r="285" spans="1:68">
      <c r="A285" s="11">
        <v>279</v>
      </c>
      <c r="C285" s="25">
        <v>0.93223493118911127</v>
      </c>
      <c r="D285" s="25">
        <v>6.7765068810888729E-2</v>
      </c>
      <c r="E285" s="426" t="e">
        <v>#REF!</v>
      </c>
      <c r="F285" s="25">
        <v>0.85415484987002399</v>
      </c>
      <c r="G285" s="25">
        <v>0.14584515012997595</v>
      </c>
      <c r="H285" s="426" t="e">
        <v>#REF!</v>
      </c>
      <c r="I285" s="25">
        <v>0.76032569218017965</v>
      </c>
      <c r="J285" s="25">
        <v>0.23967430781982038</v>
      </c>
      <c r="K285" s="426" t="e">
        <v>#REF!</v>
      </c>
      <c r="L285" s="25">
        <v>4.6326916202777846E-2</v>
      </c>
      <c r="M285" s="25">
        <v>0.49883528517268266</v>
      </c>
      <c r="N285" s="25">
        <v>0.45483779862453944</v>
      </c>
      <c r="O285" s="25">
        <v>-11.161454526482377</v>
      </c>
      <c r="P285" s="25">
        <v>3.359558373224078E-2</v>
      </c>
      <c r="Q285" s="25">
        <v>5.8269019154066748E-5</v>
      </c>
      <c r="R285" s="25">
        <v>1.079136540107053</v>
      </c>
      <c r="S285" s="146"/>
      <c r="T285">
        <v>0.89228571038096249</v>
      </c>
      <c r="U285">
        <v>0.44875662690092716</v>
      </c>
      <c r="V285">
        <v>0.31651613733213713</v>
      </c>
      <c r="W285">
        <v>1</v>
      </c>
      <c r="Y285" s="2">
        <v>856.48075365215482</v>
      </c>
      <c r="Z285" s="2">
        <v>3892.5048446298329</v>
      </c>
      <c r="AA285" s="2">
        <v>749.64524499164668</v>
      </c>
      <c r="AB285" s="2">
        <v>5598.1496734323327</v>
      </c>
      <c r="AC285" s="2">
        <v>23.216274979949066</v>
      </c>
      <c r="AD285" s="2">
        <v>154.64759468785653</v>
      </c>
      <c r="AE285" s="2">
        <v>522.19322373301804</v>
      </c>
      <c r="AF285" s="2">
        <v>1021.2767717821515</v>
      </c>
      <c r="AG285" s="2">
        <v>136.78536124207901</v>
      </c>
      <c r="AH285" s="2">
        <v>232.74160806012463</v>
      </c>
      <c r="AI285" s="2">
        <v>470890.35115965095</v>
      </c>
      <c r="AJ285" s="2">
        <v>425926.15644595091</v>
      </c>
      <c r="AL285" s="25">
        <v>0.91095913013652696</v>
      </c>
      <c r="AM285" s="25">
        <v>0.92117631883126183</v>
      </c>
      <c r="AN285" s="25">
        <v>0.90750460847492587</v>
      </c>
      <c r="AO285" s="25">
        <v>0.87627253388453108</v>
      </c>
      <c r="AP285" s="25">
        <v>0.62890762078000428</v>
      </c>
      <c r="AQ285" s="25">
        <v>0.91095913013652696</v>
      </c>
      <c r="AR285" s="25">
        <v>0.92117631883126183</v>
      </c>
      <c r="AS285" s="25">
        <v>0.90750460847492587</v>
      </c>
      <c r="AT285" s="25">
        <v>0.87627253388453108</v>
      </c>
      <c r="AU285" s="25">
        <v>0.62890762078000428</v>
      </c>
      <c r="AW285" s="1">
        <v>12.74062877257832</v>
      </c>
      <c r="AX285" s="1">
        <v>14.63833426466363</v>
      </c>
      <c r="AY285" s="2">
        <v>1240605.7884568141</v>
      </c>
      <c r="AZ285" s="1">
        <v>15.164463226330298</v>
      </c>
      <c r="BA285" s="1">
        <v>17.06109611073277</v>
      </c>
      <c r="BB285" s="2">
        <v>907689.14033593831</v>
      </c>
      <c r="BC285" s="2">
        <f t="shared" si="40"/>
        <v>-332916.64812087582</v>
      </c>
      <c r="BD285" s="242">
        <f t="shared" si="41"/>
        <v>2.4238344537519776</v>
      </c>
      <c r="BE285" s="510">
        <f t="shared" si="35"/>
        <v>-137351.23189025433</v>
      </c>
      <c r="BF285" s="161">
        <f t="shared" si="36"/>
        <v>797894.81515571708</v>
      </c>
      <c r="BG285" s="2">
        <f t="shared" si="37"/>
        <v>1518624.9758769092</v>
      </c>
      <c r="BI285">
        <f t="shared" si="38"/>
        <v>0</v>
      </c>
      <c r="BJ285" s="90">
        <f t="shared" si="39"/>
        <v>1</v>
      </c>
      <c r="BP285" s="206">
        <f t="shared" si="42"/>
        <v>1518624.9758769092</v>
      </c>
    </row>
    <row r="286" spans="1:68">
      <c r="A286" s="11">
        <v>280</v>
      </c>
      <c r="C286" s="25">
        <v>0.92150135931824939</v>
      </c>
      <c r="D286" s="25">
        <v>7.8498640681750637E-2</v>
      </c>
      <c r="E286" s="426" t="e">
        <v>#REF!</v>
      </c>
      <c r="F286" s="25">
        <v>0.85451684633478042</v>
      </c>
      <c r="G286" s="25">
        <v>0.14548315366521961</v>
      </c>
      <c r="H286" s="426" t="e">
        <v>#REF!</v>
      </c>
      <c r="I286" s="25">
        <v>0.72855385008735596</v>
      </c>
      <c r="J286" s="25">
        <v>0.27144614991264404</v>
      </c>
      <c r="K286" s="426" t="e">
        <v>#REF!</v>
      </c>
      <c r="L286" s="25">
        <v>0.1807000456745852</v>
      </c>
      <c r="M286" s="25">
        <v>0.49738023289921951</v>
      </c>
      <c r="N286" s="25">
        <v>0.32191972142619529</v>
      </c>
      <c r="O286" s="25">
        <v>-10.897920685538415</v>
      </c>
      <c r="P286" s="25">
        <v>3.4120071526226786E-2</v>
      </c>
      <c r="Q286" s="25">
        <v>7.7527512745426919E-5</v>
      </c>
      <c r="R286" s="25">
        <v>1.0473590184837116</v>
      </c>
      <c r="S286" s="146"/>
      <c r="T286">
        <v>1.0203588021412828</v>
      </c>
      <c r="U286">
        <v>0.45353963743986997</v>
      </c>
      <c r="V286">
        <v>0.36190174044897433</v>
      </c>
      <c r="W286">
        <v>1</v>
      </c>
      <c r="Y286" s="2">
        <v>1753.3349228261666</v>
      </c>
      <c r="Z286" s="2">
        <v>2455.4430109333562</v>
      </c>
      <c r="AA286" s="2">
        <v>3158.5277134213279</v>
      </c>
      <c r="AB286" s="2">
        <v>1039.2159984015898</v>
      </c>
      <c r="AC286" s="2">
        <v>3382.8506855903356</v>
      </c>
      <c r="AD286" s="2">
        <v>1324.9370147472205</v>
      </c>
      <c r="AE286" s="2">
        <v>599.12323106179986</v>
      </c>
      <c r="AF286" s="2">
        <v>985.4431128070861</v>
      </c>
      <c r="AG286" s="2">
        <v>131.26278867976029</v>
      </c>
      <c r="AH286" s="2">
        <v>410.18533014011052</v>
      </c>
      <c r="AI286" s="2">
        <v>350970.26543559768</v>
      </c>
      <c r="AJ286" s="2">
        <v>310090.02999437437</v>
      </c>
      <c r="AL286" s="25">
        <v>0.91531078907274221</v>
      </c>
      <c r="AM286" s="25">
        <v>0.90586174686246346</v>
      </c>
      <c r="AN286" s="25">
        <v>0.90852173769280542</v>
      </c>
      <c r="AO286" s="25">
        <v>0.85619823548015617</v>
      </c>
      <c r="AP286" s="25">
        <v>0.70229717010795589</v>
      </c>
      <c r="AQ286" s="25">
        <v>0.91531078907274221</v>
      </c>
      <c r="AR286" s="25">
        <v>0.90586174686246346</v>
      </c>
      <c r="AS286" s="25">
        <v>0.90852173769280542</v>
      </c>
      <c r="AT286" s="25">
        <v>0.85619823548015617</v>
      </c>
      <c r="AU286" s="25">
        <v>0.70229717010795589</v>
      </c>
      <c r="AW286" s="1">
        <v>13.474003082688606</v>
      </c>
      <c r="AX286" s="1">
        <v>15.465280945782849</v>
      </c>
      <c r="AY286" s="2">
        <v>1287074.431493477</v>
      </c>
      <c r="AZ286" s="1">
        <v>15.208044246897488</v>
      </c>
      <c r="BA286" s="1">
        <v>17.198422531644411</v>
      </c>
      <c r="BB286" s="2">
        <v>976725.04167990165</v>
      </c>
      <c r="BC286" s="2">
        <f t="shared" si="40"/>
        <v>-310349.38981357531</v>
      </c>
      <c r="BD286" s="242">
        <f t="shared" si="41"/>
        <v>1.7340411642088824</v>
      </c>
      <c r="BE286" s="510">
        <f t="shared" si="35"/>
        <v>-178974.638099301</v>
      </c>
      <c r="BF286" s="161">
        <f t="shared" si="36"/>
        <v>868766.06173670013</v>
      </c>
      <c r="BG286" s="2">
        <f t="shared" si="37"/>
        <v>1456562.0378236966</v>
      </c>
      <c r="BI286">
        <f t="shared" si="38"/>
        <v>0</v>
      </c>
      <c r="BJ286" s="90">
        <f t="shared" si="39"/>
        <v>1</v>
      </c>
      <c r="BP286" s="206">
        <f t="shared" si="42"/>
        <v>1456562.0378236966</v>
      </c>
    </row>
    <row r="287" spans="1:68">
      <c r="A287" s="11">
        <v>281</v>
      </c>
      <c r="C287" s="25">
        <v>0.91871298224140907</v>
      </c>
      <c r="D287" s="25">
        <v>8.1287017758590943E-2</v>
      </c>
      <c r="E287" s="426" t="e">
        <v>#REF!</v>
      </c>
      <c r="F287" s="25">
        <v>0.8523915594558813</v>
      </c>
      <c r="G287" s="25">
        <v>0.14760844054411867</v>
      </c>
      <c r="H287" s="426" t="e">
        <v>#REF!</v>
      </c>
      <c r="I287" s="25">
        <v>0.72268650226212006</v>
      </c>
      <c r="J287" s="25">
        <v>0.27731349773787989</v>
      </c>
      <c r="K287" s="426" t="e">
        <v>#REF!</v>
      </c>
      <c r="L287" s="25">
        <v>7.7103960835550156E-2</v>
      </c>
      <c r="M287" s="25">
        <v>0.50095420489604836</v>
      </c>
      <c r="N287" s="25">
        <v>0.42194183426840148</v>
      </c>
      <c r="O287" s="25">
        <v>-11.188038366284569</v>
      </c>
      <c r="P287" s="25">
        <v>3.5448587097262681E-2</v>
      </c>
      <c r="Q287" s="25">
        <v>6.1332682027321706E-5</v>
      </c>
      <c r="R287" s="25">
        <v>1.0788970924314762</v>
      </c>
      <c r="S287" s="146"/>
      <c r="T287">
        <v>1.089567897759937</v>
      </c>
      <c r="U287">
        <v>0.45765467102821095</v>
      </c>
      <c r="V287">
        <v>0.36923017885012105</v>
      </c>
      <c r="W287">
        <v>1</v>
      </c>
      <c r="Y287" s="2">
        <v>6110.5725562333346</v>
      </c>
      <c r="Z287" s="2">
        <v>2653.7606028064688</v>
      </c>
      <c r="AA287" s="2">
        <v>1605.4955532694773</v>
      </c>
      <c r="AB287" s="2">
        <v>2448.5221487857825</v>
      </c>
      <c r="AC287" s="2">
        <v>2203.0717195843185</v>
      </c>
      <c r="AD287" s="2">
        <v>802.29286987290834</v>
      </c>
      <c r="AE287" s="2">
        <v>533.22653063754592</v>
      </c>
      <c r="AF287" s="2">
        <v>1005.710899211838</v>
      </c>
      <c r="AG287" s="2">
        <v>176.2934634758511</v>
      </c>
      <c r="AH287" s="2">
        <v>255.29161186230542</v>
      </c>
      <c r="AI287" s="2">
        <v>504722.02926803112</v>
      </c>
      <c r="AJ287" s="2">
        <v>461638.99120518559</v>
      </c>
      <c r="AL287" s="25">
        <v>0.91750269627358161</v>
      </c>
      <c r="AM287" s="25">
        <v>0.91494923378676374</v>
      </c>
      <c r="AN287" s="25">
        <v>0.91259934030901446</v>
      </c>
      <c r="AO287" s="25">
        <v>0.8694376691352752</v>
      </c>
      <c r="AP287" s="25">
        <v>0.68606838037982942</v>
      </c>
      <c r="AQ287" s="25">
        <v>0.91750269627358161</v>
      </c>
      <c r="AR287" s="25">
        <v>0.91494923378676374</v>
      </c>
      <c r="AS287" s="25">
        <v>0.91259934030901446</v>
      </c>
      <c r="AT287" s="25">
        <v>0.8694376691352752</v>
      </c>
      <c r="AU287" s="25">
        <v>0.68606838037982942</v>
      </c>
      <c r="AW287" s="1">
        <v>13.08709583552241</v>
      </c>
      <c r="AX287" s="1">
        <v>14.865878089520153</v>
      </c>
      <c r="AY287" s="2">
        <v>1495302.968836912</v>
      </c>
      <c r="AZ287" s="1">
        <v>14.749510590255568</v>
      </c>
      <c r="BA287" s="1">
        <v>16.551288300165385</v>
      </c>
      <c r="BB287" s="2">
        <v>1120594.2095614767</v>
      </c>
      <c r="BC287" s="2">
        <f t="shared" si="40"/>
        <v>-374708.75927543524</v>
      </c>
      <c r="BD287" s="242">
        <f t="shared" si="41"/>
        <v>1.6624147547331578</v>
      </c>
      <c r="BE287" s="510">
        <f t="shared" si="35"/>
        <v>-225400.28486187343</v>
      </c>
      <c r="BF287" s="161">
        <f t="shared" si="36"/>
        <v>598632.36484667356</v>
      </c>
      <c r="BG287" s="2">
        <f t="shared" si="37"/>
        <v>1239327.4848794143</v>
      </c>
      <c r="BI287">
        <f t="shared" si="38"/>
        <v>0</v>
      </c>
      <c r="BJ287" s="90">
        <f t="shared" si="39"/>
        <v>1</v>
      </c>
      <c r="BP287" s="206">
        <f t="shared" si="42"/>
        <v>1239327.4848794143</v>
      </c>
    </row>
    <row r="288" spans="1:68">
      <c r="A288" s="11">
        <v>282</v>
      </c>
      <c r="C288" s="25">
        <v>0.92527759571382651</v>
      </c>
      <c r="D288" s="25">
        <v>7.4722404286173508E-2</v>
      </c>
      <c r="E288" s="426" t="e">
        <v>#REF!</v>
      </c>
      <c r="F288" s="25">
        <v>0.86027009395518284</v>
      </c>
      <c r="G288" s="25">
        <v>0.13972990604481714</v>
      </c>
      <c r="H288" s="426" t="e">
        <v>#REF!</v>
      </c>
      <c r="I288" s="25">
        <v>0.73329217619387177</v>
      </c>
      <c r="J288" s="25">
        <v>0.26670782380612829</v>
      </c>
      <c r="K288" s="426" t="e">
        <v>#REF!</v>
      </c>
      <c r="L288" s="25">
        <v>0.13197646937556418</v>
      </c>
      <c r="M288" s="25">
        <v>0.50249816186190621</v>
      </c>
      <c r="N288" s="25">
        <v>0.36552536876252961</v>
      </c>
      <c r="O288" s="25">
        <v>-10.972940217206</v>
      </c>
      <c r="P288" s="25">
        <v>3.5733760188834569E-2</v>
      </c>
      <c r="Q288" s="25">
        <v>7.6967885905058334E-5</v>
      </c>
      <c r="R288" s="25">
        <v>1.0314990086323554</v>
      </c>
      <c r="S288" s="146"/>
      <c r="T288">
        <v>0.96060815058798188</v>
      </c>
      <c r="U288">
        <v>0.43573190890951669</v>
      </c>
      <c r="V288">
        <v>0.35584065593043185</v>
      </c>
      <c r="W288">
        <v>1</v>
      </c>
      <c r="Y288" s="2">
        <v>944.68939851018411</v>
      </c>
      <c r="Z288" s="2">
        <v>3907.9965214630743</v>
      </c>
      <c r="AA288" s="2">
        <v>568.91454346140301</v>
      </c>
      <c r="AB288" s="2">
        <v>664.08679218239206</v>
      </c>
      <c r="AC288" s="2">
        <v>42.862027869800315</v>
      </c>
      <c r="AD288" s="2">
        <v>264.94034482179239</v>
      </c>
      <c r="AE288" s="2">
        <v>519.49947191657259</v>
      </c>
      <c r="AF288" s="2">
        <v>1064.2740260104256</v>
      </c>
      <c r="AG288" s="2">
        <v>112.58534685571102</v>
      </c>
      <c r="AH288" s="2">
        <v>516.39543134831354</v>
      </c>
      <c r="AI288" s="2">
        <v>647422.4911845621</v>
      </c>
      <c r="AJ288" s="2">
        <v>610275.07746722142</v>
      </c>
      <c r="AL288" s="25">
        <v>0.92079249364764026</v>
      </c>
      <c r="AM288" s="25">
        <v>0.91389669538787821</v>
      </c>
      <c r="AN288" s="25">
        <v>0.91272006150071716</v>
      </c>
      <c r="AO288" s="25">
        <v>0.89168893139111205</v>
      </c>
      <c r="AP288" s="25">
        <v>0.64558809111153814</v>
      </c>
      <c r="AQ288" s="25">
        <v>0.92079249364764026</v>
      </c>
      <c r="AR288" s="25">
        <v>0.91389669538787821</v>
      </c>
      <c r="AS288" s="25">
        <v>0.91272006150071716</v>
      </c>
      <c r="AT288" s="25">
        <v>0.89168893139111205</v>
      </c>
      <c r="AU288" s="25">
        <v>0.64558809111153814</v>
      </c>
      <c r="AW288" s="1">
        <v>13.284626701726134</v>
      </c>
      <c r="AX288" s="1">
        <v>15.302156121697013</v>
      </c>
      <c r="AY288" s="2">
        <v>2297310.7331985682</v>
      </c>
      <c r="AZ288" s="1">
        <v>15.323984905753939</v>
      </c>
      <c r="BA288" s="1">
        <v>17.28299333774412</v>
      </c>
      <c r="BB288" s="2">
        <v>1603225.6804096741</v>
      </c>
      <c r="BC288" s="2">
        <f t="shared" si="40"/>
        <v>-694085.05278889416</v>
      </c>
      <c r="BD288" s="242">
        <f t="shared" si="41"/>
        <v>2.0393582040278044</v>
      </c>
      <c r="BE288" s="510">
        <f t="shared" si="35"/>
        <v>-340344.84546071978</v>
      </c>
      <c r="BF288" s="161">
        <f t="shared" si="36"/>
        <v>-171770.4609223865</v>
      </c>
      <c r="BG288" s="2">
        <f t="shared" si="37"/>
        <v>848611.90451095626</v>
      </c>
      <c r="BI288">
        <f t="shared" si="38"/>
        <v>0</v>
      </c>
      <c r="BJ288" s="90">
        <f t="shared" si="39"/>
        <v>1</v>
      </c>
      <c r="BP288" s="206">
        <f t="shared" si="42"/>
        <v>848611.90451095626</v>
      </c>
    </row>
    <row r="289" spans="1:68">
      <c r="A289" s="11">
        <v>283</v>
      </c>
      <c r="C289" s="25">
        <v>0.93221730233261724</v>
      </c>
      <c r="D289" s="25">
        <v>6.7782697667382721E-2</v>
      </c>
      <c r="E289" s="426" t="e">
        <v>#REF!</v>
      </c>
      <c r="F289" s="25">
        <v>0.85410103116808189</v>
      </c>
      <c r="G289" s="25">
        <v>0.14589896883191814</v>
      </c>
      <c r="H289" s="426" t="e">
        <v>#REF!</v>
      </c>
      <c r="I289" s="25">
        <v>0.73833877576089268</v>
      </c>
      <c r="J289" s="25">
        <v>0.26166122423910732</v>
      </c>
      <c r="K289" s="426" t="e">
        <v>#REF!</v>
      </c>
      <c r="L289" s="25">
        <v>0.11855444354650146</v>
      </c>
      <c r="M289" s="25">
        <v>0.50299526539438211</v>
      </c>
      <c r="N289" s="25">
        <v>0.37845029105911643</v>
      </c>
      <c r="O289" s="25">
        <v>-11.163967943637651</v>
      </c>
      <c r="P289" s="25">
        <v>3.2567885508634535E-2</v>
      </c>
      <c r="Q289" s="25">
        <v>5.5667350365560174E-5</v>
      </c>
      <c r="R289" s="25">
        <v>1.0921812025879023</v>
      </c>
      <c r="S289" s="146"/>
      <c r="T289">
        <v>0.86221012605538805</v>
      </c>
      <c r="U289">
        <v>0.44990326757616811</v>
      </c>
      <c r="V289">
        <v>0.34942373333118043</v>
      </c>
      <c r="W289">
        <v>1</v>
      </c>
      <c r="Y289" s="2">
        <v>1067.6357252794378</v>
      </c>
      <c r="Z289" s="2">
        <v>148.76522995263852</v>
      </c>
      <c r="AA289" s="2">
        <v>1175.41735756914</v>
      </c>
      <c r="AB289" s="2">
        <v>4043.9388351590883</v>
      </c>
      <c r="AC289" s="2">
        <v>659.82417321415619</v>
      </c>
      <c r="AD289" s="2">
        <v>3523.3113572939242</v>
      </c>
      <c r="AE289" s="2">
        <v>633.64598712554516</v>
      </c>
      <c r="AF289" s="2">
        <v>822.33958684912477</v>
      </c>
      <c r="AG289" s="2">
        <v>146.47575813407502</v>
      </c>
      <c r="AH289" s="2">
        <v>879.33704219769083</v>
      </c>
      <c r="AI289" s="2">
        <v>548618.54713932774</v>
      </c>
      <c r="AJ289" s="2">
        <v>519944.6689722836</v>
      </c>
      <c r="AL289" s="25">
        <v>0.91871915066043242</v>
      </c>
      <c r="AM289" s="25">
        <v>0.91809256299305142</v>
      </c>
      <c r="AN289" s="25">
        <v>0.90960306320869688</v>
      </c>
      <c r="AO289" s="25">
        <v>0.85898352003137757</v>
      </c>
      <c r="AP289" s="25">
        <v>0.83969478526293395</v>
      </c>
      <c r="AQ289" s="25">
        <v>0.91871915066043242</v>
      </c>
      <c r="AR289" s="25">
        <v>0.91809256299305142</v>
      </c>
      <c r="AS289" s="25">
        <v>0.90960306320869688</v>
      </c>
      <c r="AT289" s="25">
        <v>0.85898352003137757</v>
      </c>
      <c r="AU289" s="25">
        <v>0.83969478526293395</v>
      </c>
      <c r="AW289" s="1">
        <v>13.461966767620204</v>
      </c>
      <c r="AX289" s="1">
        <v>14.926910344403854</v>
      </c>
      <c r="AY289" s="2">
        <v>1720517.6716578151</v>
      </c>
      <c r="AZ289" s="1">
        <v>15.653420655575715</v>
      </c>
      <c r="BA289" s="1">
        <v>17.237680533114453</v>
      </c>
      <c r="BB289" s="2">
        <v>1303829.251388056</v>
      </c>
      <c r="BC289" s="2">
        <f t="shared" si="40"/>
        <v>-416688.42026975914</v>
      </c>
      <c r="BD289" s="242">
        <f t="shared" si="41"/>
        <v>2.191453887955511</v>
      </c>
      <c r="BE289" s="510">
        <f t="shared" si="35"/>
        <v>-190142.45408490128</v>
      </c>
      <c r="BF289" s="161">
        <f t="shared" si="36"/>
        <v>433397.0111614177</v>
      </c>
      <c r="BG289" s="2">
        <f t="shared" si="37"/>
        <v>1200718.0535040584</v>
      </c>
      <c r="BI289">
        <f t="shared" si="38"/>
        <v>0</v>
      </c>
      <c r="BJ289" s="90">
        <f t="shared" si="39"/>
        <v>1</v>
      </c>
      <c r="BP289" s="206">
        <f t="shared" si="42"/>
        <v>1200718.0535040584</v>
      </c>
    </row>
    <row r="290" spans="1:68">
      <c r="A290" s="11">
        <v>284</v>
      </c>
      <c r="C290" s="25">
        <v>0.92133469526996881</v>
      </c>
      <c r="D290" s="25">
        <v>7.8665304730031166E-2</v>
      </c>
      <c r="E290" s="426" t="e">
        <v>#REF!</v>
      </c>
      <c r="F290" s="25">
        <v>0.85646761605063093</v>
      </c>
      <c r="G290" s="25">
        <v>0.1435323839493691</v>
      </c>
      <c r="H290" s="426" t="e">
        <v>#REF!</v>
      </c>
      <c r="I290" s="25">
        <v>0.74466827833596894</v>
      </c>
      <c r="J290" s="25">
        <v>0.25533172166403106</v>
      </c>
      <c r="K290" s="426" t="e">
        <v>#REF!</v>
      </c>
      <c r="L290" s="25">
        <v>0.11958020661775681</v>
      </c>
      <c r="M290" s="25">
        <v>0.5027886759899356</v>
      </c>
      <c r="N290" s="25">
        <v>0.37763111739230759</v>
      </c>
      <c r="O290" s="25">
        <v>-11.383078848939331</v>
      </c>
      <c r="P290" s="25">
        <v>3.6448304623209388E-2</v>
      </c>
      <c r="Q290" s="25">
        <v>5.2628642365297054E-5</v>
      </c>
      <c r="R290" s="25">
        <v>1.0994146091594594</v>
      </c>
      <c r="S290" s="146"/>
      <c r="T290">
        <v>0.9934540912854436</v>
      </c>
      <c r="U290">
        <v>0.44085865908748456</v>
      </c>
      <c r="V290">
        <v>0.33855739468880269</v>
      </c>
      <c r="W290">
        <v>1</v>
      </c>
      <c r="Y290" s="2">
        <v>261.87544077618446</v>
      </c>
      <c r="Z290" s="2">
        <v>1780.4244292276919</v>
      </c>
      <c r="AA290" s="2">
        <v>1463.3344527499473</v>
      </c>
      <c r="AB290" s="2">
        <v>6751.9444421237131</v>
      </c>
      <c r="AC290" s="2">
        <v>574.80053206035439</v>
      </c>
      <c r="AD290" s="2">
        <v>533.72574679508591</v>
      </c>
      <c r="AE290" s="2">
        <v>589.43867554396138</v>
      </c>
      <c r="AF290" s="2">
        <v>1081.5935200070153</v>
      </c>
      <c r="AG290" s="2">
        <v>92.34064846215135</v>
      </c>
      <c r="AH290" s="2">
        <v>448.28003084213077</v>
      </c>
      <c r="AI290" s="2">
        <v>488180.61504525493</v>
      </c>
      <c r="AJ290" s="2">
        <v>459944.26626935863</v>
      </c>
      <c r="AL290" s="25">
        <v>0.90866089025102759</v>
      </c>
      <c r="AM290" s="25">
        <v>0.91810855222827925</v>
      </c>
      <c r="AN290" s="25">
        <v>0.9163622184802418</v>
      </c>
      <c r="AO290" s="25">
        <v>0.86412596213990145</v>
      </c>
      <c r="AP290" s="25">
        <v>0.63262454508629984</v>
      </c>
      <c r="AQ290" s="25">
        <v>0.90866089025102759</v>
      </c>
      <c r="AR290" s="25">
        <v>0.91810855222827925</v>
      </c>
      <c r="AS290" s="25">
        <v>0.9163622184802418</v>
      </c>
      <c r="AT290" s="25">
        <v>0.86412596213990145</v>
      </c>
      <c r="AU290" s="25">
        <v>0.63262454508629984</v>
      </c>
      <c r="AW290" s="1">
        <v>12.834447759035452</v>
      </c>
      <c r="AX290" s="1">
        <v>14.88690209712454</v>
      </c>
      <c r="AY290" s="2">
        <v>1536972.1694803985</v>
      </c>
      <c r="AZ290" s="1">
        <v>14.925825908334046</v>
      </c>
      <c r="BA290" s="1">
        <v>16.935018343151199</v>
      </c>
      <c r="BB290" s="2">
        <v>1232800.8893886534</v>
      </c>
      <c r="BC290" s="2">
        <f t="shared" si="40"/>
        <v>-304171.28009174508</v>
      </c>
      <c r="BD290" s="242">
        <f t="shared" si="41"/>
        <v>2.0913781492985937</v>
      </c>
      <c r="BE290" s="510">
        <f t="shared" si="35"/>
        <v>-145440.59389439353</v>
      </c>
      <c r="BF290" s="161">
        <f t="shared" si="36"/>
        <v>516539.47196527384</v>
      </c>
      <c r="BG290" s="2">
        <f t="shared" si="37"/>
        <v>1155331.255944794</v>
      </c>
      <c r="BI290">
        <f t="shared" si="38"/>
        <v>0</v>
      </c>
      <c r="BJ290" s="90">
        <f t="shared" si="39"/>
        <v>1</v>
      </c>
      <c r="BP290" s="206">
        <f t="shared" si="42"/>
        <v>1155331.255944794</v>
      </c>
    </row>
    <row r="291" spans="1:68">
      <c r="A291" s="11">
        <v>285</v>
      </c>
      <c r="C291" s="25">
        <v>0.92491418372465706</v>
      </c>
      <c r="D291" s="25">
        <v>7.5085816275342984E-2</v>
      </c>
      <c r="E291" s="426" t="e">
        <v>#REF!</v>
      </c>
      <c r="F291" s="25">
        <v>0.85369754776901829</v>
      </c>
      <c r="G291" s="25">
        <v>0.14630245223098173</v>
      </c>
      <c r="H291" s="426" t="e">
        <v>#REF!</v>
      </c>
      <c r="I291" s="25">
        <v>0.77596907979649343</v>
      </c>
      <c r="J291" s="25">
        <v>0.22403092020350657</v>
      </c>
      <c r="K291" s="426" t="e">
        <v>#REF!</v>
      </c>
      <c r="L291" s="25">
        <v>0.13264955607325646</v>
      </c>
      <c r="M291" s="25">
        <v>0.50306545597708163</v>
      </c>
      <c r="N291" s="25">
        <v>0.36428498794966191</v>
      </c>
      <c r="O291" s="25">
        <v>-11.658904420121038</v>
      </c>
      <c r="P291" s="25">
        <v>3.9372800592852475E-2</v>
      </c>
      <c r="Q291" s="25">
        <v>4.5162349440637375E-5</v>
      </c>
      <c r="R291" s="25">
        <v>1.1056739687568535</v>
      </c>
      <c r="S291" s="146"/>
      <c r="T291">
        <v>1.0224584385561521</v>
      </c>
      <c r="U291">
        <v>0.46754180089558639</v>
      </c>
      <c r="V291">
        <v>0.29887193407932411</v>
      </c>
      <c r="W291">
        <v>1</v>
      </c>
      <c r="Y291" s="2">
        <v>325.77965878511054</v>
      </c>
      <c r="Z291" s="2">
        <v>1411.7420791988932</v>
      </c>
      <c r="AA291" s="2">
        <v>568.14099522075378</v>
      </c>
      <c r="AB291" s="2">
        <v>4447.6068184805363</v>
      </c>
      <c r="AC291" s="2">
        <v>315.82140422206663</v>
      </c>
      <c r="AD291" s="2">
        <v>326.20990202735828</v>
      </c>
      <c r="AE291" s="2">
        <v>506.7534450857554</v>
      </c>
      <c r="AF291" s="2">
        <v>1093.4504705607812</v>
      </c>
      <c r="AG291" s="2">
        <v>99.26038297837195</v>
      </c>
      <c r="AH291" s="2">
        <v>290.82572593688445</v>
      </c>
      <c r="AI291" s="2">
        <v>365199.85650096164</v>
      </c>
      <c r="AJ291" s="2">
        <v>340145.825306296</v>
      </c>
      <c r="AL291" s="25">
        <v>0.91615097354292996</v>
      </c>
      <c r="AM291" s="25">
        <v>0.91795323808615958</v>
      </c>
      <c r="AN291" s="25">
        <v>0.90430985515188211</v>
      </c>
      <c r="AO291" s="25">
        <v>0.82391414380983441</v>
      </c>
      <c r="AP291" s="25">
        <v>0.68618271120171559</v>
      </c>
      <c r="AQ291" s="25">
        <v>0.91615097354292996</v>
      </c>
      <c r="AR291" s="25">
        <v>0.91795323808615958</v>
      </c>
      <c r="AS291" s="25">
        <v>0.90430985515188211</v>
      </c>
      <c r="AT291" s="25">
        <v>0.82391414380983441</v>
      </c>
      <c r="AU291" s="25">
        <v>0.68618271120171559</v>
      </c>
      <c r="AW291" s="1">
        <v>13.401118440603499</v>
      </c>
      <c r="AX291" s="1">
        <v>15.34739466573718</v>
      </c>
      <c r="AY291" s="2">
        <v>1168024.6442347949</v>
      </c>
      <c r="AZ291" s="1">
        <v>15.337966118447021</v>
      </c>
      <c r="BA291" s="1">
        <v>17.269674699651485</v>
      </c>
      <c r="BB291" s="2">
        <v>913046.7021015943</v>
      </c>
      <c r="BC291" s="2">
        <f t="shared" si="40"/>
        <v>-254977.94213320059</v>
      </c>
      <c r="BD291" s="242">
        <f t="shared" si="41"/>
        <v>1.936847677843522</v>
      </c>
      <c r="BE291" s="510">
        <f t="shared" si="35"/>
        <v>-131645.84135862038</v>
      </c>
      <c r="BF291" s="161">
        <f t="shared" si="36"/>
        <v>976154.30626176507</v>
      </c>
      <c r="BG291" s="2">
        <f t="shared" si="37"/>
        <v>1541027.8768499289</v>
      </c>
      <c r="BI291">
        <f t="shared" si="38"/>
        <v>0</v>
      </c>
      <c r="BJ291" s="90">
        <f t="shared" si="39"/>
        <v>1</v>
      </c>
      <c r="BP291" s="206">
        <f t="shared" si="42"/>
        <v>1541027.8768499289</v>
      </c>
    </row>
    <row r="292" spans="1:68">
      <c r="A292" s="11">
        <v>286</v>
      </c>
      <c r="C292" s="25">
        <v>0.91730923460400504</v>
      </c>
      <c r="D292" s="25">
        <v>8.2690765395994958E-2</v>
      </c>
      <c r="E292" s="426" t="e">
        <v>#REF!</v>
      </c>
      <c r="F292" s="25">
        <v>0.85779440190495604</v>
      </c>
      <c r="G292" s="25">
        <v>0.14220559809504393</v>
      </c>
      <c r="H292" s="426" t="e">
        <v>#REF!</v>
      </c>
      <c r="I292" s="25">
        <v>0.76061380962979386</v>
      </c>
      <c r="J292" s="25">
        <v>0.23938619037020617</v>
      </c>
      <c r="K292" s="426" t="e">
        <v>#REF!</v>
      </c>
      <c r="L292" s="25">
        <v>3.958948162906839E-2</v>
      </c>
      <c r="M292" s="25">
        <v>0.50380141207749607</v>
      </c>
      <c r="N292" s="25">
        <v>0.45660910629343554</v>
      </c>
      <c r="O292" s="25">
        <v>-11.151072830161084</v>
      </c>
      <c r="P292" s="25">
        <v>3.4326834486391906E-2</v>
      </c>
      <c r="Q292" s="25">
        <v>6.0713420928170601E-5</v>
      </c>
      <c r="R292" s="25">
        <v>1.0730999455304002</v>
      </c>
      <c r="S292" s="146"/>
      <c r="T292">
        <v>1.0860586818406019</v>
      </c>
      <c r="U292">
        <v>0.43969205931832006</v>
      </c>
      <c r="V292">
        <v>0.31596634166624793</v>
      </c>
      <c r="W292">
        <v>1</v>
      </c>
      <c r="Y292" s="2">
        <v>443.52544296585489</v>
      </c>
      <c r="Z292" s="2">
        <v>1116.9558249784734</v>
      </c>
      <c r="AA292" s="2">
        <v>1206.7705105017944</v>
      </c>
      <c r="AB292" s="2">
        <v>1996.4005745875643</v>
      </c>
      <c r="AC292" s="2">
        <v>539.81033196848853</v>
      </c>
      <c r="AD292" s="2">
        <v>284.18617812170885</v>
      </c>
      <c r="AE292" s="2">
        <v>546.43979732517062</v>
      </c>
      <c r="AF292" s="2">
        <v>932.95267671036117</v>
      </c>
      <c r="AG292" s="2">
        <v>178.86105540940594</v>
      </c>
      <c r="AH292" s="2">
        <v>265.12926245838992</v>
      </c>
      <c r="AI292" s="2">
        <v>418257.48408541823</v>
      </c>
      <c r="AJ292" s="2">
        <v>381164.81521198218</v>
      </c>
      <c r="AL292" s="25">
        <v>0.92237997678291261</v>
      </c>
      <c r="AM292" s="25">
        <v>0.91181640002059283</v>
      </c>
      <c r="AN292" s="25">
        <v>0.90902740156096407</v>
      </c>
      <c r="AO292" s="25">
        <v>0.86942368991079388</v>
      </c>
      <c r="AP292" s="25">
        <v>0.64774370266589365</v>
      </c>
      <c r="AQ292" s="25">
        <v>0.92237997678291261</v>
      </c>
      <c r="AR292" s="25">
        <v>0.91181640002059283</v>
      </c>
      <c r="AS292" s="25">
        <v>0.90902740156096407</v>
      </c>
      <c r="AT292" s="25">
        <v>0.86942368991079388</v>
      </c>
      <c r="AU292" s="25">
        <v>0.64774370266589365</v>
      </c>
      <c r="AW292" s="1">
        <v>12.866929853413902</v>
      </c>
      <c r="AX292" s="1">
        <v>14.649154948680108</v>
      </c>
      <c r="AY292" s="2">
        <v>1090651.5982890923</v>
      </c>
      <c r="AZ292" s="1">
        <v>14.821436957880504</v>
      </c>
      <c r="BA292" s="1">
        <v>16.630575056387727</v>
      </c>
      <c r="BB292" s="2">
        <v>845247.27487959492</v>
      </c>
      <c r="BC292" s="2">
        <f t="shared" si="40"/>
        <v>-245404.32340949739</v>
      </c>
      <c r="BD292" s="242">
        <f t="shared" si="41"/>
        <v>1.954507104466602</v>
      </c>
      <c r="BE292" s="510">
        <f t="shared" si="35"/>
        <v>-125558.16392208503</v>
      </c>
      <c r="BF292" s="161">
        <f t="shared" si="36"/>
        <v>968057.17825713195</v>
      </c>
      <c r="BG292" s="2">
        <f t="shared" si="37"/>
        <v>1526182.6383812861</v>
      </c>
      <c r="BI292">
        <f t="shared" si="38"/>
        <v>0</v>
      </c>
      <c r="BJ292" s="90">
        <f t="shared" si="39"/>
        <v>1</v>
      </c>
      <c r="BP292" s="206">
        <f t="shared" si="42"/>
        <v>1526182.6383812861</v>
      </c>
    </row>
    <row r="293" spans="1:68">
      <c r="A293" s="11">
        <v>287</v>
      </c>
      <c r="C293" s="25">
        <v>0.92151787507613403</v>
      </c>
      <c r="D293" s="25">
        <v>7.8482124923865998E-2</v>
      </c>
      <c r="E293" s="426" t="e">
        <v>#REF!</v>
      </c>
      <c r="F293" s="25">
        <v>0.86412971700096841</v>
      </c>
      <c r="G293" s="25">
        <v>0.13587028299903159</v>
      </c>
      <c r="H293" s="426" t="e">
        <v>#REF!</v>
      </c>
      <c r="I293" s="25">
        <v>0.74569599996914349</v>
      </c>
      <c r="J293" s="25">
        <v>0.25430400003085646</v>
      </c>
      <c r="K293" s="426" t="e">
        <v>#REF!</v>
      </c>
      <c r="L293" s="25">
        <v>0.1100709333444414</v>
      </c>
      <c r="M293" s="25">
        <v>0.49856014523544451</v>
      </c>
      <c r="N293" s="25">
        <v>0.39136892142011415</v>
      </c>
      <c r="O293" s="25">
        <v>-11.161905645375061</v>
      </c>
      <c r="P293" s="25">
        <v>3.7649835108489134E-2</v>
      </c>
      <c r="Q293" s="25">
        <v>6.9054633913888998E-5</v>
      </c>
      <c r="R293" s="25">
        <v>1.0560606018885847</v>
      </c>
      <c r="S293" s="146"/>
      <c r="T293">
        <v>0.98058266740243483</v>
      </c>
      <c r="U293">
        <v>0.43044073573421077</v>
      </c>
      <c r="V293">
        <v>0.33934518692677262</v>
      </c>
      <c r="W293">
        <v>1</v>
      </c>
      <c r="Y293" s="2">
        <v>46.936593861924202</v>
      </c>
      <c r="Z293" s="2">
        <v>798.02407842794537</v>
      </c>
      <c r="AA293" s="2">
        <v>5643.2092819706786</v>
      </c>
      <c r="AB293" s="2">
        <v>3170.3508448444391</v>
      </c>
      <c r="AC293" s="2">
        <v>338.77851009427508</v>
      </c>
      <c r="AD293" s="2">
        <v>507.44434203899146</v>
      </c>
      <c r="AE293" s="2">
        <v>571.91356347145972</v>
      </c>
      <c r="AF293" s="2">
        <v>957.27805286041894</v>
      </c>
      <c r="AG293" s="2">
        <v>182.47467409315973</v>
      </c>
      <c r="AH293" s="2">
        <v>348.12048379903024</v>
      </c>
      <c r="AI293" s="2">
        <v>446818.93883688154</v>
      </c>
      <c r="AJ293" s="2">
        <v>416006.86326501949</v>
      </c>
      <c r="AL293" s="25">
        <v>0.91391565506067152</v>
      </c>
      <c r="AM293" s="25">
        <v>0.90945799412359418</v>
      </c>
      <c r="AN293" s="25">
        <v>0.90791152752196214</v>
      </c>
      <c r="AO293" s="25">
        <v>0.88750260221923449</v>
      </c>
      <c r="AP293" s="25">
        <v>0.65839249270917777</v>
      </c>
      <c r="AQ293" s="25">
        <v>0.91391565506067152</v>
      </c>
      <c r="AR293" s="25">
        <v>0.90945799412359418</v>
      </c>
      <c r="AS293" s="25">
        <v>0.90791152752196214</v>
      </c>
      <c r="AT293" s="25">
        <v>0.88750260221923449</v>
      </c>
      <c r="AU293" s="25">
        <v>0.65839249270917777</v>
      </c>
      <c r="AW293" s="1">
        <v>12.970836621234458</v>
      </c>
      <c r="AX293" s="1">
        <v>14.933093228527063</v>
      </c>
      <c r="AY293" s="2">
        <v>1401793.0532238986</v>
      </c>
      <c r="AZ293" s="1">
        <v>15.100648911634773</v>
      </c>
      <c r="BA293" s="1">
        <v>17.060364131380563</v>
      </c>
      <c r="BB293" s="2">
        <v>1135401.6003867954</v>
      </c>
      <c r="BC293" s="2">
        <f t="shared" si="40"/>
        <v>-266391.45283710328</v>
      </c>
      <c r="BD293" s="242">
        <f t="shared" si="41"/>
        <v>2.1298122904003147</v>
      </c>
      <c r="BE293" s="510">
        <f t="shared" si="35"/>
        <v>-125077.43242810987</v>
      </c>
      <c r="BF293" s="161">
        <f t="shared" si="36"/>
        <v>673540.80617361469</v>
      </c>
      <c r="BG293" s="2">
        <f t="shared" si="37"/>
        <v>1280702.2254747681</v>
      </c>
      <c r="BI293">
        <f t="shared" si="38"/>
        <v>0</v>
      </c>
      <c r="BJ293" s="90">
        <f t="shared" si="39"/>
        <v>1</v>
      </c>
      <c r="BP293" s="206">
        <f t="shared" si="42"/>
        <v>1280702.2254747681</v>
      </c>
    </row>
    <row r="294" spans="1:68">
      <c r="A294" s="11">
        <v>288</v>
      </c>
      <c r="C294" s="25">
        <v>0.93741093070814796</v>
      </c>
      <c r="D294" s="25">
        <v>6.2589069291852012E-2</v>
      </c>
      <c r="E294" s="426" t="e">
        <v>#REF!</v>
      </c>
      <c r="F294" s="25">
        <v>0.85315732189448668</v>
      </c>
      <c r="G294" s="25">
        <v>0.1468426781055133</v>
      </c>
      <c r="H294" s="426" t="e">
        <v>#REF!</v>
      </c>
      <c r="I294" s="25">
        <v>0.72158764703789813</v>
      </c>
      <c r="J294" s="25">
        <v>0.27841235296210193</v>
      </c>
      <c r="K294" s="426" t="e">
        <v>#REF!</v>
      </c>
      <c r="L294" s="25">
        <v>5.6097871067217198E-2</v>
      </c>
      <c r="M294" s="25">
        <v>0.49921869924314966</v>
      </c>
      <c r="N294" s="25">
        <v>0.44468342968963315</v>
      </c>
      <c r="O294" s="25">
        <v>-11.489151939488208</v>
      </c>
      <c r="P294" s="25">
        <v>3.2681045752354795E-2</v>
      </c>
      <c r="Q294" s="25">
        <v>4.040536366237661E-5</v>
      </c>
      <c r="R294" s="25">
        <v>1.1380247893366144</v>
      </c>
      <c r="S294" s="146"/>
      <c r="T294">
        <v>0.84031774635667378</v>
      </c>
      <c r="U294">
        <v>0.45388458416583122</v>
      </c>
      <c r="V294">
        <v>0.37321992892496947</v>
      </c>
      <c r="W294">
        <v>1</v>
      </c>
      <c r="Y294" s="2">
        <v>52.962818862037061</v>
      </c>
      <c r="Z294" s="2">
        <v>5225.0894809238298</v>
      </c>
      <c r="AA294" s="2">
        <v>3570.4733672437924</v>
      </c>
      <c r="AB294" s="2">
        <v>705.21006200468969</v>
      </c>
      <c r="AC294" s="2">
        <v>2500.5732254108534</v>
      </c>
      <c r="AD294" s="2">
        <v>1349.781410561438</v>
      </c>
      <c r="AE294" s="2">
        <v>543.80602142420923</v>
      </c>
      <c r="AF294" s="2">
        <v>1017.7921324174768</v>
      </c>
      <c r="AG294" s="2">
        <v>143.60986073904459</v>
      </c>
      <c r="AH294" s="2">
        <v>491.54053257759278</v>
      </c>
      <c r="AI294" s="2">
        <v>617391.79940265836</v>
      </c>
      <c r="AJ294" s="2">
        <v>580541.9535783059</v>
      </c>
      <c r="AL294" s="25">
        <v>0.91719876001678191</v>
      </c>
      <c r="AM294" s="25">
        <v>0.91719782028558461</v>
      </c>
      <c r="AN294" s="25">
        <v>0.91254442866450991</v>
      </c>
      <c r="AO294" s="25">
        <v>0.86733041461561144</v>
      </c>
      <c r="AP294" s="25">
        <v>0.71470078185091301</v>
      </c>
      <c r="AQ294" s="25">
        <v>0.91719876001678191</v>
      </c>
      <c r="AR294" s="25">
        <v>0.91719782028558461</v>
      </c>
      <c r="AS294" s="25">
        <v>0.91254442866450991</v>
      </c>
      <c r="AT294" s="25">
        <v>0.86733041461561144</v>
      </c>
      <c r="AU294" s="25">
        <v>0.71470078185091301</v>
      </c>
      <c r="AW294" s="1">
        <v>12.9708596555383</v>
      </c>
      <c r="AX294" s="1">
        <v>14.616007037299081</v>
      </c>
      <c r="AY294" s="2">
        <v>1601482.8121286205</v>
      </c>
      <c r="AZ294" s="1">
        <v>15.321858715975708</v>
      </c>
      <c r="BA294" s="1">
        <v>17.028688051264787</v>
      </c>
      <c r="BB294" s="2">
        <v>1111842.9673459972</v>
      </c>
      <c r="BC294" s="2">
        <f t="shared" si="40"/>
        <v>-489639.84478262323</v>
      </c>
      <c r="BD294" s="242">
        <f t="shared" si="41"/>
        <v>2.3509990604374078</v>
      </c>
      <c r="BE294" s="510">
        <f t="shared" si="35"/>
        <v>-208268.83898946553</v>
      </c>
      <c r="BF294" s="161">
        <f t="shared" si="36"/>
        <v>473854.73275750759</v>
      </c>
      <c r="BG294" s="2">
        <f t="shared" si="37"/>
        <v>1339654.4272101158</v>
      </c>
      <c r="BI294">
        <f t="shared" si="38"/>
        <v>0</v>
      </c>
      <c r="BJ294" s="90">
        <f t="shared" si="39"/>
        <v>1</v>
      </c>
      <c r="BP294" s="206">
        <f t="shared" si="42"/>
        <v>1339654.4272101158</v>
      </c>
    </row>
    <row r="295" spans="1:68">
      <c r="A295" s="11">
        <v>289</v>
      </c>
      <c r="C295" s="25">
        <v>0.9275172963675552</v>
      </c>
      <c r="D295" s="25">
        <v>7.2482703632444814E-2</v>
      </c>
      <c r="E295" s="426" t="e">
        <v>#REF!</v>
      </c>
      <c r="F295" s="25">
        <v>0.8538351644440253</v>
      </c>
      <c r="G295" s="25">
        <v>0.14616483555597468</v>
      </c>
      <c r="H295" s="426" t="e">
        <v>#REF!</v>
      </c>
      <c r="I295" s="25">
        <v>0.73509445965752662</v>
      </c>
      <c r="J295" s="25">
        <v>0.26490554034247332</v>
      </c>
      <c r="K295" s="426" t="e">
        <v>#REF!</v>
      </c>
      <c r="L295" s="25">
        <v>0.12666563633539973</v>
      </c>
      <c r="M295" s="25">
        <v>0.49772738651401421</v>
      </c>
      <c r="N295" s="25">
        <v>0.37560697715058611</v>
      </c>
      <c r="O295" s="25">
        <v>-11.158587814861091</v>
      </c>
      <c r="P295" s="25">
        <v>3.287564828857082E-2</v>
      </c>
      <c r="Q295" s="25">
        <v>5.6695790775999171E-5</v>
      </c>
      <c r="R295" s="25">
        <v>1.0822156619553156</v>
      </c>
      <c r="S295" s="146"/>
      <c r="T295">
        <v>0.93722481257900048</v>
      </c>
      <c r="U295">
        <v>0.4533235004333267</v>
      </c>
      <c r="V295">
        <v>0.35433477566218879</v>
      </c>
      <c r="W295">
        <v>1</v>
      </c>
      <c r="Y295" s="2">
        <v>32.151375538725624</v>
      </c>
      <c r="Z295" s="2">
        <v>1498.5187016282146</v>
      </c>
      <c r="AA295" s="2">
        <v>595.6205663068489</v>
      </c>
      <c r="AB295" s="2">
        <v>5231.6330657319786</v>
      </c>
      <c r="AC295" s="2">
        <v>2510.1525412275651</v>
      </c>
      <c r="AD295" s="2">
        <v>62.848320819098305</v>
      </c>
      <c r="AE295" s="2">
        <v>558.90145704537167</v>
      </c>
      <c r="AF295" s="2">
        <v>984.96443818534692</v>
      </c>
      <c r="AG295" s="2">
        <v>67.803875055015922</v>
      </c>
      <c r="AH295" s="2">
        <v>302.84525146492768</v>
      </c>
      <c r="AI295" s="2">
        <v>519604.43283613725</v>
      </c>
      <c r="AJ295" s="2">
        <v>497423.98652353289</v>
      </c>
      <c r="AL295" s="25">
        <v>0.91907741442563218</v>
      </c>
      <c r="AM295" s="25">
        <v>0.90457396571656079</v>
      </c>
      <c r="AN295" s="25">
        <v>0.89652298811774267</v>
      </c>
      <c r="AO295" s="25">
        <v>0.84414509963507811</v>
      </c>
      <c r="AP295" s="25">
        <v>0.5566700173549104</v>
      </c>
      <c r="AQ295" s="25">
        <v>0.91907741442563218</v>
      </c>
      <c r="AR295" s="25">
        <v>0.90457396571656079</v>
      </c>
      <c r="AS295" s="25">
        <v>0.89652298811774267</v>
      </c>
      <c r="AT295" s="25">
        <v>0.84414509963507811</v>
      </c>
      <c r="AU295" s="25">
        <v>0.5566700173549104</v>
      </c>
      <c r="AW295" s="1">
        <v>12.828897156810166</v>
      </c>
      <c r="AX295" s="1">
        <v>15.067049459594092</v>
      </c>
      <c r="AY295" s="2">
        <v>1708357.2178022352</v>
      </c>
      <c r="AZ295" s="1">
        <v>14.957838481555063</v>
      </c>
      <c r="BA295" s="1">
        <v>17.1193572661529</v>
      </c>
      <c r="BB295" s="2">
        <v>1271710.742780074</v>
      </c>
      <c r="BC295" s="2">
        <f t="shared" si="40"/>
        <v>-436646.47502216115</v>
      </c>
      <c r="BD295" s="242">
        <f t="shared" si="41"/>
        <v>2.1289413247448969</v>
      </c>
      <c r="BE295" s="510">
        <f t="shared" si="35"/>
        <v>-205100.2862065646</v>
      </c>
      <c r="BF295" s="161">
        <f t="shared" si="36"/>
        <v>344266.32728739153</v>
      </c>
      <c r="BG295" s="2">
        <f t="shared" si="37"/>
        <v>1121543.4142687363</v>
      </c>
      <c r="BI295">
        <f t="shared" si="38"/>
        <v>0</v>
      </c>
      <c r="BJ295" s="90">
        <f t="shared" si="39"/>
        <v>1</v>
      </c>
      <c r="BP295" s="206">
        <f t="shared" si="42"/>
        <v>1121543.4142687363</v>
      </c>
    </row>
    <row r="296" spans="1:68">
      <c r="A296" s="11">
        <v>290</v>
      </c>
      <c r="C296" s="25">
        <v>0.9192699202034933</v>
      </c>
      <c r="D296" s="25">
        <v>8.0730079796506676E-2</v>
      </c>
      <c r="E296" s="426" t="e">
        <v>#REF!</v>
      </c>
      <c r="F296" s="25">
        <v>0.85709392520468297</v>
      </c>
      <c r="G296" s="25">
        <v>0.14290607479531697</v>
      </c>
      <c r="H296" s="426" t="e">
        <v>#REF!</v>
      </c>
      <c r="I296" s="25">
        <v>0.7412861897606986</v>
      </c>
      <c r="J296" s="25">
        <v>0.2587138102393014</v>
      </c>
      <c r="K296" s="426" t="e">
        <v>#REF!</v>
      </c>
      <c r="L296" s="25">
        <v>0.11104406690572954</v>
      </c>
      <c r="M296" s="25">
        <v>0.49676858937016405</v>
      </c>
      <c r="N296" s="25">
        <v>0.39218734372410635</v>
      </c>
      <c r="O296" s="25">
        <v>-11.243378166596175</v>
      </c>
      <c r="P296" s="25">
        <v>3.2567302243037041E-2</v>
      </c>
      <c r="Q296" s="25">
        <v>5.1416497581090633E-5</v>
      </c>
      <c r="R296" s="25">
        <v>1.100423228676078</v>
      </c>
      <c r="S296" s="146"/>
      <c r="T296">
        <v>1.0636960159390412</v>
      </c>
      <c r="U296">
        <v>0.44071216024581361</v>
      </c>
      <c r="V296">
        <v>0.34315684819277764</v>
      </c>
      <c r="W296">
        <v>1</v>
      </c>
      <c r="Y296" s="2">
        <v>133.13019440730406</v>
      </c>
      <c r="Z296" s="2">
        <v>452.27831771544101</v>
      </c>
      <c r="AA296" s="2">
        <v>2485.9527078789615</v>
      </c>
      <c r="AB296" s="2">
        <v>12549.568571425165</v>
      </c>
      <c r="AC296" s="2">
        <v>479.52800116607085</v>
      </c>
      <c r="AD296" s="2">
        <v>1238.2444186069847</v>
      </c>
      <c r="AE296" s="2">
        <v>517.84539512509127</v>
      </c>
      <c r="AF296" s="2">
        <v>1157.013009609105</v>
      </c>
      <c r="AG296" s="2">
        <v>92.292618855968797</v>
      </c>
      <c r="AH296" s="2">
        <v>322.4307864972086</v>
      </c>
      <c r="AI296" s="2">
        <v>650799.04716647579</v>
      </c>
      <c r="AJ296" s="2">
        <v>608810.16323980165</v>
      </c>
      <c r="AL296" s="25">
        <v>0.91650705336151095</v>
      </c>
      <c r="AM296" s="25">
        <v>0.91327707462531649</v>
      </c>
      <c r="AN296" s="25">
        <v>0.91426499843310005</v>
      </c>
      <c r="AO296" s="25">
        <v>0.88892956775944088</v>
      </c>
      <c r="AP296" s="25">
        <v>0.65907510796858038</v>
      </c>
      <c r="AQ296" s="25">
        <v>0.91650705336151095</v>
      </c>
      <c r="AR296" s="25">
        <v>0.91327707462531649</v>
      </c>
      <c r="AS296" s="25">
        <v>0.91426499843310005</v>
      </c>
      <c r="AT296" s="25">
        <v>0.88892956775944088</v>
      </c>
      <c r="AU296" s="25">
        <v>0.65907510796858038</v>
      </c>
      <c r="AW296" s="1">
        <v>13.062874325728885</v>
      </c>
      <c r="AX296" s="1">
        <v>14.940246566963651</v>
      </c>
      <c r="AY296" s="2">
        <v>1891324.400355746</v>
      </c>
      <c r="AZ296" s="1">
        <v>14.922994282807471</v>
      </c>
      <c r="BA296" s="1">
        <v>16.801788300847829</v>
      </c>
      <c r="BB296" s="2">
        <v>1669681.6236885304</v>
      </c>
      <c r="BC296" s="2">
        <f t="shared" si="40"/>
        <v>-221642.77666721563</v>
      </c>
      <c r="BD296" s="242">
        <f t="shared" si="41"/>
        <v>1.8601199570785862</v>
      </c>
      <c r="BE296" s="510">
        <f t="shared" si="35"/>
        <v>-119155.09847833522</v>
      </c>
      <c r="BF296" s="161">
        <f t="shared" si="36"/>
        <v>198735.49176087556</v>
      </c>
      <c r="BG296" s="2">
        <f t="shared" si="37"/>
        <v>717997.46156066493</v>
      </c>
      <c r="BI296">
        <f t="shared" si="38"/>
        <v>0</v>
      </c>
      <c r="BJ296" s="90">
        <f t="shared" si="39"/>
        <v>1</v>
      </c>
      <c r="BP296" s="206">
        <f t="shared" si="42"/>
        <v>717997.46156066493</v>
      </c>
    </row>
    <row r="297" spans="1:68">
      <c r="A297" s="11">
        <v>291</v>
      </c>
      <c r="C297" s="25">
        <v>0.93076107585697965</v>
      </c>
      <c r="D297" s="25">
        <v>6.9238924143020353E-2</v>
      </c>
      <c r="E297" s="426" t="e">
        <v>#REF!</v>
      </c>
      <c r="F297" s="25">
        <v>0.85513106514394321</v>
      </c>
      <c r="G297" s="25">
        <v>0.14486893485605676</v>
      </c>
      <c r="H297" s="426" t="e">
        <v>#REF!</v>
      </c>
      <c r="I297" s="25">
        <v>0.75336217633966596</v>
      </c>
      <c r="J297" s="25">
        <v>0.24663782366033407</v>
      </c>
      <c r="K297" s="426" t="e">
        <v>#REF!</v>
      </c>
      <c r="L297" s="25">
        <v>0.12494066045674834</v>
      </c>
      <c r="M297" s="25">
        <v>0.4954545062682536</v>
      </c>
      <c r="N297" s="25">
        <v>0.37960483327499805</v>
      </c>
      <c r="O297" s="25">
        <v>-11.382275130935939</v>
      </c>
      <c r="P297" s="25">
        <v>3.9661870527579898E-2</v>
      </c>
      <c r="Q297" s="25">
        <v>6.0282026372082201E-5</v>
      </c>
      <c r="R297" s="25">
        <v>1.062601753955543</v>
      </c>
      <c r="S297" s="146"/>
      <c r="T297">
        <v>0.91459351971312464</v>
      </c>
      <c r="U297">
        <v>0.45143853759458508</v>
      </c>
      <c r="V297">
        <v>0.32882569706197839</v>
      </c>
      <c r="W297">
        <v>1</v>
      </c>
      <c r="Y297" s="2">
        <v>1580.9945500159158</v>
      </c>
      <c r="Z297" s="2">
        <v>1611.9383117471045</v>
      </c>
      <c r="AA297" s="2">
        <v>94.335428813815909</v>
      </c>
      <c r="AB297" s="2">
        <v>3231.7620330034811</v>
      </c>
      <c r="AC297" s="2">
        <v>1178.0694656896858</v>
      </c>
      <c r="AD297" s="2">
        <v>4043.0284874809954</v>
      </c>
      <c r="AE297" s="2">
        <v>611.7451940584674</v>
      </c>
      <c r="AF297" s="2">
        <v>1041.7585754219338</v>
      </c>
      <c r="AG297" s="2">
        <v>116.12070133071668</v>
      </c>
      <c r="AH297" s="2">
        <v>222.00624877908785</v>
      </c>
      <c r="AI297" s="2">
        <v>470128.6615702305</v>
      </c>
      <c r="AJ297" s="2">
        <v>445293.84872021514</v>
      </c>
      <c r="AL297" s="25">
        <v>0.91713725634960852</v>
      </c>
      <c r="AM297" s="25">
        <v>0.9133440858909373</v>
      </c>
      <c r="AN297" s="25">
        <v>0.903424435115048</v>
      </c>
      <c r="AO297" s="25">
        <v>0.82499859759682848</v>
      </c>
      <c r="AP297" s="25">
        <v>0.67642187682688859</v>
      </c>
      <c r="AQ297" s="25">
        <v>0.91713725634960852</v>
      </c>
      <c r="AR297" s="25">
        <v>0.9133440858909373</v>
      </c>
      <c r="AS297" s="25">
        <v>0.903424435115048</v>
      </c>
      <c r="AT297" s="25">
        <v>0.82499859759682848</v>
      </c>
      <c r="AU297" s="25">
        <v>0.67642187682688859</v>
      </c>
      <c r="AW297" s="1">
        <v>13.249768362807245</v>
      </c>
      <c r="AX297" s="1">
        <v>15.22323783363484</v>
      </c>
      <c r="AY297" s="2">
        <v>1577931.9758402489</v>
      </c>
      <c r="AZ297" s="1">
        <v>15.411271907151988</v>
      </c>
      <c r="BA297" s="1">
        <v>17.361933981865352</v>
      </c>
      <c r="BB297" s="2">
        <v>1166606.4099381254</v>
      </c>
      <c r="BC297" s="2">
        <f t="shared" si="40"/>
        <v>-411325.56590212346</v>
      </c>
      <c r="BD297" s="242">
        <f t="shared" si="41"/>
        <v>2.1615035443447432</v>
      </c>
      <c r="BE297" s="510">
        <f t="shared" si="35"/>
        <v>-190296.04044753776</v>
      </c>
      <c r="BF297" s="161">
        <f t="shared" si="36"/>
        <v>542030.96220891015</v>
      </c>
      <c r="BG297" s="2">
        <f t="shared" si="37"/>
        <v>1299197.0952061927</v>
      </c>
      <c r="BI297">
        <f t="shared" si="38"/>
        <v>0</v>
      </c>
      <c r="BJ297" s="90">
        <f t="shared" si="39"/>
        <v>1</v>
      </c>
      <c r="BP297" s="206">
        <f t="shared" si="42"/>
        <v>1299197.0952061927</v>
      </c>
    </row>
    <row r="298" spans="1:68">
      <c r="A298" s="11">
        <v>292</v>
      </c>
      <c r="C298" s="25">
        <v>0.92605797466779716</v>
      </c>
      <c r="D298" s="25">
        <v>7.3942025332202829E-2</v>
      </c>
      <c r="E298" s="426" t="e">
        <v>#REF!</v>
      </c>
      <c r="F298" s="25">
        <v>0.86241048216107696</v>
      </c>
      <c r="G298" s="25">
        <v>0.13758951783892304</v>
      </c>
      <c r="H298" s="426" t="e">
        <v>#REF!</v>
      </c>
      <c r="I298" s="25">
        <v>0.75318638882092026</v>
      </c>
      <c r="J298" s="25">
        <v>0.24681361117907979</v>
      </c>
      <c r="K298" s="426" t="e">
        <v>#REF!</v>
      </c>
      <c r="L298" s="25">
        <v>0.15577756059036557</v>
      </c>
      <c r="M298" s="25">
        <v>0.49946296441704258</v>
      </c>
      <c r="N298" s="25">
        <v>0.34475947499259191</v>
      </c>
      <c r="O298" s="25">
        <v>-11.090746222653852</v>
      </c>
      <c r="P298" s="25">
        <v>3.4935247377189227E-2</v>
      </c>
      <c r="Q298" s="25">
        <v>6.6157927533208317E-5</v>
      </c>
      <c r="R298" s="25">
        <v>1.059964139579642</v>
      </c>
      <c r="S298" s="146"/>
      <c r="T298">
        <v>0.97652679642052687</v>
      </c>
      <c r="U298">
        <v>0.42647722295162643</v>
      </c>
      <c r="V298">
        <v>0.32874456134105806</v>
      </c>
      <c r="W298">
        <v>1</v>
      </c>
      <c r="Y298" s="2">
        <v>1124.2187192427596</v>
      </c>
      <c r="Z298" s="2">
        <v>1958.5842048899549</v>
      </c>
      <c r="AA298" s="2">
        <v>87.444028959310828</v>
      </c>
      <c r="AB298" s="2">
        <v>446.32327167284649</v>
      </c>
      <c r="AC298" s="2">
        <v>170.13486190137064</v>
      </c>
      <c r="AD298" s="2">
        <v>1795.3189336176911</v>
      </c>
      <c r="AE298" s="2">
        <v>550.84261401288734</v>
      </c>
      <c r="AF298" s="2">
        <v>909.4413645038984</v>
      </c>
      <c r="AG298" s="2">
        <v>123.13772673225751</v>
      </c>
      <c r="AH298" s="2">
        <v>402.02139225875732</v>
      </c>
      <c r="AI298" s="2">
        <v>451954.56091829395</v>
      </c>
      <c r="AJ298" s="2">
        <v>418485.3151529298</v>
      </c>
      <c r="AL298" s="25">
        <v>0.91882120453070759</v>
      </c>
      <c r="AM298" s="25">
        <v>0.91521664630178334</v>
      </c>
      <c r="AN298" s="25">
        <v>0.91641994234429003</v>
      </c>
      <c r="AO298" s="25">
        <v>0.88397534450355397</v>
      </c>
      <c r="AP298" s="25">
        <v>0.66779352583946294</v>
      </c>
      <c r="AQ298" s="25">
        <v>0.91882120453070759</v>
      </c>
      <c r="AR298" s="25">
        <v>0.91521664630178334</v>
      </c>
      <c r="AS298" s="25">
        <v>0.91641994234429003</v>
      </c>
      <c r="AT298" s="25">
        <v>0.88397534450355397</v>
      </c>
      <c r="AU298" s="25">
        <v>0.66779352583946294</v>
      </c>
      <c r="AW298" s="1">
        <v>13.4191051616215</v>
      </c>
      <c r="AX298" s="1">
        <v>15.393585542806639</v>
      </c>
      <c r="AY298" s="2">
        <v>1564189.5813085691</v>
      </c>
      <c r="AZ298" s="1">
        <v>15.492676638880114</v>
      </c>
      <c r="BA298" s="1">
        <v>17.419646938795371</v>
      </c>
      <c r="BB298" s="2">
        <v>1101652.1822197363</v>
      </c>
      <c r="BC298" s="2">
        <f t="shared" si="40"/>
        <v>-462537.39908883278</v>
      </c>
      <c r="BD298" s="242">
        <f t="shared" si="41"/>
        <v>2.0735714772586142</v>
      </c>
      <c r="BE298" s="510">
        <f t="shared" si="35"/>
        <v>-223063.15656903951</v>
      </c>
      <c r="BF298" s="161">
        <f t="shared" si="36"/>
        <v>582867.24455087096</v>
      </c>
      <c r="BG298" s="2">
        <f t="shared" si="37"/>
        <v>1377176.0800010823</v>
      </c>
      <c r="BI298">
        <f t="shared" si="38"/>
        <v>0</v>
      </c>
      <c r="BJ298" s="90">
        <f t="shared" si="39"/>
        <v>1</v>
      </c>
      <c r="BP298" s="206">
        <f t="shared" si="42"/>
        <v>1377176.0800010823</v>
      </c>
    </row>
    <row r="299" spans="1:68">
      <c r="A299" s="11">
        <v>293</v>
      </c>
      <c r="C299" s="25">
        <v>0.92674646102746905</v>
      </c>
      <c r="D299" s="25">
        <v>7.3253538972530993E-2</v>
      </c>
      <c r="E299" s="426" t="e">
        <v>#REF!</v>
      </c>
      <c r="F299" s="25">
        <v>0.85968429123126233</v>
      </c>
      <c r="G299" s="25">
        <v>0.14031570876873761</v>
      </c>
      <c r="H299" s="426" t="e">
        <v>#REF!</v>
      </c>
      <c r="I299" s="25">
        <v>0.72573491637682408</v>
      </c>
      <c r="J299" s="25">
        <v>0.27426508362317586</v>
      </c>
      <c r="K299" s="426" t="e">
        <v>#REF!</v>
      </c>
      <c r="L299" s="25">
        <v>0.1032919540466043</v>
      </c>
      <c r="M299" s="25">
        <v>0.50098756650095999</v>
      </c>
      <c r="N299" s="25">
        <v>0.39572047945243571</v>
      </c>
      <c r="O299" s="25">
        <v>-10.921343115707572</v>
      </c>
      <c r="P299" s="25">
        <v>3.2318605926477804E-2</v>
      </c>
      <c r="Q299" s="25">
        <v>7.021408213786914E-5</v>
      </c>
      <c r="R299" s="25">
        <v>1.0554332472668766</v>
      </c>
      <c r="S299" s="146"/>
      <c r="T299">
        <v>0.93591241505733125</v>
      </c>
      <c r="U299">
        <v>0.43866496470147687</v>
      </c>
      <c r="V299">
        <v>0.36472953167263911</v>
      </c>
      <c r="W299">
        <v>1</v>
      </c>
      <c r="Y299" s="2">
        <v>1871.0589438326501</v>
      </c>
      <c r="Z299" s="2">
        <v>2927.9099575646587</v>
      </c>
      <c r="AA299" s="2">
        <v>462.55338092471635</v>
      </c>
      <c r="AB299" s="2">
        <v>4179.6123596741563</v>
      </c>
      <c r="AC299" s="2">
        <v>1834.0059196936163</v>
      </c>
      <c r="AD299" s="2">
        <v>1582.6561285274777</v>
      </c>
      <c r="AE299" s="2">
        <v>583.90744273476776</v>
      </c>
      <c r="AF299" s="2">
        <v>847.42046980117266</v>
      </c>
      <c r="AG299" s="2">
        <v>132.61766010864301</v>
      </c>
      <c r="AH299" s="2">
        <v>263.74070955875442</v>
      </c>
      <c r="AI299" s="2">
        <v>596688.85779649531</v>
      </c>
      <c r="AJ299" s="2">
        <v>565531.88000928739</v>
      </c>
      <c r="AL299" s="25">
        <v>0.91250672317691928</v>
      </c>
      <c r="AM299" s="25">
        <v>0.91893140761929804</v>
      </c>
      <c r="AN299" s="25">
        <v>0.9001407889836921</v>
      </c>
      <c r="AO299" s="25">
        <v>0.8952766633062561</v>
      </c>
      <c r="AP299" s="25">
        <v>0.70577265954638646</v>
      </c>
      <c r="AQ299" s="25">
        <v>0.91250672317691928</v>
      </c>
      <c r="AR299" s="25">
        <v>0.91893140761929804</v>
      </c>
      <c r="AS299" s="25">
        <v>0.9001407889836921</v>
      </c>
      <c r="AT299" s="25">
        <v>0.8952766633062561</v>
      </c>
      <c r="AU299" s="25">
        <v>0.70577265954638646</v>
      </c>
      <c r="AW299" s="1">
        <v>13.126793457477383</v>
      </c>
      <c r="AX299" s="1">
        <v>14.955593728654025</v>
      </c>
      <c r="AY299" s="2">
        <v>1931556.06539787</v>
      </c>
      <c r="AZ299" s="1">
        <v>15.214941657087982</v>
      </c>
      <c r="BA299" s="1">
        <v>17.069520985702081</v>
      </c>
      <c r="BB299" s="2">
        <v>1397733.2907071407</v>
      </c>
      <c r="BC299" s="2">
        <f t="shared" si="40"/>
        <v>-533822.77469072933</v>
      </c>
      <c r="BD299" s="242">
        <f t="shared" si="41"/>
        <v>2.0881481996105986</v>
      </c>
      <c r="BE299" s="510">
        <f t="shared" si="35"/>
        <v>-255644.10360829634</v>
      </c>
      <c r="BF299" s="161">
        <f t="shared" si="36"/>
        <v>168730.88779851119</v>
      </c>
      <c r="BG299" s="2">
        <f t="shared" si="37"/>
        <v>1036657.3744269363</v>
      </c>
      <c r="BI299">
        <f t="shared" si="38"/>
        <v>0</v>
      </c>
      <c r="BJ299" s="90">
        <f t="shared" si="39"/>
        <v>1</v>
      </c>
      <c r="BP299" s="206">
        <f t="shared" si="42"/>
        <v>1036657.3744269363</v>
      </c>
    </row>
    <row r="300" spans="1:68">
      <c r="A300" s="11">
        <v>294</v>
      </c>
      <c r="C300" s="25">
        <v>0.91622874181195502</v>
      </c>
      <c r="D300" s="25">
        <v>8.3771258188044997E-2</v>
      </c>
      <c r="E300" s="426" t="e">
        <v>#REF!</v>
      </c>
      <c r="F300" s="25">
        <v>0.85597628175753948</v>
      </c>
      <c r="G300" s="25">
        <v>0.14402371824246055</v>
      </c>
      <c r="H300" s="426" t="e">
        <v>#REF!</v>
      </c>
      <c r="I300" s="25">
        <v>0.74747101174979136</v>
      </c>
      <c r="J300" s="25">
        <v>0.25252898825020859</v>
      </c>
      <c r="K300" s="426" t="e">
        <v>#REF!</v>
      </c>
      <c r="L300" s="25">
        <v>9.9758023565281295E-2</v>
      </c>
      <c r="M300" s="25">
        <v>0.49789345446807831</v>
      </c>
      <c r="N300" s="25">
        <v>0.40234852196664039</v>
      </c>
      <c r="O300" s="25">
        <v>-11.075576925394737</v>
      </c>
      <c r="P300" s="25">
        <v>3.4798958542038447E-2</v>
      </c>
      <c r="Q300" s="25">
        <v>6.6785760478852544E-5</v>
      </c>
      <c r="R300" s="25">
        <v>1.0587071618364443</v>
      </c>
      <c r="S300" s="146"/>
      <c r="T300">
        <v>1.0700949371797035</v>
      </c>
      <c r="U300">
        <v>0.44832096143067751</v>
      </c>
      <c r="V300">
        <v>0.3380729942879081</v>
      </c>
      <c r="W300">
        <v>1</v>
      </c>
      <c r="Y300" s="2">
        <v>228.22243745799739</v>
      </c>
      <c r="Z300" s="2">
        <v>3461.74653481732</v>
      </c>
      <c r="AA300" s="2">
        <v>1289.3219947545815</v>
      </c>
      <c r="AB300" s="2">
        <v>4897.9591355493603</v>
      </c>
      <c r="AC300" s="2">
        <v>1851.8331183139667</v>
      </c>
      <c r="AD300" s="2">
        <v>606.42041060211488</v>
      </c>
      <c r="AE300" s="2">
        <v>550.28336755108512</v>
      </c>
      <c r="AF300" s="2">
        <v>1376.704905904832</v>
      </c>
      <c r="AG300" s="2">
        <v>108.39381080627871</v>
      </c>
      <c r="AH300" s="2">
        <v>387.94510727790083</v>
      </c>
      <c r="AI300" s="2">
        <v>586821.71420230961</v>
      </c>
      <c r="AJ300" s="2">
        <v>557543.75738848094</v>
      </c>
      <c r="AL300" s="25">
        <v>0.91535338917406717</v>
      </c>
      <c r="AM300" s="25">
        <v>0.9166453183255121</v>
      </c>
      <c r="AN300" s="25">
        <v>0.9132732216187307</v>
      </c>
      <c r="AO300" s="25">
        <v>0.80805782041056262</v>
      </c>
      <c r="AP300" s="25">
        <v>0.83840980767454509</v>
      </c>
      <c r="AQ300" s="25">
        <v>0.91535338917406717</v>
      </c>
      <c r="AR300" s="25">
        <v>0.9166453183255121</v>
      </c>
      <c r="AS300" s="25">
        <v>0.9132732216187307</v>
      </c>
      <c r="AT300" s="25">
        <v>0.80805782041056262</v>
      </c>
      <c r="AU300" s="25">
        <v>0.83840980767454509</v>
      </c>
      <c r="AW300" s="1">
        <v>13.385691022445908</v>
      </c>
      <c r="AX300" s="1">
        <v>14.920841333068676</v>
      </c>
      <c r="AY300" s="2">
        <v>1867174.1279981199</v>
      </c>
      <c r="AZ300" s="1">
        <v>15.148702144345165</v>
      </c>
      <c r="BA300" s="1">
        <v>16.774162367389962</v>
      </c>
      <c r="BB300" s="2">
        <v>1455762.5808632486</v>
      </c>
      <c r="BC300" s="2">
        <f t="shared" si="40"/>
        <v>-411411.54713487136</v>
      </c>
      <c r="BD300" s="242">
        <f t="shared" si="41"/>
        <v>1.7630111218992575</v>
      </c>
      <c r="BE300" s="510">
        <f t="shared" si="35"/>
        <v>-233357.31807049847</v>
      </c>
      <c r="BF300" s="161">
        <f t="shared" si="36"/>
        <v>274536.43559322529</v>
      </c>
      <c r="BG300" s="2">
        <f t="shared" si="37"/>
        <v>968029.76223197766</v>
      </c>
      <c r="BI300">
        <f t="shared" si="38"/>
        <v>0</v>
      </c>
      <c r="BJ300" s="90">
        <f t="shared" si="39"/>
        <v>1</v>
      </c>
      <c r="BP300" s="206">
        <f t="shared" si="42"/>
        <v>968029.76223197766</v>
      </c>
    </row>
    <row r="301" spans="1:68">
      <c r="A301" s="11">
        <v>295</v>
      </c>
      <c r="C301" s="25">
        <v>0.92361594874764552</v>
      </c>
      <c r="D301" s="25">
        <v>7.6384051252354493E-2</v>
      </c>
      <c r="E301" s="426" t="e">
        <v>#REF!</v>
      </c>
      <c r="F301" s="25">
        <v>0.8532173415278631</v>
      </c>
      <c r="G301" s="25">
        <v>0.14678265847213687</v>
      </c>
      <c r="H301" s="426" t="e">
        <v>#REF!</v>
      </c>
      <c r="I301" s="25">
        <v>0.72599906929755176</v>
      </c>
      <c r="J301" s="25">
        <v>0.27400093070244824</v>
      </c>
      <c r="K301" s="426" t="e">
        <v>#REF!</v>
      </c>
      <c r="L301" s="25">
        <v>0.11614482503989043</v>
      </c>
      <c r="M301" s="25">
        <v>0.50337675754192412</v>
      </c>
      <c r="N301" s="25">
        <v>0.38047841741818544</v>
      </c>
      <c r="O301" s="25">
        <v>-10.998101686438533</v>
      </c>
      <c r="P301" s="25">
        <v>3.5092272334558521E-2</v>
      </c>
      <c r="Q301" s="25">
        <v>7.3060240237022152E-5</v>
      </c>
      <c r="R301" s="25">
        <v>1.0495981690727187</v>
      </c>
      <c r="S301" s="146"/>
      <c r="T301">
        <v>0.95240761477646763</v>
      </c>
      <c r="U301">
        <v>0.45354232393447919</v>
      </c>
      <c r="V301">
        <v>0.36829062470396484</v>
      </c>
      <c r="W301">
        <v>1</v>
      </c>
      <c r="Y301" s="2">
        <v>1340.0735043338759</v>
      </c>
      <c r="Z301" s="2">
        <v>1893.0021925336548</v>
      </c>
      <c r="AA301" s="2">
        <v>344.45074357568848</v>
      </c>
      <c r="AB301" s="2">
        <v>2777.830764039219</v>
      </c>
      <c r="AC301" s="2">
        <v>1082.5221152255858</v>
      </c>
      <c r="AD301" s="2">
        <v>163.49621119529033</v>
      </c>
      <c r="AE301" s="2">
        <v>607.57759410239282</v>
      </c>
      <c r="AF301" s="2">
        <v>1024.3911449582438</v>
      </c>
      <c r="AG301" s="2">
        <v>108.46376973827992</v>
      </c>
      <c r="AH301" s="2">
        <v>705.19066076918341</v>
      </c>
      <c r="AI301" s="2">
        <v>408501.94552147004</v>
      </c>
      <c r="AJ301" s="2">
        <v>375318.97161455697</v>
      </c>
      <c r="AL301" s="25">
        <v>0.91439284856860104</v>
      </c>
      <c r="AM301" s="25">
        <v>0.91306529373808354</v>
      </c>
      <c r="AN301" s="25">
        <v>0.91552686362595304</v>
      </c>
      <c r="AO301" s="25">
        <v>0.88330769235092532</v>
      </c>
      <c r="AP301" s="25">
        <v>0.7182161369956146</v>
      </c>
      <c r="AQ301" s="25">
        <v>0.91439284856860104</v>
      </c>
      <c r="AR301" s="25">
        <v>0.91306529373808354</v>
      </c>
      <c r="AS301" s="25">
        <v>0.91552686362595304</v>
      </c>
      <c r="AT301" s="25">
        <v>0.88330769235092532</v>
      </c>
      <c r="AU301" s="25">
        <v>0.7182161369956146</v>
      </c>
      <c r="AW301" s="1">
        <v>13.167502323671098</v>
      </c>
      <c r="AX301" s="1">
        <v>14.989223697832264</v>
      </c>
      <c r="AY301" s="2">
        <v>1358286.9355064048</v>
      </c>
      <c r="AZ301" s="1">
        <v>15.14385411029695</v>
      </c>
      <c r="BA301" s="1">
        <v>16.985202288706237</v>
      </c>
      <c r="BB301" s="2">
        <v>1003401.3596330585</v>
      </c>
      <c r="BC301" s="2">
        <f t="shared" si="40"/>
        <v>-354885.5758733463</v>
      </c>
      <c r="BD301" s="242">
        <f t="shared" si="41"/>
        <v>1.9763517866258518</v>
      </c>
      <c r="BE301" s="510">
        <f t="shared" si="35"/>
        <v>-179565.99542393643</v>
      </c>
      <c r="BF301" s="161">
        <f t="shared" si="36"/>
        <v>748513.43628097093</v>
      </c>
      <c r="BG301" s="2">
        <f t="shared" si="37"/>
        <v>1419615.2980144534</v>
      </c>
      <c r="BI301">
        <f t="shared" si="38"/>
        <v>0</v>
      </c>
      <c r="BJ301" s="90">
        <f t="shared" si="39"/>
        <v>1</v>
      </c>
      <c r="BP301" s="206">
        <f t="shared" si="42"/>
        <v>1419615.2980144534</v>
      </c>
    </row>
    <row r="302" spans="1:68">
      <c r="A302" s="11">
        <v>296</v>
      </c>
      <c r="C302" s="25">
        <v>0.92542239269389026</v>
      </c>
      <c r="D302" s="25">
        <v>7.4577607306109697E-2</v>
      </c>
      <c r="E302" s="426" t="e">
        <v>#REF!</v>
      </c>
      <c r="F302" s="25">
        <v>0.85626388036010526</v>
      </c>
      <c r="G302" s="25">
        <v>0.1437361196398948</v>
      </c>
      <c r="H302" s="426" t="e">
        <v>#REF!</v>
      </c>
      <c r="I302" s="25">
        <v>0.74416916204883288</v>
      </c>
      <c r="J302" s="25">
        <v>0.25583083795116712</v>
      </c>
      <c r="K302" s="426" t="e">
        <v>#REF!</v>
      </c>
      <c r="L302" s="25">
        <v>0.12698008848770226</v>
      </c>
      <c r="M302" s="25">
        <v>0.50328412089345687</v>
      </c>
      <c r="N302" s="25">
        <v>0.36973579061884088</v>
      </c>
      <c r="O302" s="25">
        <v>-10.723369364588914</v>
      </c>
      <c r="P302" s="25">
        <v>3.5242730551597393E-2</v>
      </c>
      <c r="Q302" s="25">
        <v>9.6769888487115973E-5</v>
      </c>
      <c r="R302" s="25">
        <v>1.0149720315383619</v>
      </c>
      <c r="S302" s="146"/>
      <c r="T302">
        <v>0.99770400454892794</v>
      </c>
      <c r="U302">
        <v>0.44650139422760565</v>
      </c>
      <c r="V302">
        <v>0.34227273763925781</v>
      </c>
      <c r="W302">
        <v>1</v>
      </c>
      <c r="Y302" s="2">
        <v>1206.5919167925008</v>
      </c>
      <c r="Z302" s="2">
        <v>7275.2399631263361</v>
      </c>
      <c r="AA302" s="2">
        <v>1237.2893731772399</v>
      </c>
      <c r="AB302" s="2">
        <v>979.50013253796749</v>
      </c>
      <c r="AC302" s="2">
        <v>2357.11901906915</v>
      </c>
      <c r="AD302" s="2">
        <v>1789.1094982566026</v>
      </c>
      <c r="AE302" s="2">
        <v>577.71365555466639</v>
      </c>
      <c r="AF302" s="2">
        <v>1131.1344656389817</v>
      </c>
      <c r="AG302" s="2">
        <v>154.93980333671522</v>
      </c>
      <c r="AH302" s="2">
        <v>316.96990677701712</v>
      </c>
      <c r="AI302" s="2">
        <v>539209.42206603789</v>
      </c>
      <c r="AJ302" s="2">
        <v>500619.14563448104</v>
      </c>
      <c r="AL302" s="25">
        <v>0.91426005940796862</v>
      </c>
      <c r="AM302" s="25">
        <v>0.91567941289464949</v>
      </c>
      <c r="AN302" s="25">
        <v>0.90796127581544306</v>
      </c>
      <c r="AO302" s="25">
        <v>0.87112114906969307</v>
      </c>
      <c r="AP302" s="25">
        <v>0.75007434308557885</v>
      </c>
      <c r="AQ302" s="25">
        <v>0.91426005940796862</v>
      </c>
      <c r="AR302" s="25">
        <v>0.91567941289464949</v>
      </c>
      <c r="AS302" s="25">
        <v>0.90796127581544306</v>
      </c>
      <c r="AT302" s="25">
        <v>0.87112114906969307</v>
      </c>
      <c r="AU302" s="25">
        <v>0.75007434308557885</v>
      </c>
      <c r="AW302" s="1">
        <v>13.549714611853007</v>
      </c>
      <c r="AX302" s="1">
        <v>15.333242289371748</v>
      </c>
      <c r="AY302" s="2">
        <v>1896095.3524097325</v>
      </c>
      <c r="AZ302" s="1">
        <v>15.408700249114757</v>
      </c>
      <c r="BA302" s="1">
        <v>17.226626090247844</v>
      </c>
      <c r="BB302" s="2">
        <v>1329856.9871675912</v>
      </c>
      <c r="BC302" s="2">
        <f t="shared" si="40"/>
        <v>-566238.3652421413</v>
      </c>
      <c r="BD302" s="242">
        <f t="shared" si="41"/>
        <v>1.8589856372617497</v>
      </c>
      <c r="BE302" s="510">
        <f t="shared" si="35"/>
        <v>-304595.34161662462</v>
      </c>
      <c r="BF302" s="161">
        <f t="shared" si="36"/>
        <v>271858.98548674863</v>
      </c>
      <c r="BG302" s="2">
        <f t="shared" si="37"/>
        <v>1135535.05269077</v>
      </c>
      <c r="BI302">
        <f t="shared" si="38"/>
        <v>0</v>
      </c>
      <c r="BJ302" s="90">
        <f t="shared" si="39"/>
        <v>1</v>
      </c>
      <c r="BP302" s="206">
        <f t="shared" si="42"/>
        <v>1135535.05269077</v>
      </c>
    </row>
    <row r="303" spans="1:68">
      <c r="A303" s="11">
        <v>297</v>
      </c>
      <c r="C303" s="25">
        <v>0.92150523704463094</v>
      </c>
      <c r="D303" s="25">
        <v>7.849476295536903E-2</v>
      </c>
      <c r="E303" s="426" t="e">
        <v>#REF!</v>
      </c>
      <c r="F303" s="25">
        <v>0.85280858192257614</v>
      </c>
      <c r="G303" s="25">
        <v>0.14719141807742381</v>
      </c>
      <c r="H303" s="426" t="e">
        <v>#REF!</v>
      </c>
      <c r="I303" s="25">
        <v>0.75552309724442623</v>
      </c>
      <c r="J303" s="25">
        <v>0.24447690275557377</v>
      </c>
      <c r="K303" s="426" t="e">
        <v>#REF!</v>
      </c>
      <c r="L303" s="25">
        <v>0.16718476978018415</v>
      </c>
      <c r="M303" s="25">
        <v>0.49943531598932167</v>
      </c>
      <c r="N303" s="25">
        <v>0.33337991423049418</v>
      </c>
      <c r="O303" s="25">
        <v>-10.695027244172735</v>
      </c>
      <c r="P303" s="25">
        <v>3.2345439071360296E-2</v>
      </c>
      <c r="Q303" s="25">
        <v>8.8145755322233501E-5</v>
      </c>
      <c r="R303" s="25">
        <v>1.0311748233365956</v>
      </c>
      <c r="S303" s="146"/>
      <c r="T303">
        <v>1.0460966313852789</v>
      </c>
      <c r="U303">
        <v>0.45722129637131037</v>
      </c>
      <c r="V303">
        <v>0.3255631569164969</v>
      </c>
      <c r="W303">
        <v>1</v>
      </c>
      <c r="Y303" s="2">
        <v>1039.9050966250311</v>
      </c>
      <c r="Z303" s="2">
        <v>4043.1294304869875</v>
      </c>
      <c r="AA303" s="2">
        <v>101.14808062963462</v>
      </c>
      <c r="AB303" s="2">
        <v>1486.5383040464451</v>
      </c>
      <c r="AC303" s="2">
        <v>7170.587138627141</v>
      </c>
      <c r="AD303" s="2">
        <v>82.477186305632387</v>
      </c>
      <c r="AE303" s="2">
        <v>547.67528038957948</v>
      </c>
      <c r="AF303" s="2">
        <v>804.30538829879924</v>
      </c>
      <c r="AG303" s="2">
        <v>63.931541923177477</v>
      </c>
      <c r="AH303" s="2">
        <v>527.97950319740607</v>
      </c>
      <c r="AI303" s="2">
        <v>432181.36694988806</v>
      </c>
      <c r="AJ303" s="2">
        <v>393774.20243450673</v>
      </c>
      <c r="AL303" s="25">
        <v>0.92677090448282318</v>
      </c>
      <c r="AM303" s="25">
        <v>0.91723082738876771</v>
      </c>
      <c r="AN303" s="25">
        <v>0.9129398067808342</v>
      </c>
      <c r="AO303" s="25">
        <v>0.80548631697811546</v>
      </c>
      <c r="AP303" s="25">
        <v>0.62322858322902297</v>
      </c>
      <c r="AQ303" s="25">
        <v>0.92677090448282318</v>
      </c>
      <c r="AR303" s="25">
        <v>0.91723082738876771</v>
      </c>
      <c r="AS303" s="25">
        <v>0.9129398067808342</v>
      </c>
      <c r="AT303" s="25">
        <v>0.80548631697811546</v>
      </c>
      <c r="AU303" s="25">
        <v>0.62322858322902297</v>
      </c>
      <c r="AW303" s="1">
        <v>13.382104928483251</v>
      </c>
      <c r="AX303" s="1">
        <v>15.491494796594152</v>
      </c>
      <c r="AY303" s="2">
        <v>1627107.1529600183</v>
      </c>
      <c r="AZ303" s="1">
        <v>15.229536379613153</v>
      </c>
      <c r="BA303" s="1">
        <v>17.251240152181595</v>
      </c>
      <c r="BB303" s="2">
        <v>1107687.5399829764</v>
      </c>
      <c r="BC303" s="2">
        <f t="shared" si="40"/>
        <v>-519419.61297704186</v>
      </c>
      <c r="BD303" s="242">
        <f t="shared" si="41"/>
        <v>1.8474314511299017</v>
      </c>
      <c r="BE303" s="510">
        <f t="shared" si="35"/>
        <v>-281157.71909120702</v>
      </c>
      <c r="BF303" s="161">
        <f t="shared" si="36"/>
        <v>514029.63559730211</v>
      </c>
      <c r="BG303" s="2">
        <f t="shared" si="37"/>
        <v>1329038.2807551282</v>
      </c>
      <c r="BI303">
        <f t="shared" si="38"/>
        <v>0</v>
      </c>
      <c r="BJ303" s="90">
        <f t="shared" si="39"/>
        <v>1</v>
      </c>
      <c r="BP303" s="206">
        <f t="shared" si="42"/>
        <v>1329038.2807551282</v>
      </c>
    </row>
    <row r="304" spans="1:68">
      <c r="A304" s="11">
        <v>298</v>
      </c>
      <c r="C304" s="25">
        <v>0.92754856462844859</v>
      </c>
      <c r="D304" s="25">
        <v>7.2451435371551451E-2</v>
      </c>
      <c r="E304" s="426" t="e">
        <v>#REF!</v>
      </c>
      <c r="F304" s="25">
        <v>0.85145401261771536</v>
      </c>
      <c r="G304" s="25">
        <v>0.14854598738228461</v>
      </c>
      <c r="H304" s="426" t="e">
        <v>#REF!</v>
      </c>
      <c r="I304" s="25">
        <v>0.73617140905280964</v>
      </c>
      <c r="J304" s="25">
        <v>0.26382859094719036</v>
      </c>
      <c r="K304" s="426" t="e">
        <v>#REF!</v>
      </c>
      <c r="L304" s="25">
        <v>0.18900418989195794</v>
      </c>
      <c r="M304" s="25">
        <v>0.50283469066527564</v>
      </c>
      <c r="N304" s="25">
        <v>0.30816111944276642</v>
      </c>
      <c r="O304" s="25">
        <v>-11.49312821006667</v>
      </c>
      <c r="P304" s="25">
        <v>3.5585615945052967E-2</v>
      </c>
      <c r="Q304" s="25">
        <v>4.5466610326616836E-5</v>
      </c>
      <c r="R304" s="25">
        <v>1.1084616701065244</v>
      </c>
      <c r="S304" s="146"/>
      <c r="T304">
        <v>0.96953171459676635</v>
      </c>
      <c r="U304">
        <v>0.45918427439927545</v>
      </c>
      <c r="V304">
        <v>0.35160811468957137</v>
      </c>
      <c r="W304">
        <v>1</v>
      </c>
      <c r="Y304" s="2">
        <v>375.13352526418834</v>
      </c>
      <c r="Z304" s="2">
        <v>5409.6300891858637</v>
      </c>
      <c r="AA304" s="2">
        <v>2186.0805392137836</v>
      </c>
      <c r="AB304" s="2">
        <v>534.53851232015234</v>
      </c>
      <c r="AC304" s="2">
        <v>2987.7222780814286</v>
      </c>
      <c r="AD304" s="2">
        <v>2038.6340179090048</v>
      </c>
      <c r="AE304" s="2">
        <v>630.12965645423867</v>
      </c>
      <c r="AF304" s="2">
        <v>1221.2851867931313</v>
      </c>
      <c r="AG304" s="2">
        <v>177.72343978553982</v>
      </c>
      <c r="AH304" s="2">
        <v>394.82796304919901</v>
      </c>
      <c r="AI304" s="2">
        <v>572516.60693617829</v>
      </c>
      <c r="AJ304" s="2">
        <v>537933.58095235238</v>
      </c>
      <c r="AL304" s="25">
        <v>0.91832074945660924</v>
      </c>
      <c r="AM304" s="25">
        <v>0.91464829443130935</v>
      </c>
      <c r="AN304" s="25">
        <v>0.90909424583917531</v>
      </c>
      <c r="AO304" s="25">
        <v>0.87126768089401152</v>
      </c>
      <c r="AP304" s="25">
        <v>0.76360825426188583</v>
      </c>
      <c r="AQ304" s="25">
        <v>0.91832074945660924</v>
      </c>
      <c r="AR304" s="25">
        <v>0.91464829443130935</v>
      </c>
      <c r="AS304" s="25">
        <v>0.90909424583917531</v>
      </c>
      <c r="AT304" s="25">
        <v>0.87126768089401152</v>
      </c>
      <c r="AU304" s="25">
        <v>0.76360825426188583</v>
      </c>
      <c r="AW304" s="1">
        <v>13.820160901425812</v>
      </c>
      <c r="AX304" s="1">
        <v>15.589757015679515</v>
      </c>
      <c r="AY304" s="2">
        <v>2159013.0567817548</v>
      </c>
      <c r="AZ304" s="1">
        <v>15.602933639098863</v>
      </c>
      <c r="BA304" s="1">
        <v>17.399742754531374</v>
      </c>
      <c r="BB304" s="2">
        <v>1553402.7309454051</v>
      </c>
      <c r="BC304" s="2">
        <f t="shared" si="40"/>
        <v>-605610.32583634974</v>
      </c>
      <c r="BD304" s="242">
        <f t="shared" si="41"/>
        <v>1.7827727376730511</v>
      </c>
      <c r="BE304" s="510">
        <f t="shared" si="35"/>
        <v>-339701.36127772374</v>
      </c>
      <c r="BF304" s="161">
        <f t="shared" si="36"/>
        <v>52212.687446374912</v>
      </c>
      <c r="BG304" s="2">
        <f t="shared" si="37"/>
        <v>943066.65131041314</v>
      </c>
      <c r="BI304">
        <f t="shared" si="38"/>
        <v>0</v>
      </c>
      <c r="BJ304" s="90">
        <f t="shared" si="39"/>
        <v>1</v>
      </c>
      <c r="BP304" s="206">
        <f t="shared" si="42"/>
        <v>943066.65131041314</v>
      </c>
    </row>
    <row r="305" spans="1:68">
      <c r="A305" s="11">
        <v>299</v>
      </c>
      <c r="C305" s="25">
        <v>0.92261825952935017</v>
      </c>
      <c r="D305" s="25">
        <v>7.7381740470649843E-2</v>
      </c>
      <c r="E305" s="426" t="e">
        <v>#REF!</v>
      </c>
      <c r="F305" s="25">
        <v>0.85503122519376351</v>
      </c>
      <c r="G305" s="25">
        <v>0.14496877480623646</v>
      </c>
      <c r="H305" s="426" t="e">
        <v>#REF!</v>
      </c>
      <c r="I305" s="25">
        <v>0.74639898638935631</v>
      </c>
      <c r="J305" s="25">
        <v>0.25360101361064363</v>
      </c>
      <c r="K305" s="426" t="e">
        <v>#REF!</v>
      </c>
      <c r="L305" s="25">
        <v>0.13619229712204561</v>
      </c>
      <c r="M305" s="25">
        <v>0.50067714709412436</v>
      </c>
      <c r="N305" s="25">
        <v>0.36313055578383002</v>
      </c>
      <c r="O305" s="25">
        <v>-11.610904197373163</v>
      </c>
      <c r="P305" s="25">
        <v>3.7730114187439358E-2</v>
      </c>
      <c r="Q305" s="25">
        <v>4.4224156036626384E-5</v>
      </c>
      <c r="R305" s="25">
        <v>1.1157757994880753</v>
      </c>
      <c r="S305" s="146"/>
      <c r="T305">
        <v>0.99248759874742587</v>
      </c>
      <c r="U305">
        <v>0.4552634132306696</v>
      </c>
      <c r="V305">
        <v>0.33917348477994896</v>
      </c>
      <c r="W305">
        <v>1</v>
      </c>
      <c r="Y305" s="2">
        <v>111.2751282590915</v>
      </c>
      <c r="Z305" s="2">
        <v>1004.7544261779771</v>
      </c>
      <c r="AA305" s="2">
        <v>14281.832314643398</v>
      </c>
      <c r="AB305" s="2">
        <v>9307.0616118537891</v>
      </c>
      <c r="AC305" s="2">
        <v>1733.8825138582135</v>
      </c>
      <c r="AD305" s="2">
        <v>585.41059250355681</v>
      </c>
      <c r="AE305" s="2">
        <v>611.49453124266427</v>
      </c>
      <c r="AF305" s="2">
        <v>1210.1066679083003</v>
      </c>
      <c r="AG305" s="2">
        <v>105.14623609368327</v>
      </c>
      <c r="AH305" s="2">
        <v>307.26836950847286</v>
      </c>
      <c r="AI305" s="2">
        <v>501181.38651526539</v>
      </c>
      <c r="AJ305" s="2">
        <v>470784.06111843692</v>
      </c>
      <c r="AL305" s="25">
        <v>0.91578129200061675</v>
      </c>
      <c r="AM305" s="25">
        <v>0.90845248961772507</v>
      </c>
      <c r="AN305" s="25">
        <v>0.89314010874263605</v>
      </c>
      <c r="AO305" s="25">
        <v>0.82809837375112549</v>
      </c>
      <c r="AP305" s="25">
        <v>0.60628513689461871</v>
      </c>
      <c r="AQ305" s="25">
        <v>0.91578129200061675</v>
      </c>
      <c r="AR305" s="25">
        <v>0.90845248961772507</v>
      </c>
      <c r="AS305" s="25">
        <v>0.89314010874263605</v>
      </c>
      <c r="AT305" s="25">
        <v>0.82809837375112549</v>
      </c>
      <c r="AU305" s="25">
        <v>0.60628513689461871</v>
      </c>
      <c r="AW305" s="1">
        <v>12.912836757934743</v>
      </c>
      <c r="AX305" s="1">
        <v>15.06915652235082</v>
      </c>
      <c r="AY305" s="2">
        <v>1616702.6755551549</v>
      </c>
      <c r="AZ305" s="1">
        <v>14.917026236817703</v>
      </c>
      <c r="BA305" s="1">
        <v>17.035498965352957</v>
      </c>
      <c r="BB305" s="2">
        <v>1548204.3144713086</v>
      </c>
      <c r="BC305" s="2">
        <f t="shared" si="40"/>
        <v>-68498.361083846306</v>
      </c>
      <c r="BD305" s="242">
        <f t="shared" si="41"/>
        <v>2.0041894788829602</v>
      </c>
      <c r="BE305" s="510">
        <f t="shared" si="35"/>
        <v>-34177.587401578436</v>
      </c>
      <c r="BF305" s="161">
        <f t="shared" si="36"/>
        <v>449351.20571440388</v>
      </c>
      <c r="BG305" s="2">
        <f t="shared" si="37"/>
        <v>838519.88341952395</v>
      </c>
      <c r="BI305">
        <f t="shared" si="38"/>
        <v>0</v>
      </c>
      <c r="BJ305" s="90">
        <f t="shared" si="39"/>
        <v>1</v>
      </c>
      <c r="BP305" s="206">
        <f t="shared" si="42"/>
        <v>838519.88341952395</v>
      </c>
    </row>
    <row r="306" spans="1:68">
      <c r="A306" s="11">
        <v>300</v>
      </c>
      <c r="C306" s="25">
        <v>0.92285875186001642</v>
      </c>
      <c r="D306" s="25">
        <v>7.714124813998352E-2</v>
      </c>
      <c r="E306" s="426" t="e">
        <v>#REF!</v>
      </c>
      <c r="F306" s="25">
        <v>0.85778824144779975</v>
      </c>
      <c r="G306" s="25">
        <v>0.14221175855220031</v>
      </c>
      <c r="H306" s="426" t="e">
        <v>#REF!</v>
      </c>
      <c r="I306" s="25">
        <v>0.77137373186392511</v>
      </c>
      <c r="J306" s="25">
        <v>0.22862626813607489</v>
      </c>
      <c r="K306" s="426" t="e">
        <v>#REF!</v>
      </c>
      <c r="L306" s="25">
        <v>0.14137396810449177</v>
      </c>
      <c r="M306" s="25">
        <v>0.50227702116227724</v>
      </c>
      <c r="N306" s="25">
        <v>0.356349010733231</v>
      </c>
      <c r="O306" s="25">
        <v>-11.113740214805089</v>
      </c>
      <c r="P306" s="25">
        <v>3.4202612661334654E-2</v>
      </c>
      <c r="Q306" s="25">
        <v>6.2694898139061054E-5</v>
      </c>
      <c r="R306" s="25">
        <v>1.0716844072649689</v>
      </c>
      <c r="S306" s="146"/>
      <c r="T306">
        <v>1.0158263623082529</v>
      </c>
      <c r="U306">
        <v>0.44576744147857811</v>
      </c>
      <c r="V306">
        <v>0.30275987509440871</v>
      </c>
      <c r="W306">
        <v>1</v>
      </c>
      <c r="Y306" s="2">
        <v>1498.4077493172999</v>
      </c>
      <c r="Z306" s="2">
        <v>3306.0970763454798</v>
      </c>
      <c r="AA306" s="2">
        <v>74.769148437420753</v>
      </c>
      <c r="AB306" s="2">
        <v>7614.4862642099415</v>
      </c>
      <c r="AC306" s="2">
        <v>2144.7817143751467</v>
      </c>
      <c r="AD306" s="2">
        <v>114.71588617194192</v>
      </c>
      <c r="AE306" s="2">
        <v>501.63449700324554</v>
      </c>
      <c r="AF306" s="2">
        <v>1051.2576042106298</v>
      </c>
      <c r="AG306" s="2">
        <v>68.850149657109455</v>
      </c>
      <c r="AH306" s="2">
        <v>300.15461204394347</v>
      </c>
      <c r="AI306" s="2">
        <v>423572.17603392416</v>
      </c>
      <c r="AJ306" s="2">
        <v>404440.90250861039</v>
      </c>
      <c r="AL306" s="25">
        <v>0.91566982853528311</v>
      </c>
      <c r="AM306" s="25">
        <v>0.91120219665808866</v>
      </c>
      <c r="AN306" s="25">
        <v>0.90122711588148419</v>
      </c>
      <c r="AO306" s="25">
        <v>0.8611444743740615</v>
      </c>
      <c r="AP306" s="25">
        <v>0.78426151424015678</v>
      </c>
      <c r="AQ306" s="25">
        <v>0.91566982853528311</v>
      </c>
      <c r="AR306" s="25">
        <v>0.91120219665808866</v>
      </c>
      <c r="AS306" s="25">
        <v>0.90122711588148419</v>
      </c>
      <c r="AT306" s="25">
        <v>0.8611444743740615</v>
      </c>
      <c r="AU306" s="25">
        <v>0.78426151424015678</v>
      </c>
      <c r="AW306" s="1">
        <v>13.570171142036886</v>
      </c>
      <c r="AX306" s="1">
        <v>15.265913567428406</v>
      </c>
      <c r="AY306" s="2">
        <v>1495583.2210887219</v>
      </c>
      <c r="AZ306" s="1">
        <v>15.492345102987912</v>
      </c>
      <c r="BA306" s="1">
        <v>17.269060556963087</v>
      </c>
      <c r="BB306" s="2">
        <v>1129023.4495657848</v>
      </c>
      <c r="BC306" s="2">
        <f t="shared" si="40"/>
        <v>-366559.77152293711</v>
      </c>
      <c r="BD306" s="242">
        <f t="shared" si="41"/>
        <v>1.9221739609510262</v>
      </c>
      <c r="BE306" s="510">
        <f t="shared" si="35"/>
        <v>-190700.62282061912</v>
      </c>
      <c r="BF306" s="161">
        <f t="shared" si="36"/>
        <v>675644.16163718002</v>
      </c>
      <c r="BG306" s="2">
        <f t="shared" si="37"/>
        <v>1349751.7669122813</v>
      </c>
      <c r="BI306">
        <f t="shared" si="38"/>
        <v>0</v>
      </c>
      <c r="BJ306" s="90">
        <f t="shared" si="39"/>
        <v>1</v>
      </c>
      <c r="BP306" s="206">
        <f t="shared" si="42"/>
        <v>1349751.7669122813</v>
      </c>
    </row>
    <row r="307" spans="1:68">
      <c r="A307" s="11">
        <v>301</v>
      </c>
      <c r="C307" s="25">
        <v>0.93218205132461829</v>
      </c>
      <c r="D307" s="25">
        <v>6.7817948675381698E-2</v>
      </c>
      <c r="E307" s="426" t="e">
        <v>#REF!</v>
      </c>
      <c r="F307" s="25">
        <v>0.86232101836800168</v>
      </c>
      <c r="G307" s="25">
        <v>0.13767898163199829</v>
      </c>
      <c r="H307" s="426" t="e">
        <v>#REF!</v>
      </c>
      <c r="I307" s="25">
        <v>0.75053046528827771</v>
      </c>
      <c r="J307" s="25">
        <v>0.24946953471172226</v>
      </c>
      <c r="K307" s="426" t="e">
        <v>#REF!</v>
      </c>
      <c r="L307" s="25">
        <v>0.12772674303053017</v>
      </c>
      <c r="M307" s="25">
        <v>0.50073617093681466</v>
      </c>
      <c r="N307" s="25">
        <v>0.37153708603265517</v>
      </c>
      <c r="O307" s="25">
        <v>-11.226067704198339</v>
      </c>
      <c r="P307" s="25">
        <v>3.4659092125259298E-2</v>
      </c>
      <c r="Q307" s="25">
        <v>5.7118309558357224E-5</v>
      </c>
      <c r="R307" s="25">
        <v>1.0833178716585823</v>
      </c>
      <c r="S307" s="146"/>
      <c r="T307">
        <v>0.91668141165296946</v>
      </c>
      <c r="U307">
        <v>0.4336598442649261</v>
      </c>
      <c r="V307">
        <v>0.33229114736600102</v>
      </c>
      <c r="W307">
        <v>1</v>
      </c>
      <c r="Y307" s="2">
        <v>1932.5885547277878</v>
      </c>
      <c r="Z307" s="2">
        <v>2958.1741596450215</v>
      </c>
      <c r="AA307" s="2">
        <v>1282.204026047096</v>
      </c>
      <c r="AB307" s="2">
        <v>4181.6897007793968</v>
      </c>
      <c r="AC307" s="2">
        <v>717.25077473603073</v>
      </c>
      <c r="AD307" s="2">
        <v>184.94753527193126</v>
      </c>
      <c r="AE307" s="2">
        <v>550.755243696496</v>
      </c>
      <c r="AF307" s="2">
        <v>919.00955450476499</v>
      </c>
      <c r="AG307" s="2">
        <v>124.83469077648131</v>
      </c>
      <c r="AH307" s="2">
        <v>364.68860132035212</v>
      </c>
      <c r="AI307" s="2">
        <v>418904.40878348437</v>
      </c>
      <c r="AJ307" s="2">
        <v>374791.71907181869</v>
      </c>
      <c r="AL307" s="25">
        <v>0.91755673005431082</v>
      </c>
      <c r="AM307" s="25">
        <v>0.91461837942845148</v>
      </c>
      <c r="AN307" s="25">
        <v>0.91479238590405731</v>
      </c>
      <c r="AO307" s="25">
        <v>0.8824788211445499</v>
      </c>
      <c r="AP307" s="25">
        <v>0.69322877048305753</v>
      </c>
      <c r="AQ307" s="25">
        <v>0.91755673005431082</v>
      </c>
      <c r="AR307" s="25">
        <v>0.91461837942845148</v>
      </c>
      <c r="AS307" s="25">
        <v>0.91479238590405731</v>
      </c>
      <c r="AT307" s="25">
        <v>0.8824788211445499</v>
      </c>
      <c r="AU307" s="25">
        <v>0.69322877048305753</v>
      </c>
      <c r="AW307" s="1">
        <v>13.391669200711247</v>
      </c>
      <c r="AX307" s="1">
        <v>15.238565429522552</v>
      </c>
      <c r="AY307" s="2">
        <v>1313774.159020884</v>
      </c>
      <c r="AZ307" s="1">
        <v>15.58756195266861</v>
      </c>
      <c r="BA307" s="1">
        <v>17.431689503648172</v>
      </c>
      <c r="BB307" s="2">
        <v>939998.19941735733</v>
      </c>
      <c r="BC307" s="2">
        <f t="shared" si="40"/>
        <v>-373775.95960352663</v>
      </c>
      <c r="BD307" s="242">
        <f t="shared" si="41"/>
        <v>2.1958927519573628</v>
      </c>
      <c r="BE307" s="510">
        <f t="shared" si="35"/>
        <v>-170215.94486814179</v>
      </c>
      <c r="BF307" s="161">
        <f t="shared" si="36"/>
        <v>828892.91309291543</v>
      </c>
      <c r="BG307" s="2">
        <f t="shared" si="37"/>
        <v>1554011.7130096201</v>
      </c>
      <c r="BI307">
        <f t="shared" si="38"/>
        <v>0</v>
      </c>
      <c r="BJ307" s="90">
        <f t="shared" si="39"/>
        <v>1</v>
      </c>
      <c r="BP307" s="206">
        <f t="shared" si="42"/>
        <v>1554011.7130096201</v>
      </c>
    </row>
    <row r="308" spans="1:68">
      <c r="A308" s="11">
        <v>302</v>
      </c>
      <c r="C308" s="25">
        <v>0.92294334733693539</v>
      </c>
      <c r="D308" s="25">
        <v>7.7056652663064565E-2</v>
      </c>
      <c r="E308" s="426" t="e">
        <v>#REF!</v>
      </c>
      <c r="F308" s="25">
        <v>0.86080786321782254</v>
      </c>
      <c r="G308" s="25">
        <v>0.13919213678217746</v>
      </c>
      <c r="H308" s="426" t="e">
        <v>#REF!</v>
      </c>
      <c r="I308" s="25">
        <v>0.75232031468648353</v>
      </c>
      <c r="J308" s="25">
        <v>0.24767968531351647</v>
      </c>
      <c r="K308" s="426" t="e">
        <v>#REF!</v>
      </c>
      <c r="L308" s="25">
        <v>7.8174805128933822E-2</v>
      </c>
      <c r="M308" s="25">
        <v>0.50292179114059876</v>
      </c>
      <c r="N308" s="25">
        <v>0.41890340373046742</v>
      </c>
      <c r="O308" s="25">
        <v>-10.937422382967991</v>
      </c>
      <c r="P308" s="25">
        <v>3.1898243493627472E-2</v>
      </c>
      <c r="Q308" s="25">
        <v>6.7884952797973321E-5</v>
      </c>
      <c r="R308" s="25">
        <v>1.0635896726146399</v>
      </c>
      <c r="S308" s="146"/>
      <c r="T308">
        <v>1.0195624807401074</v>
      </c>
      <c r="U308">
        <v>0.4368067451735449</v>
      </c>
      <c r="V308">
        <v>0.33001845793488904</v>
      </c>
      <c r="W308">
        <v>1</v>
      </c>
      <c r="Y308" s="2">
        <v>581.95190941442706</v>
      </c>
      <c r="Z308" s="2">
        <v>660.25228406998053</v>
      </c>
      <c r="AA308" s="2">
        <v>20.914221922681605</v>
      </c>
      <c r="AB308" s="2">
        <v>11743.15753931152</v>
      </c>
      <c r="AC308" s="2">
        <v>1204.6328738394345</v>
      </c>
      <c r="AD308" s="2">
        <v>526.48845582584363</v>
      </c>
      <c r="AE308" s="2">
        <v>531.27831148412247</v>
      </c>
      <c r="AF308" s="2">
        <v>1084.3180521574754</v>
      </c>
      <c r="AG308" s="2">
        <v>144.76092577228547</v>
      </c>
      <c r="AH308" s="2">
        <v>640.16228827647637</v>
      </c>
      <c r="AI308" s="2">
        <v>407603.19860221253</v>
      </c>
      <c r="AJ308" s="2">
        <v>367668.11921251478</v>
      </c>
      <c r="AL308" s="25">
        <v>0.92054239519959546</v>
      </c>
      <c r="AM308" s="25">
        <v>0.91502220514114541</v>
      </c>
      <c r="AN308" s="25">
        <v>0.91026331205373734</v>
      </c>
      <c r="AO308" s="25">
        <v>0.90266244950240737</v>
      </c>
      <c r="AP308" s="25">
        <v>0.62005521323301238</v>
      </c>
      <c r="AQ308" s="25">
        <v>0.92054239519959546</v>
      </c>
      <c r="AR308" s="25">
        <v>0.91502220514114541</v>
      </c>
      <c r="AS308" s="25">
        <v>0.91026331205373734</v>
      </c>
      <c r="AT308" s="25">
        <v>0.90266244950240737</v>
      </c>
      <c r="AU308" s="25">
        <v>0.62005521323301238</v>
      </c>
      <c r="AW308" s="1">
        <v>13.003177254469332</v>
      </c>
      <c r="AX308" s="1">
        <v>14.898327924021102</v>
      </c>
      <c r="AY308" s="2">
        <v>1140511.1444277572</v>
      </c>
      <c r="AZ308" s="1">
        <v>15.065689605343735</v>
      </c>
      <c r="BA308" s="1">
        <v>16.944770515736099</v>
      </c>
      <c r="BB308" s="2">
        <v>1014763.6112987676</v>
      </c>
      <c r="BC308" s="2">
        <f t="shared" si="40"/>
        <v>-125747.53312898963</v>
      </c>
      <c r="BD308" s="242">
        <f t="shared" si="41"/>
        <v>2.0625123508744032</v>
      </c>
      <c r="BE308" s="510">
        <f t="shared" si="35"/>
        <v>-60968.135815370457</v>
      </c>
      <c r="BF308" s="161">
        <f t="shared" si="36"/>
        <v>939997.21628733585</v>
      </c>
      <c r="BG308" s="2">
        <f t="shared" si="37"/>
        <v>1395746.7255562299</v>
      </c>
      <c r="BI308">
        <f t="shared" si="38"/>
        <v>0</v>
      </c>
      <c r="BJ308" s="90">
        <f t="shared" si="39"/>
        <v>1</v>
      </c>
      <c r="BP308" s="206">
        <f t="shared" si="42"/>
        <v>1395746.7255562299</v>
      </c>
    </row>
    <row r="309" spans="1:68">
      <c r="A309" s="11">
        <v>303</v>
      </c>
      <c r="C309" s="25">
        <v>0.92569103473873082</v>
      </c>
      <c r="D309" s="25">
        <v>7.4308965261269178E-2</v>
      </c>
      <c r="E309" s="426" t="e">
        <v>#REF!</v>
      </c>
      <c r="F309" s="25">
        <v>0.86067811568307362</v>
      </c>
      <c r="G309" s="25">
        <v>0.13932188431692633</v>
      </c>
      <c r="H309" s="426" t="e">
        <v>#REF!</v>
      </c>
      <c r="I309" s="25">
        <v>0.75058448764475039</v>
      </c>
      <c r="J309" s="25">
        <v>0.24941551235524959</v>
      </c>
      <c r="K309" s="426" t="e">
        <v>#REF!</v>
      </c>
      <c r="L309" s="25">
        <v>7.8854350211142177E-2</v>
      </c>
      <c r="M309" s="25">
        <v>0.49882779900669877</v>
      </c>
      <c r="N309" s="25">
        <v>0.42231785078215911</v>
      </c>
      <c r="O309" s="25">
        <v>-11.11373671261792</v>
      </c>
      <c r="P309" s="25">
        <v>3.5000205725327645E-2</v>
      </c>
      <c r="Q309" s="25">
        <v>6.4830909352360408E-5</v>
      </c>
      <c r="R309" s="25">
        <v>1.0617530186784643</v>
      </c>
      <c r="S309" s="146"/>
      <c r="T309">
        <v>0.97381798813585574</v>
      </c>
      <c r="U309">
        <v>0.4342187306549411</v>
      </c>
      <c r="V309">
        <v>0.33316780306442817</v>
      </c>
      <c r="W309">
        <v>1</v>
      </c>
      <c r="Y309" s="2">
        <v>1799.2053947361385</v>
      </c>
      <c r="Z309" s="2">
        <v>3816.3121073883945</v>
      </c>
      <c r="AA309" s="2">
        <v>9766.4838691336627</v>
      </c>
      <c r="AB309" s="2">
        <v>1540.4724228208693</v>
      </c>
      <c r="AC309" s="2">
        <v>1733.1379121335588</v>
      </c>
      <c r="AD309" s="2">
        <v>2155.1958369576823</v>
      </c>
      <c r="AE309" s="2">
        <v>604.62975638890714</v>
      </c>
      <c r="AF309" s="2">
        <v>1136.6500475036623</v>
      </c>
      <c r="AG309" s="2">
        <v>143.04128976615996</v>
      </c>
      <c r="AH309" s="2">
        <v>497.66085035401522</v>
      </c>
      <c r="AI309" s="2">
        <v>339988.7172194352</v>
      </c>
      <c r="AJ309" s="2">
        <v>314589.61037799064</v>
      </c>
      <c r="AL309" s="25">
        <v>0.91685403589172265</v>
      </c>
      <c r="AM309" s="25">
        <v>0.91904663037511736</v>
      </c>
      <c r="AN309" s="25">
        <v>0.89144169833086895</v>
      </c>
      <c r="AO309" s="25">
        <v>0.86051354930390112</v>
      </c>
      <c r="AP309" s="25">
        <v>0.6625812466747687</v>
      </c>
      <c r="AQ309" s="25">
        <v>0.91685403589172265</v>
      </c>
      <c r="AR309" s="25">
        <v>0.91904663037511736</v>
      </c>
      <c r="AS309" s="25">
        <v>0.89144169833086895</v>
      </c>
      <c r="AT309" s="25">
        <v>0.86051354930390112</v>
      </c>
      <c r="AU309" s="25">
        <v>0.6625812466747687</v>
      </c>
      <c r="AW309" s="1">
        <v>13.002831974330279</v>
      </c>
      <c r="AX309" s="1">
        <v>14.883404675055989</v>
      </c>
      <c r="AY309" s="2">
        <v>1062467.1491726397</v>
      </c>
      <c r="AZ309" s="1">
        <v>15.143214460484588</v>
      </c>
      <c r="BA309" s="1">
        <v>17.034503098363185</v>
      </c>
      <c r="BB309" s="2">
        <v>914358.13572034799</v>
      </c>
      <c r="BC309" s="2">
        <f t="shared" si="40"/>
        <v>-148109.01345229172</v>
      </c>
      <c r="BD309" s="242">
        <f t="shared" si="41"/>
        <v>2.1403824861543086</v>
      </c>
      <c r="BE309" s="510">
        <f t="shared" si="35"/>
        <v>-69197.451581844973</v>
      </c>
      <c r="BF309" s="161">
        <f t="shared" si="36"/>
        <v>1017985.966720205</v>
      </c>
      <c r="BG309" s="2">
        <f t="shared" si="37"/>
        <v>1508556.177957186</v>
      </c>
      <c r="BI309">
        <f t="shared" si="38"/>
        <v>0</v>
      </c>
      <c r="BJ309" s="90">
        <f t="shared" si="39"/>
        <v>1</v>
      </c>
      <c r="BP309" s="206">
        <f t="shared" si="42"/>
        <v>1508556.177957186</v>
      </c>
    </row>
    <row r="310" spans="1:68">
      <c r="A310" s="11">
        <v>304</v>
      </c>
      <c r="C310" s="25">
        <v>0.90910647235893072</v>
      </c>
      <c r="D310" s="25">
        <v>9.0893527641069297E-2</v>
      </c>
      <c r="E310" s="426" t="e">
        <v>#REF!</v>
      </c>
      <c r="F310" s="25">
        <v>0.86167045927235053</v>
      </c>
      <c r="G310" s="25">
        <v>0.13832954072764941</v>
      </c>
      <c r="H310" s="426" t="e">
        <v>#REF!</v>
      </c>
      <c r="I310" s="25">
        <v>0.73805840602449102</v>
      </c>
      <c r="J310" s="25">
        <v>0.26194159397550898</v>
      </c>
      <c r="K310" s="426" t="e">
        <v>#REF!</v>
      </c>
      <c r="L310" s="25">
        <v>0.12096080791297492</v>
      </c>
      <c r="M310" s="25">
        <v>0.5026803781002398</v>
      </c>
      <c r="N310" s="25">
        <v>0.37635881398678528</v>
      </c>
      <c r="O310" s="25">
        <v>-11.28922858099318</v>
      </c>
      <c r="P310" s="25">
        <v>3.6447529128946818E-2</v>
      </c>
      <c r="Q310" s="25">
        <v>5.7805168979266729E-5</v>
      </c>
      <c r="R310" s="25">
        <v>1.076228617525373</v>
      </c>
      <c r="S310" s="146"/>
      <c r="T310">
        <v>1.1497609773746851</v>
      </c>
      <c r="U310">
        <v>0.43153657879770435</v>
      </c>
      <c r="V310">
        <v>0.34986251309798855</v>
      </c>
      <c r="W310">
        <v>1</v>
      </c>
      <c r="Y310" s="2">
        <v>816.42871328300157</v>
      </c>
      <c r="Z310" s="2">
        <v>653.96140798520503</v>
      </c>
      <c r="AA310" s="2">
        <v>1062.1385818766887</v>
      </c>
      <c r="AB310" s="2">
        <v>4235.3554743649338</v>
      </c>
      <c r="AC310" s="2">
        <v>258.50696429947635</v>
      </c>
      <c r="AD310" s="2">
        <v>840.93680035298098</v>
      </c>
      <c r="AE310" s="2">
        <v>523.40330608021338</v>
      </c>
      <c r="AF310" s="2">
        <v>1004.4988004264958</v>
      </c>
      <c r="AG310" s="2">
        <v>107.27123550248328</v>
      </c>
      <c r="AH310" s="2">
        <v>390.70585147595847</v>
      </c>
      <c r="AI310" s="2">
        <v>503884.69332176098</v>
      </c>
      <c r="AJ310" s="2">
        <v>463990.82228184846</v>
      </c>
      <c r="AL310" s="25">
        <v>0.91710466968055115</v>
      </c>
      <c r="AM310" s="25">
        <v>0.91639335422865686</v>
      </c>
      <c r="AN310" s="25">
        <v>0.90728973049468076</v>
      </c>
      <c r="AO310" s="25">
        <v>0.89324406118811217</v>
      </c>
      <c r="AP310" s="25">
        <v>0.71684678806966184</v>
      </c>
      <c r="AQ310" s="25">
        <v>0.91710466968055115</v>
      </c>
      <c r="AR310" s="25">
        <v>0.91639335422865686</v>
      </c>
      <c r="AS310" s="25">
        <v>0.90728973049468076</v>
      </c>
      <c r="AT310" s="25">
        <v>0.89324406118811217</v>
      </c>
      <c r="AU310" s="25">
        <v>0.71684678806966184</v>
      </c>
      <c r="AW310" s="1">
        <v>13.251882951049309</v>
      </c>
      <c r="AX310" s="1">
        <v>15.046045759056156</v>
      </c>
      <c r="AY310" s="2">
        <v>1615103.037465414</v>
      </c>
      <c r="AZ310" s="1">
        <v>14.9155759316734</v>
      </c>
      <c r="BA310" s="1">
        <v>16.73307831454833</v>
      </c>
      <c r="BB310" s="2">
        <v>1323451.4807843573</v>
      </c>
      <c r="BC310" s="2">
        <f t="shared" si="40"/>
        <v>-291651.55668105674</v>
      </c>
      <c r="BD310" s="242">
        <f t="shared" si="41"/>
        <v>1.6636929806240914</v>
      </c>
      <c r="BE310" s="510">
        <f t="shared" si="35"/>
        <v>-175303.7129312472</v>
      </c>
      <c r="BF310" s="161">
        <f t="shared" si="36"/>
        <v>505198.23470247537</v>
      </c>
      <c r="BG310" s="2">
        <f t="shared" si="37"/>
        <v>1063040.6682833869</v>
      </c>
      <c r="BI310">
        <f t="shared" si="38"/>
        <v>0</v>
      </c>
      <c r="BJ310" s="90">
        <f t="shared" si="39"/>
        <v>1</v>
      </c>
      <c r="BP310" s="206">
        <f t="shared" si="42"/>
        <v>1063040.6682833869</v>
      </c>
    </row>
    <row r="311" spans="1:68">
      <c r="A311" s="11">
        <v>305</v>
      </c>
      <c r="C311" s="25">
        <v>0.93162295666515371</v>
      </c>
      <c r="D311" s="25">
        <v>6.8377043334846302E-2</v>
      </c>
      <c r="E311" s="426" t="e">
        <v>#REF!</v>
      </c>
      <c r="F311" s="25">
        <v>0.85317003714332618</v>
      </c>
      <c r="G311" s="25">
        <v>0.14682996285667382</v>
      </c>
      <c r="H311" s="426" t="e">
        <v>#REF!</v>
      </c>
      <c r="I311" s="25">
        <v>0.7310280905614911</v>
      </c>
      <c r="J311" s="25">
        <v>0.2689719094385089</v>
      </c>
      <c r="K311" s="426" t="e">
        <v>#REF!</v>
      </c>
      <c r="L311" s="25">
        <v>9.6386283959494445E-2</v>
      </c>
      <c r="M311" s="25">
        <v>0.50341416463973809</v>
      </c>
      <c r="N311" s="25">
        <v>0.40019955140076746</v>
      </c>
      <c r="O311" s="25">
        <v>-11.375214345370377</v>
      </c>
      <c r="P311" s="25">
        <v>3.3837644944278482E-2</v>
      </c>
      <c r="Q311" s="25">
        <v>4.7535523764554526E-5</v>
      </c>
      <c r="R311" s="25">
        <v>1.1074720724085101</v>
      </c>
      <c r="S311" s="146"/>
      <c r="T311">
        <v>0.88345196704866868</v>
      </c>
      <c r="U311">
        <v>0.45433516403732715</v>
      </c>
      <c r="V311">
        <v>0.35746262973406967</v>
      </c>
      <c r="W311">
        <v>1</v>
      </c>
      <c r="Y311" s="2">
        <v>128.04902444119935</v>
      </c>
      <c r="Z311" s="2">
        <v>6808.0025462439517</v>
      </c>
      <c r="AA311" s="2">
        <v>119.87119534530461</v>
      </c>
      <c r="AB311" s="2">
        <v>10379.336767664307</v>
      </c>
      <c r="AC311" s="2">
        <v>516.98684547528774</v>
      </c>
      <c r="AD311" s="2">
        <v>1485.6869563541222</v>
      </c>
      <c r="AE311" s="2">
        <v>569.0922850134059</v>
      </c>
      <c r="AF311" s="2">
        <v>1240.0493679734568</v>
      </c>
      <c r="AG311" s="2">
        <v>155.70635874512416</v>
      </c>
      <c r="AH311" s="2">
        <v>304.25449947351103</v>
      </c>
      <c r="AI311" s="2">
        <v>467836.61925825087</v>
      </c>
      <c r="AJ311" s="2">
        <v>434269.81177002605</v>
      </c>
      <c r="AL311" s="25">
        <v>0.91608420092370368</v>
      </c>
      <c r="AM311" s="25">
        <v>0.91324289363693056</v>
      </c>
      <c r="AN311" s="25">
        <v>0.90499893128783893</v>
      </c>
      <c r="AO311" s="25">
        <v>0.90379127768338274</v>
      </c>
      <c r="AP311" s="25">
        <v>0.6759269845014324</v>
      </c>
      <c r="AQ311" s="25">
        <v>0.91608420092370368</v>
      </c>
      <c r="AR311" s="25">
        <v>0.91324289363693056</v>
      </c>
      <c r="AS311" s="25">
        <v>0.90499893128783893</v>
      </c>
      <c r="AT311" s="25">
        <v>0.90379127768338274</v>
      </c>
      <c r="AU311" s="25">
        <v>0.6759269845014324</v>
      </c>
      <c r="AW311" s="1">
        <v>13.025319426721422</v>
      </c>
      <c r="AX311" s="1">
        <v>14.857016770396413</v>
      </c>
      <c r="AY311" s="2">
        <v>1448593.9492192573</v>
      </c>
      <c r="AZ311" s="1">
        <v>15.243264508166407</v>
      </c>
      <c r="BA311" s="1">
        <v>17.095407763323418</v>
      </c>
      <c r="BB311" s="2">
        <v>1140145.8913384972</v>
      </c>
      <c r="BC311" s="2">
        <f t="shared" si="40"/>
        <v>-308448.05788076017</v>
      </c>
      <c r="BD311" s="242">
        <f t="shared" si="41"/>
        <v>2.2179450814449844</v>
      </c>
      <c r="BE311" s="510">
        <f t="shared" si="35"/>
        <v>-139069.29457415023</v>
      </c>
      <c r="BF311" s="161">
        <f t="shared" si="36"/>
        <v>635457.15905617015</v>
      </c>
      <c r="BG311" s="2">
        <f t="shared" si="37"/>
        <v>1298776.4299681277</v>
      </c>
      <c r="BI311">
        <f t="shared" si="38"/>
        <v>0</v>
      </c>
      <c r="BJ311" s="90">
        <f t="shared" si="39"/>
        <v>1</v>
      </c>
      <c r="BP311" s="206">
        <f t="shared" si="42"/>
        <v>1298776.4299681277</v>
      </c>
    </row>
    <row r="312" spans="1:68">
      <c r="A312" s="11">
        <v>306</v>
      </c>
      <c r="C312" s="25">
        <v>0.92793735466933047</v>
      </c>
      <c r="D312" s="25">
        <v>7.206264533066957E-2</v>
      </c>
      <c r="E312" s="426" t="e">
        <v>#REF!</v>
      </c>
      <c r="F312" s="25">
        <v>0.85630002518480142</v>
      </c>
      <c r="G312" s="25">
        <v>0.14369997481519861</v>
      </c>
      <c r="H312" s="426" t="e">
        <v>#REF!</v>
      </c>
      <c r="I312" s="25">
        <v>0.74728252421182395</v>
      </c>
      <c r="J312" s="25">
        <v>0.2527174757881761</v>
      </c>
      <c r="K312" s="426" t="e">
        <v>#REF!</v>
      </c>
      <c r="L312" s="25">
        <v>0.17218603248260422</v>
      </c>
      <c r="M312" s="25">
        <v>0.49910302478175372</v>
      </c>
      <c r="N312" s="25">
        <v>0.32871094273564205</v>
      </c>
      <c r="O312" s="25">
        <v>-11.116561683364028</v>
      </c>
      <c r="P312" s="25">
        <v>3.1115208801575481E-2</v>
      </c>
      <c r="Q312" s="25">
        <v>5.4915060902202449E-5</v>
      </c>
      <c r="R312" s="25">
        <v>1.0978457789427107</v>
      </c>
      <c r="S312" s="146"/>
      <c r="T312">
        <v>0.96932432121980761</v>
      </c>
      <c r="U312">
        <v>0.44818080696072682</v>
      </c>
      <c r="V312">
        <v>0.33619637822205428</v>
      </c>
      <c r="W312">
        <v>1</v>
      </c>
      <c r="Y312" s="2">
        <v>87.915861418691307</v>
      </c>
      <c r="Z312" s="2">
        <v>7541.8064669503556</v>
      </c>
      <c r="AA312" s="2">
        <v>3400.274389805837</v>
      </c>
      <c r="AB312" s="2">
        <v>31786.62073501325</v>
      </c>
      <c r="AC312" s="2">
        <v>615.03477607676564</v>
      </c>
      <c r="AD312" s="2">
        <v>1421.8218610868407</v>
      </c>
      <c r="AE312" s="2">
        <v>621.2429797127611</v>
      </c>
      <c r="AF312" s="2">
        <v>913.36514069447355</v>
      </c>
      <c r="AG312" s="2">
        <v>144.75574454362723</v>
      </c>
      <c r="AH312" s="2">
        <v>407.16150336153629</v>
      </c>
      <c r="AI312" s="2">
        <v>480771.00727850402</v>
      </c>
      <c r="AJ312" s="2">
        <v>425366.70147102076</v>
      </c>
      <c r="AL312" s="25">
        <v>0.92227720932766932</v>
      </c>
      <c r="AM312" s="25">
        <v>0.91305259659036886</v>
      </c>
      <c r="AN312" s="25">
        <v>0.89157214717255029</v>
      </c>
      <c r="AO312" s="25">
        <v>0.8499577734883873</v>
      </c>
      <c r="AP312" s="25">
        <v>0.69453089440425653</v>
      </c>
      <c r="AQ312" s="25">
        <v>0.92227720932766932</v>
      </c>
      <c r="AR312" s="25">
        <v>0.91305259659036886</v>
      </c>
      <c r="AS312" s="25">
        <v>0.89157214717255029</v>
      </c>
      <c r="AT312" s="25">
        <v>0.8499577734883873</v>
      </c>
      <c r="AU312" s="25">
        <v>0.69453089440425653</v>
      </c>
      <c r="AW312" s="1">
        <v>13.484081072448605</v>
      </c>
      <c r="AX312" s="1">
        <v>15.37801463585456</v>
      </c>
      <c r="AY312" s="2">
        <v>1604662.655962659</v>
      </c>
      <c r="AZ312" s="1">
        <v>15.437999141512655</v>
      </c>
      <c r="BA312" s="1">
        <v>17.338935434882071</v>
      </c>
      <c r="BB312" s="2">
        <v>1682418.8397015869</v>
      </c>
      <c r="BC312" s="2">
        <f t="shared" si="40"/>
        <v>77756.183738927823</v>
      </c>
      <c r="BD312" s="242">
        <f t="shared" si="41"/>
        <v>1.9539180690640503</v>
      </c>
      <c r="BE312" s="510">
        <f t="shared" si="35"/>
        <v>39795.007257481346</v>
      </c>
      <c r="BF312" s="161">
        <f t="shared" si="36"/>
        <v>552790.31562911766</v>
      </c>
      <c r="BG312" s="2">
        <f t="shared" si="37"/>
        <v>787661.02294043778</v>
      </c>
      <c r="BI312">
        <f t="shared" si="38"/>
        <v>0</v>
      </c>
      <c r="BJ312" s="90">
        <f t="shared" si="39"/>
        <v>1</v>
      </c>
      <c r="BP312" s="206">
        <f t="shared" si="42"/>
        <v>787661.02294043778</v>
      </c>
    </row>
    <row r="313" spans="1:68">
      <c r="A313" s="11">
        <v>307</v>
      </c>
      <c r="C313" s="25">
        <v>0.92765031015180432</v>
      </c>
      <c r="D313" s="25">
        <v>7.2349689848195634E-2</v>
      </c>
      <c r="E313" s="426" t="e">
        <v>#REF!</v>
      </c>
      <c r="F313" s="25">
        <v>0.85202659620551291</v>
      </c>
      <c r="G313" s="25">
        <v>0.14797340379448706</v>
      </c>
      <c r="H313" s="426" t="e">
        <v>#REF!</v>
      </c>
      <c r="I313" s="25">
        <v>0.73670303800193326</v>
      </c>
      <c r="J313" s="25">
        <v>0.26329696199806668</v>
      </c>
      <c r="K313" s="426" t="e">
        <v>#REF!</v>
      </c>
      <c r="L313" s="25">
        <v>0.10533875648559088</v>
      </c>
      <c r="M313" s="25">
        <v>0.50349055423993283</v>
      </c>
      <c r="N313" s="25">
        <v>0.39117068927447629</v>
      </c>
      <c r="O313" s="25">
        <v>-10.725586088411182</v>
      </c>
      <c r="P313" s="25">
        <v>3.0290638382417613E-2</v>
      </c>
      <c r="Q313" s="25">
        <v>7.8424100277320091E-5</v>
      </c>
      <c r="R313" s="25">
        <v>1.0548400136692879</v>
      </c>
      <c r="S313" s="146"/>
      <c r="T313">
        <v>0.96478562089602715</v>
      </c>
      <c r="U313">
        <v>0.4546628262286414</v>
      </c>
      <c r="V313">
        <v>0.35167421128758114</v>
      </c>
      <c r="W313">
        <v>1</v>
      </c>
      <c r="Y313" s="2">
        <v>445.53197036270672</v>
      </c>
      <c r="Z313" s="2">
        <v>15364.985740415041</v>
      </c>
      <c r="AA313" s="2">
        <v>1228.3053059423048</v>
      </c>
      <c r="AB313" s="2">
        <v>2503.016189173768</v>
      </c>
      <c r="AC313" s="2">
        <v>634.14368466915914</v>
      </c>
      <c r="AD313" s="2">
        <v>53.393660103138579</v>
      </c>
      <c r="AE313" s="2">
        <v>581.23470534087767</v>
      </c>
      <c r="AF313" s="2">
        <v>918.97851367101282</v>
      </c>
      <c r="AG313" s="2">
        <v>106.06229969687969</v>
      </c>
      <c r="AH313" s="2">
        <v>758.45514193794463</v>
      </c>
      <c r="AI313" s="2">
        <v>423114.9253245744</v>
      </c>
      <c r="AJ313" s="2">
        <v>383480.83662340039</v>
      </c>
      <c r="AL313" s="25">
        <v>0.91478032579844526</v>
      </c>
      <c r="AM313" s="25">
        <v>0.91711872283075757</v>
      </c>
      <c r="AN313" s="25">
        <v>0.90838249244676239</v>
      </c>
      <c r="AO313" s="25">
        <v>0.87962398374166129</v>
      </c>
      <c r="AP313" s="25">
        <v>0.68565636906976113</v>
      </c>
      <c r="AQ313" s="25">
        <v>0.91478032579844526</v>
      </c>
      <c r="AR313" s="25">
        <v>0.91711872283075757</v>
      </c>
      <c r="AS313" s="25">
        <v>0.90838249244676239</v>
      </c>
      <c r="AT313" s="25">
        <v>0.87962398374166129</v>
      </c>
      <c r="AU313" s="25">
        <v>0.68565636906976113</v>
      </c>
      <c r="AW313" s="1">
        <v>13.167117280394432</v>
      </c>
      <c r="AX313" s="1">
        <v>15.015257941677708</v>
      </c>
      <c r="AY313" s="2">
        <v>1431593.0941960444</v>
      </c>
      <c r="AZ313" s="1">
        <v>15.15747640423764</v>
      </c>
      <c r="BA313" s="1">
        <v>17.016798827422367</v>
      </c>
      <c r="BB313" s="2">
        <v>943510.29541788856</v>
      </c>
      <c r="BC313" s="2">
        <f t="shared" si="40"/>
        <v>-488082.79877815582</v>
      </c>
      <c r="BD313" s="242">
        <f t="shared" si="41"/>
        <v>1.9903591238432075</v>
      </c>
      <c r="BE313" s="510">
        <f t="shared" si="35"/>
        <v>-245223.48400911244</v>
      </c>
      <c r="BF313" s="161">
        <f t="shared" si="36"/>
        <v>675145.67066706484</v>
      </c>
      <c r="BG313" s="2">
        <f t="shared" si="37"/>
        <v>1481685.9292601338</v>
      </c>
      <c r="BI313">
        <f t="shared" si="38"/>
        <v>0</v>
      </c>
      <c r="BJ313" s="90">
        <f t="shared" si="39"/>
        <v>1</v>
      </c>
      <c r="BP313" s="206">
        <f t="shared" si="42"/>
        <v>1481685.9292601338</v>
      </c>
    </row>
    <row r="314" spans="1:68">
      <c r="A314" s="11">
        <v>308</v>
      </c>
      <c r="C314" s="25">
        <v>0.93435908708409376</v>
      </c>
      <c r="D314" s="25">
        <v>6.5640912915906194E-2</v>
      </c>
      <c r="E314" s="426" t="e">
        <v>#REF!</v>
      </c>
      <c r="F314" s="25">
        <v>0.85727806803898698</v>
      </c>
      <c r="G314" s="25">
        <v>0.14272193196101302</v>
      </c>
      <c r="H314" s="426" t="e">
        <v>#REF!</v>
      </c>
      <c r="I314" s="25">
        <v>0.74862616914117397</v>
      </c>
      <c r="J314" s="25">
        <v>0.25137383085882609</v>
      </c>
      <c r="K314" s="426" t="e">
        <v>#REF!</v>
      </c>
      <c r="L314" s="25">
        <v>0.12576667780845974</v>
      </c>
      <c r="M314" s="25">
        <v>0.49955759040902226</v>
      </c>
      <c r="N314" s="25">
        <v>0.37467573178251801</v>
      </c>
      <c r="O314" s="25">
        <v>-11.198477478741692</v>
      </c>
      <c r="P314" s="25">
        <v>3.4368081604546297E-2</v>
      </c>
      <c r="Q314" s="25">
        <v>5.8002870842939357E-5</v>
      </c>
      <c r="R314" s="25">
        <v>1.0837195709645906</v>
      </c>
      <c r="S314" s="146"/>
      <c r="T314">
        <v>0.88962055737505308</v>
      </c>
      <c r="U314">
        <v>0.44397415909299826</v>
      </c>
      <c r="V314">
        <v>0.33626073107959081</v>
      </c>
      <c r="W314">
        <v>1</v>
      </c>
      <c r="Y314" s="2">
        <v>2778.6539632137551</v>
      </c>
      <c r="Z314" s="2">
        <v>1502.1886450464492</v>
      </c>
      <c r="AA314" s="2">
        <v>1523.8423689020813</v>
      </c>
      <c r="AB314" s="2">
        <v>276.4114352548807</v>
      </c>
      <c r="AC314" s="2">
        <v>1307.5944455958925</v>
      </c>
      <c r="AD314" s="2">
        <v>2210.6240229453961</v>
      </c>
      <c r="AE314" s="2">
        <v>562.89807914380731</v>
      </c>
      <c r="AF314" s="2">
        <v>1151.543940182336</v>
      </c>
      <c r="AG314" s="2">
        <v>103.09953300541633</v>
      </c>
      <c r="AH314" s="2">
        <v>469.74759350388194</v>
      </c>
      <c r="AI314" s="2">
        <v>460522.51523122605</v>
      </c>
      <c r="AJ314" s="2">
        <v>429632.69227070065</v>
      </c>
      <c r="AL314" s="25">
        <v>0.91830896097687853</v>
      </c>
      <c r="AM314" s="25">
        <v>0.91447409957856574</v>
      </c>
      <c r="AN314" s="25">
        <v>0.91623894602660894</v>
      </c>
      <c r="AO314" s="25">
        <v>0.87693360399828124</v>
      </c>
      <c r="AP314" s="25">
        <v>0.71466007188240188</v>
      </c>
      <c r="AQ314" s="25">
        <v>0.91830896097687853</v>
      </c>
      <c r="AR314" s="25">
        <v>0.91447409957856574</v>
      </c>
      <c r="AS314" s="25">
        <v>0.91623894602660894</v>
      </c>
      <c r="AT314" s="25">
        <v>0.87693360399828124</v>
      </c>
      <c r="AU314" s="25">
        <v>0.71466007188240188</v>
      </c>
      <c r="AW314" s="1">
        <v>13.416337110630209</v>
      </c>
      <c r="AX314" s="1">
        <v>15.19544354860769</v>
      </c>
      <c r="AY314" s="2">
        <v>1465134.5413275929</v>
      </c>
      <c r="AZ314" s="1">
        <v>15.623950568513903</v>
      </c>
      <c r="BA314" s="1">
        <v>17.418395148642325</v>
      </c>
      <c r="BB314" s="2">
        <v>1015575.6272604238</v>
      </c>
      <c r="BC314" s="2">
        <f t="shared" si="40"/>
        <v>-449558.91406716907</v>
      </c>
      <c r="BD314" s="242">
        <f t="shared" si="41"/>
        <v>2.2076134578836939</v>
      </c>
      <c r="BE314" s="510">
        <f t="shared" si="35"/>
        <v>-203640.23079390635</v>
      </c>
      <c r="BF314" s="161">
        <f t="shared" si="36"/>
        <v>681479.39637324074</v>
      </c>
      <c r="BG314" s="2">
        <f t="shared" si="37"/>
        <v>1484256.4637018009</v>
      </c>
      <c r="BI314">
        <f t="shared" si="38"/>
        <v>0</v>
      </c>
      <c r="BJ314" s="90">
        <f t="shared" si="39"/>
        <v>1</v>
      </c>
      <c r="BP314" s="206">
        <f t="shared" si="42"/>
        <v>1484256.4637018009</v>
      </c>
    </row>
    <row r="315" spans="1:68">
      <c r="A315" s="11">
        <v>309</v>
      </c>
      <c r="C315" s="25">
        <v>0.9139914469441327</v>
      </c>
      <c r="D315" s="25">
        <v>8.6008553055867284E-2</v>
      </c>
      <c r="E315" s="426" t="e">
        <v>#REF!</v>
      </c>
      <c r="F315" s="25">
        <v>0.85740150991141273</v>
      </c>
      <c r="G315" s="25">
        <v>0.14259849008858722</v>
      </c>
      <c r="H315" s="426" t="e">
        <v>#REF!</v>
      </c>
      <c r="I315" s="25">
        <v>0.75505255844338159</v>
      </c>
      <c r="J315" s="25">
        <v>0.24494744155661841</v>
      </c>
      <c r="K315" s="426" t="e">
        <v>#REF!</v>
      </c>
      <c r="L315" s="25">
        <v>0.10700973680617099</v>
      </c>
      <c r="M315" s="25">
        <v>0.49863104867882135</v>
      </c>
      <c r="N315" s="25">
        <v>0.39435921451500766</v>
      </c>
      <c r="O315" s="25">
        <v>-11.05616886310059</v>
      </c>
      <c r="P315" s="25">
        <v>3.3268584297098988E-2</v>
      </c>
      <c r="Q315" s="25">
        <v>6.3855469169542929E-5</v>
      </c>
      <c r="R315" s="25">
        <v>1.0773184342258968</v>
      </c>
      <c r="S315" s="146"/>
      <c r="T315">
        <v>1.0959660287514559</v>
      </c>
      <c r="U315">
        <v>0.44314462367966961</v>
      </c>
      <c r="V315">
        <v>0.32696418662117382</v>
      </c>
      <c r="W315">
        <v>1</v>
      </c>
      <c r="Y315" s="2">
        <v>525.56777631002626</v>
      </c>
      <c r="Z315" s="2">
        <v>3235.4393544837176</v>
      </c>
      <c r="AA315" s="2">
        <v>3480.3603431110801</v>
      </c>
      <c r="AB315" s="2">
        <v>1931.2244556003295</v>
      </c>
      <c r="AC315" s="2">
        <v>321.32444646492013</v>
      </c>
      <c r="AD315" s="2">
        <v>2556.086208052584</v>
      </c>
      <c r="AE315" s="2">
        <v>578.75346300926446</v>
      </c>
      <c r="AF315" s="2">
        <v>883.45175530574386</v>
      </c>
      <c r="AG315" s="2">
        <v>188.26309420214108</v>
      </c>
      <c r="AH315" s="2">
        <v>191.18290777846892</v>
      </c>
      <c r="AI315" s="2">
        <v>520009.82162258076</v>
      </c>
      <c r="AJ315" s="2">
        <v>488203.96185874002</v>
      </c>
      <c r="AL315" s="25">
        <v>0.91758817463091935</v>
      </c>
      <c r="AM315" s="25">
        <v>0.91488134826242784</v>
      </c>
      <c r="AN315" s="25">
        <v>0.91777117092171123</v>
      </c>
      <c r="AO315" s="25">
        <v>0.88413470377229331</v>
      </c>
      <c r="AP315" s="25">
        <v>0.68221140588920437</v>
      </c>
      <c r="AQ315" s="25">
        <v>0.91758817463091935</v>
      </c>
      <c r="AR315" s="25">
        <v>0.91488134826242784</v>
      </c>
      <c r="AS315" s="25">
        <v>0.91777117092171123</v>
      </c>
      <c r="AT315" s="25">
        <v>0.88413470377229331</v>
      </c>
      <c r="AU315" s="25">
        <v>0.68221140588920437</v>
      </c>
      <c r="AW315" s="1">
        <v>13.028177814473697</v>
      </c>
      <c r="AX315" s="1">
        <v>14.839369171588602</v>
      </c>
      <c r="AY315" s="2">
        <v>1584371.4294497918</v>
      </c>
      <c r="AZ315" s="1">
        <v>14.895382024014006</v>
      </c>
      <c r="BA315" s="1">
        <v>16.716646916811879</v>
      </c>
      <c r="BB315" s="2">
        <v>1272474.5483138091</v>
      </c>
      <c r="BC315" s="2">
        <f t="shared" si="40"/>
        <v>-311896.88113598269</v>
      </c>
      <c r="BD315" s="242">
        <f t="shared" si="41"/>
        <v>1.8672042095403096</v>
      </c>
      <c r="BE315" s="510">
        <f t="shared" si="35"/>
        <v>-167039.51262661791</v>
      </c>
      <c r="BF315" s="161">
        <f t="shared" si="36"/>
        <v>500137.02086599963</v>
      </c>
      <c r="BG315" s="2">
        <f t="shared" si="37"/>
        <v>1110786.5755284321</v>
      </c>
      <c r="BI315">
        <f t="shared" si="38"/>
        <v>0</v>
      </c>
      <c r="BJ315" s="90">
        <f t="shared" si="39"/>
        <v>1</v>
      </c>
      <c r="BP315" s="206">
        <f t="shared" si="42"/>
        <v>1110786.5755284321</v>
      </c>
    </row>
    <row r="316" spans="1:68">
      <c r="A316" s="11">
        <v>310</v>
      </c>
      <c r="C316" s="25">
        <v>0.93589585215912263</v>
      </c>
      <c r="D316" s="25">
        <v>6.4104147840877354E-2</v>
      </c>
      <c r="E316" s="426" t="e">
        <v>#REF!</v>
      </c>
      <c r="F316" s="25">
        <v>0.8535430752343498</v>
      </c>
      <c r="G316" s="25">
        <v>0.14645692476565025</v>
      </c>
      <c r="H316" s="426" t="e">
        <v>#REF!</v>
      </c>
      <c r="I316" s="25">
        <v>0.76141619804409488</v>
      </c>
      <c r="J316" s="25">
        <v>0.23858380195590509</v>
      </c>
      <c r="K316" s="426" t="e">
        <v>#REF!</v>
      </c>
      <c r="L316" s="25">
        <v>0.14162522796521815</v>
      </c>
      <c r="M316" s="25">
        <v>0.50051892497562012</v>
      </c>
      <c r="N316" s="25">
        <v>0.35785584705916174</v>
      </c>
      <c r="O316" s="25">
        <v>-10.864462304580579</v>
      </c>
      <c r="P316" s="25">
        <v>3.4887489185410868E-2</v>
      </c>
      <c r="Q316" s="25">
        <v>8.2791284746863743E-5</v>
      </c>
      <c r="R316" s="25">
        <v>1.0362658662454887</v>
      </c>
      <c r="S316" s="146"/>
      <c r="T316">
        <v>0.86002862526209378</v>
      </c>
      <c r="U316">
        <v>0.45493342309954454</v>
      </c>
      <c r="V316">
        <v>0.31839659757349609</v>
      </c>
      <c r="W316">
        <v>1</v>
      </c>
      <c r="Y316" s="2">
        <v>398.77571464777287</v>
      </c>
      <c r="Z316" s="2">
        <v>1311.9625726946897</v>
      </c>
      <c r="AA316" s="2">
        <v>1642.6396289365512</v>
      </c>
      <c r="AB316" s="2">
        <v>1004.3163466751079</v>
      </c>
      <c r="AC316" s="2">
        <v>510.29937087176711</v>
      </c>
      <c r="AD316" s="2">
        <v>1409.1837504921355</v>
      </c>
      <c r="AE316" s="2">
        <v>610.80172720141729</v>
      </c>
      <c r="AF316" s="2">
        <v>1085.1164751875847</v>
      </c>
      <c r="AG316" s="2">
        <v>83.155179506950859</v>
      </c>
      <c r="AH316" s="2">
        <v>246.34997827182735</v>
      </c>
      <c r="AI316" s="2">
        <v>516598.49631391803</v>
      </c>
      <c r="AJ316" s="2">
        <v>488399.93406886311</v>
      </c>
      <c r="AL316" s="25">
        <v>0.91664555489997235</v>
      </c>
      <c r="AM316" s="25">
        <v>0.91758249333486197</v>
      </c>
      <c r="AN316" s="25">
        <v>0.90837503711766165</v>
      </c>
      <c r="AO316" s="25">
        <v>0.86091009964213339</v>
      </c>
      <c r="AP316" s="25">
        <v>0.64135117164148459</v>
      </c>
      <c r="AQ316" s="25">
        <v>0.91664555489997235</v>
      </c>
      <c r="AR316" s="25">
        <v>0.91758249333486197</v>
      </c>
      <c r="AS316" s="25">
        <v>0.90837503711766165</v>
      </c>
      <c r="AT316" s="25">
        <v>0.86091009964213339</v>
      </c>
      <c r="AU316" s="25">
        <v>0.64135117164148459</v>
      </c>
      <c r="AW316" s="1">
        <v>13.306951747600257</v>
      </c>
      <c r="AX316" s="1">
        <v>15.365625900861223</v>
      </c>
      <c r="AY316" s="2">
        <v>1739065.9317265206</v>
      </c>
      <c r="AZ316" s="1">
        <v>15.632660638119237</v>
      </c>
      <c r="BA316" s="1">
        <v>17.61956549502402</v>
      </c>
      <c r="BB316" s="2">
        <v>1200875.7463671546</v>
      </c>
      <c r="BC316" s="2">
        <f t="shared" si="40"/>
        <v>-538190.18535936601</v>
      </c>
      <c r="BD316" s="242">
        <f t="shared" si="41"/>
        <v>2.32570889051898</v>
      </c>
      <c r="BE316" s="510">
        <f t="shared" si="35"/>
        <v>-231409.09318159305</v>
      </c>
      <c r="BF316" s="161">
        <f t="shared" si="36"/>
        <v>390046.34788952046</v>
      </c>
      <c r="BG316" s="2">
        <f t="shared" si="37"/>
        <v>1300349.9557319232</v>
      </c>
      <c r="BI316">
        <f t="shared" si="38"/>
        <v>0</v>
      </c>
      <c r="BJ316" s="90">
        <f t="shared" si="39"/>
        <v>1</v>
      </c>
      <c r="BP316" s="206">
        <f t="shared" si="42"/>
        <v>1300349.9557319232</v>
      </c>
    </row>
    <row r="317" spans="1:68">
      <c r="A317" s="11">
        <v>311</v>
      </c>
      <c r="C317" s="25">
        <v>0.93215984198825197</v>
      </c>
      <c r="D317" s="25">
        <v>6.7840158011748003E-2</v>
      </c>
      <c r="E317" s="426" t="e">
        <v>#REF!</v>
      </c>
      <c r="F317" s="25">
        <v>0.86045542878511583</v>
      </c>
      <c r="G317" s="25">
        <v>0.13954457121488414</v>
      </c>
      <c r="H317" s="426" t="e">
        <v>#REF!</v>
      </c>
      <c r="I317" s="25">
        <v>0.75139895127728662</v>
      </c>
      <c r="J317" s="25">
        <v>0.24860104872271335</v>
      </c>
      <c r="K317" s="426" t="e">
        <v>#REF!</v>
      </c>
      <c r="L317" s="25">
        <v>0.11491283303342281</v>
      </c>
      <c r="M317" s="25">
        <v>0.50021781830542189</v>
      </c>
      <c r="N317" s="25">
        <v>0.3848693486611553</v>
      </c>
      <c r="O317" s="25">
        <v>-11.051527127270438</v>
      </c>
      <c r="P317" s="25">
        <v>3.430537879885933E-2</v>
      </c>
      <c r="Q317" s="25">
        <v>6.7007820753696158E-5</v>
      </c>
      <c r="R317" s="25">
        <v>1.057981429807576</v>
      </c>
      <c r="S317" s="146"/>
      <c r="T317">
        <v>0.94753124820915491</v>
      </c>
      <c r="U317">
        <v>0.43053482312311098</v>
      </c>
      <c r="V317">
        <v>0.33214818112571676</v>
      </c>
      <c r="W317">
        <v>1</v>
      </c>
      <c r="Y317" s="2">
        <v>239.24231122696375</v>
      </c>
      <c r="Z317" s="2">
        <v>11912.764977078674</v>
      </c>
      <c r="AA317" s="2">
        <v>1801.3622137585787</v>
      </c>
      <c r="AB317" s="2">
        <v>16620.827810451541</v>
      </c>
      <c r="AC317" s="2">
        <v>1873.3205343486161</v>
      </c>
      <c r="AD317" s="2">
        <v>666.47170127417826</v>
      </c>
      <c r="AE317" s="2">
        <v>585.10328002177357</v>
      </c>
      <c r="AF317" s="2">
        <v>1039.8146170575246</v>
      </c>
      <c r="AG317" s="2">
        <v>158.6684648559883</v>
      </c>
      <c r="AH317" s="2">
        <v>220.23609558985589</v>
      </c>
      <c r="AI317" s="2">
        <v>358932.33247423731</v>
      </c>
      <c r="AJ317" s="2">
        <v>332818.10521681205</v>
      </c>
      <c r="AL317" s="25">
        <v>0.91565282463762265</v>
      </c>
      <c r="AM317" s="25">
        <v>0.90905430434045409</v>
      </c>
      <c r="AN317" s="25">
        <v>0.90977030556116423</v>
      </c>
      <c r="AO317" s="25">
        <v>0.90087452640824162</v>
      </c>
      <c r="AP317" s="25">
        <v>0.75719256226152942</v>
      </c>
      <c r="AQ317" s="25">
        <v>0.91565282463762265</v>
      </c>
      <c r="AR317" s="25">
        <v>0.90905430434045409</v>
      </c>
      <c r="AS317" s="25">
        <v>0.90977030556116423</v>
      </c>
      <c r="AT317" s="25">
        <v>0.90087452640824162</v>
      </c>
      <c r="AU317" s="25">
        <v>0.75719256226152942</v>
      </c>
      <c r="AW317" s="1">
        <v>13.607196059659463</v>
      </c>
      <c r="AX317" s="1">
        <v>15.31395113141264</v>
      </c>
      <c r="AY317" s="2">
        <v>1278048.1242209785</v>
      </c>
      <c r="AZ317" s="1">
        <v>15.633090589417375</v>
      </c>
      <c r="BA317" s="1">
        <v>17.406993235154943</v>
      </c>
      <c r="BB317" s="2">
        <v>1078217.5525962454</v>
      </c>
      <c r="BC317" s="2">
        <f t="shared" si="40"/>
        <v>-199830.57162473304</v>
      </c>
      <c r="BD317" s="242">
        <f t="shared" si="41"/>
        <v>2.0258945297579114</v>
      </c>
      <c r="BE317" s="510">
        <f t="shared" si="35"/>
        <v>-98638.191025972221</v>
      </c>
      <c r="BF317" s="161">
        <f t="shared" si="36"/>
        <v>899103.24532453576</v>
      </c>
      <c r="BG317" s="2">
        <f t="shared" si="37"/>
        <v>1423076.9417105345</v>
      </c>
      <c r="BI317">
        <f t="shared" si="38"/>
        <v>0</v>
      </c>
      <c r="BJ317" s="90">
        <f t="shared" si="39"/>
        <v>1</v>
      </c>
      <c r="BP317" s="206">
        <f t="shared" si="42"/>
        <v>1423076.9417105345</v>
      </c>
    </row>
    <row r="318" spans="1:68">
      <c r="A318" s="11">
        <v>312</v>
      </c>
      <c r="C318" s="25">
        <v>0.92605407833476172</v>
      </c>
      <c r="D318" s="25">
        <v>7.3945921665238223E-2</v>
      </c>
      <c r="E318" s="426" t="e">
        <v>#REF!</v>
      </c>
      <c r="F318" s="25">
        <v>0.85718881840609151</v>
      </c>
      <c r="G318" s="25">
        <v>0.14281118159390849</v>
      </c>
      <c r="H318" s="426" t="e">
        <v>#REF!</v>
      </c>
      <c r="I318" s="25">
        <v>0.74542247520439209</v>
      </c>
      <c r="J318" s="25">
        <v>0.25457752479560791</v>
      </c>
      <c r="K318" s="426" t="e">
        <v>#REF!</v>
      </c>
      <c r="L318" s="25">
        <v>9.9987617115313676E-2</v>
      </c>
      <c r="M318" s="25">
        <v>0.49779313376827</v>
      </c>
      <c r="N318" s="25">
        <v>0.40221924911641638</v>
      </c>
      <c r="O318" s="25">
        <v>-11.390892239104465</v>
      </c>
      <c r="P318" s="25">
        <v>3.3819646631992141E-2</v>
      </c>
      <c r="Q318" s="25">
        <v>4.6760717341292127E-5</v>
      </c>
      <c r="R318" s="25">
        <v>1.1151094715500995</v>
      </c>
      <c r="S318" s="146"/>
      <c r="T318">
        <v>0.96496593485961679</v>
      </c>
      <c r="U318">
        <v>0.44631563194751844</v>
      </c>
      <c r="V318">
        <v>0.33821289639643654</v>
      </c>
      <c r="W318">
        <v>1</v>
      </c>
      <c r="Y318" s="2">
        <v>1828.9587567991946</v>
      </c>
      <c r="Z318" s="2">
        <v>125.37703778837692</v>
      </c>
      <c r="AA318" s="2">
        <v>2075.756431177756</v>
      </c>
      <c r="AB318" s="2">
        <v>6254.1401678057673</v>
      </c>
      <c r="AC318" s="2">
        <v>30.922154757182355</v>
      </c>
      <c r="AD318" s="2">
        <v>193.91715595732032</v>
      </c>
      <c r="AE318" s="2">
        <v>535.76923405318189</v>
      </c>
      <c r="AF318" s="2">
        <v>1142.6429301947478</v>
      </c>
      <c r="AG318" s="2">
        <v>68.368971691204806</v>
      </c>
      <c r="AH318" s="2">
        <v>312.69616067985714</v>
      </c>
      <c r="AI318" s="2">
        <v>518872.70313060284</v>
      </c>
      <c r="AJ318" s="2">
        <v>488978.70477961242</v>
      </c>
      <c r="AL318" s="25">
        <v>0.91880010144401281</v>
      </c>
      <c r="AM318" s="25">
        <v>0.91244258918490573</v>
      </c>
      <c r="AN318" s="25">
        <v>0.91720438015121586</v>
      </c>
      <c r="AO318" s="25">
        <v>0.88344839022113608</v>
      </c>
      <c r="AP318" s="25">
        <v>0.73383523296781239</v>
      </c>
      <c r="AQ318" s="25">
        <v>0.91880010144401281</v>
      </c>
      <c r="AR318" s="25">
        <v>0.91244258918490573</v>
      </c>
      <c r="AS318" s="25">
        <v>0.91720438015121586</v>
      </c>
      <c r="AT318" s="25">
        <v>0.88344839022113608</v>
      </c>
      <c r="AU318" s="25">
        <v>0.73383523296781239</v>
      </c>
      <c r="AW318" s="1">
        <v>13.165051599370461</v>
      </c>
      <c r="AX318" s="1">
        <v>14.825376958433019</v>
      </c>
      <c r="AY318" s="2">
        <v>1478679.1906229651</v>
      </c>
      <c r="AZ318" s="1">
        <v>15.241872641070632</v>
      </c>
      <c r="BA318" s="1">
        <v>16.957194358063678</v>
      </c>
      <c r="BB318" s="2">
        <v>1178820.6193465339</v>
      </c>
      <c r="BC318" s="2">
        <f t="shared" si="40"/>
        <v>-299858.5712764312</v>
      </c>
      <c r="BD318" s="242">
        <f t="shared" si="41"/>
        <v>2.0768210417001711</v>
      </c>
      <c r="BE318" s="510">
        <f t="shared" si="35"/>
        <v>-144383.4424130038</v>
      </c>
      <c r="BF318" s="161">
        <f t="shared" si="36"/>
        <v>627729.06527630868</v>
      </c>
      <c r="BG318" s="2">
        <f t="shared" si="37"/>
        <v>1259879.0032247673</v>
      </c>
      <c r="BI318">
        <f t="shared" si="38"/>
        <v>0</v>
      </c>
      <c r="BJ318" s="90">
        <f t="shared" si="39"/>
        <v>1</v>
      </c>
      <c r="BP318" s="206">
        <f t="shared" si="42"/>
        <v>1259879.0032247673</v>
      </c>
    </row>
    <row r="319" spans="1:68">
      <c r="A319" s="11">
        <v>313</v>
      </c>
      <c r="C319" s="25">
        <v>0.92510326896437589</v>
      </c>
      <c r="D319" s="25">
        <v>7.4896731035624164E-2</v>
      </c>
      <c r="E319" s="426" t="e">
        <v>#REF!</v>
      </c>
      <c r="F319" s="25">
        <v>0.85381452221516263</v>
      </c>
      <c r="G319" s="25">
        <v>0.14618547778483737</v>
      </c>
      <c r="H319" s="426" t="e">
        <v>#REF!</v>
      </c>
      <c r="I319" s="25">
        <v>0.75367614421890794</v>
      </c>
      <c r="J319" s="25">
        <v>0.24632385578109209</v>
      </c>
      <c r="K319" s="426" t="e">
        <v>#REF!</v>
      </c>
      <c r="L319" s="25">
        <v>0.13478949360413051</v>
      </c>
      <c r="M319" s="25">
        <v>0.50119221518567048</v>
      </c>
      <c r="N319" s="25">
        <v>0.36401829121019902</v>
      </c>
      <c r="O319" s="25">
        <v>-10.813328770508624</v>
      </c>
      <c r="P319" s="25">
        <v>3.176745099093177E-2</v>
      </c>
      <c r="Q319" s="25">
        <v>7.6433014444886169E-5</v>
      </c>
      <c r="R319" s="25">
        <v>1.0507673248916498</v>
      </c>
      <c r="S319" s="146"/>
      <c r="T319">
        <v>0.97310574754818446</v>
      </c>
      <c r="U319">
        <v>0.4468842689952765</v>
      </c>
      <c r="V319">
        <v>0.32984877855306827</v>
      </c>
      <c r="W319">
        <v>1</v>
      </c>
      <c r="Y319" s="2">
        <v>3224.7698138730962</v>
      </c>
      <c r="Z319" s="2">
        <v>10060.81246934981</v>
      </c>
      <c r="AA319" s="2">
        <v>1069.2500485610224</v>
      </c>
      <c r="AB319" s="2">
        <v>4282.418704713793</v>
      </c>
      <c r="AC319" s="2">
        <v>1506.2096891894696</v>
      </c>
      <c r="AD319" s="2">
        <v>236.89614541048681</v>
      </c>
      <c r="AE319" s="2">
        <v>482.37462737196432</v>
      </c>
      <c r="AF319" s="2">
        <v>1201.4075664432394</v>
      </c>
      <c r="AG319" s="2">
        <v>139.00020138535467</v>
      </c>
      <c r="AH319" s="2">
        <v>693.0352273666681</v>
      </c>
      <c r="AI319" s="2">
        <v>519528.99191326636</v>
      </c>
      <c r="AJ319" s="2">
        <v>490449.40331564943</v>
      </c>
      <c r="AL319" s="25">
        <v>0.91972925190479304</v>
      </c>
      <c r="AM319" s="25">
        <v>0.91549060050431041</v>
      </c>
      <c r="AN319" s="25">
        <v>0.91496857556944899</v>
      </c>
      <c r="AO319" s="25">
        <v>0.83841335068822465</v>
      </c>
      <c r="AP319" s="25">
        <v>0.71829546396259225</v>
      </c>
      <c r="AQ319" s="25">
        <v>0.91972925190479304</v>
      </c>
      <c r="AR319" s="25">
        <v>0.91549060050431041</v>
      </c>
      <c r="AS319" s="25">
        <v>0.91496857556944899</v>
      </c>
      <c r="AT319" s="25">
        <v>0.83841335068822465</v>
      </c>
      <c r="AU319" s="25">
        <v>0.71829546396259225</v>
      </c>
      <c r="AW319" s="1">
        <v>13.335267095007524</v>
      </c>
      <c r="AX319" s="1">
        <v>15.153389206955367</v>
      </c>
      <c r="AY319" s="2">
        <v>1888347.544260046</v>
      </c>
      <c r="AZ319" s="1">
        <v>15.359660867331961</v>
      </c>
      <c r="BA319" s="1">
        <v>17.181608114000795</v>
      </c>
      <c r="BB319" s="2">
        <v>1303337.7157874315</v>
      </c>
      <c r="BC319" s="2">
        <f t="shared" si="40"/>
        <v>-585009.82847261452</v>
      </c>
      <c r="BD319" s="242">
        <f t="shared" si="41"/>
        <v>2.0243937723244372</v>
      </c>
      <c r="BE319" s="510">
        <f t="shared" si="35"/>
        <v>-288980.25496338989</v>
      </c>
      <c r="BF319" s="161">
        <f t="shared" si="36"/>
        <v>245295.19094115775</v>
      </c>
      <c r="BG319" s="2">
        <f t="shared" si="37"/>
        <v>1154208.0229856821</v>
      </c>
      <c r="BI319">
        <f t="shared" si="38"/>
        <v>0</v>
      </c>
      <c r="BJ319" s="90">
        <f t="shared" si="39"/>
        <v>1</v>
      </c>
      <c r="BP319" s="206">
        <f t="shared" si="42"/>
        <v>1154208.0229856821</v>
      </c>
    </row>
    <row r="320" spans="1:68">
      <c r="A320" s="11">
        <v>314</v>
      </c>
      <c r="C320" s="25">
        <v>0.91740112111590189</v>
      </c>
      <c r="D320" s="25">
        <v>8.2598878884098129E-2</v>
      </c>
      <c r="E320" s="426" t="e">
        <v>#REF!</v>
      </c>
      <c r="F320" s="25">
        <v>0.85840597307297739</v>
      </c>
      <c r="G320" s="25">
        <v>0.14159402692702255</v>
      </c>
      <c r="H320" s="426" t="e">
        <v>#REF!</v>
      </c>
      <c r="I320" s="25">
        <v>0.75343577219795776</v>
      </c>
      <c r="J320" s="25">
        <v>0.24656422780204221</v>
      </c>
      <c r="K320" s="426" t="e">
        <v>#REF!</v>
      </c>
      <c r="L320" s="25">
        <v>0.1379720470391389</v>
      </c>
      <c r="M320" s="25">
        <v>0.50659796176407135</v>
      </c>
      <c r="N320" s="25">
        <v>0.35542999119678975</v>
      </c>
      <c r="O320" s="25">
        <v>-10.834727688166881</v>
      </c>
      <c r="P320" s="25">
        <v>3.1993547854490573E-2</v>
      </c>
      <c r="Q320" s="25">
        <v>7.5528636798571149E-5</v>
      </c>
      <c r="R320" s="25">
        <v>1.0479697753073789</v>
      </c>
      <c r="S320" s="146"/>
      <c r="T320">
        <v>1.0637819524566787</v>
      </c>
      <c r="U320">
        <v>0.44446773258697292</v>
      </c>
      <c r="V320">
        <v>0.32992820337931184</v>
      </c>
      <c r="W320">
        <v>1</v>
      </c>
      <c r="Y320" s="2">
        <v>1116.0498081936598</v>
      </c>
      <c r="Z320" s="2">
        <v>2687.642654874061</v>
      </c>
      <c r="AA320" s="2">
        <v>2998.7300059875606</v>
      </c>
      <c r="AB320" s="2">
        <v>3844.7254600435494</v>
      </c>
      <c r="AC320" s="2">
        <v>265.50943066282719</v>
      </c>
      <c r="AD320" s="2">
        <v>1379.2038701502963</v>
      </c>
      <c r="AE320" s="2">
        <v>514.70622462441247</v>
      </c>
      <c r="AF320" s="2">
        <v>923.55572830122208</v>
      </c>
      <c r="AG320" s="2">
        <v>125.13918406291383</v>
      </c>
      <c r="AH320" s="2">
        <v>378.77369895149076</v>
      </c>
      <c r="AI320" s="2">
        <v>422321.06570340099</v>
      </c>
      <c r="AJ320" s="2">
        <v>381178.37488262111</v>
      </c>
      <c r="AL320" s="25">
        <v>0.91748765377660435</v>
      </c>
      <c r="AM320" s="25">
        <v>0.91807097061372778</v>
      </c>
      <c r="AN320" s="25">
        <v>0.91581532977381042</v>
      </c>
      <c r="AO320" s="25">
        <v>0.85090314451376226</v>
      </c>
      <c r="AP320" s="25">
        <v>0.69354533711203925</v>
      </c>
      <c r="AQ320" s="25">
        <v>0.91748765377660435</v>
      </c>
      <c r="AR320" s="25">
        <v>0.91807097061372778</v>
      </c>
      <c r="AS320" s="25">
        <v>0.91581532977381042</v>
      </c>
      <c r="AT320" s="25">
        <v>0.85090314451376226</v>
      </c>
      <c r="AU320" s="25">
        <v>0.69354533711203925</v>
      </c>
      <c r="AW320" s="1">
        <v>13.341882739374286</v>
      </c>
      <c r="AX320" s="1">
        <v>15.261514539889538</v>
      </c>
      <c r="AY320" s="2">
        <v>1426780.2724693811</v>
      </c>
      <c r="AZ320" s="1">
        <v>15.191589409046609</v>
      </c>
      <c r="BA320" s="1">
        <v>17.08715625560518</v>
      </c>
      <c r="BB320" s="2">
        <v>1151573.4043891658</v>
      </c>
      <c r="BC320" s="2">
        <f t="shared" si="40"/>
        <v>-275206.8680802153</v>
      </c>
      <c r="BD320" s="242">
        <f t="shared" si="41"/>
        <v>1.8497066696723223</v>
      </c>
      <c r="BE320" s="510">
        <f t="shared" si="35"/>
        <v>-148784.05997690893</v>
      </c>
      <c r="BF320" s="161">
        <f t="shared" si="36"/>
        <v>707920.96583050466</v>
      </c>
      <c r="BG320" s="2">
        <f t="shared" si="37"/>
        <v>1279080.9010582916</v>
      </c>
      <c r="BI320">
        <f t="shared" si="38"/>
        <v>0</v>
      </c>
      <c r="BJ320" s="90">
        <f t="shared" si="39"/>
        <v>1</v>
      </c>
      <c r="BP320" s="206">
        <f t="shared" si="42"/>
        <v>1279080.9010582916</v>
      </c>
    </row>
    <row r="321" spans="1:68">
      <c r="A321" s="11">
        <v>315</v>
      </c>
      <c r="C321" s="25">
        <v>0.92334726413500545</v>
      </c>
      <c r="D321" s="25">
        <v>7.665273586499452E-2</v>
      </c>
      <c r="E321" s="426" t="e">
        <v>#REF!</v>
      </c>
      <c r="F321" s="25">
        <v>0.8539641162438758</v>
      </c>
      <c r="G321" s="25">
        <v>0.1460358837561242</v>
      </c>
      <c r="H321" s="426" t="e">
        <v>#REF!</v>
      </c>
      <c r="I321" s="25">
        <v>0.74470169083961379</v>
      </c>
      <c r="J321" s="25">
        <v>0.25529830916038615</v>
      </c>
      <c r="K321" s="426" t="e">
        <v>#REF!</v>
      </c>
      <c r="L321" s="25">
        <v>0.16202010187483779</v>
      </c>
      <c r="M321" s="25">
        <v>0.50169524527809739</v>
      </c>
      <c r="N321" s="25">
        <v>0.33628465284706482</v>
      </c>
      <c r="O321" s="25">
        <v>-11.112687633725013</v>
      </c>
      <c r="P321" s="25">
        <v>3.5546166313746061E-2</v>
      </c>
      <c r="Q321" s="25">
        <v>6.6404306374470332E-5</v>
      </c>
      <c r="R321" s="25">
        <v>1.0630462610892975</v>
      </c>
      <c r="S321" s="146"/>
      <c r="T321">
        <v>0.99722981700290358</v>
      </c>
      <c r="U321">
        <v>0.44831592457826452</v>
      </c>
      <c r="V321">
        <v>0.34086458685611087</v>
      </c>
      <c r="W321">
        <v>1</v>
      </c>
      <c r="Y321" s="2">
        <v>188.31122541076914</v>
      </c>
      <c r="Z321" s="2">
        <v>6299.0294335160715</v>
      </c>
      <c r="AA321" s="2">
        <v>782.6703330954507</v>
      </c>
      <c r="AB321" s="2">
        <v>2457.4816764397656</v>
      </c>
      <c r="AC321" s="2">
        <v>452.15645177804868</v>
      </c>
      <c r="AD321" s="2">
        <v>3927.7597451136162</v>
      </c>
      <c r="AE321" s="2">
        <v>587.85957631027168</v>
      </c>
      <c r="AF321" s="2">
        <v>1030.6350613019579</v>
      </c>
      <c r="AG321" s="2">
        <v>71.728097095745071</v>
      </c>
      <c r="AH321" s="2">
        <v>416.75514458255708</v>
      </c>
      <c r="AI321" s="2">
        <v>409549.98645159253</v>
      </c>
      <c r="AJ321" s="2">
        <v>362258.52773614659</v>
      </c>
      <c r="AL321" s="25">
        <v>0.91954903336552252</v>
      </c>
      <c r="AM321" s="25">
        <v>0.91248697150867597</v>
      </c>
      <c r="AN321" s="25">
        <v>0.90451567759415141</v>
      </c>
      <c r="AO321" s="25">
        <v>0.85401180822489453</v>
      </c>
      <c r="AP321" s="25">
        <v>0.76267672703471179</v>
      </c>
      <c r="AQ321" s="25">
        <v>0.91954903336552252</v>
      </c>
      <c r="AR321" s="25">
        <v>0.91248697150867597</v>
      </c>
      <c r="AS321" s="25">
        <v>0.90451567759415141</v>
      </c>
      <c r="AT321" s="25">
        <v>0.85401180822489453</v>
      </c>
      <c r="AU321" s="25">
        <v>0.76267672703471179</v>
      </c>
      <c r="AW321" s="1">
        <v>13.613871387777838</v>
      </c>
      <c r="AX321" s="1">
        <v>15.36722270264587</v>
      </c>
      <c r="AY321" s="2">
        <v>1441461.0939576707</v>
      </c>
      <c r="AZ321" s="1">
        <v>15.44450229884613</v>
      </c>
      <c r="BA321" s="1">
        <v>17.240375720397914</v>
      </c>
      <c r="BB321" s="2">
        <v>1101569.158328247</v>
      </c>
      <c r="BC321" s="2">
        <f t="shared" si="40"/>
        <v>-339891.93562942371</v>
      </c>
      <c r="BD321" s="242">
        <f t="shared" si="41"/>
        <v>1.8306309110682921</v>
      </c>
      <c r="BE321" s="510">
        <f t="shared" si="35"/>
        <v>-185669.28678762159</v>
      </c>
      <c r="BF321" s="161">
        <f t="shared" si="36"/>
        <v>736758.32808678341</v>
      </c>
      <c r="BG321" s="2">
        <f t="shared" si="37"/>
        <v>1369551.2094871339</v>
      </c>
      <c r="BI321">
        <f t="shared" si="38"/>
        <v>0</v>
      </c>
      <c r="BJ321" s="90">
        <f t="shared" si="39"/>
        <v>1</v>
      </c>
      <c r="BP321" s="206">
        <f t="shared" si="42"/>
        <v>1369551.2094871339</v>
      </c>
    </row>
    <row r="322" spans="1:68">
      <c r="A322" s="11">
        <v>316</v>
      </c>
      <c r="C322" s="25">
        <v>0.92192196252599234</v>
      </c>
      <c r="D322" s="25">
        <v>7.8078037474007614E-2</v>
      </c>
      <c r="E322" s="426" t="e">
        <v>#REF!</v>
      </c>
      <c r="F322" s="25">
        <v>0.85910086654892925</v>
      </c>
      <c r="G322" s="25">
        <v>0.14089913345107077</v>
      </c>
      <c r="H322" s="426" t="e">
        <v>#REF!</v>
      </c>
      <c r="I322" s="25">
        <v>0.74785728998842926</v>
      </c>
      <c r="J322" s="25">
        <v>0.25214271001157068</v>
      </c>
      <c r="K322" s="426" t="e">
        <v>#REF!</v>
      </c>
      <c r="L322" s="25">
        <v>6.5444934997365145E-2</v>
      </c>
      <c r="M322" s="25">
        <v>0.50026474495111506</v>
      </c>
      <c r="N322" s="25">
        <v>0.4342903200515198</v>
      </c>
      <c r="O322" s="25">
        <v>-11.255245183030317</v>
      </c>
      <c r="P322" s="25">
        <v>3.348851406550709E-2</v>
      </c>
      <c r="Q322" s="25">
        <v>5.2814351668700331E-5</v>
      </c>
      <c r="R322" s="25">
        <v>1.0833173639558773</v>
      </c>
      <c r="S322" s="146"/>
      <c r="T322">
        <v>1.0065948104184923</v>
      </c>
      <c r="U322">
        <v>0.44185130994170263</v>
      </c>
      <c r="V322">
        <v>0.33468803325433233</v>
      </c>
      <c r="W322">
        <v>1</v>
      </c>
      <c r="Y322" s="2">
        <v>1613.3486947473455</v>
      </c>
      <c r="Z322" s="2">
        <v>3903.1817923991139</v>
      </c>
      <c r="AA322" s="2">
        <v>1209.0495995228171</v>
      </c>
      <c r="AB322" s="2">
        <v>5179.5792871261165</v>
      </c>
      <c r="AC322" s="2">
        <v>13.512790339198059</v>
      </c>
      <c r="AD322" s="2">
        <v>3827.075074283287</v>
      </c>
      <c r="AE322" s="2">
        <v>557.98246363041892</v>
      </c>
      <c r="AF322" s="2">
        <v>1073.9277864584847</v>
      </c>
      <c r="AG322" s="2">
        <v>183.95938268185074</v>
      </c>
      <c r="AH322" s="2">
        <v>243.72296542215008</v>
      </c>
      <c r="AI322" s="2">
        <v>499358.15837765206</v>
      </c>
      <c r="AJ322" s="2">
        <v>469894.03657686815</v>
      </c>
      <c r="AL322" s="25">
        <v>0.91456753604866925</v>
      </c>
      <c r="AM322" s="25">
        <v>0.91230380111234299</v>
      </c>
      <c r="AN322" s="25">
        <v>0.92057130629241213</v>
      </c>
      <c r="AO322" s="25">
        <v>0.87708855408491559</v>
      </c>
      <c r="AP322" s="25">
        <v>0.71159788855531392</v>
      </c>
      <c r="AQ322" s="25">
        <v>0.91456753604866925</v>
      </c>
      <c r="AR322" s="25">
        <v>0.91230380111234299</v>
      </c>
      <c r="AS322" s="25">
        <v>0.92057130629241213</v>
      </c>
      <c r="AT322" s="25">
        <v>0.87708855408491559</v>
      </c>
      <c r="AU322" s="25">
        <v>0.71159788855531392</v>
      </c>
      <c r="AW322" s="1">
        <v>13.015821322875732</v>
      </c>
      <c r="AX322" s="1">
        <v>14.761829243707799</v>
      </c>
      <c r="AY322" s="2">
        <v>1474391.123836793</v>
      </c>
      <c r="AZ322" s="1">
        <v>15.053278668489682</v>
      </c>
      <c r="BA322" s="1">
        <v>16.835263838533919</v>
      </c>
      <c r="BB322" s="2">
        <v>1177648.4843105148</v>
      </c>
      <c r="BC322" s="2">
        <f t="shared" si="40"/>
        <v>-296742.63952627825</v>
      </c>
      <c r="BD322" s="242">
        <f t="shared" si="41"/>
        <v>2.0374573456139498</v>
      </c>
      <c r="BE322" s="510">
        <f t="shared" si="35"/>
        <v>-145643.60827728661</v>
      </c>
      <c r="BF322" s="161">
        <f t="shared" si="36"/>
        <v>608140.28782332409</v>
      </c>
      <c r="BG322" s="2">
        <f t="shared" si="37"/>
        <v>1230876.1026478345</v>
      </c>
      <c r="BI322">
        <f t="shared" si="38"/>
        <v>0</v>
      </c>
      <c r="BJ322" s="90">
        <f t="shared" si="39"/>
        <v>1</v>
      </c>
      <c r="BP322" s="206">
        <f t="shared" si="42"/>
        <v>1230876.1026478345</v>
      </c>
    </row>
    <row r="323" spans="1:68">
      <c r="A323" s="11">
        <v>317</v>
      </c>
      <c r="C323" s="25">
        <v>0.92155703136731926</v>
      </c>
      <c r="D323" s="25">
        <v>7.8442968632680757E-2</v>
      </c>
      <c r="E323" s="426" t="e">
        <v>#REF!</v>
      </c>
      <c r="F323" s="25">
        <v>0.86306212775888813</v>
      </c>
      <c r="G323" s="25">
        <v>0.13693787224111187</v>
      </c>
      <c r="H323" s="426" t="e">
        <v>#REF!</v>
      </c>
      <c r="I323" s="25">
        <v>0.7606649351232817</v>
      </c>
      <c r="J323" s="25">
        <v>0.23933506487671824</v>
      </c>
      <c r="K323" s="426" t="e">
        <v>#REF!</v>
      </c>
      <c r="L323" s="25">
        <v>0.1185041774980008</v>
      </c>
      <c r="M323" s="25">
        <v>0.50228774644990026</v>
      </c>
      <c r="N323" s="25">
        <v>0.37920807605209894</v>
      </c>
      <c r="O323" s="25">
        <v>-11.258930640903976</v>
      </c>
      <c r="P323" s="25">
        <v>3.7073820097617713E-2</v>
      </c>
      <c r="Q323" s="25">
        <v>6.1171436772069183E-5</v>
      </c>
      <c r="R323" s="25">
        <v>1.058013958472062</v>
      </c>
      <c r="S323" s="146"/>
      <c r="T323">
        <v>1.0198913845211037</v>
      </c>
      <c r="U323">
        <v>0.42879787679932196</v>
      </c>
      <c r="V323">
        <v>0.31918711447546327</v>
      </c>
      <c r="W323">
        <v>1</v>
      </c>
      <c r="Y323" s="2">
        <v>373.54320242162123</v>
      </c>
      <c r="Z323" s="2">
        <v>8035.4687968856888</v>
      </c>
      <c r="AA323" s="2">
        <v>219.91143929348712</v>
      </c>
      <c r="AB323" s="2">
        <v>10217.561034655759</v>
      </c>
      <c r="AC323" s="2">
        <v>1907.6846767576585</v>
      </c>
      <c r="AD323" s="2">
        <v>615.04299114025787</v>
      </c>
      <c r="AE323" s="2">
        <v>574.49332632732148</v>
      </c>
      <c r="AF323" s="2">
        <v>923.42916405086805</v>
      </c>
      <c r="AG323" s="2">
        <v>125.06360922686484</v>
      </c>
      <c r="AH323" s="2">
        <v>619.99962375533744</v>
      </c>
      <c r="AI323" s="2">
        <v>435048.22306158015</v>
      </c>
      <c r="AJ323" s="2">
        <v>405441.3756215896</v>
      </c>
      <c r="AL323" s="25">
        <v>0.91106154968255892</v>
      </c>
      <c r="AM323" s="25">
        <v>0.92136301846862378</v>
      </c>
      <c r="AN323" s="25">
        <v>0.90670060603120806</v>
      </c>
      <c r="AO323" s="25">
        <v>0.84012571237295353</v>
      </c>
      <c r="AP323" s="25">
        <v>0.61168001562745267</v>
      </c>
      <c r="AQ323" s="25">
        <v>0.91106154968255892</v>
      </c>
      <c r="AR323" s="25">
        <v>0.92136301846862378</v>
      </c>
      <c r="AS323" s="25">
        <v>0.90670060603120806</v>
      </c>
      <c r="AT323" s="25">
        <v>0.84012571237295353</v>
      </c>
      <c r="AU323" s="25">
        <v>0.61168001562745267</v>
      </c>
      <c r="AW323" s="1">
        <v>13.038766317488568</v>
      </c>
      <c r="AX323" s="1">
        <v>15.224526107127643</v>
      </c>
      <c r="AY323" s="2">
        <v>1562227.4823099696</v>
      </c>
      <c r="AZ323" s="1">
        <v>15.136312507092311</v>
      </c>
      <c r="BA323" s="1">
        <v>17.232307469655392</v>
      </c>
      <c r="BB323" s="2">
        <v>1196736.3577130788</v>
      </c>
      <c r="BC323" s="2">
        <f t="shared" si="40"/>
        <v>-365491.12459689076</v>
      </c>
      <c r="BD323" s="242">
        <f t="shared" si="41"/>
        <v>2.0975461896037437</v>
      </c>
      <c r="BE323" s="510">
        <f t="shared" si="35"/>
        <v>-174246.99699506367</v>
      </c>
      <c r="BF323" s="161">
        <f t="shared" si="36"/>
        <v>523975.12848820118</v>
      </c>
      <c r="BG323" s="2">
        <f t="shared" si="37"/>
        <v>1225073.6434216911</v>
      </c>
      <c r="BI323">
        <f t="shared" si="38"/>
        <v>0</v>
      </c>
      <c r="BJ323" s="90">
        <f t="shared" si="39"/>
        <v>1</v>
      </c>
      <c r="BP323" s="206">
        <f t="shared" si="42"/>
        <v>1225073.6434216911</v>
      </c>
    </row>
    <row r="324" spans="1:68">
      <c r="A324" s="11">
        <v>318</v>
      </c>
      <c r="C324" s="25">
        <v>0.91096061796488559</v>
      </c>
      <c r="D324" s="25">
        <v>8.9039382035114412E-2</v>
      </c>
      <c r="E324" s="426" t="e">
        <v>#REF!</v>
      </c>
      <c r="F324" s="25">
        <v>0.85580473787353517</v>
      </c>
      <c r="G324" s="25">
        <v>0.1441952621264648</v>
      </c>
      <c r="H324" s="426" t="e">
        <v>#REF!</v>
      </c>
      <c r="I324" s="25">
        <v>0.75776156554161689</v>
      </c>
      <c r="J324" s="25">
        <v>0.24223843445838308</v>
      </c>
      <c r="K324" s="426" t="e">
        <v>#REF!</v>
      </c>
      <c r="L324" s="25">
        <v>9.4655063291449459E-2</v>
      </c>
      <c r="M324" s="25">
        <v>0.49632193232906285</v>
      </c>
      <c r="N324" s="25">
        <v>0.40902300437948769</v>
      </c>
      <c r="O324" s="25">
        <v>-11.238367420404524</v>
      </c>
      <c r="P324" s="25">
        <v>3.4043531193167713E-2</v>
      </c>
      <c r="Q324" s="25">
        <v>5.4980108032270594E-5</v>
      </c>
      <c r="R324" s="25">
        <v>1.0873204649451598</v>
      </c>
      <c r="S324" s="146"/>
      <c r="T324">
        <v>1.1512757874030097</v>
      </c>
      <c r="U324">
        <v>0.45127699980811586</v>
      </c>
      <c r="V324">
        <v>0.32305649784159224</v>
      </c>
      <c r="W324">
        <v>1</v>
      </c>
      <c r="Y324" s="2">
        <v>1735.3689882704539</v>
      </c>
      <c r="Z324" s="2">
        <v>3089.401372203698</v>
      </c>
      <c r="AA324" s="2">
        <v>2772.8376969896876</v>
      </c>
      <c r="AB324" s="2">
        <v>755.61745202274346</v>
      </c>
      <c r="AC324" s="2">
        <v>158.76388173165842</v>
      </c>
      <c r="AD324" s="2">
        <v>2985.3307875332971</v>
      </c>
      <c r="AE324" s="2">
        <v>569.99185797255655</v>
      </c>
      <c r="AF324" s="2">
        <v>1063.8580168028247</v>
      </c>
      <c r="AG324" s="2">
        <v>105.58954516697672</v>
      </c>
      <c r="AH324" s="2">
        <v>376.65637877791863</v>
      </c>
      <c r="AI324" s="2">
        <v>418568.00224071747</v>
      </c>
      <c r="AJ324" s="2">
        <v>384000.75772719661</v>
      </c>
      <c r="AL324" s="25">
        <v>0.91687635414747848</v>
      </c>
      <c r="AM324" s="25">
        <v>0.90976573055151577</v>
      </c>
      <c r="AN324" s="25">
        <v>0.90661753579227899</v>
      </c>
      <c r="AO324" s="25">
        <v>0.83033888764689856</v>
      </c>
      <c r="AP324" s="25">
        <v>0.77663233040290425</v>
      </c>
      <c r="AQ324" s="25">
        <v>0.91687635414747848</v>
      </c>
      <c r="AR324" s="25">
        <v>0.90976573055151577</v>
      </c>
      <c r="AS324" s="25">
        <v>0.90661753579227899</v>
      </c>
      <c r="AT324" s="25">
        <v>0.83033888764689856</v>
      </c>
      <c r="AU324" s="25">
        <v>0.77663233040290425</v>
      </c>
      <c r="AW324" s="1">
        <v>13.200757481398174</v>
      </c>
      <c r="AX324" s="1">
        <v>14.848835083107737</v>
      </c>
      <c r="AY324" s="2">
        <v>1245044.8653098596</v>
      </c>
      <c r="AZ324" s="1">
        <v>14.862187484499067</v>
      </c>
      <c r="BA324" s="1">
        <v>16.591235338439251</v>
      </c>
      <c r="BB324" s="2">
        <v>1014680.9155861288</v>
      </c>
      <c r="BC324" s="2">
        <f t="shared" si="40"/>
        <v>-230363.9497237308</v>
      </c>
      <c r="BD324" s="242">
        <f t="shared" si="41"/>
        <v>1.6614300031008931</v>
      </c>
      <c r="BE324" s="510">
        <f t="shared" si="35"/>
        <v>-138654.02050870605</v>
      </c>
      <c r="BF324" s="161">
        <f t="shared" si="36"/>
        <v>867076.33171384828</v>
      </c>
      <c r="BG324" s="2">
        <f t="shared" si="37"/>
        <v>1363269.0819337219</v>
      </c>
      <c r="BI324">
        <f t="shared" si="38"/>
        <v>0</v>
      </c>
      <c r="BJ324" s="90">
        <f t="shared" si="39"/>
        <v>1</v>
      </c>
      <c r="BP324" s="206">
        <f t="shared" si="42"/>
        <v>1363269.0819337219</v>
      </c>
    </row>
    <row r="325" spans="1:68">
      <c r="A325" s="11">
        <v>319</v>
      </c>
      <c r="C325" s="25">
        <v>0.91657439981601163</v>
      </c>
      <c r="D325" s="25">
        <v>8.342560018398841E-2</v>
      </c>
      <c r="E325" s="426" t="e">
        <v>#REF!</v>
      </c>
      <c r="F325" s="25">
        <v>0.8621142800120708</v>
      </c>
      <c r="G325" s="25">
        <v>0.1378857199879292</v>
      </c>
      <c r="H325" s="426" t="e">
        <v>#REF!</v>
      </c>
      <c r="I325" s="25">
        <v>0.74976591369274237</v>
      </c>
      <c r="J325" s="25">
        <v>0.25023408630725769</v>
      </c>
      <c r="K325" s="426" t="e">
        <v>#REF!</v>
      </c>
      <c r="L325" s="25">
        <v>0.11614535417465532</v>
      </c>
      <c r="M325" s="25">
        <v>0.50022041996165512</v>
      </c>
      <c r="N325" s="25">
        <v>0.38363422586368956</v>
      </c>
      <c r="O325" s="25">
        <v>-11.476733143336448</v>
      </c>
      <c r="P325" s="25">
        <v>3.8229527315228426E-2</v>
      </c>
      <c r="Q325" s="25">
        <v>5.1646248605727028E-5</v>
      </c>
      <c r="R325" s="25">
        <v>1.0869734944313496</v>
      </c>
      <c r="S325" s="146"/>
      <c r="T325">
        <v>1.0931671141724566</v>
      </c>
      <c r="U325">
        <v>0.42698307948237829</v>
      </c>
      <c r="V325">
        <v>0.33389620261235542</v>
      </c>
      <c r="W325">
        <v>1</v>
      </c>
      <c r="Y325" s="2">
        <v>2991.907099048316</v>
      </c>
      <c r="Z325" s="2">
        <v>5294.4072710693808</v>
      </c>
      <c r="AA325" s="2">
        <v>1864.0361904429292</v>
      </c>
      <c r="AB325" s="2">
        <v>1776.8404077601901</v>
      </c>
      <c r="AC325" s="2">
        <v>360.42526476890311</v>
      </c>
      <c r="AD325" s="2">
        <v>2846.3662202750597</v>
      </c>
      <c r="AE325" s="2">
        <v>640.40584406411574</v>
      </c>
      <c r="AF325" s="2">
        <v>1225.0774708181857</v>
      </c>
      <c r="AG325" s="2">
        <v>168.02692587484142</v>
      </c>
      <c r="AH325" s="2">
        <v>298.04174735442342</v>
      </c>
      <c r="AI325" s="2">
        <v>447052.99120998516</v>
      </c>
      <c r="AJ325" s="2">
        <v>425752.01610906149</v>
      </c>
      <c r="AL325" s="25">
        <v>0.91579425131909586</v>
      </c>
      <c r="AM325" s="25">
        <v>0.91854402294565518</v>
      </c>
      <c r="AN325" s="25">
        <v>0.91439713883875651</v>
      </c>
      <c r="AO325" s="25">
        <v>0.88178109717610953</v>
      </c>
      <c r="AP325" s="25">
        <v>0.84855844289427285</v>
      </c>
      <c r="AQ325" s="25">
        <v>0.91579425131909586</v>
      </c>
      <c r="AR325" s="25">
        <v>0.91854402294565518</v>
      </c>
      <c r="AS325" s="25">
        <v>0.91439713883875651</v>
      </c>
      <c r="AT325" s="25">
        <v>0.88178109717610953</v>
      </c>
      <c r="AU325" s="25">
        <v>0.84855844289427285</v>
      </c>
      <c r="AW325" s="1">
        <v>13.641209975336301</v>
      </c>
      <c r="AX325" s="1">
        <v>15.104733780396156</v>
      </c>
      <c r="AY325" s="2">
        <v>1532530.1687644094</v>
      </c>
      <c r="AZ325" s="1">
        <v>15.382354026597797</v>
      </c>
      <c r="BA325" s="1">
        <v>16.945742754638353</v>
      </c>
      <c r="BB325" s="2">
        <v>1157897.0492299115</v>
      </c>
      <c r="BC325" s="2">
        <f t="shared" si="40"/>
        <v>-374633.11953449785</v>
      </c>
      <c r="BD325" s="242">
        <f t="shared" si="41"/>
        <v>1.7411440512614966</v>
      </c>
      <c r="BE325" s="510">
        <f t="shared" si="35"/>
        <v>-215164.91944653747</v>
      </c>
      <c r="BF325" s="161">
        <f t="shared" si="36"/>
        <v>650063.42728939862</v>
      </c>
      <c r="BG325" s="2">
        <f t="shared" si="37"/>
        <v>1303279.5950257359</v>
      </c>
      <c r="BI325">
        <f t="shared" si="38"/>
        <v>0</v>
      </c>
      <c r="BJ325" s="90">
        <f t="shared" si="39"/>
        <v>1</v>
      </c>
      <c r="BP325" s="206">
        <f t="shared" si="42"/>
        <v>1303279.5950257359</v>
      </c>
    </row>
    <row r="326" spans="1:68">
      <c r="A326" s="11">
        <v>320</v>
      </c>
      <c r="C326" s="25">
        <v>0.91117120312128264</v>
      </c>
      <c r="D326" s="25">
        <v>8.8828796878717378E-2</v>
      </c>
      <c r="E326" s="426" t="e">
        <v>#REF!</v>
      </c>
      <c r="F326" s="25">
        <v>0.85709136582204382</v>
      </c>
      <c r="G326" s="25">
        <v>0.14290863417795613</v>
      </c>
      <c r="H326" s="426" t="e">
        <v>#REF!</v>
      </c>
      <c r="I326" s="25">
        <v>0.75977548442984599</v>
      </c>
      <c r="J326" s="25">
        <v>0.24022451557015401</v>
      </c>
      <c r="K326" s="426" t="e">
        <v>#REF!</v>
      </c>
      <c r="L326" s="25">
        <v>0.10576532573844244</v>
      </c>
      <c r="M326" s="25">
        <v>0.49860848482645492</v>
      </c>
      <c r="N326" s="25">
        <v>0.39562618943510264</v>
      </c>
      <c r="O326" s="25">
        <v>-11.527755880899885</v>
      </c>
      <c r="P326" s="25">
        <v>3.6434716683218363E-2</v>
      </c>
      <c r="Q326" s="25">
        <v>4.5513672610898248E-5</v>
      </c>
      <c r="R326" s="25">
        <v>1.105621175828897</v>
      </c>
      <c r="S326" s="146"/>
      <c r="T326">
        <v>1.0878969638776572</v>
      </c>
      <c r="U326">
        <v>0.44157987547438665</v>
      </c>
      <c r="V326">
        <v>0.32054271983657096</v>
      </c>
      <c r="W326">
        <v>1</v>
      </c>
      <c r="Y326" s="2">
        <v>697.04457062352469</v>
      </c>
      <c r="Z326" s="2">
        <v>1200.7421163343106</v>
      </c>
      <c r="AA326" s="2">
        <v>1041.9281873564414</v>
      </c>
      <c r="AB326" s="2">
        <v>729.47748094577935</v>
      </c>
      <c r="AC326" s="2">
        <v>1180.1849791792786</v>
      </c>
      <c r="AD326" s="2">
        <v>297.84537629379577</v>
      </c>
      <c r="AE326" s="2">
        <v>602.57211606601766</v>
      </c>
      <c r="AF326" s="2">
        <v>793.71646052756967</v>
      </c>
      <c r="AG326" s="2">
        <v>139.14021469667017</v>
      </c>
      <c r="AH326" s="2">
        <v>359.16455791937852</v>
      </c>
      <c r="AI326" s="2">
        <v>552944.16380461457</v>
      </c>
      <c r="AJ326" s="2">
        <v>519896.74814719299</v>
      </c>
      <c r="AL326" s="25">
        <v>0.90962039208552792</v>
      </c>
      <c r="AM326" s="25">
        <v>0.90614326632437803</v>
      </c>
      <c r="AN326" s="25">
        <v>0.91335375543489916</v>
      </c>
      <c r="AO326" s="25">
        <v>0.88210099515244356</v>
      </c>
      <c r="AP326" s="25">
        <v>0.74379327931217654</v>
      </c>
      <c r="AQ326" s="25">
        <v>0.90962039208552792</v>
      </c>
      <c r="AR326" s="25">
        <v>0.90614326632437803</v>
      </c>
      <c r="AS326" s="25">
        <v>0.91335375543489916</v>
      </c>
      <c r="AT326" s="25">
        <v>0.88210099515244356</v>
      </c>
      <c r="AU326" s="25">
        <v>0.74379327931217654</v>
      </c>
      <c r="AW326" s="1">
        <v>12.988632245628391</v>
      </c>
      <c r="AX326" s="1">
        <v>14.757299466851304</v>
      </c>
      <c r="AY326" s="2">
        <v>1736629.5331930178</v>
      </c>
      <c r="AZ326" s="1">
        <v>14.862077779078628</v>
      </c>
      <c r="BA326" s="1">
        <v>16.694313028039009</v>
      </c>
      <c r="BB326" s="2">
        <v>1286921.7949379385</v>
      </c>
      <c r="BC326" s="2">
        <f t="shared" si="40"/>
        <v>-449707.73825507937</v>
      </c>
      <c r="BD326" s="242">
        <f t="shared" si="41"/>
        <v>1.8734455334502371</v>
      </c>
      <c r="BE326" s="510">
        <f t="shared" si="35"/>
        <v>-240043.13454839203</v>
      </c>
      <c r="BF326" s="161">
        <f t="shared" si="36"/>
        <v>341551.62610752485</v>
      </c>
      <c r="BG326" s="2">
        <f t="shared" si="37"/>
        <v>1091010.6497146422</v>
      </c>
      <c r="BI326">
        <f t="shared" si="38"/>
        <v>0</v>
      </c>
      <c r="BJ326" s="90">
        <f t="shared" si="39"/>
        <v>1</v>
      </c>
      <c r="BP326" s="206">
        <f t="shared" si="42"/>
        <v>1091010.6497146422</v>
      </c>
    </row>
    <row r="327" spans="1:68">
      <c r="A327" s="11">
        <v>321</v>
      </c>
      <c r="C327" s="25">
        <v>0.91848763449170556</v>
      </c>
      <c r="D327" s="25">
        <v>8.1512365508294424E-2</v>
      </c>
      <c r="E327" s="426" t="e">
        <v>#REF!</v>
      </c>
      <c r="F327" s="25">
        <v>0.86057362072757038</v>
      </c>
      <c r="G327" s="25">
        <v>0.13942637927242965</v>
      </c>
      <c r="H327" s="426" t="e">
        <v>#REF!</v>
      </c>
      <c r="I327" s="25">
        <v>0.75669069188974303</v>
      </c>
      <c r="J327" s="25">
        <v>0.24330930811025697</v>
      </c>
      <c r="K327" s="426" t="e">
        <v>#REF!</v>
      </c>
      <c r="L327" s="25">
        <v>0.13071286460424147</v>
      </c>
      <c r="M327" s="25">
        <v>0.50122405984101026</v>
      </c>
      <c r="N327" s="25">
        <v>0.36806307555474826</v>
      </c>
      <c r="O327" s="25">
        <v>-11.135875012996548</v>
      </c>
      <c r="P327" s="25">
        <v>3.2019706499866511E-2</v>
      </c>
      <c r="Q327" s="25">
        <v>5.5950267620914177E-5</v>
      </c>
      <c r="R327" s="25">
        <v>1.0923117167964351</v>
      </c>
      <c r="S327" s="146"/>
      <c r="T327">
        <v>1.0489143984548841</v>
      </c>
      <c r="U327">
        <v>0.43020401204259284</v>
      </c>
      <c r="V327">
        <v>0.32474283638885676</v>
      </c>
      <c r="W327">
        <v>1</v>
      </c>
      <c r="Y327" s="2">
        <v>883.58027788120262</v>
      </c>
      <c r="Z327" s="2">
        <v>6016.226372117887</v>
      </c>
      <c r="AA327" s="2">
        <v>118.90392760649209</v>
      </c>
      <c r="AB327" s="2">
        <v>6201.7849867390205</v>
      </c>
      <c r="AC327" s="2">
        <v>335.47909689466957</v>
      </c>
      <c r="AD327" s="2">
        <v>1277.0363211055112</v>
      </c>
      <c r="AE327" s="2">
        <v>543.98803004529361</v>
      </c>
      <c r="AF327" s="2">
        <v>1113.7274920219365</v>
      </c>
      <c r="AG327" s="2">
        <v>67.860177438562147</v>
      </c>
      <c r="AH327" s="2">
        <v>310.8368904294818</v>
      </c>
      <c r="AI327" s="2">
        <v>478920.48865508172</v>
      </c>
      <c r="AJ327" s="2">
        <v>440811.34829475707</v>
      </c>
      <c r="AL327" s="25">
        <v>0.91518476057059628</v>
      </c>
      <c r="AM327" s="25">
        <v>0.91371681269596916</v>
      </c>
      <c r="AN327" s="25">
        <v>0.91479718770349872</v>
      </c>
      <c r="AO327" s="25">
        <v>0.83523561190601181</v>
      </c>
      <c r="AP327" s="25">
        <v>0.67940607329355496</v>
      </c>
      <c r="AQ327" s="25">
        <v>0.91518476057059628</v>
      </c>
      <c r="AR327" s="25">
        <v>0.91371681269596916</v>
      </c>
      <c r="AS327" s="25">
        <v>0.91479718770349872</v>
      </c>
      <c r="AT327" s="25">
        <v>0.83523561190601181</v>
      </c>
      <c r="AU327" s="25">
        <v>0.67940607329355496</v>
      </c>
      <c r="AW327" s="1">
        <v>13.088043544944018</v>
      </c>
      <c r="AX327" s="1">
        <v>15.019197992354172</v>
      </c>
      <c r="AY327" s="2">
        <v>1559721.7438796004</v>
      </c>
      <c r="AZ327" s="1">
        <v>15.07756420709164</v>
      </c>
      <c r="BA327" s="1">
        <v>16.998734461181108</v>
      </c>
      <c r="BB327" s="2">
        <v>1191558.9396601368</v>
      </c>
      <c r="BC327" s="2">
        <f t="shared" si="40"/>
        <v>-368162.80421946361</v>
      </c>
      <c r="BD327" s="242">
        <f t="shared" si="41"/>
        <v>1.9895206621476227</v>
      </c>
      <c r="BE327" s="510">
        <f t="shared" ref="BE327:BE390" si="43">BC327/BD327</f>
        <v>-185051.00812677355</v>
      </c>
      <c r="BF327" s="161">
        <f t="shared" ref="BF327:BF390" si="44">AW327*Threshold-AY327</f>
        <v>534365.22331144242</v>
      </c>
      <c r="BG327" s="2">
        <f t="shared" ref="BG327:BG390" si="45">AZ327*Threshold-BB327</f>
        <v>1220851.3334745255</v>
      </c>
      <c r="BI327">
        <f t="shared" ref="BI327:BI390" si="46">IF(MAX($BF327:$BG327)=$BF327,1,0)</f>
        <v>0</v>
      </c>
      <c r="BJ327" s="90">
        <f t="shared" ref="BJ327:BJ390" si="47">IF(MAX($BF327:$BG327)=$BF327,0,1)</f>
        <v>1</v>
      </c>
      <c r="BP327" s="206">
        <f t="shared" si="42"/>
        <v>1220851.3334745255</v>
      </c>
    </row>
    <row r="328" spans="1:68">
      <c r="A328" s="11">
        <v>322</v>
      </c>
      <c r="C328" s="25">
        <v>0.91529297941221266</v>
      </c>
      <c r="D328" s="25">
        <v>8.4707020587787354E-2</v>
      </c>
      <c r="E328" s="426" t="e">
        <v>#REF!</v>
      </c>
      <c r="F328" s="25">
        <v>0.85543074704445399</v>
      </c>
      <c r="G328" s="25">
        <v>0.14456925295554607</v>
      </c>
      <c r="H328" s="426" t="e">
        <v>#REF!</v>
      </c>
      <c r="I328" s="25">
        <v>0.74206221083629975</v>
      </c>
      <c r="J328" s="25">
        <v>0.25793778916370019</v>
      </c>
      <c r="K328" s="426" t="e">
        <v>#REF!</v>
      </c>
      <c r="L328" s="25">
        <v>0.10540550621346512</v>
      </c>
      <c r="M328" s="25">
        <v>0.50235419137505688</v>
      </c>
      <c r="N328" s="25">
        <v>0.392240302411478</v>
      </c>
      <c r="O328" s="25">
        <v>-11.206192820101828</v>
      </c>
      <c r="P328" s="25">
        <v>3.3314885371659934E-2</v>
      </c>
      <c r="Q328" s="25">
        <v>5.506657586474851E-5</v>
      </c>
      <c r="R328" s="25">
        <v>1.0833608551457199</v>
      </c>
      <c r="S328" s="146"/>
      <c r="T328">
        <v>1.0954423690665434</v>
      </c>
      <c r="U328">
        <v>0.45014571691902405</v>
      </c>
      <c r="V328">
        <v>0.34429925506343312</v>
      </c>
      <c r="W328">
        <v>1</v>
      </c>
      <c r="Y328" s="2">
        <v>1899.1105600887015</v>
      </c>
      <c r="Z328" s="2">
        <v>3372.8725034691379</v>
      </c>
      <c r="AA328" s="2">
        <v>1749.2080153809263</v>
      </c>
      <c r="AB328" s="2">
        <v>4158.2754330283587</v>
      </c>
      <c r="AC328" s="2">
        <v>900.57744074583456</v>
      </c>
      <c r="AD328" s="2">
        <v>1035.7601939635174</v>
      </c>
      <c r="AE328" s="2">
        <v>508.97070577218409</v>
      </c>
      <c r="AF328" s="2">
        <v>1159.5592266231615</v>
      </c>
      <c r="AG328" s="2">
        <v>223.20343306366763</v>
      </c>
      <c r="AH328" s="2">
        <v>529.49759050633679</v>
      </c>
      <c r="AI328" s="2">
        <v>594085.2138630054</v>
      </c>
      <c r="AJ328" s="2">
        <v>561900.56598168018</v>
      </c>
      <c r="AL328" s="25">
        <v>0.922941776417878</v>
      </c>
      <c r="AM328" s="25">
        <v>0.91011923590373411</v>
      </c>
      <c r="AN328" s="25">
        <v>0.90319209234386877</v>
      </c>
      <c r="AO328" s="25">
        <v>0.8253070912890148</v>
      </c>
      <c r="AP328" s="25">
        <v>0.56553783582775319</v>
      </c>
      <c r="AQ328" s="25">
        <v>0.922941776417878</v>
      </c>
      <c r="AR328" s="25">
        <v>0.91011923590373411</v>
      </c>
      <c r="AS328" s="25">
        <v>0.90319209234386877</v>
      </c>
      <c r="AT328" s="25">
        <v>0.8253070912890148</v>
      </c>
      <c r="AU328" s="25">
        <v>0.56553783582775319</v>
      </c>
      <c r="AW328" s="1">
        <v>12.843628060782997</v>
      </c>
      <c r="AX328" s="1">
        <v>14.99317402746977</v>
      </c>
      <c r="AY328" s="2">
        <v>1905021.3127360365</v>
      </c>
      <c r="AZ328" s="1">
        <v>14.646807495668378</v>
      </c>
      <c r="BA328" s="1">
        <v>16.744081659255144</v>
      </c>
      <c r="BB328" s="2">
        <v>1499497.0104490994</v>
      </c>
      <c r="BC328" s="2">
        <f t="shared" ref="BC328:BC391" si="48">BB328-AY328</f>
        <v>-405524.30228693713</v>
      </c>
      <c r="BD328" s="242">
        <f t="shared" ref="BD328:BD391" si="49">AZ328-AW328</f>
        <v>1.8031794348853811</v>
      </c>
      <c r="BE328" s="510">
        <f t="shared" si="43"/>
        <v>-224894.03685591291</v>
      </c>
      <c r="BF328" s="161">
        <f t="shared" si="44"/>
        <v>149959.17698924313</v>
      </c>
      <c r="BG328" s="2">
        <f t="shared" si="45"/>
        <v>843992.18885784131</v>
      </c>
      <c r="BI328">
        <f t="shared" si="46"/>
        <v>0</v>
      </c>
      <c r="BJ328" s="90">
        <f t="shared" si="47"/>
        <v>1</v>
      </c>
      <c r="BP328" s="206">
        <f t="shared" ref="BP328:BP391" si="50">MAX(BF328,BG328)</f>
        <v>843992.18885784131</v>
      </c>
    </row>
    <row r="329" spans="1:68">
      <c r="A329" s="11">
        <v>323</v>
      </c>
      <c r="C329" s="25">
        <v>0.92690266958186385</v>
      </c>
      <c r="D329" s="25">
        <v>7.3097330418136167E-2</v>
      </c>
      <c r="E329" s="426" t="e">
        <v>#REF!</v>
      </c>
      <c r="F329" s="25">
        <v>0.85570335606361636</v>
      </c>
      <c r="G329" s="25">
        <v>0.14429664393638361</v>
      </c>
      <c r="H329" s="426" t="e">
        <v>#REF!</v>
      </c>
      <c r="I329" s="25">
        <v>0.76728122392955644</v>
      </c>
      <c r="J329" s="25">
        <v>0.23271877607044356</v>
      </c>
      <c r="K329" s="426" t="e">
        <v>#REF!</v>
      </c>
      <c r="L329" s="25">
        <v>0.11797753271111533</v>
      </c>
      <c r="M329" s="25">
        <v>0.50263960544745689</v>
      </c>
      <c r="N329" s="25">
        <v>0.37938286184142778</v>
      </c>
      <c r="O329" s="25">
        <v>-11.348858700154631</v>
      </c>
      <c r="P329" s="25">
        <v>3.2928803344746814E-2</v>
      </c>
      <c r="Q329" s="25">
        <v>4.6977163388995721E-5</v>
      </c>
      <c r="R329" s="25">
        <v>1.1180281782845634</v>
      </c>
      <c r="S329" s="146"/>
      <c r="T329">
        <v>0.93593340130389924</v>
      </c>
      <c r="U329">
        <v>0.44360527687237339</v>
      </c>
      <c r="V329">
        <v>0.30912706740466978</v>
      </c>
      <c r="W329">
        <v>1</v>
      </c>
      <c r="Y329" s="2">
        <v>594.99889888934115</v>
      </c>
      <c r="Z329" s="2">
        <v>6885.7985188008633</v>
      </c>
      <c r="AA329" s="2">
        <v>2368.4175688431337</v>
      </c>
      <c r="AB329" s="2">
        <v>3140.6731677726684</v>
      </c>
      <c r="AC329" s="2">
        <v>582.6818074685832</v>
      </c>
      <c r="AD329" s="2">
        <v>132.24301753359379</v>
      </c>
      <c r="AE329" s="2">
        <v>527.61679631298261</v>
      </c>
      <c r="AF329" s="2">
        <v>1086.2594602187851</v>
      </c>
      <c r="AG329" s="2">
        <v>147.14335048469903</v>
      </c>
      <c r="AH329" s="2">
        <v>467.53256125640797</v>
      </c>
      <c r="AI329" s="2">
        <v>494502.54813375114</v>
      </c>
      <c r="AJ329" s="2">
        <v>443882.0328467068</v>
      </c>
      <c r="AL329" s="25">
        <v>0.92385134825022741</v>
      </c>
      <c r="AM329" s="25">
        <v>0.915697945261982</v>
      </c>
      <c r="AN329" s="25">
        <v>0.90532390881476499</v>
      </c>
      <c r="AO329" s="25">
        <v>0.83021727531242639</v>
      </c>
      <c r="AP329" s="25">
        <v>0.75380150359176934</v>
      </c>
      <c r="AQ329" s="25">
        <v>0.92385134825022741</v>
      </c>
      <c r="AR329" s="25">
        <v>0.915697945261982</v>
      </c>
      <c r="AS329" s="25">
        <v>0.90532390881476499</v>
      </c>
      <c r="AT329" s="25">
        <v>0.83021727531242639</v>
      </c>
      <c r="AU329" s="25">
        <v>0.75380150359176934</v>
      </c>
      <c r="AW329" s="1">
        <v>13.216954478766201</v>
      </c>
      <c r="AX329" s="1">
        <v>14.858525709146663</v>
      </c>
      <c r="AY329" s="2">
        <v>1514200.0967317875</v>
      </c>
      <c r="AZ329" s="1">
        <v>15.444401988214784</v>
      </c>
      <c r="BA329" s="1">
        <v>17.145244840752802</v>
      </c>
      <c r="BB329" s="2">
        <v>1067418.7696874775</v>
      </c>
      <c r="BC329" s="2">
        <f t="shared" si="48"/>
        <v>-446781.32704431005</v>
      </c>
      <c r="BD329" s="242">
        <f t="shared" si="49"/>
        <v>2.2274475094485826</v>
      </c>
      <c r="BE329" s="510">
        <f t="shared" si="43"/>
        <v>-200579.95761925422</v>
      </c>
      <c r="BF329" s="161">
        <f t="shared" si="44"/>
        <v>600512.61987080472</v>
      </c>
      <c r="BG329" s="2">
        <f t="shared" si="45"/>
        <v>1403685.548426888</v>
      </c>
      <c r="BI329">
        <f t="shared" si="46"/>
        <v>0</v>
      </c>
      <c r="BJ329" s="90">
        <f t="shared" si="47"/>
        <v>1</v>
      </c>
      <c r="BP329" s="206">
        <f t="shared" si="50"/>
        <v>1403685.548426888</v>
      </c>
    </row>
    <row r="330" spans="1:68">
      <c r="A330" s="11">
        <v>324</v>
      </c>
      <c r="C330" s="25">
        <v>0.91967104277259759</v>
      </c>
      <c r="D330" s="25">
        <v>8.0328957227402367E-2</v>
      </c>
      <c r="E330" s="426" t="e">
        <v>#REF!</v>
      </c>
      <c r="F330" s="25">
        <v>0.85918915841181775</v>
      </c>
      <c r="G330" s="25">
        <v>0.14081084158818227</v>
      </c>
      <c r="H330" s="426" t="e">
        <v>#REF!</v>
      </c>
      <c r="I330" s="25">
        <v>0.75210768607365486</v>
      </c>
      <c r="J330" s="25">
        <v>0.24789231392634517</v>
      </c>
      <c r="K330" s="426" t="e">
        <v>#REF!</v>
      </c>
      <c r="L330" s="25">
        <v>0.17089664405985311</v>
      </c>
      <c r="M330" s="25">
        <v>0.5034434146464366</v>
      </c>
      <c r="N330" s="25">
        <v>0.32565994129371029</v>
      </c>
      <c r="O330" s="25">
        <v>-11.439380657993587</v>
      </c>
      <c r="P330" s="25">
        <v>3.8390610295833676E-2</v>
      </c>
      <c r="Q330" s="25">
        <v>5.3975785665539053E-5</v>
      </c>
      <c r="R330" s="25">
        <v>1.0799475990417127</v>
      </c>
      <c r="S330" s="146"/>
      <c r="T330">
        <v>1.0539540754923769</v>
      </c>
      <c r="U330">
        <v>0.43582062505906222</v>
      </c>
      <c r="V330">
        <v>0.33067255302499804</v>
      </c>
      <c r="W330">
        <v>1</v>
      </c>
      <c r="Y330" s="2">
        <v>778.56003149132505</v>
      </c>
      <c r="Z330" s="2">
        <v>5307.1420355534701</v>
      </c>
      <c r="AA330" s="2">
        <v>349.70833255916165</v>
      </c>
      <c r="AB330" s="2">
        <v>2508.0409304898421</v>
      </c>
      <c r="AC330" s="2">
        <v>927.58079768194614</v>
      </c>
      <c r="AD330" s="2">
        <v>1126.6690972454578</v>
      </c>
      <c r="AE330" s="2">
        <v>626.76074543031336</v>
      </c>
      <c r="AF330" s="2">
        <v>938.28932977492559</v>
      </c>
      <c r="AG330" s="2">
        <v>161.75523833446059</v>
      </c>
      <c r="AH330" s="2">
        <v>441.36810591956908</v>
      </c>
      <c r="AI330" s="2">
        <v>632608.87634814333</v>
      </c>
      <c r="AJ330" s="2">
        <v>589321.72391928895</v>
      </c>
      <c r="AL330" s="25">
        <v>0.91765095257110418</v>
      </c>
      <c r="AM330" s="25">
        <v>0.91497928459721445</v>
      </c>
      <c r="AN330" s="25">
        <v>0.898551280715016</v>
      </c>
      <c r="AO330" s="25">
        <v>0.86696605756377898</v>
      </c>
      <c r="AP330" s="25">
        <v>0.64810208699427796</v>
      </c>
      <c r="AQ330" s="25">
        <v>0.91765095257110418</v>
      </c>
      <c r="AR330" s="25">
        <v>0.91497928459721445</v>
      </c>
      <c r="AS330" s="25">
        <v>0.898551280715016</v>
      </c>
      <c r="AT330" s="25">
        <v>0.86696605756377898</v>
      </c>
      <c r="AU330" s="25">
        <v>0.64810208699427796</v>
      </c>
      <c r="AW330" s="1">
        <v>13.403466835483576</v>
      </c>
      <c r="AX330" s="1">
        <v>15.522913862022568</v>
      </c>
      <c r="AY330" s="2">
        <v>2349894.202951597</v>
      </c>
      <c r="AZ330" s="1">
        <v>15.240883774894671</v>
      </c>
      <c r="BA330" s="1">
        <v>17.307506485349645</v>
      </c>
      <c r="BB330" s="2">
        <v>1707932.641709785</v>
      </c>
      <c r="BC330" s="2">
        <f t="shared" si="48"/>
        <v>-641961.56124181207</v>
      </c>
      <c r="BD330" s="242">
        <f t="shared" si="49"/>
        <v>1.8374169394110957</v>
      </c>
      <c r="BE330" s="510">
        <f t="shared" si="43"/>
        <v>-349382.62920748134</v>
      </c>
      <c r="BF330" s="161">
        <f t="shared" si="44"/>
        <v>-205339.50927422475</v>
      </c>
      <c r="BG330" s="2">
        <f t="shared" si="45"/>
        <v>730608.76227336237</v>
      </c>
      <c r="BI330">
        <f t="shared" si="46"/>
        <v>0</v>
      </c>
      <c r="BJ330" s="90">
        <f t="shared" si="47"/>
        <v>1</v>
      </c>
      <c r="BP330" s="206">
        <f t="shared" si="50"/>
        <v>730608.76227336237</v>
      </c>
    </row>
    <row r="331" spans="1:68">
      <c r="A331" s="11">
        <v>325</v>
      </c>
      <c r="C331" s="25">
        <v>0.91329531145742404</v>
      </c>
      <c r="D331" s="25">
        <v>8.6704688542575903E-2</v>
      </c>
      <c r="E331" s="426" t="e">
        <v>#REF!</v>
      </c>
      <c r="F331" s="25">
        <v>0.85927419630941193</v>
      </c>
      <c r="G331" s="25">
        <v>0.14072580369058812</v>
      </c>
      <c r="H331" s="426" t="e">
        <v>#REF!</v>
      </c>
      <c r="I331" s="25">
        <v>0.73889834818526612</v>
      </c>
      <c r="J331" s="25">
        <v>0.26110165181473388</v>
      </c>
      <c r="K331" s="426" t="e">
        <v>#REF!</v>
      </c>
      <c r="L331" s="25">
        <v>0.13036877976027322</v>
      </c>
      <c r="M331" s="25">
        <v>0.49590414327056853</v>
      </c>
      <c r="N331" s="25">
        <v>0.37372707696915825</v>
      </c>
      <c r="O331" s="25">
        <v>-11.002663270899719</v>
      </c>
      <c r="P331" s="25">
        <v>3.2550692076693644E-2</v>
      </c>
      <c r="Q331" s="25">
        <v>6.536430760999266E-5</v>
      </c>
      <c r="R331" s="25">
        <v>1.0668634638955099</v>
      </c>
      <c r="S331" s="146"/>
      <c r="T331">
        <v>1.1351971301480444</v>
      </c>
      <c r="U331">
        <v>0.43860437921928697</v>
      </c>
      <c r="V331">
        <v>0.34867372862022555</v>
      </c>
      <c r="W331">
        <v>1</v>
      </c>
      <c r="Y331" s="2">
        <v>57.23048968297131</v>
      </c>
      <c r="Z331" s="2">
        <v>3991.5706935256826</v>
      </c>
      <c r="AA331" s="2">
        <v>1253.4031299246101</v>
      </c>
      <c r="AB331" s="2">
        <v>7358.7963240623249</v>
      </c>
      <c r="AC331" s="2">
        <v>170.28084588964046</v>
      </c>
      <c r="AD331" s="2">
        <v>1268.9889085909624</v>
      </c>
      <c r="AE331" s="2">
        <v>564.61294028724603</v>
      </c>
      <c r="AF331" s="2">
        <v>890.19361870374814</v>
      </c>
      <c r="AG331" s="2">
        <v>110.94371336034322</v>
      </c>
      <c r="AH331" s="2">
        <v>309.24302162061281</v>
      </c>
      <c r="AI331" s="2">
        <v>409209.05415203882</v>
      </c>
      <c r="AJ331" s="2">
        <v>373208.97955815418</v>
      </c>
      <c r="AL331" s="25">
        <v>0.9219449951290466</v>
      </c>
      <c r="AM331" s="25">
        <v>0.91381280511456797</v>
      </c>
      <c r="AN331" s="25">
        <v>0.91372307635501437</v>
      </c>
      <c r="AO331" s="25">
        <v>0.84018983067407216</v>
      </c>
      <c r="AP331" s="25">
        <v>0.73369423505610398</v>
      </c>
      <c r="AQ331" s="25">
        <v>0.9219449951290466</v>
      </c>
      <c r="AR331" s="25">
        <v>0.91381280511456797</v>
      </c>
      <c r="AS331" s="25">
        <v>0.91372307635501437</v>
      </c>
      <c r="AT331" s="25">
        <v>0.84018983067407216</v>
      </c>
      <c r="AU331" s="25">
        <v>0.73369423505610398</v>
      </c>
      <c r="AW331" s="1">
        <v>13.382947442927339</v>
      </c>
      <c r="AX331" s="1">
        <v>15.124578645690532</v>
      </c>
      <c r="AY331" s="2">
        <v>1304452.5827776282</v>
      </c>
      <c r="AZ331" s="1">
        <v>15.02253289993457</v>
      </c>
      <c r="BA331" s="1">
        <v>16.794150253704451</v>
      </c>
      <c r="BB331" s="2">
        <v>1120117.1604367266</v>
      </c>
      <c r="BC331" s="2">
        <f t="shared" si="48"/>
        <v>-184335.42234090157</v>
      </c>
      <c r="BD331" s="242">
        <f t="shared" si="49"/>
        <v>1.6395854570072306</v>
      </c>
      <c r="BE331" s="510">
        <f t="shared" si="43"/>
        <v>-112428.06622435701</v>
      </c>
      <c r="BF331" s="161">
        <f t="shared" si="44"/>
        <v>836819.00809074612</v>
      </c>
      <c r="BG331" s="2">
        <f t="shared" si="45"/>
        <v>1283488.1035528043</v>
      </c>
      <c r="BI331">
        <f t="shared" si="46"/>
        <v>0</v>
      </c>
      <c r="BJ331" s="90">
        <f t="shared" si="47"/>
        <v>1</v>
      </c>
      <c r="BP331" s="206">
        <f t="shared" si="50"/>
        <v>1283488.1035528043</v>
      </c>
    </row>
    <row r="332" spans="1:68">
      <c r="A332" s="11">
        <v>326</v>
      </c>
      <c r="C332" s="25">
        <v>0.92541944926212005</v>
      </c>
      <c r="D332" s="25">
        <v>7.4580550737879933E-2</v>
      </c>
      <c r="E332" s="426" t="e">
        <v>#REF!</v>
      </c>
      <c r="F332" s="25">
        <v>0.85755082228993507</v>
      </c>
      <c r="G332" s="25">
        <v>0.14244917771006496</v>
      </c>
      <c r="H332" s="426" t="e">
        <v>#REF!</v>
      </c>
      <c r="I332" s="25">
        <v>0.75033574622443333</v>
      </c>
      <c r="J332" s="25">
        <v>0.2496642537755667</v>
      </c>
      <c r="K332" s="426" t="e">
        <v>#REF!</v>
      </c>
      <c r="L332" s="25">
        <v>6.6524968368439463E-2</v>
      </c>
      <c r="M332" s="25">
        <v>0.50329299884787659</v>
      </c>
      <c r="N332" s="25">
        <v>0.43018203278368394</v>
      </c>
      <c r="O332" s="25">
        <v>-10.879905953606817</v>
      </c>
      <c r="P332" s="25">
        <v>3.5300518574170707E-2</v>
      </c>
      <c r="Q332" s="25">
        <v>8.2949035117622319E-5</v>
      </c>
      <c r="R332" s="25">
        <v>1.0265627869896048</v>
      </c>
      <c r="S332" s="146"/>
      <c r="T332">
        <v>0.98517462482254758</v>
      </c>
      <c r="U332">
        <v>0.4442341683739981</v>
      </c>
      <c r="V332">
        <v>0.33306634493149018</v>
      </c>
      <c r="W332">
        <v>1</v>
      </c>
      <c r="Y332" s="2">
        <v>115.0476076958449</v>
      </c>
      <c r="Z332" s="2">
        <v>1247.5678857210642</v>
      </c>
      <c r="AA332" s="2">
        <v>351.15715335447589</v>
      </c>
      <c r="AB332" s="2">
        <v>16641.99809575345</v>
      </c>
      <c r="AC332" s="2">
        <v>104.41179514062523</v>
      </c>
      <c r="AD332" s="2">
        <v>177.02365152407199</v>
      </c>
      <c r="AE332" s="2">
        <v>597.79493236394819</v>
      </c>
      <c r="AF332" s="2">
        <v>1063.2825800459677</v>
      </c>
      <c r="AG332" s="2">
        <v>84.561738201844875</v>
      </c>
      <c r="AH332" s="2">
        <v>346.13854232783115</v>
      </c>
      <c r="AI332" s="2">
        <v>589830.64761675429</v>
      </c>
      <c r="AJ332" s="2">
        <v>545474.62408218649</v>
      </c>
      <c r="AL332" s="25">
        <v>0.91573211061287529</v>
      </c>
      <c r="AM332" s="25">
        <v>0.90953847533969656</v>
      </c>
      <c r="AN332" s="25">
        <v>0.9136501919218144</v>
      </c>
      <c r="AO332" s="25">
        <v>0.87420987225144065</v>
      </c>
      <c r="AP332" s="25">
        <v>0.7632964538853706</v>
      </c>
      <c r="AQ332" s="25">
        <v>0.91573211061287529</v>
      </c>
      <c r="AR332" s="25">
        <v>0.90953847533969656</v>
      </c>
      <c r="AS332" s="25">
        <v>0.9136501919218144</v>
      </c>
      <c r="AT332" s="25">
        <v>0.87420987225144065</v>
      </c>
      <c r="AU332" s="25">
        <v>0.7632964538853706</v>
      </c>
      <c r="AW332" s="1">
        <v>13.286636304525031</v>
      </c>
      <c r="AX332" s="1">
        <v>14.946844786155765</v>
      </c>
      <c r="AY332" s="2">
        <v>1703397.5810636608</v>
      </c>
      <c r="AZ332" s="1">
        <v>15.279097439641745</v>
      </c>
      <c r="BA332" s="1">
        <v>17.013551840671258</v>
      </c>
      <c r="BB332" s="2">
        <v>1488153.4106333859</v>
      </c>
      <c r="BC332" s="2">
        <f t="shared" si="48"/>
        <v>-215244.17043027491</v>
      </c>
      <c r="BD332" s="242">
        <f t="shared" si="49"/>
        <v>1.9924611351167147</v>
      </c>
      <c r="BE332" s="510">
        <f t="shared" si="43"/>
        <v>-108029.2943418775</v>
      </c>
      <c r="BF332" s="161">
        <f t="shared" si="44"/>
        <v>422464.22766034398</v>
      </c>
      <c r="BG332" s="2">
        <f t="shared" si="45"/>
        <v>956502.17970929318</v>
      </c>
      <c r="BI332">
        <f t="shared" si="46"/>
        <v>0</v>
      </c>
      <c r="BJ332" s="90">
        <f t="shared" si="47"/>
        <v>1</v>
      </c>
      <c r="BP332" s="206">
        <f t="shared" si="50"/>
        <v>956502.17970929318</v>
      </c>
    </row>
    <row r="333" spans="1:68">
      <c r="A333" s="11">
        <v>327</v>
      </c>
      <c r="C333" s="25">
        <v>0.93145063389032468</v>
      </c>
      <c r="D333" s="25">
        <v>6.8549366109675297E-2</v>
      </c>
      <c r="E333" s="426" t="e">
        <v>#REF!</v>
      </c>
      <c r="F333" s="25">
        <v>0.85435851724447898</v>
      </c>
      <c r="G333" s="25">
        <v>0.14564148275552102</v>
      </c>
      <c r="H333" s="426" t="e">
        <v>#REF!</v>
      </c>
      <c r="I333" s="25">
        <v>0.77616702171128316</v>
      </c>
      <c r="J333" s="25">
        <v>0.22383297828871682</v>
      </c>
      <c r="K333" s="426" t="e">
        <v>#REF!</v>
      </c>
      <c r="L333" s="25">
        <v>0.11238551146810372</v>
      </c>
      <c r="M333" s="25">
        <v>0.49588090706899718</v>
      </c>
      <c r="N333" s="25">
        <v>0.39173358146289916</v>
      </c>
      <c r="O333" s="25">
        <v>-11.103140400485882</v>
      </c>
      <c r="P333" s="25">
        <v>3.5191971952717477E-2</v>
      </c>
      <c r="Q333" s="25">
        <v>6.605138366451568E-5</v>
      </c>
      <c r="R333" s="25">
        <v>1.0619602869831868</v>
      </c>
      <c r="S333" s="146"/>
      <c r="T333">
        <v>0.92948494947566818</v>
      </c>
      <c r="U333">
        <v>0.44544621671651297</v>
      </c>
      <c r="V333">
        <v>0.2990596370427957</v>
      </c>
      <c r="W333">
        <v>1</v>
      </c>
      <c r="Y333" s="2">
        <v>281.31675893661441</v>
      </c>
      <c r="Z333" s="2">
        <v>2309.4171555801836</v>
      </c>
      <c r="AA333" s="2">
        <v>4136.5235844378685</v>
      </c>
      <c r="AB333" s="2">
        <v>1366.5446059625303</v>
      </c>
      <c r="AC333" s="2">
        <v>727.07632465556662</v>
      </c>
      <c r="AD333" s="2">
        <v>2112.8932906049167</v>
      </c>
      <c r="AE333" s="2">
        <v>536.99622240689666</v>
      </c>
      <c r="AF333" s="2">
        <v>1198.7564640111677</v>
      </c>
      <c r="AG333" s="2">
        <v>105.61024088953866</v>
      </c>
      <c r="AH333" s="2">
        <v>212.39799555745219</v>
      </c>
      <c r="AI333" s="2">
        <v>360890.89797543647</v>
      </c>
      <c r="AJ333" s="2">
        <v>331926.87440014642</v>
      </c>
      <c r="AL333" s="25">
        <v>0.91748111992829484</v>
      </c>
      <c r="AM333" s="25">
        <v>0.91198398563135774</v>
      </c>
      <c r="AN333" s="25">
        <v>0.90639376858393816</v>
      </c>
      <c r="AO333" s="25">
        <v>0.8397553772417905</v>
      </c>
      <c r="AP333" s="25">
        <v>0.76007433286910775</v>
      </c>
      <c r="AQ333" s="25">
        <v>0.91748111992829484</v>
      </c>
      <c r="AR333" s="25">
        <v>0.91198398563135774</v>
      </c>
      <c r="AS333" s="25">
        <v>0.90639376858393816</v>
      </c>
      <c r="AT333" s="25">
        <v>0.8397553772417905</v>
      </c>
      <c r="AU333" s="25">
        <v>0.76007433286910775</v>
      </c>
      <c r="AW333" s="1">
        <v>13.428006812433713</v>
      </c>
      <c r="AX333" s="1">
        <v>15.13620928515267</v>
      </c>
      <c r="AY333" s="2">
        <v>1108548.4709102234</v>
      </c>
      <c r="AZ333" s="1">
        <v>15.606459525368242</v>
      </c>
      <c r="BA333" s="1">
        <v>17.378901760113813</v>
      </c>
      <c r="BB333" s="2">
        <v>858066.43705800921</v>
      </c>
      <c r="BC333" s="2">
        <f t="shared" si="48"/>
        <v>-250482.03385221423</v>
      </c>
      <c r="BD333" s="242">
        <f t="shared" si="49"/>
        <v>2.1784527129345292</v>
      </c>
      <c r="BE333" s="510">
        <f t="shared" si="43"/>
        <v>-114981.62542844332</v>
      </c>
      <c r="BF333" s="161">
        <f t="shared" si="44"/>
        <v>1039932.6190791705</v>
      </c>
      <c r="BG333" s="2">
        <f t="shared" si="45"/>
        <v>1638967.0870009097</v>
      </c>
      <c r="BI333">
        <f t="shared" si="46"/>
        <v>0</v>
      </c>
      <c r="BJ333" s="90">
        <f t="shared" si="47"/>
        <v>1</v>
      </c>
      <c r="BP333" s="206">
        <f t="shared" si="50"/>
        <v>1638967.0870009097</v>
      </c>
    </row>
    <row r="334" spans="1:68">
      <c r="A334" s="11">
        <v>328</v>
      </c>
      <c r="C334" s="25">
        <v>0.93075187131244363</v>
      </c>
      <c r="D334" s="25">
        <v>6.9248128687556365E-2</v>
      </c>
      <c r="E334" s="426" t="e">
        <v>#REF!</v>
      </c>
      <c r="F334" s="25">
        <v>0.85636342591014203</v>
      </c>
      <c r="G334" s="25">
        <v>0.14363657408985794</v>
      </c>
      <c r="H334" s="426" t="e">
        <v>#REF!</v>
      </c>
      <c r="I334" s="25">
        <v>0.76199765413576881</v>
      </c>
      <c r="J334" s="25">
        <v>0.23800234586423122</v>
      </c>
      <c r="K334" s="426" t="e">
        <v>#REF!</v>
      </c>
      <c r="L334" s="25">
        <v>6.890557027258648E-2</v>
      </c>
      <c r="M334" s="25">
        <v>0.49971807058010009</v>
      </c>
      <c r="N334" s="25">
        <v>0.43137635914731343</v>
      </c>
      <c r="O334" s="25">
        <v>-11.681579657105319</v>
      </c>
      <c r="P334" s="25">
        <v>3.6624278363965194E-2</v>
      </c>
      <c r="Q334" s="25">
        <v>3.9336411536795186E-5</v>
      </c>
      <c r="R334" s="25">
        <v>1.1305927401643245</v>
      </c>
      <c r="S334" s="146"/>
      <c r="T334">
        <v>0.91608982947179718</v>
      </c>
      <c r="U334">
        <v>0.45009548179947018</v>
      </c>
      <c r="V334">
        <v>0.31880281652915737</v>
      </c>
      <c r="W334">
        <v>1</v>
      </c>
      <c r="Y334" s="2">
        <v>113.78313358715982</v>
      </c>
      <c r="Z334" s="2">
        <v>3558.3944053603805</v>
      </c>
      <c r="AA334" s="2">
        <v>197.5567444034856</v>
      </c>
      <c r="AB334" s="2">
        <v>5935.1834217753631</v>
      </c>
      <c r="AC334" s="2">
        <v>1239.439374450475</v>
      </c>
      <c r="AD334" s="2">
        <v>121.21618568393806</v>
      </c>
      <c r="AE334" s="2">
        <v>488.93983893613927</v>
      </c>
      <c r="AF334" s="2">
        <v>1215.2147654966195</v>
      </c>
      <c r="AG334" s="2">
        <v>93.547026667989243</v>
      </c>
      <c r="AH334" s="2">
        <v>534.16773723755148</v>
      </c>
      <c r="AI334" s="2">
        <v>486064.84318755521</v>
      </c>
      <c r="AJ334" s="2">
        <v>456360.70586289943</v>
      </c>
      <c r="AL334" s="25">
        <v>0.91699221592175029</v>
      </c>
      <c r="AM334" s="25">
        <v>0.91908971329398292</v>
      </c>
      <c r="AN334" s="25">
        <v>0.91149038729466514</v>
      </c>
      <c r="AO334" s="25">
        <v>0.83912374748226481</v>
      </c>
      <c r="AP334" s="25">
        <v>0.70287956594774181</v>
      </c>
      <c r="AQ334" s="25">
        <v>0.91699221592175029</v>
      </c>
      <c r="AR334" s="25">
        <v>0.91908971329398292</v>
      </c>
      <c r="AS334" s="25">
        <v>0.91149038729466514</v>
      </c>
      <c r="AT334" s="25">
        <v>0.83912374748226481</v>
      </c>
      <c r="AU334" s="25">
        <v>0.70287956594774181</v>
      </c>
      <c r="AW334" s="1">
        <v>13.003097062283333</v>
      </c>
      <c r="AX334" s="1">
        <v>14.736565437519031</v>
      </c>
      <c r="AY334" s="2">
        <v>1337863.3015093675</v>
      </c>
      <c r="AZ334" s="1">
        <v>15.309995785924084</v>
      </c>
      <c r="BA334" s="1">
        <v>17.076202094115278</v>
      </c>
      <c r="BB334" s="2">
        <v>984472.61600198562</v>
      </c>
      <c r="BC334" s="2">
        <f t="shared" si="48"/>
        <v>-353390.68550738192</v>
      </c>
      <c r="BD334" s="242">
        <f t="shared" si="49"/>
        <v>2.3068987236407512</v>
      </c>
      <c r="BE334" s="510">
        <f t="shared" si="43"/>
        <v>-153188.64321432376</v>
      </c>
      <c r="BF334" s="161">
        <f t="shared" si="44"/>
        <v>742632.22845596564</v>
      </c>
      <c r="BG334" s="2">
        <f t="shared" si="45"/>
        <v>1465126.7097458681</v>
      </c>
      <c r="BI334">
        <f t="shared" si="46"/>
        <v>0</v>
      </c>
      <c r="BJ334" s="90">
        <f t="shared" si="47"/>
        <v>1</v>
      </c>
      <c r="BP334" s="206">
        <f t="shared" si="50"/>
        <v>1465126.7097458681</v>
      </c>
    </row>
    <row r="335" spans="1:68">
      <c r="A335" s="11">
        <v>329</v>
      </c>
      <c r="C335" s="25">
        <v>0.92452586132633785</v>
      </c>
      <c r="D335" s="25">
        <v>7.5474138673662136E-2</v>
      </c>
      <c r="E335" s="426" t="e">
        <v>#REF!</v>
      </c>
      <c r="F335" s="25">
        <v>0.85744397603934652</v>
      </c>
      <c r="G335" s="25">
        <v>0.14255602396065345</v>
      </c>
      <c r="H335" s="426" t="e">
        <v>#REF!</v>
      </c>
      <c r="I335" s="25">
        <v>0.74770867888152259</v>
      </c>
      <c r="J335" s="25">
        <v>0.25229132111847746</v>
      </c>
      <c r="K335" s="426" t="e">
        <v>#REF!</v>
      </c>
      <c r="L335" s="25">
        <v>0.1217050868222318</v>
      </c>
      <c r="M335" s="25">
        <v>0.49980531399676265</v>
      </c>
      <c r="N335" s="25">
        <v>0.37848959918100555</v>
      </c>
      <c r="O335" s="25">
        <v>-10.852957650044493</v>
      </c>
      <c r="P335" s="25">
        <v>3.4711084930828556E-2</v>
      </c>
      <c r="Q335" s="25">
        <v>8.3131066354552076E-5</v>
      </c>
      <c r="R335" s="25">
        <v>1.0356586124792977</v>
      </c>
      <c r="S335" s="146"/>
      <c r="T335">
        <v>0.92680862317244173</v>
      </c>
      <c r="U335">
        <v>0.44224258205817824</v>
      </c>
      <c r="V335">
        <v>0.33575824832372375</v>
      </c>
      <c r="W335">
        <v>1</v>
      </c>
      <c r="Y335" s="2">
        <v>1048.5137712274902</v>
      </c>
      <c r="Z335" s="2">
        <v>4847.5652801820343</v>
      </c>
      <c r="AA335" s="2">
        <v>3230.1610598543875</v>
      </c>
      <c r="AB335" s="2">
        <v>1329.4750136560438</v>
      </c>
      <c r="AC335" s="2">
        <v>1478.1824625371507</v>
      </c>
      <c r="AD335" s="2">
        <v>1506.9129951209948</v>
      </c>
      <c r="AE335" s="2">
        <v>664.98143528868331</v>
      </c>
      <c r="AF335" s="2">
        <v>933.18955021875843</v>
      </c>
      <c r="AG335" s="2">
        <v>148.39907702768011</v>
      </c>
      <c r="AH335" s="2">
        <v>496.65801520356979</v>
      </c>
      <c r="AI335" s="2">
        <v>412965.76448060776</v>
      </c>
      <c r="AJ335" s="2">
        <v>379812.44193469029</v>
      </c>
      <c r="AL335" s="25">
        <v>0.90874498330483588</v>
      </c>
      <c r="AM335" s="25">
        <v>0.91579483315842203</v>
      </c>
      <c r="AN335" s="25">
        <v>0.91502987529417235</v>
      </c>
      <c r="AO335" s="25">
        <v>0.87992411788596148</v>
      </c>
      <c r="AP335" s="25">
        <v>0.66956842244130632</v>
      </c>
      <c r="AQ335" s="25">
        <v>0.90874498330483588</v>
      </c>
      <c r="AR335" s="25">
        <v>0.91579483315842203</v>
      </c>
      <c r="AS335" s="25">
        <v>0.91502987529417235</v>
      </c>
      <c r="AT335" s="25">
        <v>0.87992411788596148</v>
      </c>
      <c r="AU335" s="25">
        <v>0.66956842244130632</v>
      </c>
      <c r="AW335" s="1">
        <v>12.951586456026197</v>
      </c>
      <c r="AX335" s="1">
        <v>14.950312408610813</v>
      </c>
      <c r="AY335" s="2">
        <v>1428306.9104330661</v>
      </c>
      <c r="AZ335" s="1">
        <v>15.173324267219039</v>
      </c>
      <c r="BA335" s="1">
        <v>17.149372039634731</v>
      </c>
      <c r="BB335" s="2">
        <v>1029059.7174588173</v>
      </c>
      <c r="BC335" s="2">
        <f t="shared" si="48"/>
        <v>-399247.19297424878</v>
      </c>
      <c r="BD335" s="242">
        <f t="shared" si="49"/>
        <v>2.2217378111928419</v>
      </c>
      <c r="BE335" s="510">
        <f t="shared" si="43"/>
        <v>-179700.4088254206</v>
      </c>
      <c r="BF335" s="161">
        <f t="shared" si="44"/>
        <v>643946.92253112537</v>
      </c>
      <c r="BG335" s="2">
        <f t="shared" si="45"/>
        <v>1398672.1652962291</v>
      </c>
      <c r="BI335">
        <f t="shared" si="46"/>
        <v>0</v>
      </c>
      <c r="BJ335" s="90">
        <f t="shared" si="47"/>
        <v>1</v>
      </c>
      <c r="BP335" s="206">
        <f t="shared" si="50"/>
        <v>1398672.1652962291</v>
      </c>
    </row>
    <row r="336" spans="1:68">
      <c r="A336" s="11">
        <v>330</v>
      </c>
      <c r="C336" s="25">
        <v>0.92277947110274516</v>
      </c>
      <c r="D336" s="25">
        <v>7.7220528897254795E-2</v>
      </c>
      <c r="E336" s="426" t="e">
        <v>#REF!</v>
      </c>
      <c r="F336" s="25">
        <v>0.85625735672935221</v>
      </c>
      <c r="G336" s="25">
        <v>0.14374264327064779</v>
      </c>
      <c r="H336" s="426" t="e">
        <v>#REF!</v>
      </c>
      <c r="I336" s="25">
        <v>0.76015045974403228</v>
      </c>
      <c r="J336" s="25">
        <v>0.23984954025596777</v>
      </c>
      <c r="K336" s="426" t="e">
        <v>#REF!</v>
      </c>
      <c r="L336" s="25">
        <v>0.11786774145434653</v>
      </c>
      <c r="M336" s="25">
        <v>0.5001421911376086</v>
      </c>
      <c r="N336" s="25">
        <v>0.38199006740804486</v>
      </c>
      <c r="O336" s="25">
        <v>-11.619092074413279</v>
      </c>
      <c r="P336" s="25">
        <v>3.5514983791846984E-2</v>
      </c>
      <c r="Q336" s="25">
        <v>3.9966747776829217E-5</v>
      </c>
      <c r="R336" s="25">
        <v>1.1332640318848333</v>
      </c>
      <c r="S336" s="146"/>
      <c r="T336">
        <v>1.0205676801490828</v>
      </c>
      <c r="U336">
        <v>0.44091615027460662</v>
      </c>
      <c r="V336">
        <v>0.31943510506994499</v>
      </c>
      <c r="W336">
        <v>1</v>
      </c>
      <c r="Y336" s="2">
        <v>215.84339156450704</v>
      </c>
      <c r="Z336" s="2">
        <v>1364.8981249160843</v>
      </c>
      <c r="AA336" s="2">
        <v>2433.7283263036575</v>
      </c>
      <c r="AB336" s="2">
        <v>189.80667064854882</v>
      </c>
      <c r="AC336" s="2">
        <v>1684.9890620855892</v>
      </c>
      <c r="AD336" s="2">
        <v>1912.7124673479896</v>
      </c>
      <c r="AE336" s="2">
        <v>486.31848784900421</v>
      </c>
      <c r="AF336" s="2">
        <v>1064.4385568852872</v>
      </c>
      <c r="AG336" s="2">
        <v>52.94089258739605</v>
      </c>
      <c r="AH336" s="2">
        <v>643.24493090070905</v>
      </c>
      <c r="AI336" s="2">
        <v>566790.25572028873</v>
      </c>
      <c r="AJ336" s="2">
        <v>541208.00772758108</v>
      </c>
      <c r="AL336" s="25">
        <v>0.91171339033101539</v>
      </c>
      <c r="AM336" s="25">
        <v>0.91132295564954968</v>
      </c>
      <c r="AN336" s="25">
        <v>0.90389985112526872</v>
      </c>
      <c r="AO336" s="25">
        <v>0.87665305533538929</v>
      </c>
      <c r="AP336" s="25">
        <v>0.66051786648504551</v>
      </c>
      <c r="AQ336" s="25">
        <v>0.91171339033101539</v>
      </c>
      <c r="AR336" s="25">
        <v>0.91132295564954968</v>
      </c>
      <c r="AS336" s="25">
        <v>0.90389985112526872</v>
      </c>
      <c r="AT336" s="25">
        <v>0.87665305533538929</v>
      </c>
      <c r="AU336" s="25">
        <v>0.66051786648504551</v>
      </c>
      <c r="AW336" s="1">
        <v>13.013466020660443</v>
      </c>
      <c r="AX336" s="1">
        <v>14.955046811994896</v>
      </c>
      <c r="AY336" s="2">
        <v>1712311.1086523994</v>
      </c>
      <c r="AZ336" s="1">
        <v>15.030732785072312</v>
      </c>
      <c r="BA336" s="1">
        <v>16.984636089251868</v>
      </c>
      <c r="BB336" s="2">
        <v>1283573.7332232355</v>
      </c>
      <c r="BC336" s="2">
        <f t="shared" si="48"/>
        <v>-428737.37542916392</v>
      </c>
      <c r="BD336" s="242">
        <f t="shared" si="49"/>
        <v>2.0172667644118683</v>
      </c>
      <c r="BE336" s="510">
        <f t="shared" si="43"/>
        <v>-212533.80216877849</v>
      </c>
      <c r="BF336" s="161">
        <f t="shared" si="44"/>
        <v>369843.45465327147</v>
      </c>
      <c r="BG336" s="2">
        <f t="shared" si="45"/>
        <v>1121343.5123883344</v>
      </c>
      <c r="BI336">
        <f t="shared" si="46"/>
        <v>0</v>
      </c>
      <c r="BJ336" s="90">
        <f t="shared" si="47"/>
        <v>1</v>
      </c>
      <c r="BP336" s="206">
        <f t="shared" si="50"/>
        <v>1121343.5123883344</v>
      </c>
    </row>
    <row r="337" spans="1:68">
      <c r="A337" s="11">
        <v>331</v>
      </c>
      <c r="C337" s="25">
        <v>0.92424415732820064</v>
      </c>
      <c r="D337" s="25">
        <v>7.5755842671799342E-2</v>
      </c>
      <c r="E337" s="426" t="e">
        <v>#REF!</v>
      </c>
      <c r="F337" s="25">
        <v>0.85769258156682615</v>
      </c>
      <c r="G337" s="25">
        <v>0.14230741843317388</v>
      </c>
      <c r="H337" s="426" t="e">
        <v>#REF!</v>
      </c>
      <c r="I337" s="25">
        <v>0.74746735618271987</v>
      </c>
      <c r="J337" s="25">
        <v>0.25253264381728008</v>
      </c>
      <c r="K337" s="426" t="e">
        <v>#REF!</v>
      </c>
      <c r="L337" s="25">
        <v>0.20734325306646828</v>
      </c>
      <c r="M337" s="25">
        <v>0.49963336896118138</v>
      </c>
      <c r="N337" s="25">
        <v>0.29302337797235034</v>
      </c>
      <c r="O337" s="25">
        <v>-11.327826641089246</v>
      </c>
      <c r="P337" s="25">
        <v>3.5455319997245799E-2</v>
      </c>
      <c r="Q337" s="25">
        <v>5.3346445888658841E-5</v>
      </c>
      <c r="R337" s="25">
        <v>1.0909998972624038</v>
      </c>
      <c r="S337" s="146"/>
      <c r="T337">
        <v>0.97384785300232457</v>
      </c>
      <c r="U337">
        <v>0.44264470333180017</v>
      </c>
      <c r="V337">
        <v>0.33586290179629474</v>
      </c>
      <c r="W337">
        <v>1</v>
      </c>
      <c r="Y337" s="2">
        <v>383.56715059231175</v>
      </c>
      <c r="Z337" s="2">
        <v>1384.5896833932875</v>
      </c>
      <c r="AA337" s="2">
        <v>2686.7171445789686</v>
      </c>
      <c r="AB337" s="2">
        <v>3948.4569282822422</v>
      </c>
      <c r="AC337" s="2">
        <v>2872.2901320701822</v>
      </c>
      <c r="AD337" s="2">
        <v>49.542430652649529</v>
      </c>
      <c r="AE337" s="2">
        <v>541.59248077304665</v>
      </c>
      <c r="AF337" s="2">
        <v>1037.7183455728405</v>
      </c>
      <c r="AG337" s="2">
        <v>104.58595660487106</v>
      </c>
      <c r="AH337" s="2">
        <v>346.97411543345851</v>
      </c>
      <c r="AI337" s="2">
        <v>531726.16750088986</v>
      </c>
      <c r="AJ337" s="2">
        <v>499023.93558154587</v>
      </c>
      <c r="AL337" s="25">
        <v>0.91834634964480089</v>
      </c>
      <c r="AM337" s="25">
        <v>0.91940163530802566</v>
      </c>
      <c r="AN337" s="25">
        <v>0.91096218736995282</v>
      </c>
      <c r="AO337" s="25">
        <v>0.87724265078980301</v>
      </c>
      <c r="AP337" s="25">
        <v>0.65817758673954607</v>
      </c>
      <c r="AQ337" s="25">
        <v>0.91834634964480089</v>
      </c>
      <c r="AR337" s="25">
        <v>0.91940163530802566</v>
      </c>
      <c r="AS337" s="25">
        <v>0.91096218736995282</v>
      </c>
      <c r="AT337" s="25">
        <v>0.87724265078980301</v>
      </c>
      <c r="AU337" s="25">
        <v>0.65817758673954607</v>
      </c>
      <c r="AW337" s="1">
        <v>13.488915877438991</v>
      </c>
      <c r="AX337" s="1">
        <v>15.584087806287046</v>
      </c>
      <c r="AY337" s="2">
        <v>2050271.9778372063</v>
      </c>
      <c r="AZ337" s="1">
        <v>15.472715684897274</v>
      </c>
      <c r="BA337" s="1">
        <v>17.485829588955252</v>
      </c>
      <c r="BB337" s="2">
        <v>1521907.079725737</v>
      </c>
      <c r="BC337" s="2">
        <f t="shared" si="48"/>
        <v>-528364.89811146935</v>
      </c>
      <c r="BD337" s="242">
        <f t="shared" si="49"/>
        <v>1.9837998074582828</v>
      </c>
      <c r="BE337" s="510">
        <f t="shared" si="43"/>
        <v>-266339.82729760918</v>
      </c>
      <c r="BF337" s="161">
        <f t="shared" si="44"/>
        <v>107954.5625530323</v>
      </c>
      <c r="BG337" s="2">
        <f t="shared" si="45"/>
        <v>953727.42985782702</v>
      </c>
      <c r="BI337">
        <f t="shared" si="46"/>
        <v>0</v>
      </c>
      <c r="BJ337" s="90">
        <f t="shared" si="47"/>
        <v>1</v>
      </c>
      <c r="BP337" s="206">
        <f t="shared" si="50"/>
        <v>953727.42985782702</v>
      </c>
    </row>
    <row r="338" spans="1:68">
      <c r="A338" s="11">
        <v>332</v>
      </c>
      <c r="C338" s="25">
        <v>0.91296965325541635</v>
      </c>
      <c r="D338" s="25">
        <v>8.7030346744583709E-2</v>
      </c>
      <c r="E338" s="426" t="e">
        <v>#REF!</v>
      </c>
      <c r="F338" s="25">
        <v>0.86214453532457924</v>
      </c>
      <c r="G338" s="25">
        <v>0.13785546467542079</v>
      </c>
      <c r="H338" s="426" t="e">
        <v>#REF!</v>
      </c>
      <c r="I338" s="25">
        <v>0.75462778512071382</v>
      </c>
      <c r="J338" s="25">
        <v>0.2453722148792862</v>
      </c>
      <c r="K338" s="426" t="e">
        <v>#REF!</v>
      </c>
      <c r="L338" s="25">
        <v>0.15032667944333755</v>
      </c>
      <c r="M338" s="25">
        <v>0.50166873201714712</v>
      </c>
      <c r="N338" s="25">
        <v>0.34800458853951532</v>
      </c>
      <c r="O338" s="25">
        <v>-11.197831141683462</v>
      </c>
      <c r="P338" s="25">
        <v>3.5354243279785383E-2</v>
      </c>
      <c r="Q338" s="25">
        <v>6.0494813496522851E-5</v>
      </c>
      <c r="R338" s="25">
        <v>1.0733863027600568</v>
      </c>
      <c r="S338" s="146"/>
      <c r="T338">
        <v>1.0978479700943402</v>
      </c>
      <c r="U338">
        <v>0.43270233333375235</v>
      </c>
      <c r="V338">
        <v>0.32521179464251254</v>
      </c>
      <c r="W338">
        <v>1</v>
      </c>
      <c r="Y338" s="2">
        <v>126.13382393142595</v>
      </c>
      <c r="Z338" s="2">
        <v>1581.7566241439333</v>
      </c>
      <c r="AA338" s="2">
        <v>241.56406600639818</v>
      </c>
      <c r="AB338" s="2">
        <v>2590.7153625962874</v>
      </c>
      <c r="AC338" s="2">
        <v>580.66934932904917</v>
      </c>
      <c r="AD338" s="2">
        <v>244.02165264837558</v>
      </c>
      <c r="AE338" s="2">
        <v>599.17256023008645</v>
      </c>
      <c r="AF338" s="2">
        <v>827.06886579763636</v>
      </c>
      <c r="AG338" s="2">
        <v>113.07830681351759</v>
      </c>
      <c r="AH338" s="2">
        <v>385.1913885213288</v>
      </c>
      <c r="AI338" s="2">
        <v>466778.66245182982</v>
      </c>
      <c r="AJ338" s="2">
        <v>440927.97011320427</v>
      </c>
      <c r="AL338" s="25">
        <v>0.91914047568443946</v>
      </c>
      <c r="AM338" s="25">
        <v>0.91105713964248147</v>
      </c>
      <c r="AN338" s="25">
        <v>0.90575761418939615</v>
      </c>
      <c r="AO338" s="25">
        <v>0.83062356448981511</v>
      </c>
      <c r="AP338" s="25">
        <v>0.76583240529040575</v>
      </c>
      <c r="AQ338" s="25">
        <v>0.91914047568443946</v>
      </c>
      <c r="AR338" s="25">
        <v>0.91105713964248147</v>
      </c>
      <c r="AS338" s="25">
        <v>0.90575761418939615</v>
      </c>
      <c r="AT338" s="25">
        <v>0.83062356448981511</v>
      </c>
      <c r="AU338" s="25">
        <v>0.76583240529040575</v>
      </c>
      <c r="AW338" s="1">
        <v>13.457736712763568</v>
      </c>
      <c r="AX338" s="1">
        <v>15.207722928212737</v>
      </c>
      <c r="AY338" s="2">
        <v>1630017.9120594347</v>
      </c>
      <c r="AZ338" s="1">
        <v>15.229423782949397</v>
      </c>
      <c r="BA338" s="1">
        <v>17.031488802194463</v>
      </c>
      <c r="BB338" s="2">
        <v>1233930.1792825372</v>
      </c>
      <c r="BC338" s="2">
        <f t="shared" si="48"/>
        <v>-396087.73277689749</v>
      </c>
      <c r="BD338" s="242">
        <f t="shared" si="49"/>
        <v>1.7716870701858287</v>
      </c>
      <c r="BE338" s="510">
        <f t="shared" si="43"/>
        <v>-223565.28951546317</v>
      </c>
      <c r="BF338" s="161">
        <f t="shared" si="44"/>
        <v>523219.96198273636</v>
      </c>
      <c r="BG338" s="2">
        <f t="shared" si="45"/>
        <v>1202777.6259893663</v>
      </c>
      <c r="BI338">
        <f t="shared" si="46"/>
        <v>0</v>
      </c>
      <c r="BJ338" s="90">
        <f t="shared" si="47"/>
        <v>1</v>
      </c>
      <c r="BP338" s="206">
        <f t="shared" si="50"/>
        <v>1202777.6259893663</v>
      </c>
    </row>
    <row r="339" spans="1:68">
      <c r="A339" s="11">
        <v>333</v>
      </c>
      <c r="C339" s="25">
        <v>0.92382808990018672</v>
      </c>
      <c r="D339" s="25">
        <v>7.6171910099813264E-2</v>
      </c>
      <c r="E339" s="426" t="e">
        <v>#REF!</v>
      </c>
      <c r="F339" s="25">
        <v>0.86210628915345944</v>
      </c>
      <c r="G339" s="25">
        <v>0.13789371084654053</v>
      </c>
      <c r="H339" s="426" t="e">
        <v>#REF!</v>
      </c>
      <c r="I339" s="25">
        <v>0.71905147283849646</v>
      </c>
      <c r="J339" s="25">
        <v>0.28094852716150354</v>
      </c>
      <c r="K339" s="426" t="e">
        <v>#REF!</v>
      </c>
      <c r="L339" s="25">
        <v>0.12938889806170339</v>
      </c>
      <c r="M339" s="25">
        <v>0.49945483597314178</v>
      </c>
      <c r="N339" s="25">
        <v>0.37115626596515483</v>
      </c>
      <c r="O339" s="25">
        <v>-11.359118287720207</v>
      </c>
      <c r="P339" s="25">
        <v>3.6219227566731342E-2</v>
      </c>
      <c r="Q339" s="25">
        <v>5.3388738170808405E-5</v>
      </c>
      <c r="R339" s="25">
        <v>1.0950341170783868</v>
      </c>
      <c r="S339" s="146"/>
      <c r="T339">
        <v>1.0065802114907947</v>
      </c>
      <c r="U339">
        <v>0.4264619189231057</v>
      </c>
      <c r="V339">
        <v>0.37201891469836484</v>
      </c>
      <c r="W339">
        <v>1</v>
      </c>
      <c r="Y339" s="2">
        <v>1201.5468850624454</v>
      </c>
      <c r="Z339" s="2">
        <v>12050.040342577488</v>
      </c>
      <c r="AA339" s="2">
        <v>1391.9793190262351</v>
      </c>
      <c r="AB339" s="2">
        <v>1543.7559240663022</v>
      </c>
      <c r="AC339" s="2">
        <v>223.14542367413986</v>
      </c>
      <c r="AD339" s="2">
        <v>1326.7851252777582</v>
      </c>
      <c r="AE339" s="2">
        <v>493.67589343826887</v>
      </c>
      <c r="AF339" s="2">
        <v>1087.5446612130975</v>
      </c>
      <c r="AG339" s="2">
        <v>87.089170680686522</v>
      </c>
      <c r="AH339" s="2">
        <v>434.30331203804275</v>
      </c>
      <c r="AI339" s="2">
        <v>533534.28261221875</v>
      </c>
      <c r="AJ339" s="2">
        <v>508964.62628949416</v>
      </c>
      <c r="AL339" s="25">
        <v>0.91839527872716564</v>
      </c>
      <c r="AM339" s="25">
        <v>0.91974070292581822</v>
      </c>
      <c r="AN339" s="25">
        <v>0.91030523496618787</v>
      </c>
      <c r="AO339" s="25">
        <v>0.88690212639811405</v>
      </c>
      <c r="AP339" s="25">
        <v>0.82547358309126861</v>
      </c>
      <c r="AQ339" s="25">
        <v>0.91839527872716564</v>
      </c>
      <c r="AR339" s="25">
        <v>0.91974070292581822</v>
      </c>
      <c r="AS339" s="25">
        <v>0.91030523496618787</v>
      </c>
      <c r="AT339" s="25">
        <v>0.88690212639811405</v>
      </c>
      <c r="AU339" s="25">
        <v>0.82547358309126861</v>
      </c>
      <c r="AW339" s="1">
        <v>13.609327381882215</v>
      </c>
      <c r="AX339" s="1">
        <v>15.099645661400881</v>
      </c>
      <c r="AY339" s="2">
        <v>1842365.185949363</v>
      </c>
      <c r="AZ339" s="1">
        <v>15.439723001749288</v>
      </c>
      <c r="BA339" s="1">
        <v>17.021472161002475</v>
      </c>
      <c r="BB339" s="2">
        <v>1282930.2844971623</v>
      </c>
      <c r="BC339" s="2">
        <f t="shared" si="48"/>
        <v>-559434.90145220072</v>
      </c>
      <c r="BD339" s="242">
        <f t="shared" si="49"/>
        <v>1.8303956198670726</v>
      </c>
      <c r="BE339" s="510">
        <f t="shared" si="43"/>
        <v>-305636.05778997007</v>
      </c>
      <c r="BF339" s="161">
        <f t="shared" si="44"/>
        <v>335127.19515179121</v>
      </c>
      <c r="BG339" s="2">
        <f t="shared" si="45"/>
        <v>1187425.3957827236</v>
      </c>
      <c r="BI339">
        <f t="shared" si="46"/>
        <v>0</v>
      </c>
      <c r="BJ339" s="90">
        <f t="shared" si="47"/>
        <v>1</v>
      </c>
      <c r="BP339" s="206">
        <f t="shared" si="50"/>
        <v>1187425.3957827236</v>
      </c>
    </row>
    <row r="340" spans="1:68">
      <c r="A340" s="11">
        <v>334</v>
      </c>
      <c r="C340" s="25">
        <v>0.91514138912287601</v>
      </c>
      <c r="D340" s="25">
        <v>8.4858610877123958E-2</v>
      </c>
      <c r="E340" s="426" t="e">
        <v>#REF!</v>
      </c>
      <c r="F340" s="25">
        <v>0.85825872107330781</v>
      </c>
      <c r="G340" s="25">
        <v>0.14174127892669222</v>
      </c>
      <c r="H340" s="426" t="e">
        <v>#REF!</v>
      </c>
      <c r="I340" s="25">
        <v>0.75798242447602182</v>
      </c>
      <c r="J340" s="25">
        <v>0.24201757552397818</v>
      </c>
      <c r="K340" s="426" t="e">
        <v>#REF!</v>
      </c>
      <c r="L340" s="25">
        <v>0.11271294262614984</v>
      </c>
      <c r="M340" s="25">
        <v>0.49964683798067505</v>
      </c>
      <c r="N340" s="25">
        <v>0.38764021939317506</v>
      </c>
      <c r="O340" s="25">
        <v>-10.620237811139122</v>
      </c>
      <c r="P340" s="25">
        <v>3.4621539086475556E-2</v>
      </c>
      <c r="Q340" s="25">
        <v>1.0451989002460658E-4</v>
      </c>
      <c r="R340" s="25">
        <v>1.0008127446578445</v>
      </c>
      <c r="S340" s="146"/>
      <c r="T340">
        <v>1.0643968634295542</v>
      </c>
      <c r="U340">
        <v>0.43663824061325873</v>
      </c>
      <c r="V340">
        <v>0.32213164386803622</v>
      </c>
      <c r="W340">
        <v>1</v>
      </c>
      <c r="Y340" s="2">
        <v>860.35934297105348</v>
      </c>
      <c r="Z340" s="2">
        <v>216.74387643357684</v>
      </c>
      <c r="AA340" s="2">
        <v>189.56373463632718</v>
      </c>
      <c r="AB340" s="2">
        <v>1342.6812010400577</v>
      </c>
      <c r="AC340" s="2">
        <v>1241.9968220630496</v>
      </c>
      <c r="AD340" s="2">
        <v>200.31397289932673</v>
      </c>
      <c r="AE340" s="2">
        <v>553.88871420690543</v>
      </c>
      <c r="AF340" s="2">
        <v>1222.6605407620639</v>
      </c>
      <c r="AG340" s="2">
        <v>76.60651695751217</v>
      </c>
      <c r="AH340" s="2">
        <v>410.43573278159329</v>
      </c>
      <c r="AI340" s="2">
        <v>661972.67060782167</v>
      </c>
      <c r="AJ340" s="2">
        <v>628471.21866903419</v>
      </c>
      <c r="AL340" s="25">
        <v>0.9172321653225346</v>
      </c>
      <c r="AM340" s="25">
        <v>0.92005232549131211</v>
      </c>
      <c r="AN340" s="25">
        <v>0.90908856453725795</v>
      </c>
      <c r="AO340" s="25">
        <v>0.87179095380694505</v>
      </c>
      <c r="AP340" s="25">
        <v>0.67401728559344487</v>
      </c>
      <c r="AQ340" s="25">
        <v>0.9172321653225346</v>
      </c>
      <c r="AR340" s="25">
        <v>0.92005232549131211</v>
      </c>
      <c r="AS340" s="25">
        <v>0.90908856453725795</v>
      </c>
      <c r="AT340" s="25">
        <v>0.87179095380694505</v>
      </c>
      <c r="AU340" s="25">
        <v>0.67401728559344487</v>
      </c>
      <c r="AW340" s="1">
        <v>13.118125578494579</v>
      </c>
      <c r="AX340" s="1">
        <v>15.04636880732434</v>
      </c>
      <c r="AY340" s="2">
        <v>2229398.9090087907</v>
      </c>
      <c r="AZ340" s="1">
        <v>15.058675074371857</v>
      </c>
      <c r="BA340" s="1">
        <v>16.963257890412148</v>
      </c>
      <c r="BB340" s="2">
        <v>1640215.5940267104</v>
      </c>
      <c r="BC340" s="2">
        <f t="shared" si="48"/>
        <v>-589183.31498208037</v>
      </c>
      <c r="BD340" s="242">
        <f t="shared" si="49"/>
        <v>1.9405494958772778</v>
      </c>
      <c r="BE340" s="510">
        <f t="shared" si="43"/>
        <v>-303616.74166714522</v>
      </c>
      <c r="BF340" s="161">
        <f t="shared" si="44"/>
        <v>-130498.81644965801</v>
      </c>
      <c r="BG340" s="2">
        <f t="shared" si="45"/>
        <v>769172.41787278699</v>
      </c>
      <c r="BI340">
        <f t="shared" si="46"/>
        <v>0</v>
      </c>
      <c r="BJ340" s="90">
        <f t="shared" si="47"/>
        <v>1</v>
      </c>
      <c r="BP340" s="206">
        <f t="shared" si="50"/>
        <v>769172.41787278699</v>
      </c>
    </row>
    <row r="341" spans="1:68">
      <c r="A341" s="11">
        <v>335</v>
      </c>
      <c r="C341" s="25">
        <v>0.92255883361876878</v>
      </c>
      <c r="D341" s="25">
        <v>7.7441166381231191E-2</v>
      </c>
      <c r="E341" s="426" t="e">
        <v>#REF!</v>
      </c>
      <c r="F341" s="25">
        <v>0.8528409100007488</v>
      </c>
      <c r="G341" s="25">
        <v>0.1471590899992512</v>
      </c>
      <c r="H341" s="426" t="e">
        <v>#REF!</v>
      </c>
      <c r="I341" s="25">
        <v>0.76975414185951407</v>
      </c>
      <c r="J341" s="25">
        <v>0.2302458581404859</v>
      </c>
      <c r="K341" s="426" t="e">
        <v>#REF!</v>
      </c>
      <c r="L341" s="25">
        <v>0.10297791853938665</v>
      </c>
      <c r="M341" s="25">
        <v>0.49875825937929985</v>
      </c>
      <c r="N341" s="25">
        <v>0.3982638220813135</v>
      </c>
      <c r="O341" s="25">
        <v>-11.422302962342606</v>
      </c>
      <c r="P341" s="25">
        <v>3.2270540832351029E-2</v>
      </c>
      <c r="Q341" s="25">
        <v>4.2460333495112829E-5</v>
      </c>
      <c r="R341" s="25">
        <v>1.1299561599736456</v>
      </c>
      <c r="S341" s="146"/>
      <c r="T341">
        <v>1.0058525613682254</v>
      </c>
      <c r="U341">
        <v>0.45349190111812571</v>
      </c>
      <c r="V341">
        <v>0.30829825164269037</v>
      </c>
      <c r="W341">
        <v>1</v>
      </c>
      <c r="Y341" s="2">
        <v>790.58369303226664</v>
      </c>
      <c r="Z341" s="2">
        <v>3008.1646407024141</v>
      </c>
      <c r="AA341" s="2">
        <v>2005.202766702603</v>
      </c>
      <c r="AB341" s="2">
        <v>16912.751978401611</v>
      </c>
      <c r="AC341" s="2">
        <v>1.2273800196792961</v>
      </c>
      <c r="AD341" s="2">
        <v>5192.6522127179269</v>
      </c>
      <c r="AE341" s="2">
        <v>502.41997734987319</v>
      </c>
      <c r="AF341" s="2">
        <v>1084.2113797960483</v>
      </c>
      <c r="AG341" s="2">
        <v>74.62462928445072</v>
      </c>
      <c r="AH341" s="2">
        <v>320.24218972129495</v>
      </c>
      <c r="AI341" s="2">
        <v>768156.4860010501</v>
      </c>
      <c r="AJ341" s="2">
        <v>728362.12967252545</v>
      </c>
      <c r="AL341" s="25">
        <v>0.92080499074076583</v>
      </c>
      <c r="AM341" s="25">
        <v>0.91695280074659902</v>
      </c>
      <c r="AN341" s="25">
        <v>0.9114074539035103</v>
      </c>
      <c r="AO341" s="25">
        <v>0.87904140535923281</v>
      </c>
      <c r="AP341" s="25">
        <v>0.65926704765837751</v>
      </c>
      <c r="AQ341" s="25">
        <v>0.92080499074076583</v>
      </c>
      <c r="AR341" s="25">
        <v>0.91695280074659902</v>
      </c>
      <c r="AS341" s="25">
        <v>0.9114074539035103</v>
      </c>
      <c r="AT341" s="25">
        <v>0.87904140535923281</v>
      </c>
      <c r="AU341" s="25">
        <v>0.65926704765837751</v>
      </c>
      <c r="AW341" s="1">
        <v>12.977695231973724</v>
      </c>
      <c r="AX341" s="1">
        <v>14.780370945310446</v>
      </c>
      <c r="AY341" s="2">
        <v>2198761.5334720542</v>
      </c>
      <c r="AZ341" s="1">
        <v>15.089405950968999</v>
      </c>
      <c r="BA341" s="1">
        <v>16.898276017952451</v>
      </c>
      <c r="BB341" s="2">
        <v>1937395.1784345941</v>
      </c>
      <c r="BC341" s="2">
        <f t="shared" si="48"/>
        <v>-261366.3550374601</v>
      </c>
      <c r="BD341" s="242">
        <f t="shared" si="49"/>
        <v>2.1117107189952744</v>
      </c>
      <c r="BE341" s="510">
        <f t="shared" si="43"/>
        <v>-123769.96180699171</v>
      </c>
      <c r="BF341" s="161">
        <f t="shared" si="44"/>
        <v>-122330.29635625822</v>
      </c>
      <c r="BG341" s="2">
        <f t="shared" si="45"/>
        <v>476909.77372044558</v>
      </c>
      <c r="BI341">
        <f t="shared" si="46"/>
        <v>0</v>
      </c>
      <c r="BJ341" s="90">
        <f t="shared" si="47"/>
        <v>1</v>
      </c>
      <c r="BP341" s="206">
        <f t="shared" si="50"/>
        <v>476909.77372044558</v>
      </c>
    </row>
    <row r="342" spans="1:68">
      <c r="A342" s="11">
        <v>336</v>
      </c>
      <c r="C342" s="25">
        <v>0.91371032894209547</v>
      </c>
      <c r="D342" s="25">
        <v>8.6289671057904499E-2</v>
      </c>
      <c r="E342" s="426" t="e">
        <v>#REF!</v>
      </c>
      <c r="F342" s="25">
        <v>0.85385398228412335</v>
      </c>
      <c r="G342" s="25">
        <v>0.14614601771587662</v>
      </c>
      <c r="H342" s="426" t="e">
        <v>#REF!</v>
      </c>
      <c r="I342" s="25">
        <v>0.74530686096228571</v>
      </c>
      <c r="J342" s="25">
        <v>0.25469313903771429</v>
      </c>
      <c r="K342" s="426" t="e">
        <v>#REF!</v>
      </c>
      <c r="L342" s="25">
        <v>0.14936615043146662</v>
      </c>
      <c r="M342" s="25">
        <v>0.49989686323036669</v>
      </c>
      <c r="N342" s="25">
        <v>0.35073698633816675</v>
      </c>
      <c r="O342" s="25">
        <v>-11.115244438836733</v>
      </c>
      <c r="P342" s="25">
        <v>3.3593642507875443E-2</v>
      </c>
      <c r="Q342" s="25">
        <v>6.1019842884062642E-5</v>
      </c>
      <c r="R342" s="25">
        <v>1.071591588090083</v>
      </c>
      <c r="S342" s="146"/>
      <c r="T342">
        <v>1.1143989654861504</v>
      </c>
      <c r="U342">
        <v>0.46123727901637918</v>
      </c>
      <c r="V342">
        <v>0.33970022287029755</v>
      </c>
      <c r="W342">
        <v>1</v>
      </c>
      <c r="Y342" s="2">
        <v>11.580840220751149</v>
      </c>
      <c r="Z342" s="2">
        <v>298.53280715002262</v>
      </c>
      <c r="AA342" s="2">
        <v>4750.3481770792951</v>
      </c>
      <c r="AB342" s="2">
        <v>1058.1052864128833</v>
      </c>
      <c r="AC342" s="2">
        <v>204.79468102931335</v>
      </c>
      <c r="AD342" s="2">
        <v>312.23435832478748</v>
      </c>
      <c r="AE342" s="2">
        <v>521.08289367556404</v>
      </c>
      <c r="AF342" s="2">
        <v>1235.3770582970576</v>
      </c>
      <c r="AG342" s="2">
        <v>120.21970584263835</v>
      </c>
      <c r="AH342" s="2">
        <v>118.88831986627943</v>
      </c>
      <c r="AI342" s="2">
        <v>461623.74886792834</v>
      </c>
      <c r="AJ342" s="2">
        <v>425911.04306835966</v>
      </c>
      <c r="AL342" s="25">
        <v>0.91770767096880657</v>
      </c>
      <c r="AM342" s="25">
        <v>0.91850879310044387</v>
      </c>
      <c r="AN342" s="25">
        <v>0.90998853021677406</v>
      </c>
      <c r="AO342" s="25">
        <v>0.85605081568884256</v>
      </c>
      <c r="AP342" s="25">
        <v>0.77889487159254922</v>
      </c>
      <c r="AQ342" s="25">
        <v>0.91770767096880657</v>
      </c>
      <c r="AR342" s="25">
        <v>0.91850879310044387</v>
      </c>
      <c r="AS342" s="25">
        <v>0.90998853021677406</v>
      </c>
      <c r="AT342" s="25">
        <v>0.85605081568884256</v>
      </c>
      <c r="AU342" s="25">
        <v>0.77889487159254922</v>
      </c>
      <c r="AW342" s="1">
        <v>13.589468837812305</v>
      </c>
      <c r="AX342" s="1">
        <v>15.27569964315623</v>
      </c>
      <c r="AY342" s="2">
        <v>1527996.1241751763</v>
      </c>
      <c r="AZ342" s="1">
        <v>15.176949530705622</v>
      </c>
      <c r="BA342" s="1">
        <v>16.90500008113877</v>
      </c>
      <c r="BB342" s="2">
        <v>1270006.7658163144</v>
      </c>
      <c r="BC342" s="2">
        <f t="shared" si="48"/>
        <v>-257989.35835886188</v>
      </c>
      <c r="BD342" s="242">
        <f t="shared" si="49"/>
        <v>1.5874806928933172</v>
      </c>
      <c r="BE342" s="510">
        <f t="shared" si="43"/>
        <v>-162514.95814330477</v>
      </c>
      <c r="BF342" s="161">
        <f t="shared" si="44"/>
        <v>646318.88987479242</v>
      </c>
      <c r="BG342" s="2">
        <f t="shared" si="45"/>
        <v>1158305.1590965854</v>
      </c>
      <c r="BI342">
        <f t="shared" si="46"/>
        <v>0</v>
      </c>
      <c r="BJ342" s="90">
        <f t="shared" si="47"/>
        <v>1</v>
      </c>
      <c r="BP342" s="206">
        <f t="shared" si="50"/>
        <v>1158305.1590965854</v>
      </c>
    </row>
    <row r="343" spans="1:68">
      <c r="A343" s="11">
        <v>337</v>
      </c>
      <c r="C343" s="25">
        <v>0.92247095326213702</v>
      </c>
      <c r="D343" s="25">
        <v>7.7529046737862942E-2</v>
      </c>
      <c r="E343" s="426" t="e">
        <v>#REF!</v>
      </c>
      <c r="F343" s="25">
        <v>0.85936841373616202</v>
      </c>
      <c r="G343" s="25">
        <v>0.14063158626383795</v>
      </c>
      <c r="H343" s="426" t="e">
        <v>#REF!</v>
      </c>
      <c r="I343" s="25">
        <v>0.7476093445548152</v>
      </c>
      <c r="J343" s="25">
        <v>0.2523906554451848</v>
      </c>
      <c r="K343" s="426" t="e">
        <v>#REF!</v>
      </c>
      <c r="L343" s="25">
        <v>0.13811453889275199</v>
      </c>
      <c r="M343" s="25">
        <v>0.49742488510962218</v>
      </c>
      <c r="N343" s="25">
        <v>0.36446057599762588</v>
      </c>
      <c r="O343" s="25">
        <v>-11.1344090726794</v>
      </c>
      <c r="P343" s="25">
        <v>3.4971536003272269E-2</v>
      </c>
      <c r="Q343" s="25">
        <v>6.3428037618840067E-5</v>
      </c>
      <c r="R343" s="25">
        <v>1.0711719524470675</v>
      </c>
      <c r="S343" s="146"/>
      <c r="T343">
        <v>0.97510605634705405</v>
      </c>
      <c r="U343">
        <v>0.43180828713151159</v>
      </c>
      <c r="V343">
        <v>0.33766252908364675</v>
      </c>
      <c r="W343">
        <v>1</v>
      </c>
      <c r="Y343" s="2">
        <v>630.79927077746595</v>
      </c>
      <c r="Z343" s="2">
        <v>5245.0329031848069</v>
      </c>
      <c r="AA343" s="2">
        <v>1549.448101922801</v>
      </c>
      <c r="AB343" s="2">
        <v>1842.5795472171274</v>
      </c>
      <c r="AC343" s="2">
        <v>343.46849135464055</v>
      </c>
      <c r="AD343" s="2">
        <v>28.224540459461863</v>
      </c>
      <c r="AE343" s="2">
        <v>561.19055115503227</v>
      </c>
      <c r="AF343" s="2">
        <v>1108.8356506354758</v>
      </c>
      <c r="AG343" s="2">
        <v>61.113925679681721</v>
      </c>
      <c r="AH343" s="2">
        <v>390.08642567543302</v>
      </c>
      <c r="AI343" s="2">
        <v>544995.43017851876</v>
      </c>
      <c r="AJ343" s="2">
        <v>498614.89909869106</v>
      </c>
      <c r="AL343" s="25">
        <v>0.91731668701811286</v>
      </c>
      <c r="AM343" s="25">
        <v>0.91112005177694</v>
      </c>
      <c r="AN343" s="25">
        <v>0.90775348323911875</v>
      </c>
      <c r="AO343" s="25">
        <v>0.86513341467319016</v>
      </c>
      <c r="AP343" s="25">
        <v>0.61182889715272104</v>
      </c>
      <c r="AQ343" s="25">
        <v>0.91731668701811286</v>
      </c>
      <c r="AR343" s="25">
        <v>0.91112005177694</v>
      </c>
      <c r="AS343" s="25">
        <v>0.90775348323911875</v>
      </c>
      <c r="AT343" s="25">
        <v>0.86513341467319016</v>
      </c>
      <c r="AU343" s="25">
        <v>0.61182889715272104</v>
      </c>
      <c r="AW343" s="1">
        <v>12.92955066154353</v>
      </c>
      <c r="AX343" s="1">
        <v>15.033929891636381</v>
      </c>
      <c r="AY343" s="2">
        <v>1812350.9213465694</v>
      </c>
      <c r="AZ343" s="1">
        <v>15.075103289882328</v>
      </c>
      <c r="BA343" s="1">
        <v>17.122360497399512</v>
      </c>
      <c r="BB343" s="2">
        <v>1283366.2909197141</v>
      </c>
      <c r="BC343" s="2">
        <f t="shared" si="48"/>
        <v>-528984.63042685529</v>
      </c>
      <c r="BD343" s="242">
        <f t="shared" si="49"/>
        <v>2.1455526283387982</v>
      </c>
      <c r="BE343" s="510">
        <f t="shared" si="43"/>
        <v>-246549.36142788702</v>
      </c>
      <c r="BF343" s="161">
        <f t="shared" si="44"/>
        <v>256377.18450039532</v>
      </c>
      <c r="BG343" s="2">
        <f t="shared" si="45"/>
        <v>1128650.2354614586</v>
      </c>
      <c r="BI343">
        <f t="shared" si="46"/>
        <v>0</v>
      </c>
      <c r="BJ343" s="90">
        <f t="shared" si="47"/>
        <v>1</v>
      </c>
      <c r="BP343" s="206">
        <f t="shared" si="50"/>
        <v>1128650.2354614586</v>
      </c>
    </row>
    <row r="344" spans="1:68">
      <c r="A344" s="11">
        <v>338</v>
      </c>
      <c r="C344" s="25">
        <v>0.90858861777981692</v>
      </c>
      <c r="D344" s="25">
        <v>9.1411382220183121E-2</v>
      </c>
      <c r="E344" s="426" t="e">
        <v>#REF!</v>
      </c>
      <c r="F344" s="25">
        <v>0.85598186406015431</v>
      </c>
      <c r="G344" s="25">
        <v>0.14401813593984572</v>
      </c>
      <c r="H344" s="426" t="e">
        <v>#REF!</v>
      </c>
      <c r="I344" s="25">
        <v>0.74724817966802648</v>
      </c>
      <c r="J344" s="25">
        <v>0.25275182033197352</v>
      </c>
      <c r="K344" s="426" t="e">
        <v>#REF!</v>
      </c>
      <c r="L344" s="25">
        <v>0.13256648452275244</v>
      </c>
      <c r="M344" s="25">
        <v>0.49860635694373223</v>
      </c>
      <c r="N344" s="25">
        <v>0.36882715853351533</v>
      </c>
      <c r="O344" s="25">
        <v>-11.532583832028495</v>
      </c>
      <c r="P344" s="25">
        <v>3.9613820714610962E-2</v>
      </c>
      <c r="Q344" s="25">
        <v>5.17646350958952E-5</v>
      </c>
      <c r="R344" s="25">
        <v>1.0841841065460429</v>
      </c>
      <c r="S344" s="146"/>
      <c r="T344">
        <v>1.1495297122210062</v>
      </c>
      <c r="U344">
        <v>0.44604123862401496</v>
      </c>
      <c r="V344">
        <v>0.33832277710135367</v>
      </c>
      <c r="W344">
        <v>1</v>
      </c>
      <c r="Y344" s="2">
        <v>358.79463464101531</v>
      </c>
      <c r="Z344" s="2">
        <v>1194.2524156406159</v>
      </c>
      <c r="AA344" s="2">
        <v>1356.9923905066514</v>
      </c>
      <c r="AB344" s="2">
        <v>693.2485310369193</v>
      </c>
      <c r="AC344" s="2">
        <v>53.565056794067431</v>
      </c>
      <c r="AD344" s="2">
        <v>1027.8381562336667</v>
      </c>
      <c r="AE344" s="2">
        <v>621.93669372644388</v>
      </c>
      <c r="AF344" s="2">
        <v>1309.5433852239921</v>
      </c>
      <c r="AG344" s="2">
        <v>106.80637699796706</v>
      </c>
      <c r="AH344" s="2">
        <v>326.26739201562964</v>
      </c>
      <c r="AI344" s="2">
        <v>573482.47566655593</v>
      </c>
      <c r="AJ344" s="2">
        <v>525046.34541912447</v>
      </c>
      <c r="AL344" s="25">
        <v>0.91578129513813578</v>
      </c>
      <c r="AM344" s="25">
        <v>0.91466265435494465</v>
      </c>
      <c r="AN344" s="25">
        <v>0.90522301640974756</v>
      </c>
      <c r="AO344" s="25">
        <v>0.84935310913704487</v>
      </c>
      <c r="AP344" s="25">
        <v>0.74050731564608285</v>
      </c>
      <c r="AQ344" s="25">
        <v>0.91578129513813578</v>
      </c>
      <c r="AR344" s="25">
        <v>0.91466265435494465</v>
      </c>
      <c r="AS344" s="25">
        <v>0.90522301640974756</v>
      </c>
      <c r="AT344" s="25">
        <v>0.84935310913704487</v>
      </c>
      <c r="AU344" s="25">
        <v>0.74050731564608285</v>
      </c>
      <c r="AW344" s="1">
        <v>13.289293979183238</v>
      </c>
      <c r="AX344" s="1">
        <v>15.092381156614922</v>
      </c>
      <c r="AY344" s="2">
        <v>1875480.4408341863</v>
      </c>
      <c r="AZ344" s="1">
        <v>14.90731257281119</v>
      </c>
      <c r="BA344" s="1">
        <v>16.742897545813346</v>
      </c>
      <c r="BB344" s="2">
        <v>1481138.6195948913</v>
      </c>
      <c r="BC344" s="2">
        <f t="shared" si="48"/>
        <v>-394341.82123929495</v>
      </c>
      <c r="BD344" s="242">
        <f t="shared" si="49"/>
        <v>1.6180185936279514</v>
      </c>
      <c r="BE344" s="510">
        <f t="shared" si="43"/>
        <v>-243718.96762638207</v>
      </c>
      <c r="BF344" s="161">
        <f t="shared" si="44"/>
        <v>250806.59583513183</v>
      </c>
      <c r="BG344" s="2">
        <f t="shared" si="45"/>
        <v>904031.3920548989</v>
      </c>
      <c r="BI344">
        <f t="shared" si="46"/>
        <v>0</v>
      </c>
      <c r="BJ344" s="90">
        <f t="shared" si="47"/>
        <v>1</v>
      </c>
      <c r="BP344" s="206">
        <f t="shared" si="50"/>
        <v>904031.3920548989</v>
      </c>
    </row>
    <row r="345" spans="1:68">
      <c r="A345" s="11">
        <v>339</v>
      </c>
      <c r="C345" s="25">
        <v>0.91997241459056622</v>
      </c>
      <c r="D345" s="25">
        <v>8.0027585409433763E-2</v>
      </c>
      <c r="E345" s="426" t="e">
        <v>#REF!</v>
      </c>
      <c r="F345" s="25">
        <v>0.85756323946489266</v>
      </c>
      <c r="G345" s="25">
        <v>0.14243676053510729</v>
      </c>
      <c r="H345" s="426" t="e">
        <v>#REF!</v>
      </c>
      <c r="I345" s="25">
        <v>0.7443980897155329</v>
      </c>
      <c r="J345" s="25">
        <v>0.25560191028446705</v>
      </c>
      <c r="K345" s="426" t="e">
        <v>#REF!</v>
      </c>
      <c r="L345" s="25">
        <v>7.8246467090051453E-2</v>
      </c>
      <c r="M345" s="25">
        <v>0.5023441928347695</v>
      </c>
      <c r="N345" s="25">
        <v>0.41940934007517905</v>
      </c>
      <c r="O345" s="25">
        <v>-11.188136226266542</v>
      </c>
      <c r="P345" s="25">
        <v>3.4436611697771999E-2</v>
      </c>
      <c r="Q345" s="25">
        <v>5.8774731315287425E-5</v>
      </c>
      <c r="R345" s="25">
        <v>1.0816051853073536</v>
      </c>
      <c r="S345" s="146"/>
      <c r="T345">
        <v>1.035074588335001</v>
      </c>
      <c r="U345">
        <v>0.44319715372946916</v>
      </c>
      <c r="V345">
        <v>0.34334847740809171</v>
      </c>
      <c r="W345">
        <v>1</v>
      </c>
      <c r="Y345" s="2">
        <v>844.65729443430064</v>
      </c>
      <c r="Z345" s="2">
        <v>4763.328327180514</v>
      </c>
      <c r="AA345" s="2">
        <v>314.17499105101047</v>
      </c>
      <c r="AB345" s="2">
        <v>686.95388588273295</v>
      </c>
      <c r="AC345" s="2">
        <v>1786.8199213304008</v>
      </c>
      <c r="AD345" s="2">
        <v>1795.3089093960743</v>
      </c>
      <c r="AE345" s="2">
        <v>548.80097935890967</v>
      </c>
      <c r="AF345" s="2">
        <v>856.59604342540013</v>
      </c>
      <c r="AG345" s="2">
        <v>198.56909267162246</v>
      </c>
      <c r="AH345" s="2">
        <v>87.161105522800213</v>
      </c>
      <c r="AI345" s="2">
        <v>511172.99920209422</v>
      </c>
      <c r="AJ345" s="2">
        <v>485515.24260019168</v>
      </c>
      <c r="AL345" s="25">
        <v>0.91157454348681022</v>
      </c>
      <c r="AM345" s="25">
        <v>0.9193513511499658</v>
      </c>
      <c r="AN345" s="25">
        <v>0.89764882199746887</v>
      </c>
      <c r="AO345" s="25">
        <v>0.86499614957469151</v>
      </c>
      <c r="AP345" s="25">
        <v>0.66478032241610918</v>
      </c>
      <c r="AQ345" s="25">
        <v>0.91157454348681022</v>
      </c>
      <c r="AR345" s="25">
        <v>0.9193513511499658</v>
      </c>
      <c r="AS345" s="25">
        <v>0.89764882199746887</v>
      </c>
      <c r="AT345" s="25">
        <v>0.86499614957469151</v>
      </c>
      <c r="AU345" s="25">
        <v>0.66478032241610918</v>
      </c>
      <c r="AW345" s="1">
        <v>12.891210879874759</v>
      </c>
      <c r="AX345" s="1">
        <v>14.788073663006932</v>
      </c>
      <c r="AY345" s="2">
        <v>1551089.5798766054</v>
      </c>
      <c r="AZ345" s="1">
        <v>14.850417668924546</v>
      </c>
      <c r="BA345" s="1">
        <v>16.760769478430749</v>
      </c>
      <c r="BB345" s="2">
        <v>1106765.0738139909</v>
      </c>
      <c r="BC345" s="2">
        <f t="shared" si="48"/>
        <v>-444324.5060626145</v>
      </c>
      <c r="BD345" s="242">
        <f t="shared" si="49"/>
        <v>1.9592067890497873</v>
      </c>
      <c r="BE345" s="510">
        <f t="shared" si="43"/>
        <v>-226787.95752750087</v>
      </c>
      <c r="BF345" s="161">
        <f t="shared" si="44"/>
        <v>511504.16090335604</v>
      </c>
      <c r="BG345" s="2">
        <f t="shared" si="45"/>
        <v>1269301.7532139367</v>
      </c>
      <c r="BI345">
        <f t="shared" si="46"/>
        <v>0</v>
      </c>
      <c r="BJ345" s="90">
        <f t="shared" si="47"/>
        <v>1</v>
      </c>
      <c r="BP345" s="206">
        <f t="shared" si="50"/>
        <v>1269301.7532139367</v>
      </c>
    </row>
    <row r="346" spans="1:68">
      <c r="A346" s="11">
        <v>340</v>
      </c>
      <c r="C346" s="25">
        <v>0.91625729262456912</v>
      </c>
      <c r="D346" s="25">
        <v>8.3742707375430825E-2</v>
      </c>
      <c r="E346" s="426" t="e">
        <v>#REF!</v>
      </c>
      <c r="F346" s="25">
        <v>0.8546572977231317</v>
      </c>
      <c r="G346" s="25">
        <v>0.14534270227686827</v>
      </c>
      <c r="H346" s="426" t="e">
        <v>#REF!</v>
      </c>
      <c r="I346" s="25">
        <v>0.75678421285582675</v>
      </c>
      <c r="J346" s="25">
        <v>0.24321578714417327</v>
      </c>
      <c r="K346" s="426" t="e">
        <v>#REF!</v>
      </c>
      <c r="L346" s="25">
        <v>0.19129313314764779</v>
      </c>
      <c r="M346" s="25">
        <v>0.4964974821255187</v>
      </c>
      <c r="N346" s="25">
        <v>0.31220938472683352</v>
      </c>
      <c r="O346" s="25">
        <v>-11.213938703348584</v>
      </c>
      <c r="P346" s="25">
        <v>3.2211638691350977E-2</v>
      </c>
      <c r="Q346" s="25">
        <v>5.2167551334255292E-5</v>
      </c>
      <c r="R346" s="25">
        <v>1.0957842766024479</v>
      </c>
      <c r="S346" s="146"/>
      <c r="T346">
        <v>1.0767741168461216</v>
      </c>
      <c r="U346">
        <v>0.45429575625799135</v>
      </c>
      <c r="V346">
        <v>0.32589939709965604</v>
      </c>
      <c r="W346">
        <v>1</v>
      </c>
      <c r="Y346" s="2">
        <v>507.70889102129706</v>
      </c>
      <c r="Z346" s="2">
        <v>592.77977304960689</v>
      </c>
      <c r="AA346" s="2">
        <v>316.2077778696094</v>
      </c>
      <c r="AB346" s="2">
        <v>2090.6508220634778</v>
      </c>
      <c r="AC346" s="2">
        <v>728.21167829454168</v>
      </c>
      <c r="AD346" s="2">
        <v>2837.6613030274211</v>
      </c>
      <c r="AE346" s="2">
        <v>577.78443711864816</v>
      </c>
      <c r="AF346" s="2">
        <v>1155.2335217059185</v>
      </c>
      <c r="AG346" s="2">
        <v>115.88082524528083</v>
      </c>
      <c r="AH346" s="2">
        <v>544.4972333615608</v>
      </c>
      <c r="AI346" s="2">
        <v>496125.21529612603</v>
      </c>
      <c r="AJ346" s="2">
        <v>454039.63818106294</v>
      </c>
      <c r="AL346" s="25">
        <v>0.91424792979560032</v>
      </c>
      <c r="AM346" s="25">
        <v>0.91243064102484184</v>
      </c>
      <c r="AN346" s="25">
        <v>0.90394969745050746</v>
      </c>
      <c r="AO346" s="25">
        <v>0.86904033194657726</v>
      </c>
      <c r="AP346" s="25">
        <v>0.78784019413253781</v>
      </c>
      <c r="AQ346" s="25">
        <v>0.91424792979560032</v>
      </c>
      <c r="AR346" s="25">
        <v>0.91243064102484184</v>
      </c>
      <c r="AS346" s="25">
        <v>0.90394969745050746</v>
      </c>
      <c r="AT346" s="25">
        <v>0.86904033194657726</v>
      </c>
      <c r="AU346" s="25">
        <v>0.78784019413253781</v>
      </c>
      <c r="AW346" s="1">
        <v>13.693372351167548</v>
      </c>
      <c r="AX346" s="1">
        <v>15.426617152135282</v>
      </c>
      <c r="AY346" s="2">
        <v>1741804.4977107195</v>
      </c>
      <c r="AZ346" s="1">
        <v>15.364622115581748</v>
      </c>
      <c r="BA346" s="1">
        <v>17.159481002466876</v>
      </c>
      <c r="BB346" s="2">
        <v>1373767.539565946</v>
      </c>
      <c r="BC346" s="2">
        <f t="shared" si="48"/>
        <v>-368036.9581447735</v>
      </c>
      <c r="BD346" s="242">
        <f t="shared" si="49"/>
        <v>1.671249764414199</v>
      </c>
      <c r="BE346" s="510">
        <f t="shared" si="43"/>
        <v>-220216.61033638296</v>
      </c>
      <c r="BF346" s="161">
        <f t="shared" si="44"/>
        <v>449135.07847608835</v>
      </c>
      <c r="BG346" s="2">
        <f t="shared" si="45"/>
        <v>1084571.9989271336</v>
      </c>
      <c r="BI346">
        <f t="shared" si="46"/>
        <v>0</v>
      </c>
      <c r="BJ346" s="90">
        <f t="shared" si="47"/>
        <v>1</v>
      </c>
      <c r="BP346" s="206">
        <f t="shared" si="50"/>
        <v>1084571.9989271336</v>
      </c>
    </row>
    <row r="347" spans="1:68">
      <c r="A347" s="11">
        <v>341</v>
      </c>
      <c r="C347" s="25">
        <v>0.92111618888216207</v>
      </c>
      <c r="D347" s="25">
        <v>7.8883811117837946E-2</v>
      </c>
      <c r="E347" s="426" t="e">
        <v>#REF!</v>
      </c>
      <c r="F347" s="25">
        <v>0.85738121655277677</v>
      </c>
      <c r="G347" s="25">
        <v>0.14261878344722329</v>
      </c>
      <c r="H347" s="426" t="e">
        <v>#REF!</v>
      </c>
      <c r="I347" s="25">
        <v>0.74690347879774499</v>
      </c>
      <c r="J347" s="25">
        <v>0.25309652120225501</v>
      </c>
      <c r="K347" s="426" t="e">
        <v>#REF!</v>
      </c>
      <c r="L347" s="25">
        <v>0.13136390810654403</v>
      </c>
      <c r="M347" s="25">
        <v>0.50393721488541177</v>
      </c>
      <c r="N347" s="25">
        <v>0.36469887700804421</v>
      </c>
      <c r="O347" s="25">
        <v>-11.336791711860281</v>
      </c>
      <c r="P347" s="25">
        <v>3.7486828485793183E-2</v>
      </c>
      <c r="Q347" s="25">
        <v>5.7579444777351186E-5</v>
      </c>
      <c r="R347" s="25">
        <v>1.0701937221134443</v>
      </c>
      <c r="S347" s="146"/>
      <c r="T347">
        <v>1.0362170401064374</v>
      </c>
      <c r="U347">
        <v>0.44538238997550078</v>
      </c>
      <c r="V347">
        <v>0.33885444854772862</v>
      </c>
      <c r="W347">
        <v>1</v>
      </c>
      <c r="Y347" s="2">
        <v>957.21154918717571</v>
      </c>
      <c r="Z347" s="2">
        <v>659.51540404489106</v>
      </c>
      <c r="AA347" s="2">
        <v>273.33113959319928</v>
      </c>
      <c r="AB347" s="2">
        <v>1690.0961309109284</v>
      </c>
      <c r="AC347" s="2">
        <v>1476.3877206904187</v>
      </c>
      <c r="AD347" s="2">
        <v>3611.5414347838014</v>
      </c>
      <c r="AE347" s="2">
        <v>544.99784809080734</v>
      </c>
      <c r="AF347" s="2">
        <v>835.03487233830015</v>
      </c>
      <c r="AG347" s="2">
        <v>117.76872208494402</v>
      </c>
      <c r="AH347" s="2">
        <v>325.31885898707611</v>
      </c>
      <c r="AI347" s="2">
        <v>539055.30523683096</v>
      </c>
      <c r="AJ347" s="2">
        <v>504449.53728535399</v>
      </c>
      <c r="AL347" s="25">
        <v>0.91532798716236741</v>
      </c>
      <c r="AM347" s="25">
        <v>0.91869804972600988</v>
      </c>
      <c r="AN347" s="25">
        <v>0.89842863866791489</v>
      </c>
      <c r="AO347" s="25">
        <v>0.92967834442621089</v>
      </c>
      <c r="AP347" s="25">
        <v>0.75570970196739495</v>
      </c>
      <c r="AQ347" s="25">
        <v>0.91532798716236741</v>
      </c>
      <c r="AR347" s="25">
        <v>0.91869804972600988</v>
      </c>
      <c r="AS347" s="25">
        <v>0.89842863866791489</v>
      </c>
      <c r="AT347" s="25">
        <v>0.92967834442621089</v>
      </c>
      <c r="AU347" s="25">
        <v>0.75570970196739495</v>
      </c>
      <c r="AW347" s="1">
        <v>13.586217653088996</v>
      </c>
      <c r="AX347" s="1">
        <v>15.303665254617794</v>
      </c>
      <c r="AY347" s="2">
        <v>1825406.9212772397</v>
      </c>
      <c r="AZ347" s="1">
        <v>15.366932182249302</v>
      </c>
      <c r="BA347" s="1">
        <v>17.135139276537572</v>
      </c>
      <c r="BB347" s="2">
        <v>1394806.4882245106</v>
      </c>
      <c r="BC347" s="2">
        <f t="shared" si="48"/>
        <v>-430600.43305272912</v>
      </c>
      <c r="BD347" s="242">
        <f t="shared" si="49"/>
        <v>1.7807145291603064</v>
      </c>
      <c r="BE347" s="510">
        <f t="shared" si="43"/>
        <v>-241813.28674606714</v>
      </c>
      <c r="BF347" s="161">
        <f t="shared" si="44"/>
        <v>348387.90321699972</v>
      </c>
      <c r="BG347" s="2">
        <f t="shared" si="45"/>
        <v>1063902.6609353777</v>
      </c>
      <c r="BI347">
        <f t="shared" si="46"/>
        <v>0</v>
      </c>
      <c r="BJ347" s="90">
        <f t="shared" si="47"/>
        <v>1</v>
      </c>
      <c r="BP347" s="206">
        <f t="shared" si="50"/>
        <v>1063902.6609353777</v>
      </c>
    </row>
    <row r="348" spans="1:68">
      <c r="A348" s="11">
        <v>342</v>
      </c>
      <c r="C348" s="25">
        <v>0.91273972289645422</v>
      </c>
      <c r="D348" s="25">
        <v>8.7260277103545836E-2</v>
      </c>
      <c r="E348" s="426" t="e">
        <v>#REF!</v>
      </c>
      <c r="F348" s="25">
        <v>0.85299446325629102</v>
      </c>
      <c r="G348" s="25">
        <v>0.14700553674370898</v>
      </c>
      <c r="H348" s="426" t="e">
        <v>#REF!</v>
      </c>
      <c r="I348" s="25">
        <v>0.76081489152466908</v>
      </c>
      <c r="J348" s="25">
        <v>0.23918510847533092</v>
      </c>
      <c r="K348" s="426" t="e">
        <v>#REF!</v>
      </c>
      <c r="L348" s="25">
        <v>0.13684850299274515</v>
      </c>
      <c r="M348" s="25">
        <v>0.50054846875110681</v>
      </c>
      <c r="N348" s="25">
        <v>0.36260302825614804</v>
      </c>
      <c r="O348" s="25">
        <v>-11.118952532587711</v>
      </c>
      <c r="P348" s="25">
        <v>3.5126819267758437E-2</v>
      </c>
      <c r="Q348" s="25">
        <v>6.4837519123492676E-5</v>
      </c>
      <c r="R348" s="25">
        <v>1.0714534099782442</v>
      </c>
      <c r="S348" s="146"/>
      <c r="T348">
        <v>1.1066137218828758</v>
      </c>
      <c r="U348">
        <v>0.46037348378986243</v>
      </c>
      <c r="V348">
        <v>0.32069257999080353</v>
      </c>
      <c r="W348">
        <v>1</v>
      </c>
      <c r="Y348" s="2">
        <v>405.77585194217568</v>
      </c>
      <c r="Z348" s="2">
        <v>1187.7121248558637</v>
      </c>
      <c r="AA348" s="2">
        <v>233.84968445625586</v>
      </c>
      <c r="AB348" s="2">
        <v>1350.552151565199</v>
      </c>
      <c r="AC348" s="2">
        <v>252.39451982504755</v>
      </c>
      <c r="AD348" s="2">
        <v>814.7777054329714</v>
      </c>
      <c r="AE348" s="2">
        <v>498.27217581324737</v>
      </c>
      <c r="AF348" s="2">
        <v>823.18660863634057</v>
      </c>
      <c r="AG348" s="2">
        <v>131.49267625753211</v>
      </c>
      <c r="AH348" s="2">
        <v>449.37604269656407</v>
      </c>
      <c r="AI348" s="2">
        <v>668591.33634117164</v>
      </c>
      <c r="AJ348" s="2">
        <v>637209.62794562627</v>
      </c>
      <c r="AL348" s="25">
        <v>0.91852606697141437</v>
      </c>
      <c r="AM348" s="25">
        <v>0.91065906420532317</v>
      </c>
      <c r="AN348" s="25">
        <v>0.91414250442342282</v>
      </c>
      <c r="AO348" s="25">
        <v>0.853935297429399</v>
      </c>
      <c r="AP348" s="25">
        <v>0.80483471090082603</v>
      </c>
      <c r="AQ348" s="25">
        <v>0.91852606697141437</v>
      </c>
      <c r="AR348" s="25">
        <v>0.91065906420532317</v>
      </c>
      <c r="AS348" s="25">
        <v>0.91414250442342282</v>
      </c>
      <c r="AT348" s="25">
        <v>0.853935297429399</v>
      </c>
      <c r="AU348" s="25">
        <v>0.80483471090082603</v>
      </c>
      <c r="AW348" s="1">
        <v>13.483181896739643</v>
      </c>
      <c r="AX348" s="1">
        <v>15.078284063550969</v>
      </c>
      <c r="AY348" s="2">
        <v>2203164.4528859896</v>
      </c>
      <c r="AZ348" s="1">
        <v>15.165624822986494</v>
      </c>
      <c r="BA348" s="1">
        <v>16.840323469482396</v>
      </c>
      <c r="BB348" s="2">
        <v>1683183.0496381565</v>
      </c>
      <c r="BC348" s="2">
        <f t="shared" si="48"/>
        <v>-519981.40324783302</v>
      </c>
      <c r="BD348" s="242">
        <f t="shared" si="49"/>
        <v>1.6824429262468517</v>
      </c>
      <c r="BE348" s="510">
        <f t="shared" si="43"/>
        <v>-309063.32401289447</v>
      </c>
      <c r="BF348" s="161">
        <f t="shared" si="44"/>
        <v>-45855.349407646805</v>
      </c>
      <c r="BG348" s="2">
        <f t="shared" si="45"/>
        <v>743316.92203968274</v>
      </c>
      <c r="BI348">
        <f t="shared" si="46"/>
        <v>0</v>
      </c>
      <c r="BJ348" s="90">
        <f t="shared" si="47"/>
        <v>1</v>
      </c>
      <c r="BP348" s="206">
        <f t="shared" si="50"/>
        <v>743316.92203968274</v>
      </c>
    </row>
    <row r="349" spans="1:68">
      <c r="A349" s="11">
        <v>343</v>
      </c>
      <c r="C349" s="25">
        <v>0.92052663556138759</v>
      </c>
      <c r="D349" s="25">
        <v>7.9473364438612401E-2</v>
      </c>
      <c r="E349" s="426" t="e">
        <v>#REF!</v>
      </c>
      <c r="F349" s="25">
        <v>0.8595715219876181</v>
      </c>
      <c r="G349" s="25">
        <v>0.14042847801238195</v>
      </c>
      <c r="H349" s="426" t="e">
        <v>#REF!</v>
      </c>
      <c r="I349" s="25">
        <v>0.71393016582000035</v>
      </c>
      <c r="J349" s="25">
        <v>0.2860698341799997</v>
      </c>
      <c r="K349" s="426" t="e">
        <v>#REF!</v>
      </c>
      <c r="L349" s="25">
        <v>0.11498017184095599</v>
      </c>
      <c r="M349" s="25">
        <v>0.49647595943352207</v>
      </c>
      <c r="N349" s="25">
        <v>0.38854386872552193</v>
      </c>
      <c r="O349" s="25">
        <v>-11.508637165992452</v>
      </c>
      <c r="P349" s="25">
        <v>3.7332716654800424E-2</v>
      </c>
      <c r="Q349" s="25">
        <v>4.8175350579085326E-5</v>
      </c>
      <c r="R349" s="25">
        <v>1.0986317981088132</v>
      </c>
      <c r="S349" s="146"/>
      <c r="T349">
        <v>1.0019941246551223</v>
      </c>
      <c r="U349">
        <v>0.43365249901386432</v>
      </c>
      <c r="V349">
        <v>0.38380333581381959</v>
      </c>
      <c r="W349">
        <v>1</v>
      </c>
      <c r="Y349" s="2">
        <v>460.79842970944583</v>
      </c>
      <c r="Z349" s="2">
        <v>843.80821607383837</v>
      </c>
      <c r="AA349" s="2">
        <v>42.539942993737135</v>
      </c>
      <c r="AB349" s="2">
        <v>5104.9244258081999</v>
      </c>
      <c r="AC349" s="2">
        <v>253.99256187188317</v>
      </c>
      <c r="AD349" s="2">
        <v>48.949102094104894</v>
      </c>
      <c r="AE349" s="2">
        <v>636.5942887254904</v>
      </c>
      <c r="AF349" s="2">
        <v>1084.9247682914192</v>
      </c>
      <c r="AG349" s="2">
        <v>145.25208542049518</v>
      </c>
      <c r="AH349" s="2">
        <v>363.84050593711584</v>
      </c>
      <c r="AI349" s="2">
        <v>460545.53704886435</v>
      </c>
      <c r="AJ349" s="2">
        <v>428685.8714432565</v>
      </c>
      <c r="AL349" s="25">
        <v>0.91834529107405216</v>
      </c>
      <c r="AM349" s="25">
        <v>0.91376395549786682</v>
      </c>
      <c r="AN349" s="25">
        <v>0.90927143351549711</v>
      </c>
      <c r="AO349" s="25">
        <v>0.8776290789603024</v>
      </c>
      <c r="AP349" s="25">
        <v>0.57989708706637733</v>
      </c>
      <c r="AQ349" s="25">
        <v>0.91834529107405216</v>
      </c>
      <c r="AR349" s="25">
        <v>0.91376395549786682</v>
      </c>
      <c r="AS349" s="25">
        <v>0.90927143351549711</v>
      </c>
      <c r="AT349" s="25">
        <v>0.8776290789603024</v>
      </c>
      <c r="AU349" s="25">
        <v>0.57989708706637733</v>
      </c>
      <c r="AW349" s="1">
        <v>12.799016580260727</v>
      </c>
      <c r="AX349" s="1">
        <v>14.902500660984661</v>
      </c>
      <c r="AY349" s="2">
        <v>1428479.6204252115</v>
      </c>
      <c r="AZ349" s="1">
        <v>14.792566883640875</v>
      </c>
      <c r="BA349" s="1">
        <v>16.83333542727447</v>
      </c>
      <c r="BB349" s="2">
        <v>1123041.9272635877</v>
      </c>
      <c r="BC349" s="2">
        <f t="shared" si="48"/>
        <v>-305437.69316162379</v>
      </c>
      <c r="BD349" s="242">
        <f t="shared" si="49"/>
        <v>1.9935503033801485</v>
      </c>
      <c r="BE349" s="510">
        <f t="shared" si="43"/>
        <v>-153212.93505548433</v>
      </c>
      <c r="BF349" s="161">
        <f t="shared" si="44"/>
        <v>619363.03241650481</v>
      </c>
      <c r="BG349" s="2">
        <f t="shared" si="45"/>
        <v>1243768.7741189525</v>
      </c>
      <c r="BI349">
        <f t="shared" si="46"/>
        <v>0</v>
      </c>
      <c r="BJ349" s="90">
        <f t="shared" si="47"/>
        <v>1</v>
      </c>
      <c r="BP349" s="206">
        <f t="shared" si="50"/>
        <v>1243768.7741189525</v>
      </c>
    </row>
    <row r="350" spans="1:68">
      <c r="A350" s="11">
        <v>344</v>
      </c>
      <c r="C350" s="25">
        <v>0.9201883167594237</v>
      </c>
      <c r="D350" s="25">
        <v>7.9811683240576275E-2</v>
      </c>
      <c r="E350" s="426" t="e">
        <v>#REF!</v>
      </c>
      <c r="F350" s="25">
        <v>0.85533923817953061</v>
      </c>
      <c r="G350" s="25">
        <v>0.14466076182046933</v>
      </c>
      <c r="H350" s="426" t="e">
        <v>#REF!</v>
      </c>
      <c r="I350" s="25">
        <v>0.74800780835430924</v>
      </c>
      <c r="J350" s="25">
        <v>0.25199219164569076</v>
      </c>
      <c r="K350" s="426" t="e">
        <v>#REF!</v>
      </c>
      <c r="L350" s="25">
        <v>0.16851891083509241</v>
      </c>
      <c r="M350" s="25">
        <v>0.50033055664217441</v>
      </c>
      <c r="N350" s="25">
        <v>0.33115053252273319</v>
      </c>
      <c r="O350" s="25">
        <v>-11.34755879190627</v>
      </c>
      <c r="P350" s="25">
        <v>3.6468334376228533E-2</v>
      </c>
      <c r="Q350" s="25">
        <v>5.457750545515179E-5</v>
      </c>
      <c r="R350" s="25">
        <v>1.0870571205375179</v>
      </c>
      <c r="S350" s="146"/>
      <c r="T350">
        <v>1.0085394452045211</v>
      </c>
      <c r="U350">
        <v>0.4433404403190887</v>
      </c>
      <c r="V350">
        <v>0.33407863501688551</v>
      </c>
      <c r="W350">
        <v>1</v>
      </c>
      <c r="Y350" s="2">
        <v>329.84821847072135</v>
      </c>
      <c r="Z350" s="2">
        <v>1633.0798334405345</v>
      </c>
      <c r="AA350" s="2">
        <v>6037.8356594276938</v>
      </c>
      <c r="AB350" s="2">
        <v>792.29022365851836</v>
      </c>
      <c r="AC350" s="2">
        <v>987.39952806422389</v>
      </c>
      <c r="AD350" s="2">
        <v>241.52728179600376</v>
      </c>
      <c r="AE350" s="2">
        <v>547.14625026033173</v>
      </c>
      <c r="AF350" s="2">
        <v>1148.6235988868464</v>
      </c>
      <c r="AG350" s="2">
        <v>96.889444604956822</v>
      </c>
      <c r="AH350" s="2">
        <v>143.97803604542483</v>
      </c>
      <c r="AI350" s="2">
        <v>533152.20552962448</v>
      </c>
      <c r="AJ350" s="2">
        <v>495338.21765303431</v>
      </c>
      <c r="AL350" s="25">
        <v>0.91173077217243781</v>
      </c>
      <c r="AM350" s="25">
        <v>0.91654362080487584</v>
      </c>
      <c r="AN350" s="25">
        <v>0.91011357222557443</v>
      </c>
      <c r="AO350" s="25">
        <v>0.86171938784878965</v>
      </c>
      <c r="AP350" s="25">
        <v>0.70416686521702698</v>
      </c>
      <c r="AQ350" s="25">
        <v>0.91173077217243781</v>
      </c>
      <c r="AR350" s="25">
        <v>0.91654362080487584</v>
      </c>
      <c r="AS350" s="25">
        <v>0.91011357222557443</v>
      </c>
      <c r="AT350" s="25">
        <v>0.86171938784878965</v>
      </c>
      <c r="AU350" s="25">
        <v>0.70416686521702698</v>
      </c>
      <c r="AW350" s="1">
        <v>13.30099658799584</v>
      </c>
      <c r="AX350" s="1">
        <v>15.268147687216814</v>
      </c>
      <c r="AY350" s="2">
        <v>1888464.8430727941</v>
      </c>
      <c r="AZ350" s="1">
        <v>15.222831915535613</v>
      </c>
      <c r="BA350" s="1">
        <v>17.175090738719589</v>
      </c>
      <c r="BB350" s="2">
        <v>1455496.115514321</v>
      </c>
      <c r="BC350" s="2">
        <f t="shared" si="48"/>
        <v>-432968.72755847313</v>
      </c>
      <c r="BD350" s="242">
        <f t="shared" si="49"/>
        <v>1.9218353275397728</v>
      </c>
      <c r="BE350" s="510">
        <f t="shared" si="43"/>
        <v>-225289.19171900942</v>
      </c>
      <c r="BF350" s="161">
        <f t="shared" si="44"/>
        <v>239694.61100654048</v>
      </c>
      <c r="BG350" s="2">
        <f t="shared" si="45"/>
        <v>980156.99097137689</v>
      </c>
      <c r="BI350">
        <f t="shared" si="46"/>
        <v>0</v>
      </c>
      <c r="BJ350" s="90">
        <f t="shared" si="47"/>
        <v>1</v>
      </c>
      <c r="BP350" s="206">
        <f t="shared" si="50"/>
        <v>980156.99097137689</v>
      </c>
    </row>
    <row r="351" spans="1:68">
      <c r="A351" s="11">
        <v>345</v>
      </c>
      <c r="C351" s="25">
        <v>0.91733293022848528</v>
      </c>
      <c r="D351" s="25">
        <v>8.2667069771514709E-2</v>
      </c>
      <c r="E351" s="426" t="e">
        <v>#REF!</v>
      </c>
      <c r="F351" s="25">
        <v>0.85936912728373871</v>
      </c>
      <c r="G351" s="25">
        <v>0.14063087271626132</v>
      </c>
      <c r="H351" s="426" t="e">
        <v>#REF!</v>
      </c>
      <c r="I351" s="25">
        <v>0.7485649146349268</v>
      </c>
      <c r="J351" s="25">
        <v>0.2514350853650732</v>
      </c>
      <c r="K351" s="426" t="e">
        <v>#REF!</v>
      </c>
      <c r="L351" s="25">
        <v>0.14902231099214863</v>
      </c>
      <c r="M351" s="25">
        <v>0.50407643227606802</v>
      </c>
      <c r="N351" s="25">
        <v>0.34690125673178335</v>
      </c>
      <c r="O351" s="25">
        <v>-11.01701154955891</v>
      </c>
      <c r="P351" s="25">
        <v>3.4513814034138474E-2</v>
      </c>
      <c r="Q351" s="25">
        <v>6.997088296269479E-5</v>
      </c>
      <c r="R351" s="25">
        <v>1.0513404669210487</v>
      </c>
      <c r="S351" s="146"/>
      <c r="T351">
        <v>1.083181630128605</v>
      </c>
      <c r="U351">
        <v>0.43815482730642435</v>
      </c>
      <c r="V351">
        <v>0.33495384599627054</v>
      </c>
      <c r="W351">
        <v>1</v>
      </c>
      <c r="Y351" s="2">
        <v>2733.3207717825289</v>
      </c>
      <c r="Z351" s="2">
        <v>1051.6810486377672</v>
      </c>
      <c r="AA351" s="2">
        <v>529.55902045932578</v>
      </c>
      <c r="AB351" s="2">
        <v>1052.5347451566677</v>
      </c>
      <c r="AC351" s="2">
        <v>1120.8458281482408</v>
      </c>
      <c r="AD351" s="2">
        <v>1146.9807409586908</v>
      </c>
      <c r="AE351" s="2">
        <v>638.27358367749332</v>
      </c>
      <c r="AF351" s="2">
        <v>1272.5208510841267</v>
      </c>
      <c r="AG351" s="2">
        <v>90.531134372441429</v>
      </c>
      <c r="AH351" s="2">
        <v>709.53035329294028</v>
      </c>
      <c r="AI351" s="2">
        <v>398362.8311826904</v>
      </c>
      <c r="AJ351" s="2">
        <v>360211.13352083846</v>
      </c>
      <c r="AL351" s="25">
        <v>0.92253252813119746</v>
      </c>
      <c r="AM351" s="25">
        <v>0.9118164118617651</v>
      </c>
      <c r="AN351" s="25">
        <v>0.91264622646271043</v>
      </c>
      <c r="AO351" s="25">
        <v>0.8671312272869286</v>
      </c>
      <c r="AP351" s="25">
        <v>0.72339964570119308</v>
      </c>
      <c r="AQ351" s="25">
        <v>0.92253252813119746</v>
      </c>
      <c r="AR351" s="25">
        <v>0.9118164118617651</v>
      </c>
      <c r="AS351" s="25">
        <v>0.91264622646271043</v>
      </c>
      <c r="AT351" s="25">
        <v>0.8671312272869286</v>
      </c>
      <c r="AU351" s="25">
        <v>0.72339964570119308</v>
      </c>
      <c r="AW351" s="1">
        <v>13.579001671143887</v>
      </c>
      <c r="AX351" s="1">
        <v>15.398065614246118</v>
      </c>
      <c r="AY351" s="2">
        <v>1397426.3313929357</v>
      </c>
      <c r="AZ351" s="1">
        <v>15.311677378903653</v>
      </c>
      <c r="BA351" s="1">
        <v>17.142532852872304</v>
      </c>
      <c r="BB351" s="2">
        <v>1048333.634077127</v>
      </c>
      <c r="BC351" s="2">
        <f t="shared" si="48"/>
        <v>-349092.69731580873</v>
      </c>
      <c r="BD351" s="242">
        <f t="shared" si="49"/>
        <v>1.7326757077597659</v>
      </c>
      <c r="BE351" s="510">
        <f t="shared" si="43"/>
        <v>-201476.07296183676</v>
      </c>
      <c r="BF351" s="161">
        <f t="shared" si="44"/>
        <v>775213.93599008606</v>
      </c>
      <c r="BG351" s="2">
        <f t="shared" si="45"/>
        <v>1401534.7465474573</v>
      </c>
      <c r="BI351">
        <f t="shared" si="46"/>
        <v>0</v>
      </c>
      <c r="BJ351" s="90">
        <f t="shared" si="47"/>
        <v>1</v>
      </c>
      <c r="BP351" s="206">
        <f t="shared" si="50"/>
        <v>1401534.7465474573</v>
      </c>
    </row>
    <row r="352" spans="1:68">
      <c r="A352" s="11">
        <v>346</v>
      </c>
      <c r="C352" s="25">
        <v>0.92350077387681495</v>
      </c>
      <c r="D352" s="25">
        <v>7.6499226123185021E-2</v>
      </c>
      <c r="E352" s="426" t="e">
        <v>#REF!</v>
      </c>
      <c r="F352" s="25">
        <v>0.85717286235244361</v>
      </c>
      <c r="G352" s="25">
        <v>0.14282713764755642</v>
      </c>
      <c r="H352" s="426" t="e">
        <v>#REF!</v>
      </c>
      <c r="I352" s="25">
        <v>0.74809857540008506</v>
      </c>
      <c r="J352" s="25">
        <v>0.25190142459991488</v>
      </c>
      <c r="K352" s="426" t="e">
        <v>#REF!</v>
      </c>
      <c r="L352" s="25">
        <v>0.12390095726576789</v>
      </c>
      <c r="M352" s="25">
        <v>0.49708337673679326</v>
      </c>
      <c r="N352" s="25">
        <v>0.37901566599743886</v>
      </c>
      <c r="O352" s="25">
        <v>-11.758972944139492</v>
      </c>
      <c r="P352" s="25">
        <v>3.4757374925051376E-2</v>
      </c>
      <c r="Q352" s="25">
        <v>3.3661251229889799E-5</v>
      </c>
      <c r="R352" s="25">
        <v>1.1571619669414055</v>
      </c>
      <c r="S352" s="146"/>
      <c r="T352">
        <v>0.98839232198784721</v>
      </c>
      <c r="U352">
        <v>0.44002348624160592</v>
      </c>
      <c r="V352">
        <v>0.33580417481595415</v>
      </c>
      <c r="W352">
        <v>1</v>
      </c>
      <c r="Y352" s="2">
        <v>746.75729785022895</v>
      </c>
      <c r="Z352" s="2">
        <v>493.41139916200854</v>
      </c>
      <c r="AA352" s="2">
        <v>5859.4989777706078</v>
      </c>
      <c r="AB352" s="2">
        <v>353.40540084658937</v>
      </c>
      <c r="AC352" s="2">
        <v>571.34892261388973</v>
      </c>
      <c r="AD352" s="2">
        <v>833.64665960675188</v>
      </c>
      <c r="AE352" s="2">
        <v>576.04172604313578</v>
      </c>
      <c r="AF352" s="2">
        <v>884.86556756413722</v>
      </c>
      <c r="AG352" s="2">
        <v>108.49894497489862</v>
      </c>
      <c r="AH352" s="2">
        <v>381.62115556079084</v>
      </c>
      <c r="AI352" s="2">
        <v>493613.51242118486</v>
      </c>
      <c r="AJ352" s="2">
        <v>442474.16771923529</v>
      </c>
      <c r="AL352" s="25">
        <v>0.91666500339485679</v>
      </c>
      <c r="AM352" s="25">
        <v>0.91269889056184739</v>
      </c>
      <c r="AN352" s="25">
        <v>0.9168317169958593</v>
      </c>
      <c r="AO352" s="25">
        <v>0.82556472740843156</v>
      </c>
      <c r="AP352" s="25">
        <v>0.75255500942157438</v>
      </c>
      <c r="AQ352" s="25">
        <v>0.91666500339485679</v>
      </c>
      <c r="AR352" s="25">
        <v>0.91269889056184739</v>
      </c>
      <c r="AS352" s="25">
        <v>0.9168317169958593</v>
      </c>
      <c r="AT352" s="25">
        <v>0.82556472740843156</v>
      </c>
      <c r="AU352" s="25">
        <v>0.75255500942157438</v>
      </c>
      <c r="AW352" s="1">
        <v>13.144945121532171</v>
      </c>
      <c r="AX352" s="1">
        <v>14.842242718056735</v>
      </c>
      <c r="AY352" s="2">
        <v>1386638.1344762258</v>
      </c>
      <c r="AZ352" s="1">
        <v>15.182530089715938</v>
      </c>
      <c r="BA352" s="1">
        <v>16.932566352437956</v>
      </c>
      <c r="BB352" s="2">
        <v>1094358.4099156619</v>
      </c>
      <c r="BC352" s="2">
        <f t="shared" si="48"/>
        <v>-292279.72456056392</v>
      </c>
      <c r="BD352" s="242">
        <f t="shared" si="49"/>
        <v>2.0375849681837668</v>
      </c>
      <c r="BE352" s="510">
        <f t="shared" si="43"/>
        <v>-143444.18962861315</v>
      </c>
      <c r="BF352" s="161">
        <f t="shared" si="44"/>
        <v>716553.08496892173</v>
      </c>
      <c r="BG352" s="2">
        <f t="shared" si="45"/>
        <v>1334846.4044388882</v>
      </c>
      <c r="BI352">
        <f t="shared" si="46"/>
        <v>0</v>
      </c>
      <c r="BJ352" s="90">
        <f t="shared" si="47"/>
        <v>1</v>
      </c>
      <c r="BP352" s="206">
        <f t="shared" si="50"/>
        <v>1334846.4044388882</v>
      </c>
    </row>
    <row r="353" spans="1:68">
      <c r="A353" s="11">
        <v>347</v>
      </c>
      <c r="C353" s="25">
        <v>0.92394491142551227</v>
      </c>
      <c r="D353" s="25">
        <v>7.6055088574487686E-2</v>
      </c>
      <c r="E353" s="426" t="e">
        <v>#REF!</v>
      </c>
      <c r="F353" s="25">
        <v>0.8636250798537648</v>
      </c>
      <c r="G353" s="25">
        <v>0.13637492014623515</v>
      </c>
      <c r="H353" s="426" t="e">
        <v>#REF!</v>
      </c>
      <c r="I353" s="25">
        <v>0.77038561828132968</v>
      </c>
      <c r="J353" s="25">
        <v>0.22961438171867035</v>
      </c>
      <c r="K353" s="426" t="e">
        <v>#REF!</v>
      </c>
      <c r="L353" s="25">
        <v>7.4395684605610968E-2</v>
      </c>
      <c r="M353" s="25">
        <v>0.50128347400769946</v>
      </c>
      <c r="N353" s="25">
        <v>0.42432084138668957</v>
      </c>
      <c r="O353" s="25">
        <v>-11.206236436041749</v>
      </c>
      <c r="P353" s="25">
        <v>3.3847589049193563E-2</v>
      </c>
      <c r="Q353" s="25">
        <v>5.6310040696497761E-5</v>
      </c>
      <c r="R353" s="25">
        <v>1.0856184874310222</v>
      </c>
      <c r="S353" s="146"/>
      <c r="T353">
        <v>0.95288126668588502</v>
      </c>
      <c r="U353">
        <v>0.42336650975004919</v>
      </c>
      <c r="V353">
        <v>0.30487726177517432</v>
      </c>
      <c r="W353">
        <v>1</v>
      </c>
      <c r="Y353" s="2">
        <v>307.8216253315303</v>
      </c>
      <c r="Z353" s="2">
        <v>7630.1265107526287</v>
      </c>
      <c r="AA353" s="2">
        <v>64.662085730665808</v>
      </c>
      <c r="AB353" s="2">
        <v>14140.751464311827</v>
      </c>
      <c r="AC353" s="2">
        <v>1711.4257048313996</v>
      </c>
      <c r="AD353" s="2">
        <v>1208.6324853381666</v>
      </c>
      <c r="AE353" s="2">
        <v>608.23444747266808</v>
      </c>
      <c r="AF353" s="2">
        <v>999.61862875457268</v>
      </c>
      <c r="AG353" s="2">
        <v>105.77214535925626</v>
      </c>
      <c r="AH353" s="2">
        <v>352.29128019025671</v>
      </c>
      <c r="AI353" s="2">
        <v>547229.04566331999</v>
      </c>
      <c r="AJ353" s="2">
        <v>497783.7164592176</v>
      </c>
      <c r="AL353" s="25">
        <v>0.9179202381236502</v>
      </c>
      <c r="AM353" s="25">
        <v>0.90813438159879911</v>
      </c>
      <c r="AN353" s="25">
        <v>0.9140943453911583</v>
      </c>
      <c r="AO353" s="25">
        <v>0.86996370607988105</v>
      </c>
      <c r="AP353" s="25">
        <v>0.6885263667468875</v>
      </c>
      <c r="AQ353" s="25">
        <v>0.9179202381236502</v>
      </c>
      <c r="AR353" s="25">
        <v>0.90813438159879911</v>
      </c>
      <c r="AS353" s="25">
        <v>0.9140943453911583</v>
      </c>
      <c r="AT353" s="25">
        <v>0.86996370607988105</v>
      </c>
      <c r="AU353" s="25">
        <v>0.6885263667468875</v>
      </c>
      <c r="AW353" s="1">
        <v>12.863235682705442</v>
      </c>
      <c r="AX353" s="1">
        <v>14.64537490343378</v>
      </c>
      <c r="AY353" s="2">
        <v>1629655.6561263476</v>
      </c>
      <c r="AZ353" s="1">
        <v>15.231240814702053</v>
      </c>
      <c r="BA353" s="1">
        <v>17.051855068101393</v>
      </c>
      <c r="BB353" s="2">
        <v>1281194.883267205</v>
      </c>
      <c r="BC353" s="2">
        <f t="shared" si="48"/>
        <v>-348460.77285914263</v>
      </c>
      <c r="BD353" s="242">
        <f t="shared" si="49"/>
        <v>2.3680051319966111</v>
      </c>
      <c r="BE353" s="510">
        <f t="shared" si="43"/>
        <v>-147153.72367682913</v>
      </c>
      <c r="BF353" s="161">
        <f t="shared" si="44"/>
        <v>428462.05310652312</v>
      </c>
      <c r="BG353" s="2">
        <f t="shared" si="45"/>
        <v>1155803.6470851235</v>
      </c>
      <c r="BI353">
        <f t="shared" si="46"/>
        <v>0</v>
      </c>
      <c r="BJ353" s="90">
        <f t="shared" si="47"/>
        <v>1</v>
      </c>
      <c r="BP353" s="206">
        <f t="shared" si="50"/>
        <v>1155803.6470851235</v>
      </c>
    </row>
    <row r="354" spans="1:68">
      <c r="A354" s="11">
        <v>348</v>
      </c>
      <c r="C354" s="25">
        <v>0.91657895228224706</v>
      </c>
      <c r="D354" s="25">
        <v>8.3421047717752966E-2</v>
      </c>
      <c r="E354" s="426" t="e">
        <v>#REF!</v>
      </c>
      <c r="F354" s="25">
        <v>0.85388780596228742</v>
      </c>
      <c r="G354" s="25">
        <v>0.14611219403771261</v>
      </c>
      <c r="H354" s="426" t="e">
        <v>#REF!</v>
      </c>
      <c r="I354" s="25">
        <v>0.74599466690765803</v>
      </c>
      <c r="J354" s="25">
        <v>0.25400533309234191</v>
      </c>
      <c r="K354" s="426" t="e">
        <v>#REF!</v>
      </c>
      <c r="L354" s="25">
        <v>0.11022929790169056</v>
      </c>
      <c r="M354" s="25">
        <v>0.49888531900516986</v>
      </c>
      <c r="N354" s="25">
        <v>0.39088538309313958</v>
      </c>
      <c r="O354" s="25">
        <v>-11.259706141884653</v>
      </c>
      <c r="P354" s="25">
        <v>3.3781261321818377E-2</v>
      </c>
      <c r="Q354" s="25">
        <v>5.3229746860616885E-5</v>
      </c>
      <c r="R354" s="25">
        <v>1.0920579937244741</v>
      </c>
      <c r="S354" s="146"/>
      <c r="T354">
        <v>1.098256930674689</v>
      </c>
      <c r="U354">
        <v>0.45359756420576014</v>
      </c>
      <c r="V354">
        <v>0.33808310863158225</v>
      </c>
      <c r="W354">
        <v>1</v>
      </c>
      <c r="Y354" s="2">
        <v>626.11824911289193</v>
      </c>
      <c r="Z354" s="2">
        <v>8592.7569674433671</v>
      </c>
      <c r="AA354" s="2">
        <v>38.339591209259382</v>
      </c>
      <c r="AB354" s="2">
        <v>1497.7564297193228</v>
      </c>
      <c r="AC354" s="2">
        <v>2091.3932745906036</v>
      </c>
      <c r="AD354" s="2">
        <v>144.86678019472106</v>
      </c>
      <c r="AE354" s="2">
        <v>532.12869353720521</v>
      </c>
      <c r="AF354" s="2">
        <v>908.98266831799447</v>
      </c>
      <c r="AG354" s="2">
        <v>115.18331634226756</v>
      </c>
      <c r="AH354" s="2">
        <v>492.44936789802301</v>
      </c>
      <c r="AI354" s="2">
        <v>681863.8691916042</v>
      </c>
      <c r="AJ354" s="2">
        <v>636877.79512951046</v>
      </c>
      <c r="AL354" s="25">
        <v>0.91653428913256751</v>
      </c>
      <c r="AM354" s="25">
        <v>0.91754414474061297</v>
      </c>
      <c r="AN354" s="25">
        <v>0.91119254797971261</v>
      </c>
      <c r="AO354" s="25">
        <v>0.86973572440653701</v>
      </c>
      <c r="AP354" s="25">
        <v>0.66326745646978313</v>
      </c>
      <c r="AQ354" s="25">
        <v>0.91653428913256751</v>
      </c>
      <c r="AR354" s="25">
        <v>0.91754414474061297</v>
      </c>
      <c r="AS354" s="25">
        <v>0.91119254797971261</v>
      </c>
      <c r="AT354" s="25">
        <v>0.86973572440653701</v>
      </c>
      <c r="AU354" s="25">
        <v>0.66326745646978313</v>
      </c>
      <c r="AW354" s="1">
        <v>13.106000334256665</v>
      </c>
      <c r="AX354" s="1">
        <v>15.00135198049656</v>
      </c>
      <c r="AY354" s="2">
        <v>2163931.9453836675</v>
      </c>
      <c r="AZ354" s="1">
        <v>14.858957033689338</v>
      </c>
      <c r="BA354" s="1">
        <v>16.746750053478877</v>
      </c>
      <c r="BB354" s="2">
        <v>1552898.3423320183</v>
      </c>
      <c r="BC354" s="2">
        <f t="shared" si="48"/>
        <v>-611033.60305164917</v>
      </c>
      <c r="BD354" s="242">
        <f t="shared" si="49"/>
        <v>1.7529566994326728</v>
      </c>
      <c r="BE354" s="510">
        <f t="shared" si="43"/>
        <v>-348573.12975808483</v>
      </c>
      <c r="BF354" s="161">
        <f t="shared" si="44"/>
        <v>-66971.891902601114</v>
      </c>
      <c r="BG354" s="2">
        <f t="shared" si="45"/>
        <v>824534.7830582757</v>
      </c>
      <c r="BI354">
        <f t="shared" si="46"/>
        <v>0</v>
      </c>
      <c r="BJ354" s="90">
        <f t="shared" si="47"/>
        <v>1</v>
      </c>
      <c r="BP354" s="206">
        <f t="shared" si="50"/>
        <v>824534.7830582757</v>
      </c>
    </row>
    <row r="355" spans="1:68">
      <c r="A355" s="11">
        <v>349</v>
      </c>
      <c r="C355" s="25">
        <v>0.91420903508865647</v>
      </c>
      <c r="D355" s="25">
        <v>8.5790964911343554E-2</v>
      </c>
      <c r="E355" s="426" t="e">
        <v>#REF!</v>
      </c>
      <c r="F355" s="25">
        <v>0.85655083046857516</v>
      </c>
      <c r="G355" s="25">
        <v>0.14344916953142484</v>
      </c>
      <c r="H355" s="426" t="e">
        <v>#REF!</v>
      </c>
      <c r="I355" s="25">
        <v>0.75261864383910837</v>
      </c>
      <c r="J355" s="25">
        <v>0.2473813561608916</v>
      </c>
      <c r="K355" s="426" t="e">
        <v>#REF!</v>
      </c>
      <c r="L355" s="25">
        <v>0.11218479174237606</v>
      </c>
      <c r="M355" s="25">
        <v>0.50164772702319582</v>
      </c>
      <c r="N355" s="25">
        <v>0.38616748123442812</v>
      </c>
      <c r="O355" s="25">
        <v>-10.99814360629645</v>
      </c>
      <c r="P355" s="25">
        <v>3.633700123870999E-2</v>
      </c>
      <c r="Q355" s="25">
        <v>7.6978102915788746E-5</v>
      </c>
      <c r="R355" s="25">
        <v>1.0378012505342729</v>
      </c>
      <c r="S355" s="146"/>
      <c r="T355">
        <v>1.0855011964561392</v>
      </c>
      <c r="U355">
        <v>0.45014890030305538</v>
      </c>
      <c r="V355">
        <v>0.32948568813304918</v>
      </c>
      <c r="W355">
        <v>1</v>
      </c>
      <c r="Y355" s="2">
        <v>509.88449406031435</v>
      </c>
      <c r="Z355" s="2">
        <v>2469.2574975954394</v>
      </c>
      <c r="AA355" s="2">
        <v>128.28292449501944</v>
      </c>
      <c r="AB355" s="2">
        <v>5056.8761324111656</v>
      </c>
      <c r="AC355" s="2">
        <v>933.73387895940459</v>
      </c>
      <c r="AD355" s="2">
        <v>175.02946504802807</v>
      </c>
      <c r="AE355" s="2">
        <v>527.60309512513049</v>
      </c>
      <c r="AF355" s="2">
        <v>888.43200077251629</v>
      </c>
      <c r="AG355" s="2">
        <v>102.22728597033291</v>
      </c>
      <c r="AH355" s="2">
        <v>410.15026639115428</v>
      </c>
      <c r="AI355" s="2">
        <v>707609.50943102629</v>
      </c>
      <c r="AJ355" s="2">
        <v>662264.3416191854</v>
      </c>
      <c r="AL355" s="25">
        <v>0.91486309452610004</v>
      </c>
      <c r="AM355" s="25">
        <v>0.90890928674556715</v>
      </c>
      <c r="AN355" s="25">
        <v>0.90279936208209943</v>
      </c>
      <c r="AO355" s="25">
        <v>0.85003642711883465</v>
      </c>
      <c r="AP355" s="25">
        <v>0.74364732823326896</v>
      </c>
      <c r="AQ355" s="25">
        <v>0.91486309452610004</v>
      </c>
      <c r="AR355" s="25">
        <v>0.90890928674556715</v>
      </c>
      <c r="AS355" s="25">
        <v>0.90279936208209943</v>
      </c>
      <c r="AT355" s="25">
        <v>0.85003642711883465</v>
      </c>
      <c r="AU355" s="25">
        <v>0.74364732823326896</v>
      </c>
      <c r="AW355" s="1">
        <v>13.261595934909556</v>
      </c>
      <c r="AX355" s="1">
        <v>15.063179214032026</v>
      </c>
      <c r="AY355" s="2">
        <v>2329034.078380757</v>
      </c>
      <c r="AZ355" s="1">
        <v>15.016857363888988</v>
      </c>
      <c r="BA355" s="1">
        <v>16.871177704955898</v>
      </c>
      <c r="BB355" s="2">
        <v>1785011.0489972522</v>
      </c>
      <c r="BC355" s="2">
        <f t="shared" si="48"/>
        <v>-544023.02938350476</v>
      </c>
      <c r="BD355" s="242">
        <f t="shared" si="49"/>
        <v>1.7552614289794324</v>
      </c>
      <c r="BE355" s="510">
        <f t="shared" si="43"/>
        <v>-309938.46295581048</v>
      </c>
      <c r="BF355" s="161">
        <f t="shared" si="44"/>
        <v>-207178.72879522806</v>
      </c>
      <c r="BG355" s="2">
        <f t="shared" si="45"/>
        <v>617686.12922498584</v>
      </c>
      <c r="BI355">
        <f t="shared" si="46"/>
        <v>0</v>
      </c>
      <c r="BJ355" s="90">
        <f t="shared" si="47"/>
        <v>1</v>
      </c>
      <c r="BP355" s="206">
        <f t="shared" si="50"/>
        <v>617686.12922498584</v>
      </c>
    </row>
    <row r="356" spans="1:68">
      <c r="A356" s="11">
        <v>350</v>
      </c>
      <c r="C356" s="25">
        <v>0.92603318820673397</v>
      </c>
      <c r="D356" s="25">
        <v>7.3966811793266057E-2</v>
      </c>
      <c r="E356" s="426" t="e">
        <v>#REF!</v>
      </c>
      <c r="F356" s="25">
        <v>0.85776078088715235</v>
      </c>
      <c r="G356" s="25">
        <v>0.14223921911284762</v>
      </c>
      <c r="H356" s="426" t="e">
        <v>#REF!</v>
      </c>
      <c r="I356" s="25">
        <v>0.75614042133001902</v>
      </c>
      <c r="J356" s="25">
        <v>0.24385957866998098</v>
      </c>
      <c r="K356" s="426" t="e">
        <v>#REF!</v>
      </c>
      <c r="L356" s="25">
        <v>9.4344809510181316E-2</v>
      </c>
      <c r="M356" s="25">
        <v>0.50003125297407292</v>
      </c>
      <c r="N356" s="25">
        <v>0.40562393751574577</v>
      </c>
      <c r="O356" s="25">
        <v>-11.30465884176744</v>
      </c>
      <c r="P356" s="25">
        <v>3.7981555810996666E-2</v>
      </c>
      <c r="Q356" s="25">
        <v>6.0708095624942991E-5</v>
      </c>
      <c r="R356" s="25">
        <v>1.0656769391854246</v>
      </c>
      <c r="S356" s="146"/>
      <c r="T356">
        <v>0.95056174491020873</v>
      </c>
      <c r="U356">
        <v>0.44987655607054322</v>
      </c>
      <c r="V356">
        <v>0.32518354344052453</v>
      </c>
      <c r="W356">
        <v>1</v>
      </c>
      <c r="Y356" s="2">
        <v>1270.5164639846564</v>
      </c>
      <c r="Z356" s="2">
        <v>13915.018578138312</v>
      </c>
      <c r="AA356" s="2">
        <v>700.44484461896991</v>
      </c>
      <c r="AB356" s="2">
        <v>12579.192915429201</v>
      </c>
      <c r="AC356" s="2">
        <v>2427.1165473114497</v>
      </c>
      <c r="AD356" s="2">
        <v>110.72008066053728</v>
      </c>
      <c r="AE356" s="2">
        <v>609.70191605066088</v>
      </c>
      <c r="AF356" s="2">
        <v>1140.0272251707875</v>
      </c>
      <c r="AG356" s="2">
        <v>153.55525857998313</v>
      </c>
      <c r="AH356" s="2">
        <v>274.91594186980836</v>
      </c>
      <c r="AI356" s="2">
        <v>309313.59658051556</v>
      </c>
      <c r="AJ356" s="2">
        <v>270529.14661522425</v>
      </c>
      <c r="AL356" s="25">
        <v>0.91472027110814058</v>
      </c>
      <c r="AM356" s="25">
        <v>0.90868845749292393</v>
      </c>
      <c r="AN356" s="25">
        <v>0.90997513390374529</v>
      </c>
      <c r="AO356" s="25">
        <v>0.88027887210118938</v>
      </c>
      <c r="AP356" s="25">
        <v>0.76129209902033335</v>
      </c>
      <c r="AQ356" s="25">
        <v>0.91472027110814058</v>
      </c>
      <c r="AR356" s="25">
        <v>0.90868845749292393</v>
      </c>
      <c r="AS356" s="25">
        <v>0.90997513390374529</v>
      </c>
      <c r="AT356" s="25">
        <v>0.88027887210118938</v>
      </c>
      <c r="AU356" s="25">
        <v>0.76129209902033335</v>
      </c>
      <c r="AW356" s="1">
        <v>13.272898166654075</v>
      </c>
      <c r="AX356" s="1">
        <v>14.965253706268605</v>
      </c>
      <c r="AY356" s="2">
        <v>1123935.561146853</v>
      </c>
      <c r="AZ356" s="1">
        <v>15.355381682031993</v>
      </c>
      <c r="BA356" s="1">
        <v>17.12396626113447</v>
      </c>
      <c r="BB356" s="2">
        <v>850067.1920761877</v>
      </c>
      <c r="BC356" s="2">
        <f t="shared" si="48"/>
        <v>-273868.36907066533</v>
      </c>
      <c r="BD356" s="242">
        <f t="shared" si="49"/>
        <v>2.082483515377918</v>
      </c>
      <c r="BE356" s="510">
        <f t="shared" si="43"/>
        <v>-131510.46193081877</v>
      </c>
      <c r="BF356" s="161">
        <f t="shared" si="44"/>
        <v>999728.14551779907</v>
      </c>
      <c r="BG356" s="2">
        <f t="shared" si="45"/>
        <v>1606793.8770489311</v>
      </c>
      <c r="BI356">
        <f t="shared" si="46"/>
        <v>0</v>
      </c>
      <c r="BJ356" s="90">
        <f t="shared" si="47"/>
        <v>1</v>
      </c>
      <c r="BP356" s="206">
        <f t="shared" si="50"/>
        <v>1606793.8770489311</v>
      </c>
    </row>
    <row r="357" spans="1:68">
      <c r="A357" s="11">
        <v>351</v>
      </c>
      <c r="C357" s="25">
        <v>0.93319996357103929</v>
      </c>
      <c r="D357" s="25">
        <v>6.6800036428960721E-2</v>
      </c>
      <c r="E357" s="426" t="e">
        <v>#REF!</v>
      </c>
      <c r="F357" s="25">
        <v>0.85664176250016444</v>
      </c>
      <c r="G357" s="25">
        <v>0.14335823749983553</v>
      </c>
      <c r="H357" s="426" t="e">
        <v>#REF!</v>
      </c>
      <c r="I357" s="25">
        <v>0.73552109016933753</v>
      </c>
      <c r="J357" s="25">
        <v>0.26447890983066247</v>
      </c>
      <c r="K357" s="426" t="e">
        <v>#REF!</v>
      </c>
      <c r="L357" s="25">
        <v>0.1426287158546039</v>
      </c>
      <c r="M357" s="25">
        <v>0.50019345892526579</v>
      </c>
      <c r="N357" s="25">
        <v>0.35717782522013031</v>
      </c>
      <c r="O357" s="25">
        <v>-11.855312529033368</v>
      </c>
      <c r="P357" s="25">
        <v>3.9037301384212256E-2</v>
      </c>
      <c r="Q357" s="25">
        <v>3.6589623419000916E-5</v>
      </c>
      <c r="R357" s="25">
        <v>1.1367793146777558</v>
      </c>
      <c r="S357" s="146"/>
      <c r="T357">
        <v>0.88830389540976196</v>
      </c>
      <c r="U357">
        <v>0.44579258938300825</v>
      </c>
      <c r="V357">
        <v>0.35247016706248535</v>
      </c>
      <c r="W357">
        <v>1</v>
      </c>
      <c r="Y357" s="2">
        <v>535.43880755752889</v>
      </c>
      <c r="Z357" s="2">
        <v>1193.4639026691405</v>
      </c>
      <c r="AA357" s="2">
        <v>235.46915989468656</v>
      </c>
      <c r="AB357" s="2">
        <v>17501.949858346867</v>
      </c>
      <c r="AC357" s="2">
        <v>1977.9591611240223</v>
      </c>
      <c r="AD357" s="2">
        <v>1625.0054331907918</v>
      </c>
      <c r="AE357" s="2">
        <v>474.41063450819604</v>
      </c>
      <c r="AF357" s="2">
        <v>756.64345361806772</v>
      </c>
      <c r="AG357" s="2">
        <v>127.90769603366566</v>
      </c>
      <c r="AH357" s="2">
        <v>321.68301112878373</v>
      </c>
      <c r="AI357" s="2">
        <v>394435.17598287045</v>
      </c>
      <c r="AJ357" s="2">
        <v>369534.23619518877</v>
      </c>
      <c r="AL357" s="25">
        <v>0.91896877491962381</v>
      </c>
      <c r="AM357" s="25">
        <v>0.91204410303918804</v>
      </c>
      <c r="AN357" s="25">
        <v>0.92056496319928149</v>
      </c>
      <c r="AO357" s="25">
        <v>0.85303799347766252</v>
      </c>
      <c r="AP357" s="25">
        <v>0.634138082700197</v>
      </c>
      <c r="AQ357" s="25">
        <v>0.91896877491962381</v>
      </c>
      <c r="AR357" s="25">
        <v>0.91204410303918804</v>
      </c>
      <c r="AS357" s="25">
        <v>0.92056496319928149</v>
      </c>
      <c r="AT357" s="25">
        <v>0.85303799347766252</v>
      </c>
      <c r="AU357" s="25">
        <v>0.634138082700197</v>
      </c>
      <c r="AW357" s="1">
        <v>13.182649644282812</v>
      </c>
      <c r="AX357" s="1">
        <v>15.194900721266325</v>
      </c>
      <c r="AY357" s="2">
        <v>1281760.5207527431</v>
      </c>
      <c r="AZ357" s="1">
        <v>15.412751974958033</v>
      </c>
      <c r="BA357" s="1">
        <v>17.363042948873343</v>
      </c>
      <c r="BB357" s="2">
        <v>1174032.1200080074</v>
      </c>
      <c r="BC357" s="2">
        <f t="shared" si="48"/>
        <v>-107728.40074473573</v>
      </c>
      <c r="BD357" s="242">
        <f t="shared" si="49"/>
        <v>2.230102330675221</v>
      </c>
      <c r="BE357" s="510">
        <f t="shared" si="43"/>
        <v>-48306.483188203376</v>
      </c>
      <c r="BF357" s="161">
        <f t="shared" si="44"/>
        <v>827463.42233250686</v>
      </c>
      <c r="BG357" s="2">
        <f t="shared" si="45"/>
        <v>1292008.1959852779</v>
      </c>
      <c r="BI357">
        <f t="shared" si="46"/>
        <v>0</v>
      </c>
      <c r="BJ357" s="90">
        <f t="shared" si="47"/>
        <v>1</v>
      </c>
      <c r="BP357" s="206">
        <f t="shared" si="50"/>
        <v>1292008.1959852779</v>
      </c>
    </row>
    <row r="358" spans="1:68">
      <c r="A358" s="11">
        <v>352</v>
      </c>
      <c r="C358" s="25">
        <v>0.93059058566208286</v>
      </c>
      <c r="D358" s="25">
        <v>6.9409414337917127E-2</v>
      </c>
      <c r="E358" s="426" t="e">
        <v>#REF!</v>
      </c>
      <c r="F358" s="25">
        <v>0.8544179708515145</v>
      </c>
      <c r="G358" s="25">
        <v>0.14558202914848548</v>
      </c>
      <c r="H358" s="426" t="e">
        <v>#REF!</v>
      </c>
      <c r="I358" s="25">
        <v>0.73763836358636281</v>
      </c>
      <c r="J358" s="25">
        <v>0.26236163641363713</v>
      </c>
      <c r="K358" s="426" t="e">
        <v>#REF!</v>
      </c>
      <c r="L358" s="25">
        <v>0.1372650765077158</v>
      </c>
      <c r="M358" s="25">
        <v>0.50228640468496222</v>
      </c>
      <c r="N358" s="25">
        <v>0.36044851880732198</v>
      </c>
      <c r="O358" s="25">
        <v>-10.821624698529304</v>
      </c>
      <c r="P358" s="25">
        <v>3.3562441657624412E-2</v>
      </c>
      <c r="Q358" s="25">
        <v>8.1737133503587343E-5</v>
      </c>
      <c r="R358" s="25">
        <v>1.0378596216184186</v>
      </c>
      <c r="S358" s="146"/>
      <c r="T358">
        <v>0.8662093934348718</v>
      </c>
      <c r="U358">
        <v>0.45104438333168934</v>
      </c>
      <c r="V358">
        <v>0.3507171845908687</v>
      </c>
      <c r="W358">
        <v>1</v>
      </c>
      <c r="Y358" s="2">
        <v>844.63343481037521</v>
      </c>
      <c r="Z358" s="2">
        <v>3465.937664913014</v>
      </c>
      <c r="AA358" s="2">
        <v>538.3580273647168</v>
      </c>
      <c r="AB358" s="2">
        <v>1257.1065516651288</v>
      </c>
      <c r="AC358" s="2">
        <v>164.59049267091987</v>
      </c>
      <c r="AD358" s="2">
        <v>505.39122159346499</v>
      </c>
      <c r="AE358" s="2">
        <v>645.07185811487841</v>
      </c>
      <c r="AF358" s="2">
        <v>953.15776176694317</v>
      </c>
      <c r="AG358" s="2">
        <v>115.24024780676415</v>
      </c>
      <c r="AH358" s="2">
        <v>405.75945234969066</v>
      </c>
      <c r="AI358" s="2">
        <v>347492.99234521715</v>
      </c>
      <c r="AJ358" s="2">
        <v>306808.89424137183</v>
      </c>
      <c r="AL358" s="25">
        <v>0.91686559661596145</v>
      </c>
      <c r="AM358" s="25">
        <v>0.91500143801778566</v>
      </c>
      <c r="AN358" s="25">
        <v>0.90465695975756955</v>
      </c>
      <c r="AO358" s="25">
        <v>0.86186582496918707</v>
      </c>
      <c r="AP358" s="25">
        <v>0.73914227577989133</v>
      </c>
      <c r="AQ358" s="25">
        <v>0.91686559661596145</v>
      </c>
      <c r="AR358" s="25">
        <v>0.91500143801778566</v>
      </c>
      <c r="AS358" s="25">
        <v>0.90465695975756955</v>
      </c>
      <c r="AT358" s="25">
        <v>0.86186582496918707</v>
      </c>
      <c r="AU358" s="25">
        <v>0.73914227577989133</v>
      </c>
      <c r="AW358" s="1">
        <v>13.323223485916367</v>
      </c>
      <c r="AX358" s="1">
        <v>15.123955818819084</v>
      </c>
      <c r="AY358" s="2">
        <v>1178113.7394856096</v>
      </c>
      <c r="AZ358" s="1">
        <v>15.523288797612597</v>
      </c>
      <c r="BA358" s="1">
        <v>17.351502291508339</v>
      </c>
      <c r="BB358" s="2">
        <v>805258.85135697538</v>
      </c>
      <c r="BC358" s="2">
        <f t="shared" si="48"/>
        <v>-372854.88812863419</v>
      </c>
      <c r="BD358" s="242">
        <f t="shared" si="49"/>
        <v>2.2000653116962301</v>
      </c>
      <c r="BE358" s="510">
        <f t="shared" si="43"/>
        <v>-169474.46339271014</v>
      </c>
      <c r="BF358" s="161">
        <f t="shared" si="44"/>
        <v>953602.01826100913</v>
      </c>
      <c r="BG358" s="2">
        <f t="shared" si="45"/>
        <v>1678467.3562610401</v>
      </c>
      <c r="BI358">
        <f t="shared" si="46"/>
        <v>0</v>
      </c>
      <c r="BJ358" s="90">
        <f t="shared" si="47"/>
        <v>1</v>
      </c>
      <c r="BP358" s="206">
        <f t="shared" si="50"/>
        <v>1678467.3562610401</v>
      </c>
    </row>
    <row r="359" spans="1:68">
      <c r="A359" s="11">
        <v>353</v>
      </c>
      <c r="C359" s="25">
        <v>0.92570998753989353</v>
      </c>
      <c r="D359" s="25">
        <v>7.4290012460106455E-2</v>
      </c>
      <c r="E359" s="426" t="e">
        <v>#REF!</v>
      </c>
      <c r="F359" s="25">
        <v>0.85923325520912219</v>
      </c>
      <c r="G359" s="25">
        <v>0.14076674479087781</v>
      </c>
      <c r="H359" s="426" t="e">
        <v>#REF!</v>
      </c>
      <c r="I359" s="25">
        <v>0.74664305207174264</v>
      </c>
      <c r="J359" s="25">
        <v>0.25335694792825736</v>
      </c>
      <c r="K359" s="426" t="e">
        <v>#REF!</v>
      </c>
      <c r="L359" s="25">
        <v>0.13362294552560089</v>
      </c>
      <c r="M359" s="25">
        <v>0.49713766489732736</v>
      </c>
      <c r="N359" s="25">
        <v>0.36923938957707175</v>
      </c>
      <c r="O359" s="25">
        <v>-10.642649958676879</v>
      </c>
      <c r="P359" s="25">
        <v>3.3543422423253103E-2</v>
      </c>
      <c r="Q359" s="25">
        <v>9.7678780107648342E-5</v>
      </c>
      <c r="R359" s="25">
        <v>1.0203185831028345</v>
      </c>
      <c r="S359" s="146"/>
      <c r="T359">
        <v>0.9757487572872493</v>
      </c>
      <c r="U359">
        <v>0.4426078392916642</v>
      </c>
      <c r="V359">
        <v>0.33772441904756295</v>
      </c>
      <c r="W359">
        <v>1</v>
      </c>
      <c r="Y359" s="2">
        <v>229.13676282586653</v>
      </c>
      <c r="Z359" s="2">
        <v>1968.5810462117704</v>
      </c>
      <c r="AA359" s="2">
        <v>544.79545119003615</v>
      </c>
      <c r="AB359" s="2">
        <v>3417.5998553155155</v>
      </c>
      <c r="AC359" s="2">
        <v>1308.9645001301194</v>
      </c>
      <c r="AD359" s="2">
        <v>586.01588538033877</v>
      </c>
      <c r="AE359" s="2">
        <v>569.84499477072882</v>
      </c>
      <c r="AF359" s="2">
        <v>1115.1283651706801</v>
      </c>
      <c r="AG359" s="2">
        <v>137.1029631483359</v>
      </c>
      <c r="AH359" s="2">
        <v>220.07660116423168</v>
      </c>
      <c r="AI359" s="2">
        <v>673841.78621252684</v>
      </c>
      <c r="AJ359" s="2">
        <v>639202.44400665874</v>
      </c>
      <c r="AL359" s="25">
        <v>0.91545822938891386</v>
      </c>
      <c r="AM359" s="25">
        <v>0.91824415884719046</v>
      </c>
      <c r="AN359" s="25">
        <v>0.90663486928647896</v>
      </c>
      <c r="AO359" s="25">
        <v>0.89523934216370815</v>
      </c>
      <c r="AP359" s="25">
        <v>0.62237596283668495</v>
      </c>
      <c r="AQ359" s="25">
        <v>0.91545822938891386</v>
      </c>
      <c r="AR359" s="25">
        <v>0.91824415884719046</v>
      </c>
      <c r="AS359" s="25">
        <v>0.90663486928647896</v>
      </c>
      <c r="AT359" s="25">
        <v>0.89523934216370815</v>
      </c>
      <c r="AU359" s="25">
        <v>0.62237596283668495</v>
      </c>
      <c r="AW359" s="1">
        <v>13.159665071734723</v>
      </c>
      <c r="AX359" s="1">
        <v>15.220192404079713</v>
      </c>
      <c r="AY359" s="2">
        <v>2225030.055169669</v>
      </c>
      <c r="AZ359" s="1">
        <v>15.227812306567607</v>
      </c>
      <c r="BA359" s="1">
        <v>17.232283797484719</v>
      </c>
      <c r="BB359" s="2">
        <v>1618801.3001781018</v>
      </c>
      <c r="BC359" s="2">
        <f t="shared" si="48"/>
        <v>-606228.75499156723</v>
      </c>
      <c r="BD359" s="242">
        <f t="shared" si="49"/>
        <v>2.0681472348328835</v>
      </c>
      <c r="BE359" s="510">
        <f t="shared" si="43"/>
        <v>-293126.49736978399</v>
      </c>
      <c r="BF359" s="161">
        <f t="shared" si="44"/>
        <v>-119483.64369211346</v>
      </c>
      <c r="BG359" s="2">
        <f t="shared" si="45"/>
        <v>817648.66887271544</v>
      </c>
      <c r="BI359">
        <f t="shared" si="46"/>
        <v>0</v>
      </c>
      <c r="BJ359" s="90">
        <f t="shared" si="47"/>
        <v>1</v>
      </c>
      <c r="BP359" s="206">
        <f t="shared" si="50"/>
        <v>817648.66887271544</v>
      </c>
    </row>
    <row r="360" spans="1:68">
      <c r="A360" s="11">
        <v>354</v>
      </c>
      <c r="C360" s="25">
        <v>0.9217397353598662</v>
      </c>
      <c r="D360" s="25">
        <v>7.8260264640133748E-2</v>
      </c>
      <c r="E360" s="426" t="e">
        <v>#REF!</v>
      </c>
      <c r="F360" s="25">
        <v>0.85807265737548089</v>
      </c>
      <c r="G360" s="25">
        <v>0.14192734262451914</v>
      </c>
      <c r="H360" s="426" t="e">
        <v>#REF!</v>
      </c>
      <c r="I360" s="25">
        <v>0.75304412821589517</v>
      </c>
      <c r="J360" s="25">
        <v>0.24695587178410483</v>
      </c>
      <c r="K360" s="426" t="e">
        <v>#REF!</v>
      </c>
      <c r="L360" s="25">
        <v>0.12203420372472951</v>
      </c>
      <c r="M360" s="25">
        <v>0.4998573961555815</v>
      </c>
      <c r="N360" s="25">
        <v>0.37810840011968905</v>
      </c>
      <c r="O360" s="25">
        <v>-11.264512172272822</v>
      </c>
      <c r="P360" s="25">
        <v>3.9467905412665594E-2</v>
      </c>
      <c r="Q360" s="25">
        <v>6.7265697614710601E-5</v>
      </c>
      <c r="R360" s="25">
        <v>1.0536047415700707</v>
      </c>
      <c r="S360" s="146"/>
      <c r="T360">
        <v>1.0159835044309007</v>
      </c>
      <c r="U360">
        <v>0.4421213350590123</v>
      </c>
      <c r="V360">
        <v>0.3283780253910672</v>
      </c>
      <c r="W360">
        <v>1</v>
      </c>
      <c r="Y360" s="2">
        <v>422.90130203509239</v>
      </c>
      <c r="Z360" s="2">
        <v>6274.8908836051296</v>
      </c>
      <c r="AA360" s="2">
        <v>255.14264921287665</v>
      </c>
      <c r="AB360" s="2">
        <v>1204.3074371093455</v>
      </c>
      <c r="AC360" s="2">
        <v>585.70495968309615</v>
      </c>
      <c r="AD360" s="2">
        <v>195.31628060300298</v>
      </c>
      <c r="AE360" s="2">
        <v>617.50015059795567</v>
      </c>
      <c r="AF360" s="2">
        <v>1079.1138285289908</v>
      </c>
      <c r="AG360" s="2">
        <v>152.37721850671136</v>
      </c>
      <c r="AH360" s="2">
        <v>362.9033155801352</v>
      </c>
      <c r="AI360" s="2">
        <v>685388.28115703934</v>
      </c>
      <c r="AJ360" s="2">
        <v>656424.86719031679</v>
      </c>
      <c r="AL360" s="25">
        <v>0.91561399410521538</v>
      </c>
      <c r="AM360" s="25">
        <v>0.91447942463834497</v>
      </c>
      <c r="AN360" s="25">
        <v>0.91199125993354424</v>
      </c>
      <c r="AO360" s="25">
        <v>0.90560329803988826</v>
      </c>
      <c r="AP360" s="25">
        <v>0.64162321086913432</v>
      </c>
      <c r="AQ360" s="25">
        <v>0.91561399410521538</v>
      </c>
      <c r="AR360" s="25">
        <v>0.91447942463834497</v>
      </c>
      <c r="AS360" s="25">
        <v>0.91199125993354424</v>
      </c>
      <c r="AT360" s="25">
        <v>0.90560329803988826</v>
      </c>
      <c r="AU360" s="25">
        <v>0.64162321086913432</v>
      </c>
      <c r="AW360" s="1">
        <v>13.161765496789434</v>
      </c>
      <c r="AX360" s="1">
        <v>15.167209848092583</v>
      </c>
      <c r="AY360" s="2">
        <v>2351658.7775806845</v>
      </c>
      <c r="AZ360" s="1">
        <v>15.151309864017763</v>
      </c>
      <c r="BA360" s="1">
        <v>17.119617679319177</v>
      </c>
      <c r="BB360" s="2">
        <v>1644746.217119318</v>
      </c>
      <c r="BC360" s="2">
        <f t="shared" si="48"/>
        <v>-706912.56046136655</v>
      </c>
      <c r="BD360" s="242">
        <f t="shared" si="49"/>
        <v>1.9895443672283299</v>
      </c>
      <c r="BE360" s="510">
        <f t="shared" si="43"/>
        <v>-355313.79551297927</v>
      </c>
      <c r="BF360" s="161">
        <f t="shared" si="44"/>
        <v>-245776.29809437506</v>
      </c>
      <c r="BG360" s="2">
        <f t="shared" si="45"/>
        <v>779463.36112352414</v>
      </c>
      <c r="BI360">
        <f t="shared" si="46"/>
        <v>0</v>
      </c>
      <c r="BJ360" s="90">
        <f t="shared" si="47"/>
        <v>1</v>
      </c>
      <c r="BP360" s="206">
        <f t="shared" si="50"/>
        <v>779463.36112352414</v>
      </c>
    </row>
    <row r="361" spans="1:68">
      <c r="A361" s="11">
        <v>355</v>
      </c>
      <c r="C361" s="25">
        <v>0.92266488231378074</v>
      </c>
      <c r="D361" s="25">
        <v>7.7335117686219285E-2</v>
      </c>
      <c r="E361" s="426" t="e">
        <v>#REF!</v>
      </c>
      <c r="F361" s="25">
        <v>0.85489655724755365</v>
      </c>
      <c r="G361" s="25">
        <v>0.14510344275244635</v>
      </c>
      <c r="H361" s="426" t="e">
        <v>#REF!</v>
      </c>
      <c r="I361" s="25">
        <v>0.73426715146758492</v>
      </c>
      <c r="J361" s="25">
        <v>0.26573284853241513</v>
      </c>
      <c r="K361" s="426" t="e">
        <v>#REF!</v>
      </c>
      <c r="L361" s="25">
        <v>0.10187121181897474</v>
      </c>
      <c r="M361" s="25">
        <v>0.50231104714844976</v>
      </c>
      <c r="N361" s="25">
        <v>0.3958177410325755</v>
      </c>
      <c r="O361" s="25">
        <v>-11.098257693684735</v>
      </c>
      <c r="P361" s="25">
        <v>3.4461258243629639E-2</v>
      </c>
      <c r="Q361" s="25">
        <v>6.4368585449225846E-5</v>
      </c>
      <c r="R361" s="25">
        <v>1.0645168878978706</v>
      </c>
      <c r="S361" s="146"/>
      <c r="T361">
        <v>0.99871872373099002</v>
      </c>
      <c r="U361">
        <v>0.45418231503765</v>
      </c>
      <c r="V361">
        <v>0.35324303553704589</v>
      </c>
      <c r="W361">
        <v>1</v>
      </c>
      <c r="Y361" s="2">
        <v>2044.5847629918987</v>
      </c>
      <c r="Z361" s="2">
        <v>1997.1099059755688</v>
      </c>
      <c r="AA361" s="2">
        <v>1038.5363595548381</v>
      </c>
      <c r="AB361" s="2">
        <v>15361.745728200973</v>
      </c>
      <c r="AC361" s="2">
        <v>140.70038751700349</v>
      </c>
      <c r="AD361" s="2">
        <v>1091.6477385078231</v>
      </c>
      <c r="AE361" s="2">
        <v>559.41122776076645</v>
      </c>
      <c r="AF361" s="2">
        <v>769.09833572166565</v>
      </c>
      <c r="AG361" s="2">
        <v>146.62992503570598</v>
      </c>
      <c r="AH361" s="2">
        <v>320.8005772556221</v>
      </c>
      <c r="AI361" s="2">
        <v>547120.28944828198</v>
      </c>
      <c r="AJ361" s="2">
        <v>506937.81100430305</v>
      </c>
      <c r="AL361" s="25">
        <v>0.92418060993259754</v>
      </c>
      <c r="AM361" s="25">
        <v>0.91687935149854849</v>
      </c>
      <c r="AN361" s="25">
        <v>0.91654775052889437</v>
      </c>
      <c r="AO361" s="25">
        <v>0.86342114768841349</v>
      </c>
      <c r="AP361" s="25">
        <v>0.70861222212325714</v>
      </c>
      <c r="AQ361" s="25">
        <v>0.92418060993259754</v>
      </c>
      <c r="AR361" s="25">
        <v>0.91687935149854849</v>
      </c>
      <c r="AS361" s="25">
        <v>0.91654775052889437</v>
      </c>
      <c r="AT361" s="25">
        <v>0.86342114768841349</v>
      </c>
      <c r="AU361" s="25">
        <v>0.70861222212325714</v>
      </c>
      <c r="AW361" s="1">
        <v>13.258785638357891</v>
      </c>
      <c r="AX361" s="1">
        <v>14.9929922056909</v>
      </c>
      <c r="AY361" s="2">
        <v>1705306.1116636281</v>
      </c>
      <c r="AZ361" s="1">
        <v>15.176591486292653</v>
      </c>
      <c r="BA361" s="1">
        <v>16.920385472515445</v>
      </c>
      <c r="BB361" s="2">
        <v>1492682.1016919469</v>
      </c>
      <c r="BC361" s="2">
        <f t="shared" si="48"/>
        <v>-212624.00997168128</v>
      </c>
      <c r="BD361" s="242">
        <f t="shared" si="49"/>
        <v>1.9178058479347619</v>
      </c>
      <c r="BE361" s="510">
        <f t="shared" si="43"/>
        <v>-110868.37085237323</v>
      </c>
      <c r="BF361" s="161">
        <f t="shared" si="44"/>
        <v>416099.59047363442</v>
      </c>
      <c r="BG361" s="2">
        <f t="shared" si="45"/>
        <v>935572.53611487756</v>
      </c>
      <c r="BI361">
        <f t="shared" si="46"/>
        <v>0</v>
      </c>
      <c r="BJ361" s="90">
        <f t="shared" si="47"/>
        <v>1</v>
      </c>
      <c r="BP361" s="206">
        <f t="shared" si="50"/>
        <v>935572.53611487756</v>
      </c>
    </row>
    <row r="362" spans="1:68">
      <c r="A362" s="11">
        <v>356</v>
      </c>
      <c r="C362" s="25">
        <v>0.9217034743328214</v>
      </c>
      <c r="D362" s="25">
        <v>7.8296525667178582E-2</v>
      </c>
      <c r="E362" s="426" t="e">
        <v>#REF!</v>
      </c>
      <c r="F362" s="25">
        <v>0.85486267594332799</v>
      </c>
      <c r="G362" s="25">
        <v>0.14513732405667198</v>
      </c>
      <c r="H362" s="426" t="e">
        <v>#REF!</v>
      </c>
      <c r="I362" s="25">
        <v>0.7456869893466741</v>
      </c>
      <c r="J362" s="25">
        <v>0.2543130106533259</v>
      </c>
      <c r="K362" s="426" t="e">
        <v>#REF!</v>
      </c>
      <c r="L362" s="25">
        <v>0.16245747796573812</v>
      </c>
      <c r="M362" s="25">
        <v>0.49707198215827808</v>
      </c>
      <c r="N362" s="25">
        <v>0.3404705398759838</v>
      </c>
      <c r="O362" s="25">
        <v>-11.350401586632987</v>
      </c>
      <c r="P362" s="25">
        <v>3.7479793251934485E-2</v>
      </c>
      <c r="Q362" s="25">
        <v>5.6784323215924576E-5</v>
      </c>
      <c r="R362" s="25">
        <v>1.0855534089395054</v>
      </c>
      <c r="S362" s="146"/>
      <c r="T362">
        <v>1.0029037391239337</v>
      </c>
      <c r="U362">
        <v>0.45573125949066517</v>
      </c>
      <c r="V362">
        <v>0.33923725037725255</v>
      </c>
      <c r="W362">
        <v>1</v>
      </c>
      <c r="Y362" s="2">
        <v>125.55842069031928</v>
      </c>
      <c r="Z362" s="2">
        <v>2563.6273124359841</v>
      </c>
      <c r="AA362" s="2">
        <v>406.91057604061967</v>
      </c>
      <c r="AB362" s="2">
        <v>10551.929352327526</v>
      </c>
      <c r="AC362" s="2">
        <v>1147.0141387555348</v>
      </c>
      <c r="AD362" s="2">
        <v>1023.3910832903481</v>
      </c>
      <c r="AE362" s="2">
        <v>572.25499832970684</v>
      </c>
      <c r="AF362" s="2">
        <v>1166.6159926258838</v>
      </c>
      <c r="AG362" s="2">
        <v>111.10119959193328</v>
      </c>
      <c r="AH362" s="2">
        <v>427.29585977615301</v>
      </c>
      <c r="AI362" s="2">
        <v>508735.16639644234</v>
      </c>
      <c r="AJ362" s="2">
        <v>481500.09832199424</v>
      </c>
      <c r="AL362" s="25">
        <v>0.90986999819106529</v>
      </c>
      <c r="AM362" s="25">
        <v>0.91187584391771326</v>
      </c>
      <c r="AN362" s="25">
        <v>0.91156830590312232</v>
      </c>
      <c r="AO362" s="25">
        <v>0.83485122770951359</v>
      </c>
      <c r="AP362" s="25">
        <v>0.64753163687294202</v>
      </c>
      <c r="AQ362" s="25">
        <v>0.90986999819106529</v>
      </c>
      <c r="AR362" s="25">
        <v>0.91187584391771326</v>
      </c>
      <c r="AS362" s="25">
        <v>0.91156830590312232</v>
      </c>
      <c r="AT362" s="25">
        <v>0.83485122770951359</v>
      </c>
      <c r="AU362" s="25">
        <v>0.64753163687294202</v>
      </c>
      <c r="AW362" s="1">
        <v>13.10467862726267</v>
      </c>
      <c r="AX362" s="1">
        <v>15.243331767996333</v>
      </c>
      <c r="AY362" s="2">
        <v>1769271.4506128312</v>
      </c>
      <c r="AZ362" s="1">
        <v>15.044070373091621</v>
      </c>
      <c r="BA362" s="1">
        <v>17.135211722729426</v>
      </c>
      <c r="BB362" s="2">
        <v>1453593.1202840102</v>
      </c>
      <c r="BC362" s="2">
        <f t="shared" si="48"/>
        <v>-315678.33032882097</v>
      </c>
      <c r="BD362" s="242">
        <f t="shared" si="49"/>
        <v>1.9393917458289511</v>
      </c>
      <c r="BE362" s="510">
        <f t="shared" si="43"/>
        <v>-162771.82317999972</v>
      </c>
      <c r="BF362" s="161">
        <f t="shared" si="44"/>
        <v>327477.12974919612</v>
      </c>
      <c r="BG362" s="2">
        <f t="shared" si="45"/>
        <v>953458.13941064943</v>
      </c>
      <c r="BI362">
        <f t="shared" si="46"/>
        <v>0</v>
      </c>
      <c r="BJ362" s="90">
        <f t="shared" si="47"/>
        <v>1</v>
      </c>
      <c r="BP362" s="206">
        <f t="shared" si="50"/>
        <v>953458.13941064943</v>
      </c>
    </row>
    <row r="363" spans="1:68">
      <c r="A363" s="11">
        <v>357</v>
      </c>
      <c r="C363" s="25">
        <v>0.91877077898382808</v>
      </c>
      <c r="D363" s="25">
        <v>8.1229221016171888E-2</v>
      </c>
      <c r="E363" s="426" t="e">
        <v>#REF!</v>
      </c>
      <c r="F363" s="25">
        <v>0.848444181851159</v>
      </c>
      <c r="G363" s="25">
        <v>0.15155581814884098</v>
      </c>
      <c r="H363" s="426" t="e">
        <v>#REF!</v>
      </c>
      <c r="I363" s="25">
        <v>0.74956058383884894</v>
      </c>
      <c r="J363" s="25">
        <v>0.25043941616115106</v>
      </c>
      <c r="K363" s="426" t="e">
        <v>#REF!</v>
      </c>
      <c r="L363" s="25">
        <v>9.5249031836491915E-2</v>
      </c>
      <c r="M363" s="25">
        <v>0.50387796929700146</v>
      </c>
      <c r="N363" s="25">
        <v>0.40087299886650662</v>
      </c>
      <c r="O363" s="25">
        <v>-10.996306941760349</v>
      </c>
      <c r="P363" s="25">
        <v>3.71283387146773E-2</v>
      </c>
      <c r="Q363" s="25">
        <v>7.9725847427379706E-5</v>
      </c>
      <c r="R363" s="25">
        <v>1.0366732754071273</v>
      </c>
      <c r="S363" s="146"/>
      <c r="T363">
        <v>1.0823855053309366</v>
      </c>
      <c r="U363">
        <v>0.46588171783745025</v>
      </c>
      <c r="V363">
        <v>0.33258188230906566</v>
      </c>
      <c r="W363">
        <v>1</v>
      </c>
      <c r="Y363" s="2">
        <v>1146.9875184448731</v>
      </c>
      <c r="Z363" s="2">
        <v>1664.3242625103103</v>
      </c>
      <c r="AA363" s="2">
        <v>3837.6111937561486</v>
      </c>
      <c r="AB363" s="2">
        <v>11606.025918487285</v>
      </c>
      <c r="AC363" s="2">
        <v>1933.9659022948549</v>
      </c>
      <c r="AD363" s="2">
        <v>827.66033115729829</v>
      </c>
      <c r="AE363" s="2">
        <v>619.1730354804547</v>
      </c>
      <c r="AF363" s="2">
        <v>821.05556526953524</v>
      </c>
      <c r="AG363" s="2">
        <v>179.99892368692525</v>
      </c>
      <c r="AH363" s="2">
        <v>391.57403806909014</v>
      </c>
      <c r="AI363" s="2">
        <v>514392.64569272834</v>
      </c>
      <c r="AJ363" s="2">
        <v>487999.47215359425</v>
      </c>
      <c r="AL363" s="25">
        <v>0.92371062645966229</v>
      </c>
      <c r="AM363" s="25">
        <v>0.91514527965713555</v>
      </c>
      <c r="AN363" s="25">
        <v>0.90793367544946557</v>
      </c>
      <c r="AO363" s="25">
        <v>0.8448453940212286</v>
      </c>
      <c r="AP363" s="25">
        <v>0.6764259667956094</v>
      </c>
      <c r="AQ363" s="25">
        <v>0.92371062645966229</v>
      </c>
      <c r="AR363" s="25">
        <v>0.91514527965713555</v>
      </c>
      <c r="AS363" s="25">
        <v>0.90793367544946557</v>
      </c>
      <c r="AT363" s="25">
        <v>0.8448453940212286</v>
      </c>
      <c r="AU363" s="25">
        <v>0.6764259667956094</v>
      </c>
      <c r="AW363" s="1">
        <v>13.245622672694118</v>
      </c>
      <c r="AX363" s="1">
        <v>15.092492101838843</v>
      </c>
      <c r="AY363" s="2">
        <v>1645926.1758052653</v>
      </c>
      <c r="AZ363" s="1">
        <v>14.963281484249308</v>
      </c>
      <c r="BA363" s="1">
        <v>16.812325159455192</v>
      </c>
      <c r="BB363" s="2">
        <v>1465827.1903781705</v>
      </c>
      <c r="BC363" s="2">
        <f t="shared" si="48"/>
        <v>-180098.98542709486</v>
      </c>
      <c r="BD363" s="242">
        <f t="shared" si="49"/>
        <v>1.7176588115551894</v>
      </c>
      <c r="BE363" s="510">
        <f t="shared" si="43"/>
        <v>-104851.43162048057</v>
      </c>
      <c r="BF363" s="161">
        <f t="shared" si="44"/>
        <v>473373.4518257936</v>
      </c>
      <c r="BG363" s="2">
        <f t="shared" si="45"/>
        <v>928297.84710171865</v>
      </c>
      <c r="BI363">
        <f t="shared" si="46"/>
        <v>0</v>
      </c>
      <c r="BJ363" s="90">
        <f t="shared" si="47"/>
        <v>1</v>
      </c>
      <c r="BP363" s="206">
        <f t="shared" si="50"/>
        <v>928297.84710171865</v>
      </c>
    </row>
    <row r="364" spans="1:68">
      <c r="A364" s="11">
        <v>358</v>
      </c>
      <c r="C364" s="25">
        <v>0.92534315085825458</v>
      </c>
      <c r="D364" s="25">
        <v>7.4656849141745377E-2</v>
      </c>
      <c r="E364" s="426" t="e">
        <v>#REF!</v>
      </c>
      <c r="F364" s="25">
        <v>0.86240151568329693</v>
      </c>
      <c r="G364" s="25">
        <v>0.13759848431670313</v>
      </c>
      <c r="H364" s="426" t="e">
        <v>#REF!</v>
      </c>
      <c r="I364" s="25">
        <v>0.74701472666819457</v>
      </c>
      <c r="J364" s="25">
        <v>0.25298527333180548</v>
      </c>
      <c r="K364" s="426" t="e">
        <v>#REF!</v>
      </c>
      <c r="L364" s="25">
        <v>0.14836297657082304</v>
      </c>
      <c r="M364" s="25">
        <v>0.50113963654496585</v>
      </c>
      <c r="N364" s="25">
        <v>0.35049738688421112</v>
      </c>
      <c r="O364" s="25">
        <v>-11.081802647960341</v>
      </c>
      <c r="P364" s="25">
        <v>3.2460124249927988E-2</v>
      </c>
      <c r="Q364" s="25">
        <v>6.0161531022858209E-5</v>
      </c>
      <c r="R364" s="25">
        <v>1.080388032727126</v>
      </c>
      <c r="S364" s="146"/>
      <c r="T364">
        <v>0.95288661321618051</v>
      </c>
      <c r="U364">
        <v>0.42008232523232242</v>
      </c>
      <c r="V364">
        <v>0.33773940618977544</v>
      </c>
      <c r="W364">
        <v>1</v>
      </c>
      <c r="Y364" s="2">
        <v>1271.2933879525522</v>
      </c>
      <c r="Z364" s="2">
        <v>1257.0793521061364</v>
      </c>
      <c r="AA364" s="2">
        <v>675.35659390022488</v>
      </c>
      <c r="AB364" s="2">
        <v>2585.0093245068497</v>
      </c>
      <c r="AC364" s="2">
        <v>1827.8441413577507</v>
      </c>
      <c r="AD364" s="2">
        <v>3632.8234897456828</v>
      </c>
      <c r="AE364" s="2">
        <v>519.39502086794869</v>
      </c>
      <c r="AF364" s="2">
        <v>1301.8092972694114</v>
      </c>
      <c r="AG364" s="2">
        <v>104.15963815148963</v>
      </c>
      <c r="AH364" s="2">
        <v>355.68594512189992</v>
      </c>
      <c r="AI364" s="2">
        <v>442557.84013978689</v>
      </c>
      <c r="AJ364" s="2">
        <v>403090.0984658894</v>
      </c>
      <c r="AL364" s="25">
        <v>0.92043357510532819</v>
      </c>
      <c r="AM364" s="25">
        <v>0.90860006595094855</v>
      </c>
      <c r="AN364" s="25">
        <v>0.9095550662356453</v>
      </c>
      <c r="AO364" s="25">
        <v>0.84437624764088404</v>
      </c>
      <c r="AP364" s="25">
        <v>0.83153295970838581</v>
      </c>
      <c r="AQ364" s="25">
        <v>0.92043357510532819</v>
      </c>
      <c r="AR364" s="25">
        <v>0.90860006595094855</v>
      </c>
      <c r="AS364" s="25">
        <v>0.9095550662356453</v>
      </c>
      <c r="AT364" s="25">
        <v>0.84437624764088404</v>
      </c>
      <c r="AU364" s="25">
        <v>0.83153295970838581</v>
      </c>
      <c r="AW364" s="1">
        <v>13.601452041688798</v>
      </c>
      <c r="AX364" s="1">
        <v>15.136312963173246</v>
      </c>
      <c r="AY364" s="2">
        <v>1481653.0245777443</v>
      </c>
      <c r="AZ364" s="1">
        <v>15.634836910067186</v>
      </c>
      <c r="BA364" s="1">
        <v>17.28371771010692</v>
      </c>
      <c r="BB364" s="2">
        <v>1112466.8145378544</v>
      </c>
      <c r="BC364" s="2">
        <f t="shared" si="48"/>
        <v>-369186.21003988991</v>
      </c>
      <c r="BD364" s="242">
        <f t="shared" si="49"/>
        <v>2.0333848683783877</v>
      </c>
      <c r="BE364" s="510">
        <f t="shared" si="43"/>
        <v>-181562.38682660882</v>
      </c>
      <c r="BF364" s="161">
        <f t="shared" si="44"/>
        <v>694579.30209246324</v>
      </c>
      <c r="BG364" s="2">
        <f t="shared" si="45"/>
        <v>1389107.0910728956</v>
      </c>
      <c r="BI364">
        <f t="shared" si="46"/>
        <v>0</v>
      </c>
      <c r="BJ364" s="90">
        <f t="shared" si="47"/>
        <v>1</v>
      </c>
      <c r="BP364" s="206">
        <f t="shared" si="50"/>
        <v>1389107.0910728956</v>
      </c>
    </row>
    <row r="365" spans="1:68">
      <c r="A365" s="11">
        <v>359</v>
      </c>
      <c r="C365" s="25">
        <v>0.91819556643803479</v>
      </c>
      <c r="D365" s="25">
        <v>8.1804433561965179E-2</v>
      </c>
      <c r="E365" s="426" t="e">
        <v>#REF!</v>
      </c>
      <c r="F365" s="25">
        <v>0.85544548401897602</v>
      </c>
      <c r="G365" s="25">
        <v>0.14455451598102398</v>
      </c>
      <c r="H365" s="426" t="e">
        <v>#REF!</v>
      </c>
      <c r="I365" s="25">
        <v>0.7528882051474115</v>
      </c>
      <c r="J365" s="25">
        <v>0.24711179485258852</v>
      </c>
      <c r="K365" s="426" t="e">
        <v>#REF!</v>
      </c>
      <c r="L365" s="25">
        <v>0.12578727388722877</v>
      </c>
      <c r="M365" s="25">
        <v>0.4989841253028004</v>
      </c>
      <c r="N365" s="25">
        <v>0.37522860080997078</v>
      </c>
      <c r="O365" s="25">
        <v>-11.320155046446398</v>
      </c>
      <c r="P365" s="25">
        <v>3.4780165424290174E-2</v>
      </c>
      <c r="Q365" s="25">
        <v>5.22543143818802E-5</v>
      </c>
      <c r="R365" s="25">
        <v>1.0884221921025725</v>
      </c>
      <c r="S365" s="146"/>
      <c r="T365">
        <v>1.0553607128532807</v>
      </c>
      <c r="U365">
        <v>0.44780325907940249</v>
      </c>
      <c r="V365">
        <v>0.32850203335407557</v>
      </c>
      <c r="W365">
        <v>1</v>
      </c>
      <c r="Y365" s="2">
        <v>225.42545859910132</v>
      </c>
      <c r="Z365" s="2">
        <v>2859.7561890275401</v>
      </c>
      <c r="AA365" s="2">
        <v>3394.5371789896594</v>
      </c>
      <c r="AB365" s="2">
        <v>992.33025482286746</v>
      </c>
      <c r="AC365" s="2">
        <v>402.50947468035969</v>
      </c>
      <c r="AD365" s="2">
        <v>315.21627774955101</v>
      </c>
      <c r="AE365" s="2">
        <v>588.62353869907406</v>
      </c>
      <c r="AF365" s="2">
        <v>1000.725574913455</v>
      </c>
      <c r="AG365" s="2">
        <v>106.46730011408398</v>
      </c>
      <c r="AH365" s="2">
        <v>445.50154814642468</v>
      </c>
      <c r="AI365" s="2">
        <v>490753.35125249432</v>
      </c>
      <c r="AJ365" s="2">
        <v>463652.58880765602</v>
      </c>
      <c r="AL365" s="25">
        <v>0.92099839169959286</v>
      </c>
      <c r="AM365" s="25">
        <v>0.91240899108929097</v>
      </c>
      <c r="AN365" s="25">
        <v>0.91202626493971017</v>
      </c>
      <c r="AO365" s="25">
        <v>0.83656523895430834</v>
      </c>
      <c r="AP365" s="25">
        <v>0.67514776336863735</v>
      </c>
      <c r="AQ365" s="25">
        <v>0.92099839169959286</v>
      </c>
      <c r="AR365" s="25">
        <v>0.91240899108929097</v>
      </c>
      <c r="AS365" s="25">
        <v>0.91202626493971017</v>
      </c>
      <c r="AT365" s="25">
        <v>0.83656523895430834</v>
      </c>
      <c r="AU365" s="25">
        <v>0.67514776336863735</v>
      </c>
      <c r="AW365" s="1">
        <v>13.17101818380111</v>
      </c>
      <c r="AX365" s="1">
        <v>15.081034372180335</v>
      </c>
      <c r="AY365" s="2">
        <v>1610670.9126526387</v>
      </c>
      <c r="AZ365" s="1">
        <v>15.047610839554485</v>
      </c>
      <c r="BA365" s="1">
        <v>16.947348314725211</v>
      </c>
      <c r="BB365" s="2">
        <v>1233995.6064480173</v>
      </c>
      <c r="BC365" s="2">
        <f t="shared" si="48"/>
        <v>-376675.30620462145</v>
      </c>
      <c r="BD365" s="242">
        <f t="shared" si="49"/>
        <v>1.8765926557533756</v>
      </c>
      <c r="BE365" s="510">
        <f t="shared" si="43"/>
        <v>-200722.99923469627</v>
      </c>
      <c r="BF365" s="161">
        <f t="shared" si="44"/>
        <v>496691.99675553897</v>
      </c>
      <c r="BG365" s="2">
        <f t="shared" si="45"/>
        <v>1173622.1278807002</v>
      </c>
      <c r="BI365">
        <f t="shared" si="46"/>
        <v>0</v>
      </c>
      <c r="BJ365" s="90">
        <f t="shared" si="47"/>
        <v>1</v>
      </c>
      <c r="BP365" s="206">
        <f t="shared" si="50"/>
        <v>1173622.1278807002</v>
      </c>
    </row>
    <row r="366" spans="1:68">
      <c r="A366" s="11">
        <v>360</v>
      </c>
      <c r="C366" s="25">
        <v>0.92814222218450837</v>
      </c>
      <c r="D366" s="25">
        <v>7.1857777815491616E-2</v>
      </c>
      <c r="E366" s="426" t="e">
        <v>#REF!</v>
      </c>
      <c r="F366" s="25">
        <v>0.85001457612698594</v>
      </c>
      <c r="G366" s="25">
        <v>0.14998542387301406</v>
      </c>
      <c r="H366" s="426" t="e">
        <v>#REF!</v>
      </c>
      <c r="I366" s="25">
        <v>0.73671949742410381</v>
      </c>
      <c r="J366" s="25">
        <v>0.26328050257589619</v>
      </c>
      <c r="K366" s="426" t="e">
        <v>#REF!</v>
      </c>
      <c r="L366" s="25">
        <v>0.10417654543887711</v>
      </c>
      <c r="M366" s="25">
        <v>0.50130105360466293</v>
      </c>
      <c r="N366" s="25">
        <v>0.39452240095645996</v>
      </c>
      <c r="O366" s="25">
        <v>-11.417903704466175</v>
      </c>
      <c r="P366" s="25">
        <v>3.816250437295339E-2</v>
      </c>
      <c r="Q366" s="25">
        <v>5.4621743559215811E-5</v>
      </c>
      <c r="R366" s="25">
        <v>1.0829602697233225</v>
      </c>
      <c r="S366" s="146"/>
      <c r="T366">
        <v>0.96890158729896492</v>
      </c>
      <c r="U366">
        <v>0.46593205022672346</v>
      </c>
      <c r="V366">
        <v>0.35308970229776759</v>
      </c>
      <c r="W366">
        <v>1</v>
      </c>
      <c r="Y366" s="2">
        <v>1600.0267334765765</v>
      </c>
      <c r="Z366" s="2">
        <v>2168.5343903481939</v>
      </c>
      <c r="AA366" s="2">
        <v>2034.428993712902</v>
      </c>
      <c r="AB366" s="2">
        <v>1495.0554514012581</v>
      </c>
      <c r="AC366" s="2">
        <v>1870.1145739804845</v>
      </c>
      <c r="AD366" s="2">
        <v>2057.4355585228541</v>
      </c>
      <c r="AE366" s="2">
        <v>633.5239841126197</v>
      </c>
      <c r="AF366" s="2">
        <v>835.14866398118943</v>
      </c>
      <c r="AG366" s="2">
        <v>124.54532631056458</v>
      </c>
      <c r="AH366" s="2">
        <v>387.71615585090046</v>
      </c>
      <c r="AI366" s="2">
        <v>416323.56033300789</v>
      </c>
      <c r="AJ366" s="2">
        <v>382315.8011320791</v>
      </c>
      <c r="AL366" s="25">
        <v>0.91122335727228354</v>
      </c>
      <c r="AM366" s="25">
        <v>0.90738575685637113</v>
      </c>
      <c r="AN366" s="25">
        <v>0.90291272463400063</v>
      </c>
      <c r="AO366" s="25">
        <v>0.90221715109278322</v>
      </c>
      <c r="AP366" s="25">
        <v>0.53745975316622119</v>
      </c>
      <c r="AQ366" s="25">
        <v>0.91122335727228354</v>
      </c>
      <c r="AR366" s="25">
        <v>0.90738575685637113</v>
      </c>
      <c r="AS366" s="25">
        <v>0.90291272463400063</v>
      </c>
      <c r="AT366" s="25">
        <v>0.90221715109278322</v>
      </c>
      <c r="AU366" s="25">
        <v>0.53745975316622119</v>
      </c>
      <c r="AW366" s="1">
        <v>12.86260093510846</v>
      </c>
      <c r="AX366" s="1">
        <v>15.121507999636306</v>
      </c>
      <c r="AY366" s="2">
        <v>1297102.3485131597</v>
      </c>
      <c r="AZ366" s="1">
        <v>14.857360983591441</v>
      </c>
      <c r="BA366" s="1">
        <v>17.045221277259607</v>
      </c>
      <c r="BB366" s="2">
        <v>979620.81545699155</v>
      </c>
      <c r="BC366" s="2">
        <f t="shared" si="48"/>
        <v>-317481.53305616812</v>
      </c>
      <c r="BD366" s="242">
        <f t="shared" si="49"/>
        <v>1.9947600484829806</v>
      </c>
      <c r="BE366" s="510">
        <f t="shared" si="43"/>
        <v>-159157.75599055813</v>
      </c>
      <c r="BF366" s="161">
        <f t="shared" si="44"/>
        <v>760913.80110419402</v>
      </c>
      <c r="BG366" s="2">
        <f t="shared" si="45"/>
        <v>1397556.9419176392</v>
      </c>
      <c r="BI366">
        <f t="shared" si="46"/>
        <v>0</v>
      </c>
      <c r="BJ366" s="90">
        <f t="shared" si="47"/>
        <v>1</v>
      </c>
      <c r="BP366" s="206">
        <f t="shared" si="50"/>
        <v>1397556.9419176392</v>
      </c>
    </row>
    <row r="367" spans="1:68">
      <c r="A367" s="11">
        <v>361</v>
      </c>
      <c r="C367" s="25">
        <v>0.91546922976235223</v>
      </c>
      <c r="D367" s="25">
        <v>8.4530770237647795E-2</v>
      </c>
      <c r="E367" s="426" t="e">
        <v>#REF!</v>
      </c>
      <c r="F367" s="25">
        <v>0.8532533508980098</v>
      </c>
      <c r="G367" s="25">
        <v>0.1467466491019902</v>
      </c>
      <c r="H367" s="426" t="e">
        <v>#REF!</v>
      </c>
      <c r="I367" s="25">
        <v>0.76277219301537602</v>
      </c>
      <c r="J367" s="25">
        <v>0.23722780698462395</v>
      </c>
      <c r="K367" s="426" t="e">
        <v>#REF!</v>
      </c>
      <c r="L367" s="25">
        <v>0.15731950872115608</v>
      </c>
      <c r="M367" s="25">
        <v>0.50072379473637252</v>
      </c>
      <c r="N367" s="25">
        <v>0.34195669654247141</v>
      </c>
      <c r="O367" s="25">
        <v>-11.543546242580343</v>
      </c>
      <c r="P367" s="25">
        <v>3.723234560773226E-2</v>
      </c>
      <c r="Q367" s="25">
        <v>4.6326902085052066E-5</v>
      </c>
      <c r="R367" s="25">
        <v>1.1037988527455498</v>
      </c>
      <c r="S367" s="146"/>
      <c r="T367">
        <v>1.0816836027919032</v>
      </c>
      <c r="U367">
        <v>0.45409767528144662</v>
      </c>
      <c r="V367">
        <v>0.31654339524379937</v>
      </c>
      <c r="W367">
        <v>1</v>
      </c>
      <c r="Y367" s="2">
        <v>129.9715992995998</v>
      </c>
      <c r="Z367" s="2">
        <v>427.57717225355037</v>
      </c>
      <c r="AA367" s="2">
        <v>528.59759102406724</v>
      </c>
      <c r="AB367" s="2">
        <v>10546.178848164351</v>
      </c>
      <c r="AC367" s="2">
        <v>996.35269363748546</v>
      </c>
      <c r="AD367" s="2">
        <v>881.13161246709069</v>
      </c>
      <c r="AE367" s="2">
        <v>553.50991757373572</v>
      </c>
      <c r="AF367" s="2">
        <v>1100.4357983780096</v>
      </c>
      <c r="AG367" s="2">
        <v>105.72051859338325</v>
      </c>
      <c r="AH367" s="2">
        <v>294.22650158230488</v>
      </c>
      <c r="AI367" s="2">
        <v>433499.45289724559</v>
      </c>
      <c r="AJ367" s="2">
        <v>394914.11808211828</v>
      </c>
      <c r="AL367" s="25">
        <v>0.91252393350156624</v>
      </c>
      <c r="AM367" s="25">
        <v>0.91350373270083196</v>
      </c>
      <c r="AN367" s="25">
        <v>0.91064193024263163</v>
      </c>
      <c r="AO367" s="25">
        <v>0.84452890523339097</v>
      </c>
      <c r="AP367" s="25">
        <v>0.72464718035840814</v>
      </c>
      <c r="AQ367" s="25">
        <v>0.91252393350156624</v>
      </c>
      <c r="AR367" s="25">
        <v>0.91350373270083196</v>
      </c>
      <c r="AS367" s="25">
        <v>0.91064193024263163</v>
      </c>
      <c r="AT367" s="25">
        <v>0.84452890523339097</v>
      </c>
      <c r="AU367" s="25">
        <v>0.72464718035840814</v>
      </c>
      <c r="AW367" s="1">
        <v>13.347061407000879</v>
      </c>
      <c r="AX367" s="1">
        <v>15.25118163613992</v>
      </c>
      <c r="AY367" s="2">
        <v>1455800.7569320642</v>
      </c>
      <c r="AZ367" s="1">
        <v>15.125076874388382</v>
      </c>
      <c r="BA367" s="1">
        <v>17.038097290669583</v>
      </c>
      <c r="BB367" s="2">
        <v>1267615.2783159947</v>
      </c>
      <c r="BC367" s="2">
        <f t="shared" si="48"/>
        <v>-188185.47861606954</v>
      </c>
      <c r="BD367" s="242">
        <f t="shared" si="49"/>
        <v>1.7780154673875028</v>
      </c>
      <c r="BE367" s="510">
        <f t="shared" si="43"/>
        <v>-105840.18084644488</v>
      </c>
      <c r="BF367" s="161">
        <f t="shared" si="44"/>
        <v>679729.06818807661</v>
      </c>
      <c r="BG367" s="2">
        <f t="shared" si="45"/>
        <v>1152397.0215861464</v>
      </c>
      <c r="BI367">
        <f t="shared" si="46"/>
        <v>0</v>
      </c>
      <c r="BJ367" s="90">
        <f t="shared" si="47"/>
        <v>1</v>
      </c>
      <c r="BP367" s="206">
        <f t="shared" si="50"/>
        <v>1152397.0215861464</v>
      </c>
    </row>
    <row r="368" spans="1:68">
      <c r="A368" s="11">
        <v>362</v>
      </c>
      <c r="C368" s="25">
        <v>0.91509208334019243</v>
      </c>
      <c r="D368" s="25">
        <v>8.490791665980757E-2</v>
      </c>
      <c r="E368" s="426" t="e">
        <v>#REF!</v>
      </c>
      <c r="F368" s="25">
        <v>0.86147841726589691</v>
      </c>
      <c r="G368" s="25">
        <v>0.13852158273410314</v>
      </c>
      <c r="H368" s="426" t="e">
        <v>#REF!</v>
      </c>
      <c r="I368" s="25">
        <v>0.74365763686498887</v>
      </c>
      <c r="J368" s="25">
        <v>0.25634236313501113</v>
      </c>
      <c r="K368" s="426" t="e">
        <v>#REF!</v>
      </c>
      <c r="L368" s="25">
        <v>0.11395417601399216</v>
      </c>
      <c r="M368" s="25">
        <v>0.49665314256305532</v>
      </c>
      <c r="N368" s="25">
        <v>0.38939268142295247</v>
      </c>
      <c r="O368" s="25">
        <v>-10.957249508747708</v>
      </c>
      <c r="P368" s="25">
        <v>3.4921037955217046E-2</v>
      </c>
      <c r="Q368" s="25">
        <v>7.5561329920775084E-5</v>
      </c>
      <c r="R368" s="25">
        <v>1.0466793556563105</v>
      </c>
      <c r="S368" s="146"/>
      <c r="T368">
        <v>1.0865861730385349</v>
      </c>
      <c r="U368">
        <v>0.42517787571301902</v>
      </c>
      <c r="V368">
        <v>0.34196608471520212</v>
      </c>
      <c r="W368">
        <v>1</v>
      </c>
      <c r="Y368" s="2">
        <v>451.36154894195823</v>
      </c>
      <c r="Z368" s="2">
        <v>1092.1213907475963</v>
      </c>
      <c r="AA368" s="2">
        <v>512.19926181553171</v>
      </c>
      <c r="AB368" s="2">
        <v>6398.7535869001476</v>
      </c>
      <c r="AC368" s="2">
        <v>1219.3415464432956</v>
      </c>
      <c r="AD368" s="2">
        <v>911.11019263938931</v>
      </c>
      <c r="AE368" s="2">
        <v>616.99718025024072</v>
      </c>
      <c r="AF368" s="2">
        <v>814.65018486753968</v>
      </c>
      <c r="AG368" s="2">
        <v>140.29662677091221</v>
      </c>
      <c r="AH368" s="2">
        <v>307.11212383059188</v>
      </c>
      <c r="AI368" s="2">
        <v>464368.83512469038</v>
      </c>
      <c r="AJ368" s="2">
        <v>422195.0190431294</v>
      </c>
      <c r="AL368" s="25">
        <v>0.9200923894183165</v>
      </c>
      <c r="AM368" s="25">
        <v>0.91255025319961502</v>
      </c>
      <c r="AN368" s="25">
        <v>0.92327527783854446</v>
      </c>
      <c r="AO368" s="25">
        <v>0.874377001466357</v>
      </c>
      <c r="AP368" s="25">
        <v>0.65148688922388454</v>
      </c>
      <c r="AQ368" s="25">
        <v>0.9200923894183165</v>
      </c>
      <c r="AR368" s="25">
        <v>0.91255025319961502</v>
      </c>
      <c r="AS368" s="25">
        <v>0.92327527783854446</v>
      </c>
      <c r="AT368" s="25">
        <v>0.874377001466357</v>
      </c>
      <c r="AU368" s="25">
        <v>0.65148688922388454</v>
      </c>
      <c r="AW368" s="1">
        <v>13.063521728382549</v>
      </c>
      <c r="AX368" s="1">
        <v>14.981619928647707</v>
      </c>
      <c r="AY368" s="2">
        <v>1442174.8590311278</v>
      </c>
      <c r="AZ368" s="1">
        <v>14.954509503093353</v>
      </c>
      <c r="BA368" s="1">
        <v>16.848202222415413</v>
      </c>
      <c r="BB368" s="2">
        <v>1171544.5903840191</v>
      </c>
      <c r="BC368" s="2">
        <f t="shared" si="48"/>
        <v>-270630.26864710869</v>
      </c>
      <c r="BD368" s="242">
        <f t="shared" si="49"/>
        <v>1.8909877747108048</v>
      </c>
      <c r="BE368" s="510">
        <f t="shared" si="43"/>
        <v>-143115.82140635315</v>
      </c>
      <c r="BF368" s="161">
        <f t="shared" si="44"/>
        <v>647988.6175100801</v>
      </c>
      <c r="BG368" s="2">
        <f t="shared" si="45"/>
        <v>1221176.9301109174</v>
      </c>
      <c r="BI368">
        <f t="shared" si="46"/>
        <v>0</v>
      </c>
      <c r="BJ368" s="90">
        <f t="shared" si="47"/>
        <v>1</v>
      </c>
      <c r="BP368" s="206">
        <f t="shared" si="50"/>
        <v>1221176.9301109174</v>
      </c>
    </row>
    <row r="369" spans="1:68">
      <c r="A369" s="11">
        <v>363</v>
      </c>
      <c r="C369" s="25">
        <v>0.91857371364492058</v>
      </c>
      <c r="D369" s="25">
        <v>8.142628635507948E-2</v>
      </c>
      <c r="E369" s="426" t="e">
        <v>#REF!</v>
      </c>
      <c r="F369" s="25">
        <v>0.85718760404263383</v>
      </c>
      <c r="G369" s="25">
        <v>0.14281239595736622</v>
      </c>
      <c r="H369" s="426" t="e">
        <v>#REF!</v>
      </c>
      <c r="I369" s="25">
        <v>0.75605022920655451</v>
      </c>
      <c r="J369" s="25">
        <v>0.24394977079344554</v>
      </c>
      <c r="K369" s="426" t="e">
        <v>#REF!</v>
      </c>
      <c r="L369" s="25">
        <v>0.10568245319272118</v>
      </c>
      <c r="M369" s="25">
        <v>0.50276338895829997</v>
      </c>
      <c r="N369" s="25">
        <v>0.39155415784897885</v>
      </c>
      <c r="O369" s="25">
        <v>-11.247817718004754</v>
      </c>
      <c r="P369" s="25">
        <v>3.3544962431141773E-2</v>
      </c>
      <c r="Q369" s="25">
        <v>5.3334385903813565E-5</v>
      </c>
      <c r="R369" s="25">
        <v>1.0902507088105862</v>
      </c>
      <c r="S369" s="146"/>
      <c r="T369">
        <v>1.0476939823882006</v>
      </c>
      <c r="U369">
        <v>0.44088467522626529</v>
      </c>
      <c r="V369">
        <v>0.32734970624138687</v>
      </c>
      <c r="W369">
        <v>1</v>
      </c>
      <c r="Y369" s="2">
        <v>237.27319160469398</v>
      </c>
      <c r="Z369" s="2">
        <v>3658.255151452423</v>
      </c>
      <c r="AA369" s="2">
        <v>3067.7455208051169</v>
      </c>
      <c r="AB369" s="2">
        <v>817.14496773582084</v>
      </c>
      <c r="AC369" s="2">
        <v>646.74746199961191</v>
      </c>
      <c r="AD369" s="2">
        <v>1402.5758125054474</v>
      </c>
      <c r="AE369" s="2">
        <v>521.44271961311597</v>
      </c>
      <c r="AF369" s="2">
        <v>790.57078897426504</v>
      </c>
      <c r="AG369" s="2">
        <v>266.85948824789284</v>
      </c>
      <c r="AH369" s="2">
        <v>275.71533388395119</v>
      </c>
      <c r="AI369" s="2">
        <v>410788.38660536095</v>
      </c>
      <c r="AJ369" s="2">
        <v>381476.73748610861</v>
      </c>
      <c r="AL369" s="25">
        <v>0.91699659572445524</v>
      </c>
      <c r="AM369" s="25">
        <v>0.91567786759995817</v>
      </c>
      <c r="AN369" s="25">
        <v>0.90882593793160127</v>
      </c>
      <c r="AO369" s="25">
        <v>0.86829761888062484</v>
      </c>
      <c r="AP369" s="25">
        <v>0.71866836160025982</v>
      </c>
      <c r="AQ369" s="25">
        <v>0.91699659572445524</v>
      </c>
      <c r="AR369" s="25">
        <v>0.91567786759995817</v>
      </c>
      <c r="AS369" s="25">
        <v>0.90882593793160127</v>
      </c>
      <c r="AT369" s="25">
        <v>0.86829761888062484</v>
      </c>
      <c r="AU369" s="25">
        <v>0.71866836160025982</v>
      </c>
      <c r="AW369" s="1">
        <v>13.172877341370175</v>
      </c>
      <c r="AX369" s="1">
        <v>14.943730540500217</v>
      </c>
      <c r="AY369" s="2">
        <v>1295322.5375419934</v>
      </c>
      <c r="AZ369" s="1">
        <v>15.096239873447081</v>
      </c>
      <c r="BA369" s="1">
        <v>16.898489385241199</v>
      </c>
      <c r="BB369" s="2">
        <v>988060.19047185581</v>
      </c>
      <c r="BC369" s="2">
        <f t="shared" si="48"/>
        <v>-307262.34707013762</v>
      </c>
      <c r="BD369" s="242">
        <f t="shared" si="49"/>
        <v>1.9233625320769061</v>
      </c>
      <c r="BE369" s="510">
        <f t="shared" si="43"/>
        <v>-159752.69453665934</v>
      </c>
      <c r="BF369" s="161">
        <f t="shared" si="44"/>
        <v>812337.83707723441</v>
      </c>
      <c r="BG369" s="2">
        <f t="shared" si="45"/>
        <v>1427338.1892796769</v>
      </c>
      <c r="BI369">
        <f t="shared" si="46"/>
        <v>0</v>
      </c>
      <c r="BJ369" s="90">
        <f t="shared" si="47"/>
        <v>1</v>
      </c>
      <c r="BP369" s="206">
        <f t="shared" si="50"/>
        <v>1427338.1892796769</v>
      </c>
    </row>
    <row r="370" spans="1:68">
      <c r="A370" s="11">
        <v>364</v>
      </c>
      <c r="C370" s="25">
        <v>0.92156544120679629</v>
      </c>
      <c r="D370" s="25">
        <v>7.8434558793203671E-2</v>
      </c>
      <c r="E370" s="426" t="e">
        <v>#REF!</v>
      </c>
      <c r="F370" s="25">
        <v>0.85284062480619705</v>
      </c>
      <c r="G370" s="25">
        <v>0.14715937519380301</v>
      </c>
      <c r="H370" s="426" t="e">
        <v>#REF!</v>
      </c>
      <c r="I370" s="25">
        <v>0.76781269822849052</v>
      </c>
      <c r="J370" s="25">
        <v>0.23218730177150951</v>
      </c>
      <c r="K370" s="426" t="e">
        <v>#REF!</v>
      </c>
      <c r="L370" s="25">
        <v>0.14803553257433111</v>
      </c>
      <c r="M370" s="25">
        <v>0.49958758918021573</v>
      </c>
      <c r="N370" s="25">
        <v>0.35237687824545316</v>
      </c>
      <c r="O370" s="25">
        <v>-11.080989462946087</v>
      </c>
      <c r="P370" s="25">
        <v>3.3437718469588817E-2</v>
      </c>
      <c r="Q370" s="25">
        <v>6.2734106981739791E-5</v>
      </c>
      <c r="R370" s="25">
        <v>1.0651110471045093</v>
      </c>
      <c r="S370" s="146"/>
      <c r="T370">
        <v>1.0441401666155339</v>
      </c>
      <c r="U370">
        <v>0.45678360076835517</v>
      </c>
      <c r="V370">
        <v>0.3097375568431589</v>
      </c>
      <c r="W370">
        <v>1</v>
      </c>
      <c r="Y370" s="2">
        <v>26.648986053292408</v>
      </c>
      <c r="Z370" s="2">
        <v>4852.8287206802752</v>
      </c>
      <c r="AA370" s="2">
        <v>3338.1579889352656</v>
      </c>
      <c r="AB370" s="2">
        <v>5348.6530207952364</v>
      </c>
      <c r="AC370" s="2">
        <v>1199.8135746698829</v>
      </c>
      <c r="AD370" s="2">
        <v>928.27436976806939</v>
      </c>
      <c r="AE370" s="2">
        <v>586.00593587938727</v>
      </c>
      <c r="AF370" s="2">
        <v>1191.7751987271472</v>
      </c>
      <c r="AG370" s="2">
        <v>81.082802260624035</v>
      </c>
      <c r="AH370" s="2">
        <v>484.79727501859418</v>
      </c>
      <c r="AI370" s="2">
        <v>349561.60883038281</v>
      </c>
      <c r="AJ370" s="2">
        <v>320045.97997617174</v>
      </c>
      <c r="AL370" s="25">
        <v>0.91648432773780175</v>
      </c>
      <c r="AM370" s="25">
        <v>0.91442080005887927</v>
      </c>
      <c r="AN370" s="25">
        <v>0.90711743755919094</v>
      </c>
      <c r="AO370" s="25">
        <v>0.89222403604534173</v>
      </c>
      <c r="AP370" s="25">
        <v>0.69333243544814427</v>
      </c>
      <c r="AQ370" s="25">
        <v>0.91648432773780175</v>
      </c>
      <c r="AR370" s="25">
        <v>0.91442080005887927</v>
      </c>
      <c r="AS370" s="25">
        <v>0.90711743755919094</v>
      </c>
      <c r="AT370" s="25">
        <v>0.89222403604534173</v>
      </c>
      <c r="AU370" s="25">
        <v>0.69333243544814427</v>
      </c>
      <c r="AW370" s="1">
        <v>13.459229971461925</v>
      </c>
      <c r="AX370" s="1">
        <v>15.373184785295125</v>
      </c>
      <c r="AY370" s="2">
        <v>1226862.1234086617</v>
      </c>
      <c r="AZ370" s="1">
        <v>15.308625300349544</v>
      </c>
      <c r="BA370" s="1">
        <v>17.219163474306061</v>
      </c>
      <c r="BB370" s="2">
        <v>1004274.2185155184</v>
      </c>
      <c r="BC370" s="2">
        <f t="shared" si="48"/>
        <v>-222587.90489314334</v>
      </c>
      <c r="BD370" s="242">
        <f t="shared" si="49"/>
        <v>1.8493953288876188</v>
      </c>
      <c r="BE370" s="510">
        <f t="shared" si="43"/>
        <v>-120357.12506477798</v>
      </c>
      <c r="BF370" s="161">
        <f t="shared" si="44"/>
        <v>926614.67202524608</v>
      </c>
      <c r="BG370" s="2">
        <f t="shared" si="45"/>
        <v>1445105.8295404084</v>
      </c>
      <c r="BI370">
        <f t="shared" si="46"/>
        <v>0</v>
      </c>
      <c r="BJ370" s="90">
        <f t="shared" si="47"/>
        <v>1</v>
      </c>
      <c r="BP370" s="206">
        <f t="shared" si="50"/>
        <v>1445105.8295404084</v>
      </c>
    </row>
    <row r="371" spans="1:68">
      <c r="A371" s="11">
        <v>365</v>
      </c>
      <c r="C371" s="25">
        <v>0.92330390047032795</v>
      </c>
      <c r="D371" s="25">
        <v>7.6696099529672018E-2</v>
      </c>
      <c r="E371" s="426" t="e">
        <v>#REF!</v>
      </c>
      <c r="F371" s="25">
        <v>0.85754601824061683</v>
      </c>
      <c r="G371" s="25">
        <v>0.14245398175938317</v>
      </c>
      <c r="H371" s="426" t="e">
        <v>#REF!</v>
      </c>
      <c r="I371" s="25">
        <v>0.74085249924449625</v>
      </c>
      <c r="J371" s="25">
        <v>0.2591475007555038</v>
      </c>
      <c r="K371" s="426" t="e">
        <v>#REF!</v>
      </c>
      <c r="L371" s="25">
        <v>5.8247796096070115E-2</v>
      </c>
      <c r="M371" s="25">
        <v>0.50230798571237523</v>
      </c>
      <c r="N371" s="25">
        <v>0.43944421819155466</v>
      </c>
      <c r="O371" s="25">
        <v>-11.111843806533615</v>
      </c>
      <c r="P371" s="25">
        <v>3.3983330142776713E-2</v>
      </c>
      <c r="Q371" s="25">
        <v>6.2238054255971172E-5</v>
      </c>
      <c r="R371" s="25">
        <v>1.0778501153804707</v>
      </c>
      <c r="S371" s="146"/>
      <c r="T371">
        <v>1.0009188244389942</v>
      </c>
      <c r="U371">
        <v>0.4389964377062654</v>
      </c>
      <c r="V371">
        <v>0.34493945066128612</v>
      </c>
      <c r="W371">
        <v>1</v>
      </c>
      <c r="Y371" s="2">
        <v>137.7052807232057</v>
      </c>
      <c r="Z371" s="2">
        <v>2027.6410043093313</v>
      </c>
      <c r="AA371" s="2">
        <v>470.09832857257481</v>
      </c>
      <c r="AB371" s="2">
        <v>3805.6670690289129</v>
      </c>
      <c r="AC371" s="2">
        <v>783.79961274049469</v>
      </c>
      <c r="AD371" s="2">
        <v>1289.8603041006998</v>
      </c>
      <c r="AE371" s="2">
        <v>534.97918850291217</v>
      </c>
      <c r="AF371" s="2">
        <v>1267.6785159504605</v>
      </c>
      <c r="AG371" s="2">
        <v>114.4482695558664</v>
      </c>
      <c r="AH371" s="2">
        <v>396.59939225640477</v>
      </c>
      <c r="AI371" s="2">
        <v>466088.00039201631</v>
      </c>
      <c r="AJ371" s="2">
        <v>442446.37859709456</v>
      </c>
      <c r="AL371" s="25">
        <v>0.91633459716594012</v>
      </c>
      <c r="AM371" s="25">
        <v>0.9140609365899629</v>
      </c>
      <c r="AN371" s="25">
        <v>0.90530696156005752</v>
      </c>
      <c r="AO371" s="25">
        <v>0.83809039587942269</v>
      </c>
      <c r="AP371" s="25">
        <v>0.65884616676176022</v>
      </c>
      <c r="AQ371" s="25">
        <v>0.91633459716594012</v>
      </c>
      <c r="AR371" s="25">
        <v>0.9140609365899629</v>
      </c>
      <c r="AS371" s="25">
        <v>0.90530696156005752</v>
      </c>
      <c r="AT371" s="25">
        <v>0.83809039587942269</v>
      </c>
      <c r="AU371" s="25">
        <v>0.65884616676176022</v>
      </c>
      <c r="AW371" s="1">
        <v>12.818836617779825</v>
      </c>
      <c r="AX371" s="1">
        <v>14.667001552991824</v>
      </c>
      <c r="AY371" s="2">
        <v>1286219.9343024495</v>
      </c>
      <c r="AZ371" s="1">
        <v>14.884112793857877</v>
      </c>
      <c r="BA371" s="1">
        <v>16.751992758519116</v>
      </c>
      <c r="BB371" s="2">
        <v>1004367.7635495878</v>
      </c>
      <c r="BC371" s="2">
        <f t="shared" si="48"/>
        <v>-281852.17075286165</v>
      </c>
      <c r="BD371" s="242">
        <f t="shared" si="49"/>
        <v>2.0652761760780525</v>
      </c>
      <c r="BE371" s="510">
        <f t="shared" si="43"/>
        <v>-136471.9033790906</v>
      </c>
      <c r="BF371" s="161">
        <f t="shared" si="44"/>
        <v>764793.92454232252</v>
      </c>
      <c r="BG371" s="2">
        <f t="shared" si="45"/>
        <v>1377090.2834676728</v>
      </c>
      <c r="BI371">
        <f t="shared" si="46"/>
        <v>0</v>
      </c>
      <c r="BJ371" s="90">
        <f t="shared" si="47"/>
        <v>1</v>
      </c>
      <c r="BP371" s="206">
        <f t="shared" si="50"/>
        <v>1377090.2834676728</v>
      </c>
    </row>
    <row r="372" spans="1:68">
      <c r="A372" s="11">
        <v>366</v>
      </c>
      <c r="C372" s="25">
        <v>0.92221874854296504</v>
      </c>
      <c r="D372" s="25">
        <v>7.7781251457034947E-2</v>
      </c>
      <c r="E372" s="426" t="e">
        <v>#REF!</v>
      </c>
      <c r="F372" s="25">
        <v>0.85049503732233367</v>
      </c>
      <c r="G372" s="25">
        <v>0.14950496267766633</v>
      </c>
      <c r="H372" s="426" t="e">
        <v>#REF!</v>
      </c>
      <c r="I372" s="25">
        <v>0.74533027760751847</v>
      </c>
      <c r="J372" s="25">
        <v>0.25466972239248153</v>
      </c>
      <c r="K372" s="426" t="e">
        <v>#REF!</v>
      </c>
      <c r="L372" s="25">
        <v>0.13120621407700178</v>
      </c>
      <c r="M372" s="25">
        <v>0.50201245702654385</v>
      </c>
      <c r="N372" s="25">
        <v>0.36678132889645437</v>
      </c>
      <c r="O372" s="25">
        <v>-11.166878831908999</v>
      </c>
      <c r="P372" s="25">
        <v>3.7339863729795954E-2</v>
      </c>
      <c r="Q372" s="25">
        <v>6.7823314173719312E-5</v>
      </c>
      <c r="R372" s="25">
        <v>1.0499993886025061</v>
      </c>
      <c r="S372" s="146"/>
      <c r="T372">
        <v>1.0110433589800853</v>
      </c>
      <c r="U372">
        <v>0.45985808904910713</v>
      </c>
      <c r="V372">
        <v>0.33851911698144505</v>
      </c>
      <c r="W372">
        <v>1</v>
      </c>
      <c r="Y372" s="2">
        <v>582.64528102592476</v>
      </c>
      <c r="Z372" s="2">
        <v>596.18429832304412</v>
      </c>
      <c r="AA372" s="2">
        <v>1889.0025512491763</v>
      </c>
      <c r="AB372" s="2">
        <v>2269.871135128963</v>
      </c>
      <c r="AC372" s="2">
        <v>2518.926597908649</v>
      </c>
      <c r="AD372" s="2">
        <v>1018.4921622400414</v>
      </c>
      <c r="AE372" s="2">
        <v>521.82082948474863</v>
      </c>
      <c r="AF372" s="2">
        <v>971.01449887526189</v>
      </c>
      <c r="AG372" s="2">
        <v>106.22415248478762</v>
      </c>
      <c r="AH372" s="2">
        <v>514.95406010303941</v>
      </c>
      <c r="AI372" s="2">
        <v>654254.29325870238</v>
      </c>
      <c r="AJ372" s="2">
        <v>623252.4144809572</v>
      </c>
      <c r="AL372" s="25">
        <v>0.91947358339585072</v>
      </c>
      <c r="AM372" s="25">
        <v>0.91635153662780566</v>
      </c>
      <c r="AN372" s="25">
        <v>0.91734288411880982</v>
      </c>
      <c r="AO372" s="25">
        <v>0.89884950239716832</v>
      </c>
      <c r="AP372" s="25">
        <v>0.68666956385417621</v>
      </c>
      <c r="AQ372" s="25">
        <v>0.91947358339585072</v>
      </c>
      <c r="AR372" s="25">
        <v>0.91635153662780566</v>
      </c>
      <c r="AS372" s="25">
        <v>0.91734288411880982</v>
      </c>
      <c r="AT372" s="25">
        <v>0.89884950239716832</v>
      </c>
      <c r="AU372" s="25">
        <v>0.68666956385417621</v>
      </c>
      <c r="AW372" s="1">
        <v>13.378706227788939</v>
      </c>
      <c r="AX372" s="1">
        <v>15.261479796638167</v>
      </c>
      <c r="AY372" s="2">
        <v>2272781.3230940811</v>
      </c>
      <c r="AZ372" s="1">
        <v>15.234170493888266</v>
      </c>
      <c r="BA372" s="1">
        <v>17.095524112320991</v>
      </c>
      <c r="BB372" s="2">
        <v>1714950.6178111471</v>
      </c>
      <c r="BC372" s="2">
        <f t="shared" si="48"/>
        <v>-557830.70528293401</v>
      </c>
      <c r="BD372" s="242">
        <f t="shared" si="49"/>
        <v>1.855464266099327</v>
      </c>
      <c r="BE372" s="510">
        <f t="shared" si="43"/>
        <v>-300642.11716436909</v>
      </c>
      <c r="BF372" s="161">
        <f t="shared" si="44"/>
        <v>-132188.32664785068</v>
      </c>
      <c r="BG372" s="2">
        <f t="shared" si="45"/>
        <v>722516.66121097561</v>
      </c>
      <c r="BI372">
        <f t="shared" si="46"/>
        <v>0</v>
      </c>
      <c r="BJ372" s="90">
        <f t="shared" si="47"/>
        <v>1</v>
      </c>
      <c r="BP372" s="206">
        <f t="shared" si="50"/>
        <v>722516.66121097561</v>
      </c>
    </row>
    <row r="373" spans="1:68">
      <c r="A373" s="11">
        <v>367</v>
      </c>
      <c r="C373" s="25">
        <v>0.92246963041305685</v>
      </c>
      <c r="D373" s="25">
        <v>7.7530369586943093E-2</v>
      </c>
      <c r="E373" s="426" t="e">
        <v>#REF!</v>
      </c>
      <c r="F373" s="25">
        <v>0.85642763852182036</v>
      </c>
      <c r="G373" s="25">
        <v>0.14357236147817959</v>
      </c>
      <c r="H373" s="426" t="e">
        <v>#REF!</v>
      </c>
      <c r="I373" s="25">
        <v>0.74672347911141213</v>
      </c>
      <c r="J373" s="25">
        <v>0.25327652088858793</v>
      </c>
      <c r="K373" s="426" t="e">
        <v>#REF!</v>
      </c>
      <c r="L373" s="25">
        <v>0.10973953973867379</v>
      </c>
      <c r="M373" s="25">
        <v>0.49924902863467802</v>
      </c>
      <c r="N373" s="25">
        <v>0.3910114316266482</v>
      </c>
      <c r="O373" s="25">
        <v>-11.277886330956667</v>
      </c>
      <c r="P373" s="25">
        <v>3.5866955497349362E-2</v>
      </c>
      <c r="Q373" s="25">
        <v>5.7056177799071477E-5</v>
      </c>
      <c r="R373" s="25">
        <v>1.0801428169992069</v>
      </c>
      <c r="S373" s="146"/>
      <c r="T373">
        <v>1.0656951846447411</v>
      </c>
      <c r="U373">
        <v>0.4478499814062411</v>
      </c>
      <c r="V373">
        <v>0.33748370734624789</v>
      </c>
      <c r="W373">
        <v>1</v>
      </c>
      <c r="Y373" s="2">
        <v>2452.9246979539143</v>
      </c>
      <c r="Z373" s="2">
        <v>6064.1341605475</v>
      </c>
      <c r="AA373" s="2">
        <v>302.86367000710885</v>
      </c>
      <c r="AB373" s="2">
        <v>2836.0683546359096</v>
      </c>
      <c r="AC373" s="2">
        <v>737.81098322959554</v>
      </c>
      <c r="AD373" s="2">
        <v>172.25320552822075</v>
      </c>
      <c r="AE373" s="2">
        <v>576.70137068336351</v>
      </c>
      <c r="AF373" s="2">
        <v>993.53478417442147</v>
      </c>
      <c r="AG373" s="2">
        <v>122.8187591187466</v>
      </c>
      <c r="AH373" s="2">
        <v>652.70867334923844</v>
      </c>
      <c r="AI373" s="2">
        <v>332434.85806106176</v>
      </c>
      <c r="AJ373" s="2">
        <v>305282.91399333026</v>
      </c>
      <c r="AL373" s="25">
        <v>0.91336824575630871</v>
      </c>
      <c r="AM373" s="25">
        <v>0.91104195312697311</v>
      </c>
      <c r="AN373" s="25">
        <v>0.90841764214379983</v>
      </c>
      <c r="AO373" s="25">
        <v>0.87507340870118511</v>
      </c>
      <c r="AP373" s="25">
        <v>0.75783904850180095</v>
      </c>
      <c r="AQ373" s="25">
        <v>0.91336824575630871</v>
      </c>
      <c r="AR373" s="25">
        <v>0.91104195312697311</v>
      </c>
      <c r="AS373" s="25">
        <v>0.90841764214379983</v>
      </c>
      <c r="AT373" s="25">
        <v>0.87507340870118511</v>
      </c>
      <c r="AU373" s="25">
        <v>0.75783904850180095</v>
      </c>
      <c r="AW373" s="1">
        <v>13.46442842278662</v>
      </c>
      <c r="AX373" s="1">
        <v>15.187264325672469</v>
      </c>
      <c r="AY373" s="2">
        <v>1094745.0048616002</v>
      </c>
      <c r="AZ373" s="1">
        <v>15.194859380030682</v>
      </c>
      <c r="BA373" s="1">
        <v>16.978726967964185</v>
      </c>
      <c r="BB373" s="2">
        <v>785321.99038985034</v>
      </c>
      <c r="BC373" s="2">
        <f t="shared" si="48"/>
        <v>-309423.01447174989</v>
      </c>
      <c r="BD373" s="242">
        <f t="shared" si="49"/>
        <v>1.7304309572440619</v>
      </c>
      <c r="BE373" s="510">
        <f t="shared" si="43"/>
        <v>-178812.69008533377</v>
      </c>
      <c r="BF373" s="161">
        <f t="shared" si="44"/>
        <v>1059563.5427842587</v>
      </c>
      <c r="BG373" s="2">
        <f t="shared" si="45"/>
        <v>1645855.5104150586</v>
      </c>
      <c r="BI373">
        <f t="shared" si="46"/>
        <v>0</v>
      </c>
      <c r="BJ373" s="90">
        <f t="shared" si="47"/>
        <v>1</v>
      </c>
      <c r="BP373" s="206">
        <f t="shared" si="50"/>
        <v>1645855.5104150586</v>
      </c>
    </row>
    <row r="374" spans="1:68">
      <c r="A374" s="11">
        <v>368</v>
      </c>
      <c r="C374" s="25">
        <v>0.92035408635715299</v>
      </c>
      <c r="D374" s="25">
        <v>7.9645913642847024E-2</v>
      </c>
      <c r="E374" s="426" t="e">
        <v>#REF!</v>
      </c>
      <c r="F374" s="25">
        <v>0.8547011824426245</v>
      </c>
      <c r="G374" s="25">
        <v>0.14529881755737545</v>
      </c>
      <c r="H374" s="426" t="e">
        <v>#REF!</v>
      </c>
      <c r="I374" s="25">
        <v>0.73571959376856255</v>
      </c>
      <c r="J374" s="25">
        <v>0.2642804062314375</v>
      </c>
      <c r="K374" s="426" t="e">
        <v>#REF!</v>
      </c>
      <c r="L374" s="25">
        <v>0.13651583472829254</v>
      </c>
      <c r="M374" s="25">
        <v>0.4943263158691551</v>
      </c>
      <c r="N374" s="25">
        <v>0.36915784940255236</v>
      </c>
      <c r="O374" s="25">
        <v>-11.655533573080984</v>
      </c>
      <c r="P374" s="25">
        <v>3.7626318263067476E-2</v>
      </c>
      <c r="Q374" s="25">
        <v>4.2109878292097355E-5</v>
      </c>
      <c r="R374" s="25">
        <v>1.1148907790894695</v>
      </c>
      <c r="S374" s="146"/>
      <c r="T374">
        <v>1.0349333807772036</v>
      </c>
      <c r="U374">
        <v>0.45485447936512441</v>
      </c>
      <c r="V374">
        <v>0.35393613781407079</v>
      </c>
      <c r="W374">
        <v>1</v>
      </c>
      <c r="Y374" s="2">
        <v>268.39581420318802</v>
      </c>
      <c r="Z374" s="2">
        <v>5379.1255490829744</v>
      </c>
      <c r="AA374" s="2">
        <v>80.72518823367146</v>
      </c>
      <c r="AB374" s="2">
        <v>5215.800656498639</v>
      </c>
      <c r="AC374" s="2">
        <v>375.18542306529548</v>
      </c>
      <c r="AD374" s="2">
        <v>193.27341594867661</v>
      </c>
      <c r="AE374" s="2">
        <v>616.92814336138917</v>
      </c>
      <c r="AF374" s="2">
        <v>796.94235452899466</v>
      </c>
      <c r="AG374" s="2">
        <v>173.26878007104486</v>
      </c>
      <c r="AH374" s="2">
        <v>213.9202799707335</v>
      </c>
      <c r="AI374" s="2">
        <v>369412.93943805323</v>
      </c>
      <c r="AJ374" s="2">
        <v>348978.781406436</v>
      </c>
      <c r="AL374" s="25">
        <v>0.916530980426428</v>
      </c>
      <c r="AM374" s="25">
        <v>0.91905329345233178</v>
      </c>
      <c r="AN374" s="25">
        <v>0.91068578640000752</v>
      </c>
      <c r="AO374" s="25">
        <v>0.84815807683132505</v>
      </c>
      <c r="AP374" s="25">
        <v>0.62635457565753816</v>
      </c>
      <c r="AQ374" s="25">
        <v>0.916530980426428</v>
      </c>
      <c r="AR374" s="25">
        <v>0.91905329345233178</v>
      </c>
      <c r="AS374" s="25">
        <v>0.91068578640000752</v>
      </c>
      <c r="AT374" s="25">
        <v>0.84815807683132505</v>
      </c>
      <c r="AU374" s="25">
        <v>0.62635457565753816</v>
      </c>
      <c r="AW374" s="1">
        <v>13.063496442381673</v>
      </c>
      <c r="AX374" s="1">
        <v>15.111014111002275</v>
      </c>
      <c r="AY374" s="2">
        <v>1249611.9487162889</v>
      </c>
      <c r="AZ374" s="1">
        <v>14.928177464297503</v>
      </c>
      <c r="BA374" s="1">
        <v>16.922839455374849</v>
      </c>
      <c r="BB374" s="2">
        <v>956682.88158590475</v>
      </c>
      <c r="BC374" s="2">
        <f t="shared" si="48"/>
        <v>-292929.06713038415</v>
      </c>
      <c r="BD374" s="242">
        <f t="shared" si="49"/>
        <v>1.8646810219158301</v>
      </c>
      <c r="BE374" s="510">
        <f t="shared" si="43"/>
        <v>-157093.39221429941</v>
      </c>
      <c r="BF374" s="161">
        <f t="shared" si="44"/>
        <v>840547.48206477892</v>
      </c>
      <c r="BG374" s="2">
        <f t="shared" si="45"/>
        <v>1431825.5127016958</v>
      </c>
      <c r="BI374">
        <f t="shared" si="46"/>
        <v>0</v>
      </c>
      <c r="BJ374" s="90">
        <f t="shared" si="47"/>
        <v>1</v>
      </c>
      <c r="BP374" s="206">
        <f t="shared" si="50"/>
        <v>1431825.5127016958</v>
      </c>
    </row>
    <row r="375" spans="1:68">
      <c r="A375" s="11">
        <v>369</v>
      </c>
      <c r="C375" s="25">
        <v>0.92587292385528497</v>
      </c>
      <c r="D375" s="25">
        <v>7.4127076144714976E-2</v>
      </c>
      <c r="E375" s="426" t="e">
        <v>#REF!</v>
      </c>
      <c r="F375" s="25">
        <v>0.85870950517164601</v>
      </c>
      <c r="G375" s="25">
        <v>0.14129049482835404</v>
      </c>
      <c r="H375" s="426" t="e">
        <v>#REF!</v>
      </c>
      <c r="I375" s="25">
        <v>0.76636154706478465</v>
      </c>
      <c r="J375" s="25">
        <v>0.23363845293521529</v>
      </c>
      <c r="K375" s="426" t="e">
        <v>#REF!</v>
      </c>
      <c r="L375" s="25">
        <v>0.14451122870553307</v>
      </c>
      <c r="M375" s="25">
        <v>0.50151749420834535</v>
      </c>
      <c r="N375" s="25">
        <v>0.35397127708612158</v>
      </c>
      <c r="O375" s="25">
        <v>-11.193622267471598</v>
      </c>
      <c r="P375" s="25">
        <v>3.1750902970687792E-2</v>
      </c>
      <c r="Q375" s="25">
        <v>5.2217945287372783E-5</v>
      </c>
      <c r="R375" s="25">
        <v>1.1019972677108003</v>
      </c>
      <c r="S375" s="146"/>
      <c r="T375">
        <v>0.94160181520247588</v>
      </c>
      <c r="U375">
        <v>0.44068848205210948</v>
      </c>
      <c r="V375">
        <v>0.31195005086340061</v>
      </c>
      <c r="W375">
        <v>1</v>
      </c>
      <c r="Y375" s="2">
        <v>170.98715960310022</v>
      </c>
      <c r="Z375" s="2">
        <v>940.89846622130483</v>
      </c>
      <c r="AA375" s="2">
        <v>1882.0408139087244</v>
      </c>
      <c r="AB375" s="2">
        <v>2895.9473852958845</v>
      </c>
      <c r="AC375" s="2">
        <v>1682.693518806311</v>
      </c>
      <c r="AD375" s="2">
        <v>105.35070929912148</v>
      </c>
      <c r="AE375" s="2">
        <v>486.38911266788409</v>
      </c>
      <c r="AF375" s="2">
        <v>1045.6159225616661</v>
      </c>
      <c r="AG375" s="2">
        <v>125.09981327406261</v>
      </c>
      <c r="AH375" s="2">
        <v>642.30385584867759</v>
      </c>
      <c r="AI375" s="2">
        <v>610460.02267984708</v>
      </c>
      <c r="AJ375" s="2">
        <v>572727.23069609888</v>
      </c>
      <c r="AL375" s="25">
        <v>0.91782568938100739</v>
      </c>
      <c r="AM375" s="25">
        <v>0.90911399391329006</v>
      </c>
      <c r="AN375" s="25">
        <v>0.91200826133469837</v>
      </c>
      <c r="AO375" s="25">
        <v>0.91167338568265588</v>
      </c>
      <c r="AP375" s="25">
        <v>0.73276017144405359</v>
      </c>
      <c r="AQ375" s="25">
        <v>0.91782568938100739</v>
      </c>
      <c r="AR375" s="25">
        <v>0.90911399391329006</v>
      </c>
      <c r="AS375" s="25">
        <v>0.91200826133469837</v>
      </c>
      <c r="AT375" s="25">
        <v>0.91167338568265588</v>
      </c>
      <c r="AU375" s="25">
        <v>0.73276017144405359</v>
      </c>
      <c r="AW375" s="1">
        <v>13.316800336801187</v>
      </c>
      <c r="AX375" s="1">
        <v>15.055689869655239</v>
      </c>
      <c r="AY375" s="2">
        <v>1981214.9193953632</v>
      </c>
      <c r="AZ375" s="1">
        <v>15.49098832288268</v>
      </c>
      <c r="BA375" s="1">
        <v>17.279956057011706</v>
      </c>
      <c r="BB375" s="2">
        <v>1421551.4018029913</v>
      </c>
      <c r="BC375" s="2">
        <f t="shared" si="48"/>
        <v>-559663.51759237191</v>
      </c>
      <c r="BD375" s="242">
        <f t="shared" si="49"/>
        <v>2.1741879860814937</v>
      </c>
      <c r="BE375" s="510">
        <f t="shared" si="43"/>
        <v>-257412.66218706555</v>
      </c>
      <c r="BF375" s="161">
        <f t="shared" si="44"/>
        <v>149473.13449282688</v>
      </c>
      <c r="BG375" s="2">
        <f t="shared" si="45"/>
        <v>1057006.7298582376</v>
      </c>
      <c r="BI375">
        <f t="shared" si="46"/>
        <v>0</v>
      </c>
      <c r="BJ375" s="90">
        <f t="shared" si="47"/>
        <v>1</v>
      </c>
      <c r="BP375" s="206">
        <f t="shared" si="50"/>
        <v>1057006.7298582376</v>
      </c>
    </row>
    <row r="376" spans="1:68">
      <c r="A376" s="11">
        <v>370</v>
      </c>
      <c r="C376" s="25">
        <v>0.91128904973148561</v>
      </c>
      <c r="D376" s="25">
        <v>8.8710950268514374E-2</v>
      </c>
      <c r="E376" s="426" t="e">
        <v>#REF!</v>
      </c>
      <c r="F376" s="25">
        <v>0.85422138148834148</v>
      </c>
      <c r="G376" s="25">
        <v>0.14577861851165852</v>
      </c>
      <c r="H376" s="426" t="e">
        <v>#REF!</v>
      </c>
      <c r="I376" s="25">
        <v>0.75840279203488214</v>
      </c>
      <c r="J376" s="25">
        <v>0.24159720796511788</v>
      </c>
      <c r="K376" s="426" t="e">
        <v>#REF!</v>
      </c>
      <c r="L376" s="25">
        <v>6.7932020552697092E-2</v>
      </c>
      <c r="M376" s="25">
        <v>0.50011968583061894</v>
      </c>
      <c r="N376" s="25">
        <v>0.43194829361668396</v>
      </c>
      <c r="O376" s="25">
        <v>-11.063963740822158</v>
      </c>
      <c r="P376" s="25">
        <v>3.2593733003743769E-2</v>
      </c>
      <c r="Q376" s="25">
        <v>6.1589019716750093E-5</v>
      </c>
      <c r="R376" s="25">
        <v>1.0737591578575543</v>
      </c>
      <c r="S376" s="146"/>
      <c r="T376">
        <v>1.106326740316053</v>
      </c>
      <c r="U376">
        <v>0.45059257944604092</v>
      </c>
      <c r="V376">
        <v>0.32069086670386643</v>
      </c>
      <c r="W376">
        <v>1</v>
      </c>
      <c r="Y376" s="2">
        <v>339.95084932113042</v>
      </c>
      <c r="Z376" s="2">
        <v>5190.7791022657229</v>
      </c>
      <c r="AA376" s="2">
        <v>4375.6802047272949</v>
      </c>
      <c r="AB376" s="2">
        <v>32.50351414543573</v>
      </c>
      <c r="AC376" s="2">
        <v>1648.844865903018</v>
      </c>
      <c r="AD376" s="2">
        <v>1635.1710037604801</v>
      </c>
      <c r="AE376" s="2">
        <v>619.97702123731165</v>
      </c>
      <c r="AF376" s="2">
        <v>1171.7371447710304</v>
      </c>
      <c r="AG376" s="2">
        <v>91.311930931927677</v>
      </c>
      <c r="AH376" s="2">
        <v>430.85741744118843</v>
      </c>
      <c r="AI376" s="2">
        <v>390034.06602632289</v>
      </c>
      <c r="AJ376" s="2">
        <v>350539.92857732862</v>
      </c>
      <c r="AL376" s="25">
        <v>0.9205077063725553</v>
      </c>
      <c r="AM376" s="25">
        <v>0.91353302295458771</v>
      </c>
      <c r="AN376" s="25">
        <v>0.91375336725242129</v>
      </c>
      <c r="AO376" s="25">
        <v>0.8379118960791091</v>
      </c>
      <c r="AP376" s="25">
        <v>0.67399657256551482</v>
      </c>
      <c r="AQ376" s="25">
        <v>0.9205077063725553</v>
      </c>
      <c r="AR376" s="25">
        <v>0.91353302295458771</v>
      </c>
      <c r="AS376" s="25">
        <v>0.91375336725242129</v>
      </c>
      <c r="AT376" s="25">
        <v>0.8379118960791091</v>
      </c>
      <c r="AU376" s="25">
        <v>0.67399657256551482</v>
      </c>
      <c r="AW376" s="1">
        <v>12.798210791834997</v>
      </c>
      <c r="AX376" s="1">
        <v>14.597203018153772</v>
      </c>
      <c r="AY376" s="2">
        <v>1148421.1374778608</v>
      </c>
      <c r="AZ376" s="1">
        <v>14.679596237555998</v>
      </c>
      <c r="BA376" s="1">
        <v>16.497485267267599</v>
      </c>
      <c r="BB376" s="2">
        <v>900529.28489810089</v>
      </c>
      <c r="BC376" s="2">
        <f t="shared" si="48"/>
        <v>-247891.8525797599</v>
      </c>
      <c r="BD376" s="242">
        <f t="shared" si="49"/>
        <v>1.8813854457210013</v>
      </c>
      <c r="BE376" s="510">
        <f t="shared" si="43"/>
        <v>-131760.26908444622</v>
      </c>
      <c r="BF376" s="161">
        <f t="shared" si="44"/>
        <v>899292.5892157387</v>
      </c>
      <c r="BG376" s="2">
        <f t="shared" si="45"/>
        <v>1448206.1131108589</v>
      </c>
      <c r="BI376">
        <f t="shared" si="46"/>
        <v>0</v>
      </c>
      <c r="BJ376" s="90">
        <f t="shared" si="47"/>
        <v>1</v>
      </c>
      <c r="BP376" s="206">
        <f t="shared" si="50"/>
        <v>1448206.1131108589</v>
      </c>
    </row>
    <row r="377" spans="1:68">
      <c r="A377" s="11">
        <v>371</v>
      </c>
      <c r="C377" s="25">
        <v>0.92240505637302284</v>
      </c>
      <c r="D377" s="25">
        <v>7.7594943626977178E-2</v>
      </c>
      <c r="E377" s="426" t="e">
        <v>#REF!</v>
      </c>
      <c r="F377" s="25">
        <v>0.85520807341469829</v>
      </c>
      <c r="G377" s="25">
        <v>0.14479192658530166</v>
      </c>
      <c r="H377" s="426" t="e">
        <v>#REF!</v>
      </c>
      <c r="I377" s="25">
        <v>0.76800489471747913</v>
      </c>
      <c r="J377" s="25">
        <v>0.23199510528252085</v>
      </c>
      <c r="K377" s="426" t="e">
        <v>#REF!</v>
      </c>
      <c r="L377" s="25">
        <v>0.11590211006087447</v>
      </c>
      <c r="M377" s="25">
        <v>0.50086533096933983</v>
      </c>
      <c r="N377" s="25">
        <v>0.3832325589697857</v>
      </c>
      <c r="O377" s="25">
        <v>-11.449419931653186</v>
      </c>
      <c r="P377" s="25">
        <v>3.4068466556270563E-2</v>
      </c>
      <c r="Q377" s="25">
        <v>4.4565776511414811E-5</v>
      </c>
      <c r="R377" s="25">
        <v>1.1203862289336424</v>
      </c>
      <c r="S377" s="146"/>
      <c r="T377">
        <v>0.99735365343797</v>
      </c>
      <c r="U377">
        <v>0.44780725881769828</v>
      </c>
      <c r="V377">
        <v>0.31012976083334548</v>
      </c>
      <c r="W377">
        <v>1</v>
      </c>
      <c r="Y377" s="2">
        <v>1714.5599567401248</v>
      </c>
      <c r="Z377" s="2">
        <v>847.22241800479947</v>
      </c>
      <c r="AA377" s="2">
        <v>1487.866636298143</v>
      </c>
      <c r="AB377" s="2">
        <v>1932.406498483108</v>
      </c>
      <c r="AC377" s="2">
        <v>2126.4409693462462</v>
      </c>
      <c r="AD377" s="2">
        <v>543.1240679741677</v>
      </c>
      <c r="AE377" s="2">
        <v>597.07681346851155</v>
      </c>
      <c r="AF377" s="2">
        <v>982.235450579793</v>
      </c>
      <c r="AG377" s="2">
        <v>102.17362056532716</v>
      </c>
      <c r="AH377" s="2">
        <v>526.61765596159785</v>
      </c>
      <c r="AI377" s="2">
        <v>465148.34450357116</v>
      </c>
      <c r="AJ377" s="2">
        <v>441149.20611958613</v>
      </c>
      <c r="AL377" s="25">
        <v>0.91634595800682506</v>
      </c>
      <c r="AM377" s="25">
        <v>0.91184856060964847</v>
      </c>
      <c r="AN377" s="25">
        <v>0.9000056555532342</v>
      </c>
      <c r="AO377" s="25">
        <v>0.93349460653385208</v>
      </c>
      <c r="AP377" s="25">
        <v>0.64401870759823354</v>
      </c>
      <c r="AQ377" s="25">
        <v>0.91634595800682506</v>
      </c>
      <c r="AR377" s="25">
        <v>0.91184856060964847</v>
      </c>
      <c r="AS377" s="25">
        <v>0.9000056555532342</v>
      </c>
      <c r="AT377" s="25">
        <v>0.93349460653385208</v>
      </c>
      <c r="AU377" s="25">
        <v>0.64401870759823354</v>
      </c>
      <c r="AW377" s="1">
        <v>12.985086801307103</v>
      </c>
      <c r="AX377" s="1">
        <v>14.883681976839904</v>
      </c>
      <c r="AY377" s="2">
        <v>1449017.701189144</v>
      </c>
      <c r="AZ377" s="1">
        <v>15.092156409486623</v>
      </c>
      <c r="BA377" s="1">
        <v>17.005254833432549</v>
      </c>
      <c r="BB377" s="2">
        <v>1055060.5998060468</v>
      </c>
      <c r="BC377" s="2">
        <f t="shared" si="48"/>
        <v>-393957.10138309724</v>
      </c>
      <c r="BD377" s="242">
        <f t="shared" si="49"/>
        <v>2.1070696081795202</v>
      </c>
      <c r="BE377" s="510">
        <f t="shared" si="43"/>
        <v>-186969.19164596128</v>
      </c>
      <c r="BF377" s="161">
        <f t="shared" si="44"/>
        <v>628596.18701999239</v>
      </c>
      <c r="BG377" s="2">
        <f t="shared" si="45"/>
        <v>1359684.4257118131</v>
      </c>
      <c r="BI377">
        <f t="shared" si="46"/>
        <v>0</v>
      </c>
      <c r="BJ377" s="90">
        <f t="shared" si="47"/>
        <v>1</v>
      </c>
      <c r="BP377" s="206">
        <f t="shared" si="50"/>
        <v>1359684.4257118131</v>
      </c>
    </row>
    <row r="378" spans="1:68">
      <c r="A378" s="11">
        <v>372</v>
      </c>
      <c r="C378" s="25">
        <v>0.91307099507989098</v>
      </c>
      <c r="D378" s="25">
        <v>8.6929004920108979E-2</v>
      </c>
      <c r="E378" s="426" t="e">
        <v>#REF!</v>
      </c>
      <c r="F378" s="25">
        <v>0.85334491260929024</v>
      </c>
      <c r="G378" s="25">
        <v>0.1466550873907097</v>
      </c>
      <c r="H378" s="426" t="e">
        <v>#REF!</v>
      </c>
      <c r="I378" s="25">
        <v>0.75252159699476817</v>
      </c>
      <c r="J378" s="25">
        <v>0.24747840300523183</v>
      </c>
      <c r="K378" s="426" t="e">
        <v>#REF!</v>
      </c>
      <c r="L378" s="25">
        <v>0.14199445202012573</v>
      </c>
      <c r="M378" s="25">
        <v>0.49506110378845419</v>
      </c>
      <c r="N378" s="25">
        <v>0.36294444419142002</v>
      </c>
      <c r="O378" s="25">
        <v>-11.284522594006294</v>
      </c>
      <c r="P378" s="25">
        <v>3.3527411444118596E-2</v>
      </c>
      <c r="Q378" s="25">
        <v>5.1374361504913291E-5</v>
      </c>
      <c r="R378" s="25">
        <v>1.1009180503349238</v>
      </c>
      <c r="S378" s="146"/>
      <c r="T378">
        <v>1.1104948301001325</v>
      </c>
      <c r="U378">
        <v>0.45676871663070329</v>
      </c>
      <c r="V378">
        <v>0.33067789610722187</v>
      </c>
      <c r="W378">
        <v>1</v>
      </c>
      <c r="Y378" s="2">
        <v>3512.6542662714623</v>
      </c>
      <c r="Z378" s="2">
        <v>2406.0783611545676</v>
      </c>
      <c r="AA378" s="2">
        <v>2577.1357750050761</v>
      </c>
      <c r="AB378" s="2">
        <v>1971.4136467888966</v>
      </c>
      <c r="AC378" s="2">
        <v>1335.8497244801126</v>
      </c>
      <c r="AD378" s="2">
        <v>283.29487393403025</v>
      </c>
      <c r="AE378" s="2">
        <v>563.1235204665511</v>
      </c>
      <c r="AF378" s="2">
        <v>1165.0185883725703</v>
      </c>
      <c r="AG378" s="2">
        <v>135.85320331994453</v>
      </c>
      <c r="AH378" s="2">
        <v>289.91783605223043</v>
      </c>
      <c r="AI378" s="2">
        <v>416600.07259173336</v>
      </c>
      <c r="AJ378" s="2">
        <v>386260.01150915259</v>
      </c>
      <c r="AL378" s="25">
        <v>0.91310919714010563</v>
      </c>
      <c r="AM378" s="25">
        <v>0.91342986914519264</v>
      </c>
      <c r="AN378" s="25">
        <v>0.91159899222424179</v>
      </c>
      <c r="AO378" s="25">
        <v>0.83190851421833956</v>
      </c>
      <c r="AP378" s="25">
        <v>0.70337756053019307</v>
      </c>
      <c r="AQ378" s="25">
        <v>0.91310919714010563</v>
      </c>
      <c r="AR378" s="25">
        <v>0.91342986914519264</v>
      </c>
      <c r="AS378" s="25">
        <v>0.91159899222424179</v>
      </c>
      <c r="AT378" s="25">
        <v>0.83190851421833956</v>
      </c>
      <c r="AU378" s="25">
        <v>0.70337756053019307</v>
      </c>
      <c r="AW378" s="1">
        <v>13.127314954482843</v>
      </c>
      <c r="AX378" s="1">
        <v>15.028460892760581</v>
      </c>
      <c r="AY378" s="2">
        <v>1389891.7395403625</v>
      </c>
      <c r="AZ378" s="1">
        <v>14.854728051140951</v>
      </c>
      <c r="BA378" s="1">
        <v>16.765058460016355</v>
      </c>
      <c r="BB378" s="2">
        <v>1067673.9618858853</v>
      </c>
      <c r="BC378" s="2">
        <f t="shared" si="48"/>
        <v>-322217.77765447716</v>
      </c>
      <c r="BD378" s="242">
        <f t="shared" si="49"/>
        <v>1.7274130966581076</v>
      </c>
      <c r="BE378" s="510">
        <f t="shared" si="43"/>
        <v>-186531.97563330215</v>
      </c>
      <c r="BF378" s="161">
        <f t="shared" si="44"/>
        <v>710478.65317689232</v>
      </c>
      <c r="BG378" s="2">
        <f t="shared" si="45"/>
        <v>1309082.5262966668</v>
      </c>
      <c r="BI378">
        <f t="shared" si="46"/>
        <v>0</v>
      </c>
      <c r="BJ378" s="90">
        <f t="shared" si="47"/>
        <v>1</v>
      </c>
      <c r="BP378" s="206">
        <f t="shared" si="50"/>
        <v>1309082.5262966668</v>
      </c>
    </row>
    <row r="379" spans="1:68">
      <c r="A379" s="11">
        <v>373</v>
      </c>
      <c r="C379" s="25">
        <v>0.93251466265566896</v>
      </c>
      <c r="D379" s="25">
        <v>6.748533734433107E-2</v>
      </c>
      <c r="E379" s="426" t="e">
        <v>#REF!</v>
      </c>
      <c r="F379" s="25">
        <v>0.85845989888560104</v>
      </c>
      <c r="G379" s="25">
        <v>0.14154010111439896</v>
      </c>
      <c r="H379" s="426" t="e">
        <v>#REF!</v>
      </c>
      <c r="I379" s="25">
        <v>0.77409186782926187</v>
      </c>
      <c r="J379" s="25">
        <v>0.22590813217073807</v>
      </c>
      <c r="K379" s="426" t="e">
        <v>#REF!</v>
      </c>
      <c r="L379" s="25">
        <v>0.11818142352770167</v>
      </c>
      <c r="M379" s="25">
        <v>0.50128752487443284</v>
      </c>
      <c r="N379" s="25">
        <v>0.38053105159786549</v>
      </c>
      <c r="O379" s="25">
        <v>-11.681885335379604</v>
      </c>
      <c r="P379" s="25">
        <v>3.7442104257502468E-2</v>
      </c>
      <c r="Q379" s="25">
        <v>4.0698596238523583E-5</v>
      </c>
      <c r="R379" s="25">
        <v>1.1264172056797952</v>
      </c>
      <c r="S379" s="146"/>
      <c r="T379">
        <v>0.87984007837978073</v>
      </c>
      <c r="U379">
        <v>0.43960559711922437</v>
      </c>
      <c r="V379">
        <v>0.3010270705716781</v>
      </c>
      <c r="W379">
        <v>1</v>
      </c>
      <c r="Y379" s="2">
        <v>113.08072640259323</v>
      </c>
      <c r="Z379" s="2">
        <v>1525.0868560940244</v>
      </c>
      <c r="AA379" s="2">
        <v>694.78227891406823</v>
      </c>
      <c r="AB379" s="2">
        <v>1844.0700527944446</v>
      </c>
      <c r="AC379" s="2">
        <v>422.85685659515173</v>
      </c>
      <c r="AD379" s="2">
        <v>65.218454949090173</v>
      </c>
      <c r="AE379" s="2">
        <v>605.16217714563527</v>
      </c>
      <c r="AF379" s="2">
        <v>1014.8161587576971</v>
      </c>
      <c r="AG379" s="2">
        <v>142.33556366852162</v>
      </c>
      <c r="AH379" s="2">
        <v>631.76795794812654</v>
      </c>
      <c r="AI379" s="2">
        <v>458359.25893390446</v>
      </c>
      <c r="AJ379" s="2">
        <v>428481.50325474516</v>
      </c>
      <c r="AL379" s="25">
        <v>0.91697511428766565</v>
      </c>
      <c r="AM379" s="25">
        <v>0.91566142224061986</v>
      </c>
      <c r="AN379" s="25">
        <v>0.89898616952967825</v>
      </c>
      <c r="AO379" s="25">
        <v>0.83607392741977848</v>
      </c>
      <c r="AP379" s="25">
        <v>0.6896859388244243</v>
      </c>
      <c r="AQ379" s="25">
        <v>0.91697511428766565</v>
      </c>
      <c r="AR379" s="25">
        <v>0.91566142224061986</v>
      </c>
      <c r="AS379" s="25">
        <v>0.89898616952967825</v>
      </c>
      <c r="AT379" s="25">
        <v>0.83607392741977848</v>
      </c>
      <c r="AU379" s="25">
        <v>0.6896859388244243</v>
      </c>
      <c r="AW379" s="1">
        <v>13.110419679377753</v>
      </c>
      <c r="AX379" s="1">
        <v>14.98175901077723</v>
      </c>
      <c r="AY379" s="2">
        <v>1393436.956401644</v>
      </c>
      <c r="AZ379" s="1">
        <v>15.535200884821048</v>
      </c>
      <c r="BA379" s="1">
        <v>17.418130631239947</v>
      </c>
      <c r="BB379" s="2">
        <v>947492.96172671719</v>
      </c>
      <c r="BC379" s="2">
        <f t="shared" si="48"/>
        <v>-445943.99467492686</v>
      </c>
      <c r="BD379" s="242">
        <f t="shared" si="49"/>
        <v>2.4247812054432956</v>
      </c>
      <c r="BE379" s="510">
        <f t="shared" si="43"/>
        <v>-183911.02408491322</v>
      </c>
      <c r="BF379" s="161">
        <f t="shared" si="44"/>
        <v>704230.19229879626</v>
      </c>
      <c r="BG379" s="2">
        <f t="shared" si="45"/>
        <v>1538139.1798446504</v>
      </c>
      <c r="BI379">
        <f t="shared" si="46"/>
        <v>0</v>
      </c>
      <c r="BJ379" s="90">
        <f t="shared" si="47"/>
        <v>1</v>
      </c>
      <c r="BP379" s="206">
        <f t="shared" si="50"/>
        <v>1538139.1798446504</v>
      </c>
    </row>
    <row r="380" spans="1:68">
      <c r="A380" s="11">
        <v>374</v>
      </c>
      <c r="C380" s="25">
        <v>0.93252458356359402</v>
      </c>
      <c r="D380" s="25">
        <v>6.7475416436406005E-2</v>
      </c>
      <c r="E380" s="426" t="e">
        <v>#REF!</v>
      </c>
      <c r="F380" s="25">
        <v>0.86051994513245755</v>
      </c>
      <c r="G380" s="25">
        <v>0.13948005486754245</v>
      </c>
      <c r="H380" s="426" t="e">
        <v>#REF!</v>
      </c>
      <c r="I380" s="25">
        <v>0.74701260279400961</v>
      </c>
      <c r="J380" s="25">
        <v>0.25298739720599039</v>
      </c>
      <c r="K380" s="426" t="e">
        <v>#REF!</v>
      </c>
      <c r="L380" s="25">
        <v>0.11893583322371759</v>
      </c>
      <c r="M380" s="25">
        <v>0.50007633579398703</v>
      </c>
      <c r="N380" s="25">
        <v>0.38098783098229538</v>
      </c>
      <c r="O380" s="25">
        <v>-11.292653331813838</v>
      </c>
      <c r="P380" s="25">
        <v>3.6336321007164087E-2</v>
      </c>
      <c r="Q380" s="25">
        <v>5.7339096787210287E-5</v>
      </c>
      <c r="R380" s="25">
        <v>1.0781601632475566</v>
      </c>
      <c r="S380" s="146"/>
      <c r="T380">
        <v>0.91869020312624938</v>
      </c>
      <c r="U380">
        <v>0.43716698320804309</v>
      </c>
      <c r="V380">
        <v>0.33916249552929012</v>
      </c>
      <c r="W380">
        <v>1</v>
      </c>
      <c r="Y380" s="2">
        <v>160.35440247976263</v>
      </c>
      <c r="Z380" s="2">
        <v>3502.1286224816254</v>
      </c>
      <c r="AA380" s="2">
        <v>1447.3687107165872</v>
      </c>
      <c r="AB380" s="2">
        <v>2505.700260619069</v>
      </c>
      <c r="AC380" s="2">
        <v>1529.8687174062852</v>
      </c>
      <c r="AD380" s="2">
        <v>5150.4946441018255</v>
      </c>
      <c r="AE380" s="2">
        <v>517.34395025907054</v>
      </c>
      <c r="AF380" s="2">
        <v>990.72864118994062</v>
      </c>
      <c r="AG380" s="2">
        <v>135.35382481546802</v>
      </c>
      <c r="AH380" s="2">
        <v>313.99293678545075</v>
      </c>
      <c r="AI380" s="2">
        <v>347878.36266035773</v>
      </c>
      <c r="AJ380" s="2">
        <v>312976.62919316371</v>
      </c>
      <c r="AL380" s="25">
        <v>0.91326845868241102</v>
      </c>
      <c r="AM380" s="25">
        <v>0.91482431943215015</v>
      </c>
      <c r="AN380" s="25">
        <v>0.90672884078071181</v>
      </c>
      <c r="AO380" s="25">
        <v>0.86829486387618582</v>
      </c>
      <c r="AP380" s="25">
        <v>0.71299574590153503</v>
      </c>
      <c r="AQ380" s="25">
        <v>0.91326845868241102</v>
      </c>
      <c r="AR380" s="25">
        <v>0.91482431943215015</v>
      </c>
      <c r="AS380" s="25">
        <v>0.90672884078071181</v>
      </c>
      <c r="AT380" s="25">
        <v>0.86829486387618582</v>
      </c>
      <c r="AU380" s="25">
        <v>0.71299574590153503</v>
      </c>
      <c r="AW380" s="1">
        <v>13.390625501039299</v>
      </c>
      <c r="AX380" s="1">
        <v>15.241163669699596</v>
      </c>
      <c r="AY380" s="2">
        <v>1095920.9349640736</v>
      </c>
      <c r="AZ380" s="1">
        <v>15.524686417714058</v>
      </c>
      <c r="BA380" s="1">
        <v>17.395781868890914</v>
      </c>
      <c r="BB380" s="2">
        <v>862759.07672270434</v>
      </c>
      <c r="BC380" s="2">
        <f t="shared" si="48"/>
        <v>-233161.85824136925</v>
      </c>
      <c r="BD380" s="242">
        <f t="shared" si="49"/>
        <v>2.1340609166747591</v>
      </c>
      <c r="BE380" s="510">
        <f t="shared" si="43"/>
        <v>-109257.35831602984</v>
      </c>
      <c r="BF380" s="161">
        <f t="shared" si="44"/>
        <v>1046579.1452022141</v>
      </c>
      <c r="BG380" s="2">
        <f t="shared" si="45"/>
        <v>1621190.750111545</v>
      </c>
      <c r="BI380">
        <f t="shared" si="46"/>
        <v>0</v>
      </c>
      <c r="BJ380" s="90">
        <f t="shared" si="47"/>
        <v>1</v>
      </c>
      <c r="BP380" s="206">
        <f t="shared" si="50"/>
        <v>1621190.750111545</v>
      </c>
    </row>
    <row r="381" spans="1:68">
      <c r="A381" s="11">
        <v>375</v>
      </c>
      <c r="C381" s="25">
        <v>0.92575055614829493</v>
      </c>
      <c r="D381" s="25">
        <v>7.4249443851705066E-2</v>
      </c>
      <c r="E381" s="426" t="e">
        <v>#REF!</v>
      </c>
      <c r="F381" s="25">
        <v>0.85805216266747597</v>
      </c>
      <c r="G381" s="25">
        <v>0.141947837332524</v>
      </c>
      <c r="H381" s="426" t="e">
        <v>#REF!</v>
      </c>
      <c r="I381" s="25">
        <v>0.74810736520956267</v>
      </c>
      <c r="J381" s="25">
        <v>0.25189263479043728</v>
      </c>
      <c r="K381" s="426" t="e">
        <v>#REF!</v>
      </c>
      <c r="L381" s="25">
        <v>0.12549250144844437</v>
      </c>
      <c r="M381" s="25">
        <v>0.50245499262749149</v>
      </c>
      <c r="N381" s="25">
        <v>0.37205250592406414</v>
      </c>
      <c r="O381" s="25">
        <v>-11.449860914335201</v>
      </c>
      <c r="P381" s="25">
        <v>3.362359480672867E-2</v>
      </c>
      <c r="Q381" s="25">
        <v>4.3721528574251036E-5</v>
      </c>
      <c r="R381" s="25">
        <v>1.125274571726476</v>
      </c>
      <c r="S381" s="146"/>
      <c r="T381">
        <v>0.98341265068908734</v>
      </c>
      <c r="U381">
        <v>0.43608709977211552</v>
      </c>
      <c r="V381">
        <v>0.33467620429117967</v>
      </c>
      <c r="W381">
        <v>1</v>
      </c>
      <c r="Y381" s="2">
        <v>73.195962839988553</v>
      </c>
      <c r="Z381" s="2">
        <v>840.57373206492434</v>
      </c>
      <c r="AA381" s="2">
        <v>177.72934291957651</v>
      </c>
      <c r="AB381" s="2">
        <v>2640.7791157635161</v>
      </c>
      <c r="AC381" s="2">
        <v>48.106698755699213</v>
      </c>
      <c r="AD381" s="2">
        <v>393.90157427816951</v>
      </c>
      <c r="AE381" s="2">
        <v>564.38022671573276</v>
      </c>
      <c r="AF381" s="2">
        <v>948.42629747503793</v>
      </c>
      <c r="AG381" s="2">
        <v>151.98026516064769</v>
      </c>
      <c r="AH381" s="2">
        <v>445.69191128845625</v>
      </c>
      <c r="AI381" s="2">
        <v>464546.50098949973</v>
      </c>
      <c r="AJ381" s="2">
        <v>430855.80956168647</v>
      </c>
      <c r="AL381" s="25">
        <v>0.91942360201557483</v>
      </c>
      <c r="AM381" s="25">
        <v>0.91312411848197561</v>
      </c>
      <c r="AN381" s="25">
        <v>0.90443497026252473</v>
      </c>
      <c r="AO381" s="25">
        <v>0.84517285341230597</v>
      </c>
      <c r="AP381" s="25">
        <v>0.61652781908006782</v>
      </c>
      <c r="AQ381" s="25">
        <v>0.91942360201557483</v>
      </c>
      <c r="AR381" s="25">
        <v>0.91312411848197561</v>
      </c>
      <c r="AS381" s="25">
        <v>0.90443497026252473</v>
      </c>
      <c r="AT381" s="25">
        <v>0.84517285341230597</v>
      </c>
      <c r="AU381" s="25">
        <v>0.61652781908006782</v>
      </c>
      <c r="AW381" s="1">
        <v>13.000306550936257</v>
      </c>
      <c r="AX381" s="1">
        <v>15.013991697390235</v>
      </c>
      <c r="AY381" s="2">
        <v>1374206.1312396748</v>
      </c>
      <c r="AZ381" s="1">
        <v>15.10327574272794</v>
      </c>
      <c r="BA381" s="1">
        <v>17.081556312247688</v>
      </c>
      <c r="BB381" s="2">
        <v>1026420.5056728423</v>
      </c>
      <c r="BC381" s="2">
        <f t="shared" si="48"/>
        <v>-347785.62556683249</v>
      </c>
      <c r="BD381" s="242">
        <f t="shared" si="49"/>
        <v>2.1029691917916828</v>
      </c>
      <c r="BE381" s="510">
        <f t="shared" si="43"/>
        <v>-165378.37402673831</v>
      </c>
      <c r="BF381" s="161">
        <f t="shared" si="44"/>
        <v>705842.91691012634</v>
      </c>
      <c r="BG381" s="2">
        <f t="shared" si="45"/>
        <v>1390103.6131636281</v>
      </c>
      <c r="BI381">
        <f t="shared" si="46"/>
        <v>0</v>
      </c>
      <c r="BJ381" s="90">
        <f t="shared" si="47"/>
        <v>1</v>
      </c>
      <c r="BP381" s="206">
        <f t="shared" si="50"/>
        <v>1390103.6131636281</v>
      </c>
    </row>
    <row r="382" spans="1:68">
      <c r="A382" s="11">
        <v>376</v>
      </c>
      <c r="C382" s="25">
        <v>0.92756918337745786</v>
      </c>
      <c r="D382" s="25">
        <v>7.2430816622542166E-2</v>
      </c>
      <c r="E382" s="426" t="e">
        <v>#REF!</v>
      </c>
      <c r="F382" s="25">
        <v>0.85425064913095361</v>
      </c>
      <c r="G382" s="25">
        <v>0.14574935086904633</v>
      </c>
      <c r="H382" s="426" t="e">
        <v>#REF!</v>
      </c>
      <c r="I382" s="25">
        <v>0.73846952858507331</v>
      </c>
      <c r="J382" s="25">
        <v>0.26153047141492675</v>
      </c>
      <c r="K382" s="426" t="e">
        <v>#REF!</v>
      </c>
      <c r="L382" s="25">
        <v>0.12042160671954827</v>
      </c>
      <c r="M382" s="25">
        <v>0.50019302058658655</v>
      </c>
      <c r="N382" s="25">
        <v>0.37938537269386519</v>
      </c>
      <c r="O382" s="25">
        <v>-10.919233182244664</v>
      </c>
      <c r="P382" s="25">
        <v>3.2634537741517311E-2</v>
      </c>
      <c r="Q382" s="25">
        <v>7.1302255500166505E-5</v>
      </c>
      <c r="R382" s="25">
        <v>1.0590600756149391</v>
      </c>
      <c r="S382" s="146"/>
      <c r="T382">
        <v>0.90911751652993944</v>
      </c>
      <c r="U382">
        <v>0.4581473581546614</v>
      </c>
      <c r="V382">
        <v>0.34824473327590466</v>
      </c>
      <c r="W382">
        <v>1</v>
      </c>
      <c r="Y382" s="2">
        <v>1547.6882584755995</v>
      </c>
      <c r="Z382" s="2">
        <v>1386.9994423244266</v>
      </c>
      <c r="AA382" s="2">
        <v>1036.6153009776158</v>
      </c>
      <c r="AB382" s="2">
        <v>3056.8139296785612</v>
      </c>
      <c r="AC382" s="2">
        <v>3.2959701651494093</v>
      </c>
      <c r="AD382" s="2">
        <v>2807.2855480871772</v>
      </c>
      <c r="AE382" s="2">
        <v>553.94026983512322</v>
      </c>
      <c r="AF382" s="2">
        <v>1133.0155940918662</v>
      </c>
      <c r="AG382" s="2">
        <v>60.643534524726903</v>
      </c>
      <c r="AH382" s="2">
        <v>562.1261510742039</v>
      </c>
      <c r="AI382" s="2">
        <v>664803.18429637025</v>
      </c>
      <c r="AJ382" s="2">
        <v>624486.00204064604</v>
      </c>
      <c r="AL382" s="25">
        <v>0.91806402059474945</v>
      </c>
      <c r="AM382" s="25">
        <v>0.92010615604047408</v>
      </c>
      <c r="AN382" s="25">
        <v>0.90082603667152283</v>
      </c>
      <c r="AO382" s="25">
        <v>0.8525531119407832</v>
      </c>
      <c r="AP382" s="25">
        <v>0.73323829912115657</v>
      </c>
      <c r="AQ382" s="25">
        <v>0.91806402059474945</v>
      </c>
      <c r="AR382" s="25">
        <v>0.92010615604047408</v>
      </c>
      <c r="AS382" s="25">
        <v>0.90082603667152283</v>
      </c>
      <c r="AT382" s="25">
        <v>0.8525531119407832</v>
      </c>
      <c r="AU382" s="25">
        <v>0.73323829912115657</v>
      </c>
      <c r="AW382" s="1">
        <v>13.205224551822507</v>
      </c>
      <c r="AX382" s="1">
        <v>14.961416669881769</v>
      </c>
      <c r="AY382" s="2">
        <v>2125192.0549382982</v>
      </c>
      <c r="AZ382" s="1">
        <v>15.335859473819507</v>
      </c>
      <c r="BA382" s="1">
        <v>17.123760532202621</v>
      </c>
      <c r="BB382" s="2">
        <v>1577483.7045115593</v>
      </c>
      <c r="BC382" s="2">
        <f t="shared" si="48"/>
        <v>-547708.35042673885</v>
      </c>
      <c r="BD382" s="242">
        <f t="shared" si="49"/>
        <v>2.1306349219970002</v>
      </c>
      <c r="BE382" s="510">
        <f t="shared" si="43"/>
        <v>-257063.44375196061</v>
      </c>
      <c r="BF382" s="161">
        <f t="shared" si="44"/>
        <v>-12356.126646697056</v>
      </c>
      <c r="BG382" s="2">
        <f t="shared" si="45"/>
        <v>876253.81129956176</v>
      </c>
      <c r="BI382">
        <f t="shared" si="46"/>
        <v>0</v>
      </c>
      <c r="BJ382" s="90">
        <f t="shared" si="47"/>
        <v>1</v>
      </c>
      <c r="BP382" s="206">
        <f t="shared" si="50"/>
        <v>876253.81129956176</v>
      </c>
    </row>
    <row r="383" spans="1:68">
      <c r="A383" s="11">
        <v>377</v>
      </c>
      <c r="C383" s="25">
        <v>0.92980470548254512</v>
      </c>
      <c r="D383" s="25">
        <v>7.0195294517454931E-2</v>
      </c>
      <c r="E383" s="426" t="e">
        <v>#REF!</v>
      </c>
      <c r="F383" s="25">
        <v>0.85607384592693725</v>
      </c>
      <c r="G383" s="25">
        <v>0.1439261540730627</v>
      </c>
      <c r="H383" s="426" t="e">
        <v>#REF!</v>
      </c>
      <c r="I383" s="25">
        <v>0.71994271917280683</v>
      </c>
      <c r="J383" s="25">
        <v>0.28005728082719317</v>
      </c>
      <c r="K383" s="426" t="e">
        <v>#REF!</v>
      </c>
      <c r="L383" s="25">
        <v>9.5439116493291731E-2</v>
      </c>
      <c r="M383" s="25">
        <v>0.50054049756292407</v>
      </c>
      <c r="N383" s="25">
        <v>0.4040203859437842</v>
      </c>
      <c r="O383" s="25">
        <v>-11.09349578642116</v>
      </c>
      <c r="P383" s="25">
        <v>3.3600626263068221E-2</v>
      </c>
      <c r="Q383" s="25">
        <v>6.2379773150073132E-5</v>
      </c>
      <c r="R383" s="25">
        <v>1.0665626768422869</v>
      </c>
      <c r="S383" s="146"/>
      <c r="T383">
        <v>0.92784523530945451</v>
      </c>
      <c r="U383">
        <v>0.44425017355499957</v>
      </c>
      <c r="V383">
        <v>0.37048543946539708</v>
      </c>
      <c r="W383">
        <v>1</v>
      </c>
      <c r="Y383" s="2">
        <v>475.24596368564022</v>
      </c>
      <c r="Z383" s="2">
        <v>11974.804047839132</v>
      </c>
      <c r="AA383" s="2">
        <v>1514.3455175208446</v>
      </c>
      <c r="AB383" s="2">
        <v>7475.0904214779202</v>
      </c>
      <c r="AC383" s="2">
        <v>54.473937557515761</v>
      </c>
      <c r="AD383" s="2">
        <v>974.76717632541215</v>
      </c>
      <c r="AE383" s="2">
        <v>471.35481465638475</v>
      </c>
      <c r="AF383" s="2">
        <v>1047.4871733571035</v>
      </c>
      <c r="AG383" s="2">
        <v>177.69692214673412</v>
      </c>
      <c r="AH383" s="2">
        <v>328.51287400074591</v>
      </c>
      <c r="AI383" s="2">
        <v>396654.58174033364</v>
      </c>
      <c r="AJ383" s="2">
        <v>367813.79771256185</v>
      </c>
      <c r="AL383" s="25">
        <v>0.91918911008266146</v>
      </c>
      <c r="AM383" s="25">
        <v>0.91299899481104541</v>
      </c>
      <c r="AN383" s="25">
        <v>0.90775928671884398</v>
      </c>
      <c r="AO383" s="25">
        <v>0.83652210497094748</v>
      </c>
      <c r="AP383" s="25">
        <v>0.67123395182580214</v>
      </c>
      <c r="AQ383" s="25">
        <v>0.91918911008266146</v>
      </c>
      <c r="AR383" s="25">
        <v>0.91299899481104541</v>
      </c>
      <c r="AS383" s="25">
        <v>0.90775928671884398</v>
      </c>
      <c r="AT383" s="25">
        <v>0.83652210497094748</v>
      </c>
      <c r="AU383" s="25">
        <v>0.67123395182580214</v>
      </c>
      <c r="AW383" s="1">
        <v>13.113469177262569</v>
      </c>
      <c r="AX383" s="1">
        <v>15.004540355675784</v>
      </c>
      <c r="AY383" s="2">
        <v>1339820.9310844447</v>
      </c>
      <c r="AZ383" s="1">
        <v>15.193402951635081</v>
      </c>
      <c r="BA383" s="1">
        <v>17.07760473862124</v>
      </c>
      <c r="BB383" s="2">
        <v>1000211.8025412795</v>
      </c>
      <c r="BC383" s="2">
        <f t="shared" si="48"/>
        <v>-339609.12854316528</v>
      </c>
      <c r="BD383" s="242">
        <f t="shared" si="49"/>
        <v>2.0799337743725115</v>
      </c>
      <c r="BE383" s="510">
        <f t="shared" si="43"/>
        <v>-163278.81816603555</v>
      </c>
      <c r="BF383" s="161">
        <f t="shared" si="44"/>
        <v>758334.13727756636</v>
      </c>
      <c r="BG383" s="2">
        <f t="shared" si="45"/>
        <v>1430732.6697203333</v>
      </c>
      <c r="BI383">
        <f t="shared" si="46"/>
        <v>0</v>
      </c>
      <c r="BJ383" s="90">
        <f t="shared" si="47"/>
        <v>1</v>
      </c>
      <c r="BP383" s="206">
        <f t="shared" si="50"/>
        <v>1430732.6697203333</v>
      </c>
    </row>
    <row r="384" spans="1:68">
      <c r="A384" s="11">
        <v>378</v>
      </c>
      <c r="C384" s="25">
        <v>0.91753829938287323</v>
      </c>
      <c r="D384" s="25">
        <v>8.2461700617126779E-2</v>
      </c>
      <c r="E384" s="426" t="e">
        <v>#REF!</v>
      </c>
      <c r="F384" s="25">
        <v>0.85498286295705905</v>
      </c>
      <c r="G384" s="25">
        <v>0.14501713704294092</v>
      </c>
      <c r="H384" s="426" t="e">
        <v>#REF!</v>
      </c>
      <c r="I384" s="25">
        <v>0.76691499927186368</v>
      </c>
      <c r="J384" s="25">
        <v>0.23308500072813629</v>
      </c>
      <c r="K384" s="426" t="e">
        <v>#REF!</v>
      </c>
      <c r="L384" s="25">
        <v>0.10824590046902771</v>
      </c>
      <c r="M384" s="25">
        <v>0.50135893359801054</v>
      </c>
      <c r="N384" s="25">
        <v>0.39039516593296175</v>
      </c>
      <c r="O384" s="25">
        <v>-11.451410470233919</v>
      </c>
      <c r="P384" s="25">
        <v>3.4498101080255132E-2</v>
      </c>
      <c r="Q384" s="25">
        <v>4.5287014379301029E-5</v>
      </c>
      <c r="R384" s="25">
        <v>1.1120497714359738</v>
      </c>
      <c r="S384" s="146"/>
      <c r="T384">
        <v>1.0670094756002886</v>
      </c>
      <c r="U384">
        <v>0.45403197355445213</v>
      </c>
      <c r="V384">
        <v>0.31174326517790518</v>
      </c>
      <c r="W384">
        <v>1</v>
      </c>
      <c r="Y384" s="2">
        <v>1350.402074700072</v>
      </c>
      <c r="Z384" s="2">
        <v>1349.3433153918841</v>
      </c>
      <c r="AA384" s="2">
        <v>379.64279346699391</v>
      </c>
      <c r="AB384" s="2">
        <v>1043.4421220864876</v>
      </c>
      <c r="AC384" s="2">
        <v>1495.0366556206754</v>
      </c>
      <c r="AD384" s="2">
        <v>136.62321269629169</v>
      </c>
      <c r="AE384" s="2">
        <v>565.97637827478229</v>
      </c>
      <c r="AF384" s="2">
        <v>951.55979268652584</v>
      </c>
      <c r="AG384" s="2">
        <v>119.24613448301521</v>
      </c>
      <c r="AH384" s="2">
        <v>374.45106529355706</v>
      </c>
      <c r="AI384" s="2">
        <v>565822.29285694857</v>
      </c>
      <c r="AJ384" s="2">
        <v>530160.72121965699</v>
      </c>
      <c r="AL384" s="25">
        <v>0.91783967766255237</v>
      </c>
      <c r="AM384" s="25">
        <v>0.91181918726757616</v>
      </c>
      <c r="AN384" s="25">
        <v>0.90807805122462359</v>
      </c>
      <c r="AO384" s="25">
        <v>0.89994018659049313</v>
      </c>
      <c r="AP384" s="25">
        <v>0.77882204338196104</v>
      </c>
      <c r="AQ384" s="25">
        <v>0.91783967766255237</v>
      </c>
      <c r="AR384" s="25">
        <v>0.91181918726757616</v>
      </c>
      <c r="AS384" s="25">
        <v>0.90807805122462359</v>
      </c>
      <c r="AT384" s="25">
        <v>0.89994018659049313</v>
      </c>
      <c r="AU384" s="25">
        <v>0.77882204338196104</v>
      </c>
      <c r="AW384" s="1">
        <v>13.345803927487317</v>
      </c>
      <c r="AX384" s="1">
        <v>14.937863334961639</v>
      </c>
      <c r="AY384" s="2">
        <v>1728629.0163187841</v>
      </c>
      <c r="AZ384" s="1">
        <v>15.187421697957321</v>
      </c>
      <c r="BA384" s="1">
        <v>16.867615267496671</v>
      </c>
      <c r="BB384" s="2">
        <v>1254413.203887014</v>
      </c>
      <c r="BC384" s="2">
        <f t="shared" si="48"/>
        <v>-474215.81243177014</v>
      </c>
      <c r="BD384" s="242">
        <f t="shared" si="49"/>
        <v>1.8416177704700036</v>
      </c>
      <c r="BE384" s="510">
        <f t="shared" si="43"/>
        <v>-257499.58543826628</v>
      </c>
      <c r="BF384" s="161">
        <f t="shared" si="44"/>
        <v>406699.61207918683</v>
      </c>
      <c r="BG384" s="2">
        <f t="shared" si="45"/>
        <v>1175574.2677861576</v>
      </c>
      <c r="BI384">
        <f t="shared" si="46"/>
        <v>0</v>
      </c>
      <c r="BJ384" s="90">
        <f t="shared" si="47"/>
        <v>1</v>
      </c>
      <c r="BP384" s="206">
        <f t="shared" si="50"/>
        <v>1175574.2677861576</v>
      </c>
    </row>
    <row r="385" spans="1:68">
      <c r="A385" s="11">
        <v>379</v>
      </c>
      <c r="C385" s="25">
        <v>0.91610861366377805</v>
      </c>
      <c r="D385" s="25">
        <v>8.3891386336221993E-2</v>
      </c>
      <c r="E385" s="426" t="e">
        <v>#REF!</v>
      </c>
      <c r="F385" s="25">
        <v>0.85454369725628365</v>
      </c>
      <c r="G385" s="25">
        <v>0.14545630274371635</v>
      </c>
      <c r="H385" s="426" t="e">
        <v>#REF!</v>
      </c>
      <c r="I385" s="25">
        <v>0.76685815094955156</v>
      </c>
      <c r="J385" s="25">
        <v>0.23314184905044844</v>
      </c>
      <c r="K385" s="426" t="e">
        <v>#REF!</v>
      </c>
      <c r="L385" s="25">
        <v>0.11999370309496071</v>
      </c>
      <c r="M385" s="25">
        <v>0.49937253039923712</v>
      </c>
      <c r="N385" s="25">
        <v>0.38063376650580216</v>
      </c>
      <c r="O385" s="25">
        <v>-10.944547646270525</v>
      </c>
      <c r="P385" s="25">
        <v>3.7038911693966108E-2</v>
      </c>
      <c r="Q385" s="25">
        <v>8.3646300694637489E-5</v>
      </c>
      <c r="R385" s="25">
        <v>1.0295038641022503</v>
      </c>
      <c r="S385" s="146"/>
      <c r="T385">
        <v>1.0826631401270426</v>
      </c>
      <c r="U385">
        <v>0.45425735438853654</v>
      </c>
      <c r="V385">
        <v>0.31040386962063288</v>
      </c>
      <c r="W385">
        <v>1</v>
      </c>
      <c r="Y385" s="2">
        <v>281.62333471375683</v>
      </c>
      <c r="Z385" s="2">
        <v>1761.0879951673103</v>
      </c>
      <c r="AA385" s="2">
        <v>1050.990263338811</v>
      </c>
      <c r="AB385" s="2">
        <v>4661.8760624867282</v>
      </c>
      <c r="AC385" s="2">
        <v>650.64351037903907</v>
      </c>
      <c r="AD385" s="2">
        <v>486.49857228418921</v>
      </c>
      <c r="AE385" s="2">
        <v>583.34108517729464</v>
      </c>
      <c r="AF385" s="2">
        <v>1044.3733352281392</v>
      </c>
      <c r="AG385" s="2">
        <v>110.83650597519595</v>
      </c>
      <c r="AH385" s="2">
        <v>288.00613165250996</v>
      </c>
      <c r="AI385" s="2">
        <v>692000.15683393169</v>
      </c>
      <c r="AJ385" s="2">
        <v>654833.95922968793</v>
      </c>
      <c r="AL385" s="25">
        <v>0.91263227582470519</v>
      </c>
      <c r="AM385" s="25">
        <v>0.91386929899691249</v>
      </c>
      <c r="AN385" s="25">
        <v>0.90225359398384664</v>
      </c>
      <c r="AO385" s="25">
        <v>0.83649504392611695</v>
      </c>
      <c r="AP385" s="25">
        <v>0.78694098802456103</v>
      </c>
      <c r="AQ385" s="25">
        <v>0.91263227582470519</v>
      </c>
      <c r="AR385" s="25">
        <v>0.91386929899691249</v>
      </c>
      <c r="AS385" s="25">
        <v>0.90225359398384664</v>
      </c>
      <c r="AT385" s="25">
        <v>0.83649504392611695</v>
      </c>
      <c r="AU385" s="25">
        <v>0.78694098802456103</v>
      </c>
      <c r="AW385" s="1">
        <v>13.430149730694666</v>
      </c>
      <c r="AX385" s="1">
        <v>15.148047420280481</v>
      </c>
      <c r="AY385" s="2">
        <v>2287105.403254007</v>
      </c>
      <c r="AZ385" s="1">
        <v>15.198153375745532</v>
      </c>
      <c r="BA385" s="1">
        <v>16.98655451295248</v>
      </c>
      <c r="BB385" s="2">
        <v>1763209.7604487273</v>
      </c>
      <c r="BC385" s="2">
        <f t="shared" si="48"/>
        <v>-523895.6428052797</v>
      </c>
      <c r="BD385" s="242">
        <f t="shared" si="49"/>
        <v>1.7680036450508663</v>
      </c>
      <c r="BE385" s="510">
        <f t="shared" si="43"/>
        <v>-296320.45401705435</v>
      </c>
      <c r="BF385" s="161">
        <f t="shared" si="44"/>
        <v>-138281.44634286035</v>
      </c>
      <c r="BG385" s="2">
        <f t="shared" si="45"/>
        <v>668494.77967055794</v>
      </c>
      <c r="BI385">
        <f t="shared" si="46"/>
        <v>0</v>
      </c>
      <c r="BJ385" s="90">
        <f t="shared" si="47"/>
        <v>1</v>
      </c>
      <c r="BP385" s="206">
        <f t="shared" si="50"/>
        <v>668494.77967055794</v>
      </c>
    </row>
    <row r="386" spans="1:68">
      <c r="A386" s="11">
        <v>380</v>
      </c>
      <c r="C386" s="25">
        <v>0.9188353505018616</v>
      </c>
      <c r="D386" s="25">
        <v>8.1164649498138411E-2</v>
      </c>
      <c r="E386" s="426" t="e">
        <v>#REF!</v>
      </c>
      <c r="F386" s="25">
        <v>0.85746348415962692</v>
      </c>
      <c r="G386" s="25">
        <v>0.14253651584037305</v>
      </c>
      <c r="H386" s="426" t="e">
        <v>#REF!</v>
      </c>
      <c r="I386" s="25">
        <v>0.75767238504906564</v>
      </c>
      <c r="J386" s="25">
        <v>0.24232761495093438</v>
      </c>
      <c r="K386" s="426" t="e">
        <v>#REF!</v>
      </c>
      <c r="L386" s="25">
        <v>0.11907162049069031</v>
      </c>
      <c r="M386" s="25">
        <v>0.49733905739077677</v>
      </c>
      <c r="N386" s="25">
        <v>0.38358932211853292</v>
      </c>
      <c r="O386" s="25">
        <v>-11.2606745757022</v>
      </c>
      <c r="P386" s="25">
        <v>3.6136402840063246E-2</v>
      </c>
      <c r="Q386" s="25">
        <v>5.8707348215412687E-5</v>
      </c>
      <c r="R386" s="25">
        <v>1.0816172883008255</v>
      </c>
      <c r="S386" s="146"/>
      <c r="T386">
        <v>1.0820469687889598</v>
      </c>
      <c r="U386">
        <v>0.44857038604925276</v>
      </c>
      <c r="V386">
        <v>0.3223230686727992</v>
      </c>
      <c r="W386">
        <v>1</v>
      </c>
      <c r="Y386" s="2">
        <v>479.54208292804333</v>
      </c>
      <c r="Z386" s="2">
        <v>1533.9193162843153</v>
      </c>
      <c r="AA386" s="2">
        <v>1563.5253055073165</v>
      </c>
      <c r="AB386" s="2">
        <v>2215.649260944072</v>
      </c>
      <c r="AC386" s="2">
        <v>971.27743512481686</v>
      </c>
      <c r="AD386" s="2">
        <v>67.621137130260792</v>
      </c>
      <c r="AE386" s="2">
        <v>540.85974558377325</v>
      </c>
      <c r="AF386" s="2">
        <v>1203.3619081458721</v>
      </c>
      <c r="AG386" s="2">
        <v>189.94743128995376</v>
      </c>
      <c r="AH386" s="2">
        <v>513.34642584912899</v>
      </c>
      <c r="AI386" s="2">
        <v>473353.32736235706</v>
      </c>
      <c r="AJ386" s="2">
        <v>428976.40422843909</v>
      </c>
      <c r="AL386" s="25">
        <v>0.90945276674661013</v>
      </c>
      <c r="AM386" s="25">
        <v>0.91739966396683725</v>
      </c>
      <c r="AN386" s="25">
        <v>0.90981374031893281</v>
      </c>
      <c r="AO386" s="25">
        <v>0.88002633737559144</v>
      </c>
      <c r="AP386" s="25">
        <v>0.62989074844492032</v>
      </c>
      <c r="AQ386" s="25">
        <v>0.90945276674661013</v>
      </c>
      <c r="AR386" s="25">
        <v>0.91739966396683725</v>
      </c>
      <c r="AS386" s="25">
        <v>0.90981374031893281</v>
      </c>
      <c r="AT386" s="25">
        <v>0.88002633737559144</v>
      </c>
      <c r="AU386" s="25">
        <v>0.62989074844492032</v>
      </c>
      <c r="AW386" s="1">
        <v>13.053876294113476</v>
      </c>
      <c r="AX386" s="1">
        <v>15.100732023482731</v>
      </c>
      <c r="AY386" s="2">
        <v>1412948.8717989398</v>
      </c>
      <c r="AZ386" s="1">
        <v>14.923041490523335</v>
      </c>
      <c r="BA386" s="1">
        <v>16.936665085185219</v>
      </c>
      <c r="BB386" s="2">
        <v>1092018.7030762704</v>
      </c>
      <c r="BC386" s="2">
        <f t="shared" si="48"/>
        <v>-320930.16872266936</v>
      </c>
      <c r="BD386" s="242">
        <f t="shared" si="49"/>
        <v>1.8691651964098597</v>
      </c>
      <c r="BE386" s="510">
        <f t="shared" si="43"/>
        <v>-171697.05991695431</v>
      </c>
      <c r="BF386" s="161">
        <f t="shared" si="44"/>
        <v>675671.33525921637</v>
      </c>
      <c r="BG386" s="2">
        <f t="shared" si="45"/>
        <v>1295667.9354074635</v>
      </c>
      <c r="BI386">
        <f t="shared" si="46"/>
        <v>0</v>
      </c>
      <c r="BJ386" s="90">
        <f t="shared" si="47"/>
        <v>1</v>
      </c>
      <c r="BP386" s="206">
        <f t="shared" si="50"/>
        <v>1295667.9354074635</v>
      </c>
    </row>
    <row r="387" spans="1:68">
      <c r="A387" s="11">
        <v>381</v>
      </c>
      <c r="C387" s="25">
        <v>0.9276569198907012</v>
      </c>
      <c r="D387" s="25">
        <v>7.2343080109298838E-2</v>
      </c>
      <c r="E387" s="426" t="e">
        <v>#REF!</v>
      </c>
      <c r="F387" s="25">
        <v>0.85878989928321192</v>
      </c>
      <c r="G387" s="25">
        <v>0.14121010071678813</v>
      </c>
      <c r="H387" s="426" t="e">
        <v>#REF!</v>
      </c>
      <c r="I387" s="25">
        <v>0.74584031091273562</v>
      </c>
      <c r="J387" s="25">
        <v>0.25415968908726438</v>
      </c>
      <c r="K387" s="426" t="e">
        <v>#REF!</v>
      </c>
      <c r="L387" s="25">
        <v>0.14060935259804086</v>
      </c>
      <c r="M387" s="25">
        <v>0.50012008047451673</v>
      </c>
      <c r="N387" s="25">
        <v>0.35927056692744241</v>
      </c>
      <c r="O387" s="25">
        <v>-11.272152352909142</v>
      </c>
      <c r="P387" s="25">
        <v>3.5132529132205367E-2</v>
      </c>
      <c r="Q387" s="25">
        <v>5.5641227518322404E-5</v>
      </c>
      <c r="R387" s="25">
        <v>1.089627537564221</v>
      </c>
      <c r="S387" s="146"/>
      <c r="T387">
        <v>0.92860926882416406</v>
      </c>
      <c r="U387">
        <v>0.44468767764767003</v>
      </c>
      <c r="V387">
        <v>0.33867888202207808</v>
      </c>
      <c r="W387">
        <v>1</v>
      </c>
      <c r="Y387" s="2">
        <v>84.836225581597958</v>
      </c>
      <c r="Z387" s="2">
        <v>270.96928654196176</v>
      </c>
      <c r="AA387" s="2">
        <v>3620.4306089425122</v>
      </c>
      <c r="AB387" s="2">
        <v>8682.751353906966</v>
      </c>
      <c r="AC387" s="2">
        <v>174.38656662421579</v>
      </c>
      <c r="AD387" s="2">
        <v>1093.6815983964491</v>
      </c>
      <c r="AE387" s="2">
        <v>607.17743300130576</v>
      </c>
      <c r="AF387" s="2">
        <v>1293.0557546519378</v>
      </c>
      <c r="AG387" s="2">
        <v>86.91477079056574</v>
      </c>
      <c r="AH387" s="2">
        <v>380.04612049019954</v>
      </c>
      <c r="AI387" s="2">
        <v>516333.13712541497</v>
      </c>
      <c r="AJ387" s="2">
        <v>479820.17784277274</v>
      </c>
      <c r="AL387" s="25">
        <v>0.92288602378104168</v>
      </c>
      <c r="AM387" s="25">
        <v>0.9061830086774898</v>
      </c>
      <c r="AN387" s="25">
        <v>0.90892726095400578</v>
      </c>
      <c r="AO387" s="25">
        <v>0.86374399778445199</v>
      </c>
      <c r="AP387" s="25">
        <v>0.55405613409460375</v>
      </c>
      <c r="AQ387" s="25">
        <v>0.92288602378104168</v>
      </c>
      <c r="AR387" s="25">
        <v>0.9061830086774898</v>
      </c>
      <c r="AS387" s="25">
        <v>0.90892726095400578</v>
      </c>
      <c r="AT387" s="25">
        <v>0.86374399778445199</v>
      </c>
      <c r="AU387" s="25">
        <v>0.55405613409460375</v>
      </c>
      <c r="AW387" s="1">
        <v>12.911362435820843</v>
      </c>
      <c r="AX387" s="1">
        <v>15.117957218776764</v>
      </c>
      <c r="AY387" s="2">
        <v>1642259.4610768906</v>
      </c>
      <c r="AZ387" s="1">
        <v>15.157280294555267</v>
      </c>
      <c r="BA387" s="1">
        <v>17.260672695828596</v>
      </c>
      <c r="BB387" s="2">
        <v>1369051.8559468344</v>
      </c>
      <c r="BC387" s="2">
        <f t="shared" si="48"/>
        <v>-273207.60513005615</v>
      </c>
      <c r="BD387" s="242">
        <f t="shared" si="49"/>
        <v>2.2459178587344244</v>
      </c>
      <c r="BE387" s="510">
        <f t="shared" si="43"/>
        <v>-121646.30334433012</v>
      </c>
      <c r="BF387" s="161">
        <f t="shared" si="44"/>
        <v>423558.52865444426</v>
      </c>
      <c r="BG387" s="2">
        <f t="shared" si="45"/>
        <v>1056112.9911820085</v>
      </c>
      <c r="BI387">
        <f t="shared" si="46"/>
        <v>0</v>
      </c>
      <c r="BJ387" s="90">
        <f t="shared" si="47"/>
        <v>1</v>
      </c>
      <c r="BP387" s="206">
        <f t="shared" si="50"/>
        <v>1056112.9911820085</v>
      </c>
    </row>
    <row r="388" spans="1:68">
      <c r="A388" s="11">
        <v>382</v>
      </c>
      <c r="C388" s="25">
        <v>0.92041395115393132</v>
      </c>
      <c r="D388" s="25">
        <v>7.9586048846068652E-2</v>
      </c>
      <c r="E388" s="426" t="e">
        <v>#REF!</v>
      </c>
      <c r="F388" s="25">
        <v>0.85747285181214794</v>
      </c>
      <c r="G388" s="25">
        <v>0.142527148187852</v>
      </c>
      <c r="H388" s="426" t="e">
        <v>#REF!</v>
      </c>
      <c r="I388" s="25">
        <v>0.75720978149104712</v>
      </c>
      <c r="J388" s="25">
        <v>0.24279021850895288</v>
      </c>
      <c r="K388" s="426" t="e">
        <v>#REF!</v>
      </c>
      <c r="L388" s="25">
        <v>0.10905649875765233</v>
      </c>
      <c r="M388" s="25">
        <v>0.50113608093193696</v>
      </c>
      <c r="N388" s="25">
        <v>0.38980742031041071</v>
      </c>
      <c r="O388" s="25">
        <v>-10.713233341510255</v>
      </c>
      <c r="P388" s="25">
        <v>3.4810744831948848E-2</v>
      </c>
      <c r="Q388" s="25">
        <v>9.5998109579704507E-5</v>
      </c>
      <c r="R388" s="25">
        <v>1.0164026611353918</v>
      </c>
      <c r="S388" s="146"/>
      <c r="T388">
        <v>1.0024149044596899</v>
      </c>
      <c r="U388">
        <v>0.44547489920619304</v>
      </c>
      <c r="V388">
        <v>0.32371869129846248</v>
      </c>
      <c r="W388">
        <v>1</v>
      </c>
      <c r="Y388" s="2">
        <v>207.80637113907889</v>
      </c>
      <c r="Z388" s="2">
        <v>5580.4503896208898</v>
      </c>
      <c r="AA388" s="2">
        <v>325.66002750155405</v>
      </c>
      <c r="AB388" s="2">
        <v>3554.940858872902</v>
      </c>
      <c r="AC388" s="2">
        <v>455.42798095872126</v>
      </c>
      <c r="AD388" s="2">
        <v>137.59970638526764</v>
      </c>
      <c r="AE388" s="2">
        <v>538.39785106527972</v>
      </c>
      <c r="AF388" s="2">
        <v>1092.4863930715373</v>
      </c>
      <c r="AG388" s="2">
        <v>199.28110813091186</v>
      </c>
      <c r="AH388" s="2">
        <v>335.26349577678053</v>
      </c>
      <c r="AI388" s="2">
        <v>561533.52252510015</v>
      </c>
      <c r="AJ388" s="2">
        <v>541173.62362350558</v>
      </c>
      <c r="AL388" s="25">
        <v>0.91639225680703085</v>
      </c>
      <c r="AM388" s="25">
        <v>0.90823483656342074</v>
      </c>
      <c r="AN388" s="25">
        <v>0.91501541919470053</v>
      </c>
      <c r="AO388" s="25">
        <v>0.84895991570547613</v>
      </c>
      <c r="AP388" s="25">
        <v>0.69091173181722942</v>
      </c>
      <c r="AQ388" s="25">
        <v>0.91639225680703085</v>
      </c>
      <c r="AR388" s="25">
        <v>0.90823483656342074</v>
      </c>
      <c r="AS388" s="25">
        <v>0.91501541919470053</v>
      </c>
      <c r="AT388" s="25">
        <v>0.84895991570547613</v>
      </c>
      <c r="AU388" s="25">
        <v>0.69091173181722942</v>
      </c>
      <c r="AW388" s="1">
        <v>13.100942797609353</v>
      </c>
      <c r="AX388" s="1">
        <v>15.007498544761146</v>
      </c>
      <c r="AY388" s="2">
        <v>1922060.7099397625</v>
      </c>
      <c r="AZ388" s="1">
        <v>15.135492889347297</v>
      </c>
      <c r="BA388" s="1">
        <v>17.046710157954639</v>
      </c>
      <c r="BB388" s="2">
        <v>1382185.5811897393</v>
      </c>
      <c r="BC388" s="2">
        <f t="shared" si="48"/>
        <v>-539875.1287500232</v>
      </c>
      <c r="BD388" s="242">
        <f t="shared" si="49"/>
        <v>2.0345500917379447</v>
      </c>
      <c r="BE388" s="510">
        <f t="shared" si="43"/>
        <v>-265353.56929396285</v>
      </c>
      <c r="BF388" s="161">
        <f t="shared" si="44"/>
        <v>174090.13767773402</v>
      </c>
      <c r="BG388" s="2">
        <f t="shared" si="45"/>
        <v>1039493.2811058282</v>
      </c>
      <c r="BI388">
        <f t="shared" si="46"/>
        <v>0</v>
      </c>
      <c r="BJ388" s="90">
        <f t="shared" si="47"/>
        <v>1</v>
      </c>
      <c r="BP388" s="206">
        <f t="shared" si="50"/>
        <v>1039493.2811058282</v>
      </c>
    </row>
    <row r="389" spans="1:68">
      <c r="A389" s="11">
        <v>383</v>
      </c>
      <c r="C389" s="25">
        <v>0.92827163909358901</v>
      </c>
      <c r="D389" s="25">
        <v>7.1728360906410965E-2</v>
      </c>
      <c r="E389" s="426" t="e">
        <v>#REF!</v>
      </c>
      <c r="F389" s="25">
        <v>0.85259976377184721</v>
      </c>
      <c r="G389" s="25">
        <v>0.14740023622815274</v>
      </c>
      <c r="H389" s="426" t="e">
        <v>#REF!</v>
      </c>
      <c r="I389" s="25">
        <v>0.76263003480857361</v>
      </c>
      <c r="J389" s="25">
        <v>0.23736996519142636</v>
      </c>
      <c r="K389" s="426" t="e">
        <v>#REF!</v>
      </c>
      <c r="L389" s="25">
        <v>0.14402691413157076</v>
      </c>
      <c r="M389" s="25">
        <v>0.49998653623779032</v>
      </c>
      <c r="N389" s="25">
        <v>0.35598654963063892</v>
      </c>
      <c r="O389" s="25">
        <v>-11.491147709028025</v>
      </c>
      <c r="P389" s="25">
        <v>3.2711371759215985E-2</v>
      </c>
      <c r="Q389" s="25">
        <v>4.0376198399485088E-5</v>
      </c>
      <c r="R389" s="25">
        <v>1.1306514005298767</v>
      </c>
      <c r="S389" s="146"/>
      <c r="T389">
        <v>0.96914359725544608</v>
      </c>
      <c r="U389">
        <v>0.45497214162542604</v>
      </c>
      <c r="V389">
        <v>0.31688810116977151</v>
      </c>
      <c r="W389">
        <v>1</v>
      </c>
      <c r="Y389" s="2">
        <v>319.71542440065525</v>
      </c>
      <c r="Z389" s="2">
        <v>3390.5359307596932</v>
      </c>
      <c r="AA389" s="2">
        <v>637.07223394311245</v>
      </c>
      <c r="AB389" s="2">
        <v>8507.6487326655097</v>
      </c>
      <c r="AC389" s="2">
        <v>334.42741602828784</v>
      </c>
      <c r="AD389" s="2">
        <v>2.5891586732547029</v>
      </c>
      <c r="AE389" s="2">
        <v>594.54374516570692</v>
      </c>
      <c r="AF389" s="2">
        <v>959.00965688547933</v>
      </c>
      <c r="AG389" s="2">
        <v>98.049747798200372</v>
      </c>
      <c r="AH389" s="2">
        <v>359.50682774722947</v>
      </c>
      <c r="AI389" s="2">
        <v>457970.24002937321</v>
      </c>
      <c r="AJ389" s="2">
        <v>419417.97691779246</v>
      </c>
      <c r="AL389" s="25">
        <v>0.91125698812510925</v>
      </c>
      <c r="AM389" s="25">
        <v>0.91129856646344387</v>
      </c>
      <c r="AN389" s="25">
        <v>0.91492993238582154</v>
      </c>
      <c r="AO389" s="25">
        <v>0.84385109686849324</v>
      </c>
      <c r="AP389" s="25">
        <v>0.62863806858211091</v>
      </c>
      <c r="AQ389" s="25">
        <v>0.91125698812510925</v>
      </c>
      <c r="AR389" s="25">
        <v>0.91129856646344387</v>
      </c>
      <c r="AS389" s="25">
        <v>0.91492993238582154</v>
      </c>
      <c r="AT389" s="25">
        <v>0.84385109686849324</v>
      </c>
      <c r="AU389" s="25">
        <v>0.62863806858211091</v>
      </c>
      <c r="AW389" s="1">
        <v>13.108995045462727</v>
      </c>
      <c r="AX389" s="1">
        <v>15.205726704814644</v>
      </c>
      <c r="AY389" s="2">
        <v>1428909.3651488607</v>
      </c>
      <c r="AZ389" s="1">
        <v>15.198416517251067</v>
      </c>
      <c r="BA389" s="1">
        <v>17.247232867348163</v>
      </c>
      <c r="BB389" s="2">
        <v>1126507.7134940578</v>
      </c>
      <c r="BC389" s="2">
        <f t="shared" si="48"/>
        <v>-302401.65165480296</v>
      </c>
      <c r="BD389" s="242">
        <f t="shared" si="49"/>
        <v>2.0894214717883397</v>
      </c>
      <c r="BE389" s="510">
        <f t="shared" si="43"/>
        <v>-144729.8478252819</v>
      </c>
      <c r="BF389" s="161">
        <f t="shared" si="44"/>
        <v>668529.84212517575</v>
      </c>
      <c r="BG389" s="2">
        <f t="shared" si="45"/>
        <v>1305238.9292661129</v>
      </c>
      <c r="BI389">
        <f t="shared" si="46"/>
        <v>0</v>
      </c>
      <c r="BJ389" s="90">
        <f t="shared" si="47"/>
        <v>1</v>
      </c>
      <c r="BP389" s="206">
        <f t="shared" si="50"/>
        <v>1305238.9292661129</v>
      </c>
    </row>
    <row r="390" spans="1:68">
      <c r="A390" s="11">
        <v>384</v>
      </c>
      <c r="C390" s="25">
        <v>0.91927735123519361</v>
      </c>
      <c r="D390" s="25">
        <v>8.0722648764806393E-2</v>
      </c>
      <c r="E390" s="426" t="e">
        <v>#REF!</v>
      </c>
      <c r="F390" s="25">
        <v>0.85180768494506709</v>
      </c>
      <c r="G390" s="25">
        <v>0.14819231505493288</v>
      </c>
      <c r="H390" s="426" t="e">
        <v>#REF!</v>
      </c>
      <c r="I390" s="25">
        <v>0.73598082775121165</v>
      </c>
      <c r="J390" s="25">
        <v>0.2640191722487884</v>
      </c>
      <c r="K390" s="426" t="e">
        <v>#REF!</v>
      </c>
      <c r="L390" s="25">
        <v>0.14440025338063167</v>
      </c>
      <c r="M390" s="25">
        <v>0.50248689796121315</v>
      </c>
      <c r="N390" s="25">
        <v>0.35311284865815518</v>
      </c>
      <c r="O390" s="25">
        <v>-11.046416123664471</v>
      </c>
      <c r="P390" s="25">
        <v>3.5855873918119584E-2</v>
      </c>
      <c r="Q390" s="25">
        <v>7.1883096437532238E-5</v>
      </c>
      <c r="R390" s="25">
        <v>1.0557762752331872</v>
      </c>
      <c r="S390" s="146"/>
      <c r="T390">
        <v>1.0088442235088151</v>
      </c>
      <c r="U390">
        <v>0.45851543263989364</v>
      </c>
      <c r="V390">
        <v>0.35247972813977141</v>
      </c>
      <c r="W390">
        <v>1</v>
      </c>
      <c r="Y390" s="2">
        <v>305.13060840906047</v>
      </c>
      <c r="Z390" s="2">
        <v>245.96118628052113</v>
      </c>
      <c r="AA390" s="2">
        <v>559.8837358766632</v>
      </c>
      <c r="AB390" s="2">
        <v>22192.237346113354</v>
      </c>
      <c r="AC390" s="2">
        <v>1059.4247519027165</v>
      </c>
      <c r="AD390" s="2">
        <v>1332.705671431069</v>
      </c>
      <c r="AE390" s="2">
        <v>492.19816242033181</v>
      </c>
      <c r="AF390" s="2">
        <v>891.5805189397114</v>
      </c>
      <c r="AG390" s="2">
        <v>194.56376528038552</v>
      </c>
      <c r="AH390" s="2">
        <v>592.68382441636754</v>
      </c>
      <c r="AI390" s="2">
        <v>515033.64411150658</v>
      </c>
      <c r="AJ390" s="2">
        <v>485249.58550685068</v>
      </c>
      <c r="AL390" s="25">
        <v>0.91946059458513052</v>
      </c>
      <c r="AM390" s="25">
        <v>0.91916716427566258</v>
      </c>
      <c r="AN390" s="25">
        <v>0.91783569432440226</v>
      </c>
      <c r="AO390" s="25">
        <v>0.89318238188129007</v>
      </c>
      <c r="AP390" s="25">
        <v>0.67123264203917232</v>
      </c>
      <c r="AQ390" s="25">
        <v>0.91946059458513052</v>
      </c>
      <c r="AR390" s="25">
        <v>0.91916716427566258</v>
      </c>
      <c r="AS390" s="25">
        <v>0.91783569432440226</v>
      </c>
      <c r="AT390" s="25">
        <v>0.89318238188129007</v>
      </c>
      <c r="AU390" s="25">
        <v>0.67123264203917232</v>
      </c>
      <c r="AW390" s="1">
        <v>13.212530450902813</v>
      </c>
      <c r="AX390" s="1">
        <v>15.131679569485636</v>
      </c>
      <c r="AY390" s="2">
        <v>1771024.0837350718</v>
      </c>
      <c r="AZ390" s="1">
        <v>15.098082756105235</v>
      </c>
      <c r="BA390" s="1">
        <v>16.981832108824932</v>
      </c>
      <c r="BB390" s="2">
        <v>1692042.1154432925</v>
      </c>
      <c r="BC390" s="2">
        <f t="shared" si="48"/>
        <v>-78981.968291779282</v>
      </c>
      <c r="BD390" s="242">
        <f t="shared" si="49"/>
        <v>1.8855523052024221</v>
      </c>
      <c r="BE390" s="510">
        <f t="shared" si="43"/>
        <v>-41887.975249405892</v>
      </c>
      <c r="BF390" s="161">
        <f t="shared" si="44"/>
        <v>342980.78840937815</v>
      </c>
      <c r="BG390" s="2">
        <f t="shared" si="45"/>
        <v>723651.12553354492</v>
      </c>
      <c r="BI390">
        <f t="shared" si="46"/>
        <v>0</v>
      </c>
      <c r="BJ390" s="90">
        <f t="shared" si="47"/>
        <v>1</v>
      </c>
      <c r="BP390" s="206">
        <f t="shared" si="50"/>
        <v>723651.12553354492</v>
      </c>
    </row>
    <row r="391" spans="1:68">
      <c r="A391" s="11">
        <v>385</v>
      </c>
      <c r="C391" s="25">
        <v>0.90640235979039085</v>
      </c>
      <c r="D391" s="25">
        <v>9.3597640209609104E-2</v>
      </c>
      <c r="E391" s="426" t="e">
        <v>#REF!</v>
      </c>
      <c r="F391" s="25">
        <v>0.86046333645712969</v>
      </c>
      <c r="G391" s="25">
        <v>0.13953666354287031</v>
      </c>
      <c r="H391" s="426" t="e">
        <v>#REF!</v>
      </c>
      <c r="I391" s="25">
        <v>0.76121887684785583</v>
      </c>
      <c r="J391" s="25">
        <v>0.23878112315214417</v>
      </c>
      <c r="K391" s="426" t="e">
        <v>#REF!</v>
      </c>
      <c r="L391" s="25">
        <v>0.16679817715354789</v>
      </c>
      <c r="M391" s="25">
        <v>0.49983269763312227</v>
      </c>
      <c r="N391" s="25">
        <v>0.3333691252133299</v>
      </c>
      <c r="O391" s="25">
        <v>-11.052832555778604</v>
      </c>
      <c r="P391" s="25">
        <v>3.4649784233027489E-2</v>
      </c>
      <c r="Q391" s="25">
        <v>6.7895444430043778E-5</v>
      </c>
      <c r="R391" s="25">
        <v>1.0544069174069464</v>
      </c>
      <c r="S391" s="146"/>
      <c r="T391">
        <v>1.1097128036785504</v>
      </c>
      <c r="U391">
        <v>0.43670037066221074</v>
      </c>
      <c r="V391">
        <v>0.31696673503984091</v>
      </c>
      <c r="W391">
        <v>1</v>
      </c>
      <c r="Y391" s="2">
        <v>225.75230588985937</v>
      </c>
      <c r="Z391" s="2">
        <v>4540.9778393463694</v>
      </c>
      <c r="AA391" s="2">
        <v>722.64729265982635</v>
      </c>
      <c r="AB391" s="2">
        <v>1457.7787155315498</v>
      </c>
      <c r="AC391" s="2">
        <v>22.909030126807888</v>
      </c>
      <c r="AD391" s="2">
        <v>256.62055549285907</v>
      </c>
      <c r="AE391" s="2">
        <v>576.39819625327812</v>
      </c>
      <c r="AF391" s="2">
        <v>1001.1006118205295</v>
      </c>
      <c r="AG391" s="2">
        <v>172.4458531661686</v>
      </c>
      <c r="AH391" s="2">
        <v>259.21477975198798</v>
      </c>
      <c r="AI391" s="2">
        <v>443020.41666987882</v>
      </c>
      <c r="AJ391" s="2">
        <v>417905.87106533541</v>
      </c>
      <c r="AL391" s="25">
        <v>0.92013127519836535</v>
      </c>
      <c r="AM391" s="25">
        <v>0.91038820314042967</v>
      </c>
      <c r="AN391" s="25">
        <v>0.89693804010417788</v>
      </c>
      <c r="AO391" s="25">
        <v>0.86084917213027123</v>
      </c>
      <c r="AP391" s="25">
        <v>0.59418865680615229</v>
      </c>
      <c r="AQ391" s="25">
        <v>0.92013127519836535</v>
      </c>
      <c r="AR391" s="25">
        <v>0.91038820314042967</v>
      </c>
      <c r="AS391" s="25">
        <v>0.89693804010417788</v>
      </c>
      <c r="AT391" s="25">
        <v>0.86084917213027123</v>
      </c>
      <c r="AU391" s="25">
        <v>0.59418865680615229</v>
      </c>
      <c r="AW391" s="1">
        <v>12.911322656093047</v>
      </c>
      <c r="AX391" s="1">
        <v>15.185149311211052</v>
      </c>
      <c r="AY391" s="2">
        <v>1711850.7018922011</v>
      </c>
      <c r="AZ391" s="1">
        <v>14.808570727403035</v>
      </c>
      <c r="BA391" s="1">
        <v>17.00829916465382</v>
      </c>
      <c r="BB391" s="2">
        <v>1262008.5169161852</v>
      </c>
      <c r="BC391" s="2">
        <f t="shared" si="48"/>
        <v>-449842.18497601594</v>
      </c>
      <c r="BD391" s="242">
        <f t="shared" si="49"/>
        <v>1.8972480713099884</v>
      </c>
      <c r="BE391" s="510">
        <f t="shared" ref="BE391:BE454" si="51">BC391/BD391</f>
        <v>-237102.46002011452</v>
      </c>
      <c r="BF391" s="161">
        <f t="shared" ref="BF391:BF454" si="52">AW391*Threshold-AY391</f>
        <v>353960.9230826865</v>
      </c>
      <c r="BG391" s="2">
        <f t="shared" ref="BG391:BG454" si="53">AZ391*Threshold-BB391</f>
        <v>1107362.7994683003</v>
      </c>
      <c r="BI391">
        <f t="shared" ref="BI391:BI454" si="54">IF(MAX($BF391:$BG391)=$BF391,1,0)</f>
        <v>0</v>
      </c>
      <c r="BJ391" s="90">
        <f t="shared" ref="BJ391:BJ454" si="55">IF(MAX($BF391:$BG391)=$BF391,0,1)</f>
        <v>1</v>
      </c>
      <c r="BP391" s="206">
        <f t="shared" si="50"/>
        <v>1107362.7994683003</v>
      </c>
    </row>
    <row r="392" spans="1:68">
      <c r="A392" s="11">
        <v>386</v>
      </c>
      <c r="C392" s="25">
        <v>0.9160432730195851</v>
      </c>
      <c r="D392" s="25">
        <v>8.3956726980414897E-2</v>
      </c>
      <c r="E392" s="426" t="e">
        <v>#REF!</v>
      </c>
      <c r="F392" s="25">
        <v>0.85888815198802093</v>
      </c>
      <c r="G392" s="25">
        <v>0.14111184801197901</v>
      </c>
      <c r="H392" s="426" t="e">
        <v>#REF!</v>
      </c>
      <c r="I392" s="25">
        <v>0.74397163497628505</v>
      </c>
      <c r="J392" s="25">
        <v>0.25602836502371501</v>
      </c>
      <c r="K392" s="426" t="e">
        <v>#REF!</v>
      </c>
      <c r="L392" s="25">
        <v>0.12000982550988026</v>
      </c>
      <c r="M392" s="25">
        <v>0.50516138301142133</v>
      </c>
      <c r="N392" s="25">
        <v>0.37482879147869841</v>
      </c>
      <c r="O392" s="25">
        <v>-11.309271926500324</v>
      </c>
      <c r="P392" s="25">
        <v>3.7173988268837228E-2</v>
      </c>
      <c r="Q392" s="25">
        <v>5.841344808512653E-5</v>
      </c>
      <c r="R392" s="25">
        <v>1.0715296812047681</v>
      </c>
      <c r="S392" s="146"/>
      <c r="T392">
        <v>1.0906278893371517</v>
      </c>
      <c r="U392">
        <v>0.43673565873392711</v>
      </c>
      <c r="V392">
        <v>0.33987062050225003</v>
      </c>
      <c r="W392">
        <v>1</v>
      </c>
      <c r="Y392" s="2">
        <v>573.74578484545941</v>
      </c>
      <c r="Z392" s="2">
        <v>269.6892052518873</v>
      </c>
      <c r="AA392" s="2">
        <v>1498.9530863536072</v>
      </c>
      <c r="AB392" s="2">
        <v>12961.870678026047</v>
      </c>
      <c r="AC392" s="2">
        <v>91.104792099295821</v>
      </c>
      <c r="AD392" s="2">
        <v>548.45343102947288</v>
      </c>
      <c r="AE392" s="2">
        <v>631.42350251774417</v>
      </c>
      <c r="AF392" s="2">
        <v>1006.0534124838052</v>
      </c>
      <c r="AG392" s="2">
        <v>92.523307459313202</v>
      </c>
      <c r="AH392" s="2">
        <v>428.63994341229574</v>
      </c>
      <c r="AI392" s="2">
        <v>416223.16115914792</v>
      </c>
      <c r="AJ392" s="2">
        <v>386489.94311873993</v>
      </c>
      <c r="AL392" s="25">
        <v>0.91583581497780497</v>
      </c>
      <c r="AM392" s="25">
        <v>0.90703205033001266</v>
      </c>
      <c r="AN392" s="25">
        <v>0.90667952886125802</v>
      </c>
      <c r="AO392" s="25">
        <v>0.88044712769443845</v>
      </c>
      <c r="AP392" s="25">
        <v>0.63172199310333954</v>
      </c>
      <c r="AQ392" s="25">
        <v>0.91583581497780497</v>
      </c>
      <c r="AR392" s="25">
        <v>0.90703205033001266</v>
      </c>
      <c r="AS392" s="25">
        <v>0.90667952886125802</v>
      </c>
      <c r="AT392" s="25">
        <v>0.88044712769443845</v>
      </c>
      <c r="AU392" s="25">
        <v>0.63172199310333954</v>
      </c>
      <c r="AW392" s="1">
        <v>13.095511597200151</v>
      </c>
      <c r="AX392" s="1">
        <v>15.16576081034817</v>
      </c>
      <c r="AY392" s="2">
        <v>1350657.3887796756</v>
      </c>
      <c r="AZ392" s="1">
        <v>14.888485968908803</v>
      </c>
      <c r="BA392" s="1">
        <v>16.936939497594025</v>
      </c>
      <c r="BB392" s="2">
        <v>1252979.7766717959</v>
      </c>
      <c r="BC392" s="2">
        <f t="shared" ref="BC392:BC455" si="56">BB392-AY392</f>
        <v>-97677.612107879715</v>
      </c>
      <c r="BD392" s="242">
        <f t="shared" ref="BD392:BD455" si="57">AZ392-AW392</f>
        <v>1.7929743717086524</v>
      </c>
      <c r="BE392" s="510">
        <f t="shared" si="51"/>
        <v>-54477.974503782672</v>
      </c>
      <c r="BF392" s="161">
        <f t="shared" si="52"/>
        <v>744624.46677234862</v>
      </c>
      <c r="BG392" s="2">
        <f t="shared" si="53"/>
        <v>1129177.9783536128</v>
      </c>
      <c r="BI392">
        <f t="shared" si="54"/>
        <v>0</v>
      </c>
      <c r="BJ392" s="90">
        <f t="shared" si="55"/>
        <v>1</v>
      </c>
      <c r="BP392" s="206">
        <f t="shared" ref="BP392:BP455" si="58">MAX(BF392,BG392)</f>
        <v>1129177.9783536128</v>
      </c>
    </row>
    <row r="393" spans="1:68">
      <c r="A393" s="11">
        <v>387</v>
      </c>
      <c r="C393" s="25">
        <v>0.91340314924258836</v>
      </c>
      <c r="D393" s="25">
        <v>8.6596850757411664E-2</v>
      </c>
      <c r="E393" s="426" t="e">
        <v>#REF!</v>
      </c>
      <c r="F393" s="25">
        <v>0.86199726763465601</v>
      </c>
      <c r="G393" s="25">
        <v>0.13800273236534399</v>
      </c>
      <c r="H393" s="426" t="e">
        <v>#REF!</v>
      </c>
      <c r="I393" s="25">
        <v>0.72815445883028718</v>
      </c>
      <c r="J393" s="25">
        <v>0.27184554116971282</v>
      </c>
      <c r="K393" s="426" t="e">
        <v>#REF!</v>
      </c>
      <c r="L393" s="25">
        <v>6.6334707635250623E-2</v>
      </c>
      <c r="M393" s="25">
        <v>0.49903142936331601</v>
      </c>
      <c r="N393" s="25">
        <v>0.43463386300143336</v>
      </c>
      <c r="O393" s="25">
        <v>-11.186415774466413</v>
      </c>
      <c r="P393" s="25">
        <v>3.7337641152958956E-2</v>
      </c>
      <c r="Q393" s="25">
        <v>6.6504905504235083E-5</v>
      </c>
      <c r="R393" s="25">
        <v>1.0648263505152387</v>
      </c>
      <c r="S393" s="146"/>
      <c r="T393">
        <v>1.0872457476810182</v>
      </c>
      <c r="U393">
        <v>0.4351730619628178</v>
      </c>
      <c r="V393">
        <v>0.36391338581326288</v>
      </c>
      <c r="W393">
        <v>1</v>
      </c>
      <c r="Y393" s="2">
        <v>49.989137296863845</v>
      </c>
      <c r="Z393" s="2">
        <v>5465.4366476673767</v>
      </c>
      <c r="AA393" s="2">
        <v>733.36055691260015</v>
      </c>
      <c r="AB393" s="2">
        <v>1776.0882807492828</v>
      </c>
      <c r="AC393" s="2">
        <v>2491.3646292463859</v>
      </c>
      <c r="AD393" s="2">
        <v>315.68908226408462</v>
      </c>
      <c r="AE393" s="2">
        <v>570.78721815031645</v>
      </c>
      <c r="AF393" s="2">
        <v>937.45429352874589</v>
      </c>
      <c r="AG393" s="2">
        <v>153.46516454440982</v>
      </c>
      <c r="AH393" s="2">
        <v>434.53941389136992</v>
      </c>
      <c r="AI393" s="2">
        <v>377233.72609127662</v>
      </c>
      <c r="AJ393" s="2">
        <v>330457.83446343127</v>
      </c>
      <c r="AL393" s="25">
        <v>0.91605764019383373</v>
      </c>
      <c r="AM393" s="25">
        <v>0.91642320372373809</v>
      </c>
      <c r="AN393" s="25">
        <v>0.9059488392802989</v>
      </c>
      <c r="AO393" s="25">
        <v>0.89465123887846709</v>
      </c>
      <c r="AP393" s="25">
        <v>0.61682247879297203</v>
      </c>
      <c r="AQ393" s="25">
        <v>0.91605764019383373</v>
      </c>
      <c r="AR393" s="25">
        <v>0.91642320372373809</v>
      </c>
      <c r="AS393" s="25">
        <v>0.9059488392802989</v>
      </c>
      <c r="AT393" s="25">
        <v>0.89465123887846709</v>
      </c>
      <c r="AU393" s="25">
        <v>0.61682247879297203</v>
      </c>
      <c r="AW393" s="1">
        <v>12.719520112339644</v>
      </c>
      <c r="AX393" s="1">
        <v>14.637674670261692</v>
      </c>
      <c r="AY393" s="2">
        <v>1092233.7537630454</v>
      </c>
      <c r="AZ393" s="1">
        <v>14.598240848759561</v>
      </c>
      <c r="BA393" s="1">
        <v>16.510773608684296</v>
      </c>
      <c r="BB393" s="2">
        <v>795565.9373580832</v>
      </c>
      <c r="BC393" s="2">
        <f t="shared" si="56"/>
        <v>-296667.81640496221</v>
      </c>
      <c r="BD393" s="242">
        <f t="shared" si="57"/>
        <v>1.8787207364199165</v>
      </c>
      <c r="BE393" s="510">
        <f t="shared" si="51"/>
        <v>-157909.48098560478</v>
      </c>
      <c r="BF393" s="161">
        <f t="shared" si="52"/>
        <v>942889.46421129769</v>
      </c>
      <c r="BG393" s="2">
        <f t="shared" si="53"/>
        <v>1540152.5984434467</v>
      </c>
      <c r="BI393">
        <f t="shared" si="54"/>
        <v>0</v>
      </c>
      <c r="BJ393" s="90">
        <f t="shared" si="55"/>
        <v>1</v>
      </c>
      <c r="BP393" s="206">
        <f t="shared" si="58"/>
        <v>1540152.5984434467</v>
      </c>
    </row>
    <row r="394" spans="1:68">
      <c r="A394" s="11">
        <v>388</v>
      </c>
      <c r="C394" s="25">
        <v>0.92290920537482801</v>
      </c>
      <c r="D394" s="25">
        <v>7.7090794625171946E-2</v>
      </c>
      <c r="E394" s="426" t="e">
        <v>#REF!</v>
      </c>
      <c r="F394" s="25">
        <v>0.85739438508757648</v>
      </c>
      <c r="G394" s="25">
        <v>0.14260561491242349</v>
      </c>
      <c r="H394" s="426" t="e">
        <v>#REF!</v>
      </c>
      <c r="I394" s="25">
        <v>0.74427741570770656</v>
      </c>
      <c r="J394" s="25">
        <v>0.25572258429229344</v>
      </c>
      <c r="K394" s="426" t="e">
        <v>#REF!</v>
      </c>
      <c r="L394" s="25">
        <v>0.10084686253293706</v>
      </c>
      <c r="M394" s="25">
        <v>0.49814879238644028</v>
      </c>
      <c r="N394" s="25">
        <v>0.40100434508062266</v>
      </c>
      <c r="O394" s="25">
        <v>-11.395116366230166</v>
      </c>
      <c r="P394" s="25">
        <v>3.832499560271134E-2</v>
      </c>
      <c r="Q394" s="25">
        <v>5.6263387178227535E-5</v>
      </c>
      <c r="R394" s="25">
        <v>1.0814493434915631</v>
      </c>
      <c r="S394" s="146"/>
      <c r="T394">
        <v>1.004702565028436</v>
      </c>
      <c r="U394">
        <v>0.44266261744598828</v>
      </c>
      <c r="V394">
        <v>0.34126974277031291</v>
      </c>
      <c r="W394">
        <v>1</v>
      </c>
      <c r="Y394" s="2">
        <v>517.92302664705483</v>
      </c>
      <c r="Z394" s="2">
        <v>5153.6145561995681</v>
      </c>
      <c r="AA394" s="2">
        <v>79.943787186540263</v>
      </c>
      <c r="AB394" s="2">
        <v>7530.2235184759602</v>
      </c>
      <c r="AC394" s="2">
        <v>635.24719947161827</v>
      </c>
      <c r="AD394" s="2">
        <v>212.71167026273199</v>
      </c>
      <c r="AE394" s="2">
        <v>458.90904634926505</v>
      </c>
      <c r="AF394" s="2">
        <v>1109.3501419162183</v>
      </c>
      <c r="AG394" s="2">
        <v>106.27917952978483</v>
      </c>
      <c r="AH394" s="2">
        <v>412.94628020658774</v>
      </c>
      <c r="AI394" s="2">
        <v>502424.56885848875</v>
      </c>
      <c r="AJ394" s="2">
        <v>457989.79936063162</v>
      </c>
      <c r="AL394" s="25">
        <v>0.91525253118878458</v>
      </c>
      <c r="AM394" s="25">
        <v>0.91607789348081703</v>
      </c>
      <c r="AN394" s="25">
        <v>0.90059459916813045</v>
      </c>
      <c r="AO394" s="25">
        <v>0.89905324396585251</v>
      </c>
      <c r="AP394" s="25">
        <v>0.77091759906217994</v>
      </c>
      <c r="AQ394" s="25">
        <v>0.91525253118878458</v>
      </c>
      <c r="AR394" s="25">
        <v>0.91607789348081703</v>
      </c>
      <c r="AS394" s="25">
        <v>0.90059459916813045</v>
      </c>
      <c r="AT394" s="25">
        <v>0.89905324396585251</v>
      </c>
      <c r="AU394" s="25">
        <v>0.77091759906217994</v>
      </c>
      <c r="AW394" s="1">
        <v>13.31500607134768</v>
      </c>
      <c r="AX394" s="1">
        <v>14.947848071832851</v>
      </c>
      <c r="AY394" s="2">
        <v>1531829.627723106</v>
      </c>
      <c r="AZ394" s="1">
        <v>15.232670356048702</v>
      </c>
      <c r="BA394" s="1">
        <v>16.947130511510032</v>
      </c>
      <c r="BB394" s="2">
        <v>1182320.4148775679</v>
      </c>
      <c r="BC394" s="2">
        <f t="shared" si="56"/>
        <v>-349509.21284553804</v>
      </c>
      <c r="BD394" s="242">
        <f t="shared" si="57"/>
        <v>1.9176642847010221</v>
      </c>
      <c r="BE394" s="510">
        <f t="shared" si="51"/>
        <v>-182257.76828295525</v>
      </c>
      <c r="BF394" s="161">
        <f t="shared" si="52"/>
        <v>598571.34369252273</v>
      </c>
      <c r="BG394" s="2">
        <f t="shared" si="53"/>
        <v>1254906.8420902244</v>
      </c>
      <c r="BI394">
        <f t="shared" si="54"/>
        <v>0</v>
      </c>
      <c r="BJ394" s="90">
        <f t="shared" si="55"/>
        <v>1</v>
      </c>
      <c r="BP394" s="206">
        <f t="shared" si="58"/>
        <v>1254906.8420902244</v>
      </c>
    </row>
    <row r="395" spans="1:68">
      <c r="A395" s="11">
        <v>389</v>
      </c>
      <c r="C395" s="25">
        <v>0.92200486815726368</v>
      </c>
      <c r="D395" s="25">
        <v>7.7995131842736265E-2</v>
      </c>
      <c r="E395" s="426" t="e">
        <v>#REF!</v>
      </c>
      <c r="F395" s="25">
        <v>0.86163266305257624</v>
      </c>
      <c r="G395" s="25">
        <v>0.13836733694742373</v>
      </c>
      <c r="H395" s="426" t="e">
        <v>#REF!</v>
      </c>
      <c r="I395" s="25">
        <v>0.73870674565156902</v>
      </c>
      <c r="J395" s="25">
        <v>0.26129325434843104</v>
      </c>
      <c r="K395" s="426" t="e">
        <v>#REF!</v>
      </c>
      <c r="L395" s="25">
        <v>8.7204215275783037E-2</v>
      </c>
      <c r="M395" s="25">
        <v>0.50273460800003977</v>
      </c>
      <c r="N395" s="25">
        <v>0.41006117672417719</v>
      </c>
      <c r="O395" s="25">
        <v>-11.093723818355755</v>
      </c>
      <c r="P395" s="25">
        <v>3.4382564631739762E-2</v>
      </c>
      <c r="Q395" s="25">
        <v>6.4447726550647934E-5</v>
      </c>
      <c r="R395" s="25">
        <v>1.0662585974483998</v>
      </c>
      <c r="S395" s="146"/>
      <c r="T395">
        <v>1.0090563954932861</v>
      </c>
      <c r="U395">
        <v>0.43267942054955844</v>
      </c>
      <c r="V395">
        <v>0.34903310014083638</v>
      </c>
      <c r="W395">
        <v>1</v>
      </c>
      <c r="Y395" s="2">
        <v>437.82008241922057</v>
      </c>
      <c r="Z395" s="2">
        <v>593.18519886333411</v>
      </c>
      <c r="AA395" s="2">
        <v>1434.8121571226079</v>
      </c>
      <c r="AB395" s="2">
        <v>7241.8644833638928</v>
      </c>
      <c r="AC395" s="2">
        <v>1707.387968400295</v>
      </c>
      <c r="AD395" s="2">
        <v>1350.3652730364183</v>
      </c>
      <c r="AE395" s="2">
        <v>550.96083057804708</v>
      </c>
      <c r="AF395" s="2">
        <v>1013.5958848073191</v>
      </c>
      <c r="AG395" s="2">
        <v>83.092306210583757</v>
      </c>
      <c r="AH395" s="2">
        <v>346.80401829603164</v>
      </c>
      <c r="AI395" s="2">
        <v>423688.81673457095</v>
      </c>
      <c r="AJ395" s="2">
        <v>386278.64033031149</v>
      </c>
      <c r="AL395" s="25">
        <v>0.91803162456370413</v>
      </c>
      <c r="AM395" s="25">
        <v>0.91726120226393826</v>
      </c>
      <c r="AN395" s="25">
        <v>0.90785870241617639</v>
      </c>
      <c r="AO395" s="25">
        <v>0.86785556848488554</v>
      </c>
      <c r="AP395" s="25">
        <v>0.65203463471620582</v>
      </c>
      <c r="AQ395" s="25">
        <v>0.91803162456370413</v>
      </c>
      <c r="AR395" s="25">
        <v>0.91726120226393826</v>
      </c>
      <c r="AS395" s="25">
        <v>0.90785870241617639</v>
      </c>
      <c r="AT395" s="25">
        <v>0.86785556848488554</v>
      </c>
      <c r="AU395" s="25">
        <v>0.65203463471620582</v>
      </c>
      <c r="AW395" s="1">
        <v>13.000436600207401</v>
      </c>
      <c r="AX395" s="1">
        <v>14.897103013138421</v>
      </c>
      <c r="AY395" s="2">
        <v>1246833.0617219915</v>
      </c>
      <c r="AZ395" s="1">
        <v>15.037045369874594</v>
      </c>
      <c r="BA395" s="1">
        <v>16.922062135961941</v>
      </c>
      <c r="BB395" s="2">
        <v>1045882.088172588</v>
      </c>
      <c r="BC395" s="2">
        <f t="shared" si="56"/>
        <v>-200950.97354940348</v>
      </c>
      <c r="BD395" s="242">
        <f t="shared" si="57"/>
        <v>2.0366087696671933</v>
      </c>
      <c r="BE395" s="510">
        <f t="shared" si="51"/>
        <v>-98669.404031998405</v>
      </c>
      <c r="BF395" s="161">
        <f t="shared" si="52"/>
        <v>833236.79431119259</v>
      </c>
      <c r="BG395" s="2">
        <f t="shared" si="53"/>
        <v>1360045.1710073468</v>
      </c>
      <c r="BI395">
        <f t="shared" si="54"/>
        <v>0</v>
      </c>
      <c r="BJ395" s="90">
        <f t="shared" si="55"/>
        <v>1</v>
      </c>
      <c r="BP395" s="206">
        <f t="shared" si="58"/>
        <v>1360045.1710073468</v>
      </c>
    </row>
    <row r="396" spans="1:68">
      <c r="A396" s="11">
        <v>390</v>
      </c>
      <c r="C396" s="25">
        <v>0.91825009404455904</v>
      </c>
      <c r="D396" s="25">
        <v>8.1749905955441016E-2</v>
      </c>
      <c r="E396" s="426" t="e">
        <v>#REF!</v>
      </c>
      <c r="F396" s="25">
        <v>0.86287992127820279</v>
      </c>
      <c r="G396" s="25">
        <v>0.13712007872179727</v>
      </c>
      <c r="H396" s="426" t="e">
        <v>#REF!</v>
      </c>
      <c r="I396" s="25">
        <v>0.74481892960307849</v>
      </c>
      <c r="J396" s="25">
        <v>0.25518107039692156</v>
      </c>
      <c r="K396" s="426" t="e">
        <v>#REF!</v>
      </c>
      <c r="L396" s="25">
        <v>9.9236284809630315E-2</v>
      </c>
      <c r="M396" s="25">
        <v>0.50077979108924686</v>
      </c>
      <c r="N396" s="25">
        <v>0.39998392410112282</v>
      </c>
      <c r="O396" s="25">
        <v>-11.32559953781851</v>
      </c>
      <c r="P396" s="25">
        <v>3.8546077618180928E-2</v>
      </c>
      <c r="Q396" s="25">
        <v>6.0876442675859569E-5</v>
      </c>
      <c r="R396" s="25">
        <v>1.0644204024671875</v>
      </c>
      <c r="S396" s="146"/>
      <c r="T396">
        <v>1.0439921629295861</v>
      </c>
      <c r="U396">
        <v>0.43260011206750382</v>
      </c>
      <c r="V396">
        <v>0.34190451250418685</v>
      </c>
      <c r="W396">
        <v>1</v>
      </c>
      <c r="Y396" s="2">
        <v>115.7761088372029</v>
      </c>
      <c r="Z396" s="2">
        <v>2344.0561938215124</v>
      </c>
      <c r="AA396" s="2">
        <v>1136.0103203608844</v>
      </c>
      <c r="AB396" s="2">
        <v>5070.9772015651315</v>
      </c>
      <c r="AC396" s="2">
        <v>1275.6253080192801</v>
      </c>
      <c r="AD396" s="2">
        <v>1940.57367714923</v>
      </c>
      <c r="AE396" s="2">
        <v>565.26005890166084</v>
      </c>
      <c r="AF396" s="2">
        <v>975.64248904478245</v>
      </c>
      <c r="AG396" s="2">
        <v>98.100920270587423</v>
      </c>
      <c r="AH396" s="2">
        <v>295.17304798542278</v>
      </c>
      <c r="AI396" s="2">
        <v>531801.14104044158</v>
      </c>
      <c r="AJ396" s="2">
        <v>483767.74206871324</v>
      </c>
      <c r="AL396" s="25">
        <v>0.92157025865509112</v>
      </c>
      <c r="AM396" s="25">
        <v>0.9117295970362167</v>
      </c>
      <c r="AN396" s="25">
        <v>0.90448800987367228</v>
      </c>
      <c r="AO396" s="25">
        <v>0.84522763996246708</v>
      </c>
      <c r="AP396" s="25">
        <v>0.75700671987531798</v>
      </c>
      <c r="AQ396" s="25">
        <v>0.92157025865509112</v>
      </c>
      <c r="AR396" s="25">
        <v>0.9117295970362167</v>
      </c>
      <c r="AS396" s="25">
        <v>0.90448800987367228</v>
      </c>
      <c r="AT396" s="25">
        <v>0.84522763996246708</v>
      </c>
      <c r="AU396" s="25">
        <v>0.75700671987531798</v>
      </c>
      <c r="AW396" s="1">
        <v>13.31216306539206</v>
      </c>
      <c r="AX396" s="1">
        <v>14.990287078587247</v>
      </c>
      <c r="AY396" s="2">
        <v>1645102.6411612662</v>
      </c>
      <c r="AZ396" s="1">
        <v>15.198273000432998</v>
      </c>
      <c r="BA396" s="1">
        <v>16.938779529061506</v>
      </c>
      <c r="BB396" s="2">
        <v>1296246.6551943603</v>
      </c>
      <c r="BC396" s="2">
        <f t="shared" si="56"/>
        <v>-348855.98596690595</v>
      </c>
      <c r="BD396" s="242">
        <f t="shared" si="57"/>
        <v>1.8861099350409383</v>
      </c>
      <c r="BE396" s="510">
        <f t="shared" si="51"/>
        <v>-184960.5791718254</v>
      </c>
      <c r="BF396" s="161">
        <f t="shared" si="52"/>
        <v>484843.44930146309</v>
      </c>
      <c r="BG396" s="2">
        <f t="shared" si="53"/>
        <v>1135477.0248749196</v>
      </c>
      <c r="BI396">
        <f t="shared" si="54"/>
        <v>0</v>
      </c>
      <c r="BJ396" s="90">
        <f t="shared" si="55"/>
        <v>1</v>
      </c>
      <c r="BP396" s="206">
        <f t="shared" si="58"/>
        <v>1135477.0248749196</v>
      </c>
    </row>
    <row r="397" spans="1:68">
      <c r="A397" s="11">
        <v>391</v>
      </c>
      <c r="C397" s="25">
        <v>0.9222138390980662</v>
      </c>
      <c r="D397" s="25">
        <v>7.7786160901933785E-2</v>
      </c>
      <c r="E397" s="426" t="e">
        <v>#REF!</v>
      </c>
      <c r="F397" s="25">
        <v>0.85455103236382168</v>
      </c>
      <c r="G397" s="25">
        <v>0.14544896763617832</v>
      </c>
      <c r="H397" s="426" t="e">
        <v>#REF!</v>
      </c>
      <c r="I397" s="25">
        <v>0.73866518620098987</v>
      </c>
      <c r="J397" s="25">
        <v>0.26133481379901008</v>
      </c>
      <c r="K397" s="426" t="e">
        <v>#REF!</v>
      </c>
      <c r="L397" s="25">
        <v>0.15806845365324651</v>
      </c>
      <c r="M397" s="25">
        <v>0.49983171818838362</v>
      </c>
      <c r="N397" s="25">
        <v>0.34209982815836992</v>
      </c>
      <c r="O397" s="25">
        <v>-11.129040534383954</v>
      </c>
      <c r="P397" s="25">
        <v>3.6444647385978128E-2</v>
      </c>
      <c r="Q397" s="25">
        <v>6.7839540202916198E-5</v>
      </c>
      <c r="R397" s="25">
        <v>1.0594925044179</v>
      </c>
      <c r="S397" s="146"/>
      <c r="T397">
        <v>1.0075331154097584</v>
      </c>
      <c r="U397">
        <v>0.45376687009652461</v>
      </c>
      <c r="V397">
        <v>0.34676334123307095</v>
      </c>
      <c r="W397">
        <v>1</v>
      </c>
      <c r="Y397" s="2">
        <v>615.40223485459046</v>
      </c>
      <c r="Z397" s="2">
        <v>2450.501007635653</v>
      </c>
      <c r="AA397" s="2">
        <v>7016.7018691583953</v>
      </c>
      <c r="AB397" s="2">
        <v>1826.0501287680158</v>
      </c>
      <c r="AC397" s="2">
        <v>20.155525974044075</v>
      </c>
      <c r="AD397" s="2">
        <v>3080.9660379864454</v>
      </c>
      <c r="AE397" s="2">
        <v>547.15592866580198</v>
      </c>
      <c r="AF397" s="2">
        <v>1033.5281865323827</v>
      </c>
      <c r="AG397" s="2">
        <v>112.877237162212</v>
      </c>
      <c r="AH397" s="2">
        <v>522.10565288106068</v>
      </c>
      <c r="AI397" s="2">
        <v>493602.8862612329</v>
      </c>
      <c r="AJ397" s="2">
        <v>458337.72381142486</v>
      </c>
      <c r="AL397" s="25">
        <v>0.91941197786048146</v>
      </c>
      <c r="AM397" s="25">
        <v>0.91207270120223527</v>
      </c>
      <c r="AN397" s="25">
        <v>0.90336241163570197</v>
      </c>
      <c r="AO397" s="25">
        <v>0.82288176901386678</v>
      </c>
      <c r="AP397" s="25">
        <v>0.6641616438015262</v>
      </c>
      <c r="AQ397" s="25">
        <v>0.91941197786048146</v>
      </c>
      <c r="AR397" s="25">
        <v>0.91207270120223527</v>
      </c>
      <c r="AS397" s="25">
        <v>0.90336241163570197</v>
      </c>
      <c r="AT397" s="25">
        <v>0.82288176901386678</v>
      </c>
      <c r="AU397" s="25">
        <v>0.6641616438015262</v>
      </c>
      <c r="AW397" s="1">
        <v>13.290618176311407</v>
      </c>
      <c r="AX397" s="1">
        <v>15.337718282033716</v>
      </c>
      <c r="AY397" s="2">
        <v>1717238.4336674304</v>
      </c>
      <c r="AZ397" s="1">
        <v>15.156389979175911</v>
      </c>
      <c r="BA397" s="1">
        <v>17.168643492121369</v>
      </c>
      <c r="BB397" s="2">
        <v>1429959.6109726669</v>
      </c>
      <c r="BC397" s="2">
        <f t="shared" si="56"/>
        <v>-287278.82269476354</v>
      </c>
      <c r="BD397" s="242">
        <f t="shared" si="57"/>
        <v>1.8657718028645043</v>
      </c>
      <c r="BE397" s="510">
        <f t="shared" si="51"/>
        <v>-153973.18270846774</v>
      </c>
      <c r="BF397" s="161">
        <f t="shared" si="52"/>
        <v>409260.47454239451</v>
      </c>
      <c r="BG397" s="2">
        <f t="shared" si="53"/>
        <v>995062.78569547902</v>
      </c>
      <c r="BI397">
        <f t="shared" si="54"/>
        <v>0</v>
      </c>
      <c r="BJ397" s="90">
        <f t="shared" si="55"/>
        <v>1</v>
      </c>
      <c r="BP397" s="206">
        <f t="shared" si="58"/>
        <v>995062.78569547902</v>
      </c>
    </row>
    <row r="398" spans="1:68">
      <c r="A398" s="11">
        <v>392</v>
      </c>
      <c r="C398" s="25">
        <v>0.92150949643464164</v>
      </c>
      <c r="D398" s="25">
        <v>7.8490503565358374E-2</v>
      </c>
      <c r="E398" s="426" t="e">
        <v>#REF!</v>
      </c>
      <c r="F398" s="25">
        <v>0.85951140506852775</v>
      </c>
      <c r="G398" s="25">
        <v>0.14048859493147231</v>
      </c>
      <c r="H398" s="426" t="e">
        <v>#REF!</v>
      </c>
      <c r="I398" s="25">
        <v>0.74321198498237928</v>
      </c>
      <c r="J398" s="25">
        <v>0.25678801501762066</v>
      </c>
      <c r="K398" s="426" t="e">
        <v>#REF!</v>
      </c>
      <c r="L398" s="25">
        <v>0.10949048675999251</v>
      </c>
      <c r="M398" s="25">
        <v>0.49566130988779522</v>
      </c>
      <c r="N398" s="25">
        <v>0.39484820335221227</v>
      </c>
      <c r="O398" s="25">
        <v>-11.217773205034439</v>
      </c>
      <c r="P398" s="25">
        <v>3.646068619980497E-2</v>
      </c>
      <c r="Q398" s="25">
        <v>6.212112904381693E-5</v>
      </c>
      <c r="R398" s="25">
        <v>1.0703115185538317</v>
      </c>
      <c r="S398" s="146"/>
      <c r="T398">
        <v>1.0349236060743989</v>
      </c>
      <c r="U398">
        <v>0.43944354684777737</v>
      </c>
      <c r="V398">
        <v>0.34274632838198149</v>
      </c>
      <c r="W398">
        <v>1</v>
      </c>
      <c r="Y398" s="2">
        <v>1608.8173652454161</v>
      </c>
      <c r="Z398" s="2">
        <v>1828.7743511566141</v>
      </c>
      <c r="AA398" s="2">
        <v>153.49631558282954</v>
      </c>
      <c r="AB398" s="2">
        <v>10421.040432451751</v>
      </c>
      <c r="AC398" s="2">
        <v>120.27751731892403</v>
      </c>
      <c r="AD398" s="2">
        <v>1065.7400277873685</v>
      </c>
      <c r="AE398" s="2">
        <v>523.48502624630578</v>
      </c>
      <c r="AF398" s="2">
        <v>1150.8798195169845</v>
      </c>
      <c r="AG398" s="2">
        <v>83.041891743242843</v>
      </c>
      <c r="AH398" s="2">
        <v>416.07355563842157</v>
      </c>
      <c r="AI398" s="2">
        <v>417680.89477399056</v>
      </c>
      <c r="AJ398" s="2">
        <v>389375.93593180511</v>
      </c>
      <c r="AL398" s="25">
        <v>0.91150028121489235</v>
      </c>
      <c r="AM398" s="25">
        <v>0.91615972676682533</v>
      </c>
      <c r="AN398" s="25">
        <v>0.91698053473129926</v>
      </c>
      <c r="AO398" s="25">
        <v>0.8993522036385182</v>
      </c>
      <c r="AP398" s="25">
        <v>0.75692363682466146</v>
      </c>
      <c r="AQ398" s="25">
        <v>0.91150028121489235</v>
      </c>
      <c r="AR398" s="25">
        <v>0.91615972676682533</v>
      </c>
      <c r="AS398" s="25">
        <v>0.91698053473129926</v>
      </c>
      <c r="AT398" s="25">
        <v>0.8993522036385182</v>
      </c>
      <c r="AU398" s="25">
        <v>0.75692363682466146</v>
      </c>
      <c r="AW398" s="1">
        <v>13.336747614094044</v>
      </c>
      <c r="AX398" s="1">
        <v>15.034070823826358</v>
      </c>
      <c r="AY398" s="2">
        <v>1286163.9979546207</v>
      </c>
      <c r="AZ398" s="1">
        <v>15.207037896967158</v>
      </c>
      <c r="BA398" s="1">
        <v>16.954751725986625</v>
      </c>
      <c r="BB398" s="2">
        <v>1107882.5503410536</v>
      </c>
      <c r="BC398" s="2">
        <f t="shared" si="56"/>
        <v>-178281.44761356711</v>
      </c>
      <c r="BD398" s="242">
        <f t="shared" si="57"/>
        <v>1.8702902828731141</v>
      </c>
      <c r="BE398" s="510">
        <f t="shared" si="51"/>
        <v>-95322.875409315398</v>
      </c>
      <c r="BF398" s="161">
        <f t="shared" si="52"/>
        <v>847715.62030042638</v>
      </c>
      <c r="BG398" s="2">
        <f t="shared" si="53"/>
        <v>1325243.5131736917</v>
      </c>
      <c r="BI398">
        <f t="shared" si="54"/>
        <v>0</v>
      </c>
      <c r="BJ398" s="90">
        <f t="shared" si="55"/>
        <v>1</v>
      </c>
      <c r="BP398" s="206">
        <f t="shared" si="58"/>
        <v>1325243.5131736917</v>
      </c>
    </row>
    <row r="399" spans="1:68">
      <c r="A399" s="11">
        <v>393</v>
      </c>
      <c r="C399" s="25">
        <v>0.92880440772033246</v>
      </c>
      <c r="D399" s="25">
        <v>7.1195592279667499E-2</v>
      </c>
      <c r="E399" s="426" t="e">
        <v>#REF!</v>
      </c>
      <c r="F399" s="25">
        <v>0.85137914079647603</v>
      </c>
      <c r="G399" s="25">
        <v>0.14862085920352394</v>
      </c>
      <c r="H399" s="426" t="e">
        <v>#REF!</v>
      </c>
      <c r="I399" s="25">
        <v>0.75308172352243252</v>
      </c>
      <c r="J399" s="25">
        <v>0.24691827647756751</v>
      </c>
      <c r="K399" s="426" t="e">
        <v>#REF!</v>
      </c>
      <c r="L399" s="25">
        <v>0.12887359209035681</v>
      </c>
      <c r="M399" s="25">
        <v>0.50009323155526797</v>
      </c>
      <c r="N399" s="25">
        <v>0.37103317635437522</v>
      </c>
      <c r="O399" s="25">
        <v>-11.327960597607127</v>
      </c>
      <c r="P399" s="25">
        <v>3.6376910949165939E-2</v>
      </c>
      <c r="Q399" s="25">
        <v>5.5444372466891388E-5</v>
      </c>
      <c r="R399" s="25">
        <v>1.0865746801034717</v>
      </c>
      <c r="S399" s="146"/>
      <c r="T399">
        <v>0.92782789306868119</v>
      </c>
      <c r="U399">
        <v>0.46732579868100632</v>
      </c>
      <c r="V399">
        <v>0.33183666933769934</v>
      </c>
      <c r="W399">
        <v>1</v>
      </c>
      <c r="Y399" s="2">
        <v>102.26347330873497</v>
      </c>
      <c r="Z399" s="2">
        <v>1009.4829603148283</v>
      </c>
      <c r="AA399" s="2">
        <v>1810.1887390950351</v>
      </c>
      <c r="AB399" s="2">
        <v>1271.1690239142556</v>
      </c>
      <c r="AC399" s="2">
        <v>537.13138618771836</v>
      </c>
      <c r="AD399" s="2">
        <v>2016.6595921424325</v>
      </c>
      <c r="AE399" s="2">
        <v>505.38761117732577</v>
      </c>
      <c r="AF399" s="2">
        <v>1095.1068508761964</v>
      </c>
      <c r="AG399" s="2">
        <v>119.74186838107589</v>
      </c>
      <c r="AH399" s="2">
        <v>451.04930730153643</v>
      </c>
      <c r="AI399" s="2">
        <v>507609.19129090238</v>
      </c>
      <c r="AJ399" s="2">
        <v>477136.29678692407</v>
      </c>
      <c r="AL399" s="25">
        <v>0.91329249923875133</v>
      </c>
      <c r="AM399" s="25">
        <v>0.9162013019970574</v>
      </c>
      <c r="AN399" s="25">
        <v>0.90902459829096649</v>
      </c>
      <c r="AO399" s="25">
        <v>0.86018026123566271</v>
      </c>
      <c r="AP399" s="25">
        <v>0.61658081803119846</v>
      </c>
      <c r="AQ399" s="25">
        <v>0.91329249923875133</v>
      </c>
      <c r="AR399" s="25">
        <v>0.9162013019970574</v>
      </c>
      <c r="AS399" s="25">
        <v>0.90902459829096649</v>
      </c>
      <c r="AT399" s="25">
        <v>0.86018026123566271</v>
      </c>
      <c r="AU399" s="25">
        <v>0.61658081803119846</v>
      </c>
      <c r="AW399" s="1">
        <v>13.026970200547627</v>
      </c>
      <c r="AX399" s="1">
        <v>15.125697998682318</v>
      </c>
      <c r="AY399" s="2">
        <v>1610887.117465351</v>
      </c>
      <c r="AZ399" s="1">
        <v>15.178839821265264</v>
      </c>
      <c r="BA399" s="1">
        <v>17.217434619252256</v>
      </c>
      <c r="BB399" s="2">
        <v>1204591.2979262483</v>
      </c>
      <c r="BC399" s="2">
        <f t="shared" si="56"/>
        <v>-406295.81953910273</v>
      </c>
      <c r="BD399" s="242">
        <f t="shared" si="57"/>
        <v>2.1518696207176369</v>
      </c>
      <c r="BE399" s="510">
        <f t="shared" si="51"/>
        <v>-188810.61177098882</v>
      </c>
      <c r="BF399" s="161">
        <f t="shared" si="52"/>
        <v>473428.11462226929</v>
      </c>
      <c r="BG399" s="2">
        <f t="shared" si="53"/>
        <v>1224023.0734761937</v>
      </c>
      <c r="BI399">
        <f t="shared" si="54"/>
        <v>0</v>
      </c>
      <c r="BJ399" s="90">
        <f t="shared" si="55"/>
        <v>1</v>
      </c>
      <c r="BP399" s="206">
        <f t="shared" si="58"/>
        <v>1224023.0734761937</v>
      </c>
    </row>
    <row r="400" spans="1:68">
      <c r="A400" s="11">
        <v>394</v>
      </c>
      <c r="C400" s="25">
        <v>0.91634230084258861</v>
      </c>
      <c r="D400" s="25">
        <v>8.365769915741135E-2</v>
      </c>
      <c r="E400" s="426" t="e">
        <v>#REF!</v>
      </c>
      <c r="F400" s="25">
        <v>0.85662943353246657</v>
      </c>
      <c r="G400" s="25">
        <v>0.14337056646753346</v>
      </c>
      <c r="H400" s="426" t="e">
        <v>#REF!</v>
      </c>
      <c r="I400" s="25">
        <v>0.73920675685376547</v>
      </c>
      <c r="J400" s="25">
        <v>0.26079324314623448</v>
      </c>
      <c r="K400" s="426" t="e">
        <v>#REF!</v>
      </c>
      <c r="L400" s="25">
        <v>0.13651401004321229</v>
      </c>
      <c r="M400" s="25">
        <v>0.49980584887948704</v>
      </c>
      <c r="N400" s="25">
        <v>0.36368014107730073</v>
      </c>
      <c r="O400" s="25">
        <v>-11.172438666167814</v>
      </c>
      <c r="P400" s="25">
        <v>3.6149140617841753E-2</v>
      </c>
      <c r="Q400" s="25">
        <v>6.4157166384048469E-5</v>
      </c>
      <c r="R400" s="25">
        <v>1.070401998377924</v>
      </c>
      <c r="S400" s="146"/>
      <c r="T400">
        <v>1.0690852445896759</v>
      </c>
      <c r="U400">
        <v>0.44562622294360665</v>
      </c>
      <c r="V400">
        <v>0.34602946676950436</v>
      </c>
      <c r="W400">
        <v>1</v>
      </c>
      <c r="Y400" s="2">
        <v>962.63856749256809</v>
      </c>
      <c r="Z400" s="2">
        <v>1752.354642384757</v>
      </c>
      <c r="AA400" s="2">
        <v>718.98151061482315</v>
      </c>
      <c r="AB400" s="2">
        <v>1895.7070535838773</v>
      </c>
      <c r="AC400" s="2">
        <v>2001.9135110777152</v>
      </c>
      <c r="AD400" s="2">
        <v>5420.8655823831323</v>
      </c>
      <c r="AE400" s="2">
        <v>594.87971122148633</v>
      </c>
      <c r="AF400" s="2">
        <v>1030.5439733680273</v>
      </c>
      <c r="AG400" s="2">
        <v>133.34047154478509</v>
      </c>
      <c r="AH400" s="2">
        <v>421.96346633548126</v>
      </c>
      <c r="AI400" s="2">
        <v>414876.82833495311</v>
      </c>
      <c r="AJ400" s="2">
        <v>386418.6347357913</v>
      </c>
      <c r="AL400" s="25">
        <v>0.9152717022556508</v>
      </c>
      <c r="AM400" s="25">
        <v>0.91358838563503619</v>
      </c>
      <c r="AN400" s="25">
        <v>0.90514355069655283</v>
      </c>
      <c r="AO400" s="25">
        <v>0.82488898406205713</v>
      </c>
      <c r="AP400" s="25">
        <v>0.8055103835110885</v>
      </c>
      <c r="AQ400" s="25">
        <v>0.9152717022556508</v>
      </c>
      <c r="AR400" s="25">
        <v>0.91358838563503619</v>
      </c>
      <c r="AS400" s="25">
        <v>0.90514355069655283</v>
      </c>
      <c r="AT400" s="25">
        <v>0.82488898406205713</v>
      </c>
      <c r="AU400" s="25">
        <v>0.8055103835110885</v>
      </c>
      <c r="AW400" s="1">
        <v>13.450033194279879</v>
      </c>
      <c r="AX400" s="1">
        <v>15.100085263049341</v>
      </c>
      <c r="AY400" s="2">
        <v>1396862.6309429086</v>
      </c>
      <c r="AZ400" s="1">
        <v>15.163011219308592</v>
      </c>
      <c r="BA400" s="1">
        <v>16.890232451525232</v>
      </c>
      <c r="BB400" s="2">
        <v>1136647.4997386357</v>
      </c>
      <c r="BC400" s="2">
        <f t="shared" si="56"/>
        <v>-260215.13120427285</v>
      </c>
      <c r="BD400" s="242">
        <f t="shared" si="57"/>
        <v>1.712978025028713</v>
      </c>
      <c r="BE400" s="510">
        <f t="shared" si="51"/>
        <v>-151908.03816640386</v>
      </c>
      <c r="BF400" s="161">
        <f t="shared" si="52"/>
        <v>755142.6801418718</v>
      </c>
      <c r="BG400" s="2">
        <f t="shared" si="53"/>
        <v>1289434.295350739</v>
      </c>
      <c r="BI400">
        <f t="shared" si="54"/>
        <v>0</v>
      </c>
      <c r="BJ400" s="90">
        <f t="shared" si="55"/>
        <v>1</v>
      </c>
      <c r="BP400" s="206">
        <f t="shared" si="58"/>
        <v>1289434.295350739</v>
      </c>
    </row>
    <row r="401" spans="1:68">
      <c r="A401" s="11">
        <v>395</v>
      </c>
      <c r="C401" s="25">
        <v>0.92367759061782451</v>
      </c>
      <c r="D401" s="25">
        <v>7.6322409382175507E-2</v>
      </c>
      <c r="E401" s="426" t="e">
        <v>#REF!</v>
      </c>
      <c r="F401" s="25">
        <v>0.85831302483851268</v>
      </c>
      <c r="G401" s="25">
        <v>0.14168697516148732</v>
      </c>
      <c r="H401" s="426" t="e">
        <v>#REF!</v>
      </c>
      <c r="I401" s="25">
        <v>0.7507162022977949</v>
      </c>
      <c r="J401" s="25">
        <v>0.24928379770220505</v>
      </c>
      <c r="K401" s="426" t="e">
        <v>#REF!</v>
      </c>
      <c r="L401" s="25">
        <v>0.13229112951023314</v>
      </c>
      <c r="M401" s="25">
        <v>0.50259734919601329</v>
      </c>
      <c r="N401" s="25">
        <v>0.36511152129375357</v>
      </c>
      <c r="O401" s="25">
        <v>-11.083169542907118</v>
      </c>
      <c r="P401" s="25">
        <v>3.3122103316337491E-2</v>
      </c>
      <c r="Q401" s="25">
        <v>6.1773183994194439E-5</v>
      </c>
      <c r="R401" s="25">
        <v>1.0788827783485904</v>
      </c>
      <c r="S401" s="146"/>
      <c r="T401">
        <v>0.96541588566210479</v>
      </c>
      <c r="U401">
        <v>0.4407765568511679</v>
      </c>
      <c r="V401">
        <v>0.33177891827114497</v>
      </c>
      <c r="W401">
        <v>1</v>
      </c>
      <c r="Y401" s="2">
        <v>1132.4978945443886</v>
      </c>
      <c r="Z401" s="2">
        <v>200.54478667280807</v>
      </c>
      <c r="AA401" s="2">
        <v>5857.1825361966394</v>
      </c>
      <c r="AB401" s="2">
        <v>10177.657153920787</v>
      </c>
      <c r="AC401" s="2">
        <v>837.56286914272334</v>
      </c>
      <c r="AD401" s="2">
        <v>756.23170461667246</v>
      </c>
      <c r="AE401" s="2">
        <v>521.20209723962648</v>
      </c>
      <c r="AF401" s="2">
        <v>989.50230784073665</v>
      </c>
      <c r="AG401" s="2">
        <v>107.22519747519564</v>
      </c>
      <c r="AH401" s="2">
        <v>289.75262029919531</v>
      </c>
      <c r="AI401" s="2">
        <v>391425.93454514298</v>
      </c>
      <c r="AJ401" s="2">
        <v>358464.38019645767</v>
      </c>
      <c r="AL401" s="25">
        <v>0.91510176641479823</v>
      </c>
      <c r="AM401" s="25">
        <v>0.91442656309629411</v>
      </c>
      <c r="AN401" s="25">
        <v>0.91069418884927622</v>
      </c>
      <c r="AO401" s="25">
        <v>0.84159177900941529</v>
      </c>
      <c r="AP401" s="25">
        <v>0.79595184683059261</v>
      </c>
      <c r="AQ401" s="25">
        <v>0.91510176641479823</v>
      </c>
      <c r="AR401" s="25">
        <v>0.91442656309629411</v>
      </c>
      <c r="AS401" s="25">
        <v>0.91069418884927622</v>
      </c>
      <c r="AT401" s="25">
        <v>0.84159177900941529</v>
      </c>
      <c r="AU401" s="25">
        <v>0.79595184683059261</v>
      </c>
      <c r="AW401" s="1">
        <v>13.377640602652798</v>
      </c>
      <c r="AX401" s="1">
        <v>15.024143035725904</v>
      </c>
      <c r="AY401" s="2">
        <v>1252061.2394083699</v>
      </c>
      <c r="AZ401" s="1">
        <v>15.408487975104284</v>
      </c>
      <c r="BA401" s="1">
        <v>17.132356870963626</v>
      </c>
      <c r="BB401" s="2">
        <v>1149090.3236229497</v>
      </c>
      <c r="BC401" s="2">
        <f t="shared" si="56"/>
        <v>-102970.91578542022</v>
      </c>
      <c r="BD401" s="242">
        <f t="shared" si="57"/>
        <v>2.0308473724514862</v>
      </c>
      <c r="BE401" s="510">
        <f t="shared" si="51"/>
        <v>-50703.424187471792</v>
      </c>
      <c r="BF401" s="161">
        <f t="shared" si="52"/>
        <v>888361.25701607787</v>
      </c>
      <c r="BG401" s="2">
        <f t="shared" si="53"/>
        <v>1316267.7523937358</v>
      </c>
      <c r="BI401">
        <f t="shared" si="54"/>
        <v>0</v>
      </c>
      <c r="BJ401" s="90">
        <f t="shared" si="55"/>
        <v>1</v>
      </c>
      <c r="BP401" s="206">
        <f t="shared" si="58"/>
        <v>1316267.7523937358</v>
      </c>
    </row>
    <row r="402" spans="1:68">
      <c r="A402" s="11">
        <v>396</v>
      </c>
      <c r="C402" s="25">
        <v>0.91397056361788143</v>
      </c>
      <c r="D402" s="25">
        <v>8.602943638211856E-2</v>
      </c>
      <c r="E402" s="426" t="e">
        <v>#REF!</v>
      </c>
      <c r="F402" s="25">
        <v>0.85823827028777455</v>
      </c>
      <c r="G402" s="25">
        <v>0.14176172971222548</v>
      </c>
      <c r="H402" s="426" t="e">
        <v>#REF!</v>
      </c>
      <c r="I402" s="25">
        <v>0.74378161696996647</v>
      </c>
      <c r="J402" s="25">
        <v>0.25621838303003353</v>
      </c>
      <c r="K402" s="426" t="e">
        <v>#REF!</v>
      </c>
      <c r="L402" s="25">
        <v>0.13793068203332937</v>
      </c>
      <c r="M402" s="25">
        <v>0.50194082006424523</v>
      </c>
      <c r="N402" s="25">
        <v>0.3601284979024254</v>
      </c>
      <c r="O402" s="25">
        <v>-10.920751878104154</v>
      </c>
      <c r="P402" s="25">
        <v>3.5741686037371552E-2</v>
      </c>
      <c r="Q402" s="25">
        <v>8.1118373851264756E-5</v>
      </c>
      <c r="R402" s="25">
        <v>1.0336837746900012</v>
      </c>
      <c r="S402" s="146"/>
      <c r="T402">
        <v>1.0782611013669892</v>
      </c>
      <c r="U402">
        <v>0.43792643394920028</v>
      </c>
      <c r="V402">
        <v>0.34282666434503239</v>
      </c>
      <c r="W402">
        <v>1</v>
      </c>
      <c r="Y402" s="2">
        <v>16.292015091278859</v>
      </c>
      <c r="Z402" s="2">
        <v>11599.487247862984</v>
      </c>
      <c r="AA402" s="2">
        <v>864.62783710591464</v>
      </c>
      <c r="AB402" s="2">
        <v>9534.2304968799199</v>
      </c>
      <c r="AC402" s="2">
        <v>47.480011639988625</v>
      </c>
      <c r="AD402" s="2">
        <v>1872.1654303397404</v>
      </c>
      <c r="AE402" s="2">
        <v>553.57320409004387</v>
      </c>
      <c r="AF402" s="2">
        <v>894.90054691642797</v>
      </c>
      <c r="AG402" s="2">
        <v>140.8119608769986</v>
      </c>
      <c r="AH402" s="2">
        <v>381.75320028424147</v>
      </c>
      <c r="AI402" s="2">
        <v>448770.59485819924</v>
      </c>
      <c r="AJ402" s="2">
        <v>409668.58845821529</v>
      </c>
      <c r="AL402" s="25">
        <v>0.92437033512603584</v>
      </c>
      <c r="AM402" s="25">
        <v>0.91103570600389339</v>
      </c>
      <c r="AN402" s="25">
        <v>0.9087287186934121</v>
      </c>
      <c r="AO402" s="25">
        <v>0.85376906389795082</v>
      </c>
      <c r="AP402" s="25">
        <v>0.6808933000805083</v>
      </c>
      <c r="AQ402" s="25">
        <v>0.92437033512603584</v>
      </c>
      <c r="AR402" s="25">
        <v>0.91103570600389339</v>
      </c>
      <c r="AS402" s="25">
        <v>0.9087287186934121</v>
      </c>
      <c r="AT402" s="25">
        <v>0.85376906389795082</v>
      </c>
      <c r="AU402" s="25">
        <v>0.6808933000805083</v>
      </c>
      <c r="AW402" s="1">
        <v>13.263075887025076</v>
      </c>
      <c r="AX402" s="1">
        <v>15.182349115668204</v>
      </c>
      <c r="AY402" s="2">
        <v>1664102.5644995968</v>
      </c>
      <c r="AZ402" s="1">
        <v>15.059726928527319</v>
      </c>
      <c r="BA402" s="1">
        <v>16.969821515348539</v>
      </c>
      <c r="BB402" s="2">
        <v>1326481.8311205108</v>
      </c>
      <c r="BC402" s="2">
        <f t="shared" si="56"/>
        <v>-337620.73337908601</v>
      </c>
      <c r="BD402" s="242">
        <f t="shared" si="57"/>
        <v>1.7966510415022423</v>
      </c>
      <c r="BE402" s="510">
        <f t="shared" si="51"/>
        <v>-187916.69922545983</v>
      </c>
      <c r="BF402" s="161">
        <f t="shared" si="52"/>
        <v>457989.57742441515</v>
      </c>
      <c r="BG402" s="2">
        <f t="shared" si="53"/>
        <v>1083074.4774438601</v>
      </c>
      <c r="BI402">
        <f t="shared" si="54"/>
        <v>0</v>
      </c>
      <c r="BJ402" s="90">
        <f t="shared" si="55"/>
        <v>1</v>
      </c>
      <c r="BP402" s="206">
        <f t="shared" si="58"/>
        <v>1083074.4774438601</v>
      </c>
    </row>
    <row r="403" spans="1:68">
      <c r="A403" s="11">
        <v>397</v>
      </c>
      <c r="C403" s="25">
        <v>0.92303707823102399</v>
      </c>
      <c r="D403" s="25">
        <v>7.6962921768976039E-2</v>
      </c>
      <c r="E403" s="426" t="e">
        <v>#REF!</v>
      </c>
      <c r="F403" s="25">
        <v>0.860696705103833</v>
      </c>
      <c r="G403" s="25">
        <v>0.13930329489616697</v>
      </c>
      <c r="H403" s="426" t="e">
        <v>#REF!</v>
      </c>
      <c r="I403" s="25">
        <v>0.76294325548455411</v>
      </c>
      <c r="J403" s="25">
        <v>0.23705674451544587</v>
      </c>
      <c r="K403" s="426" t="e">
        <v>#REF!</v>
      </c>
      <c r="L403" s="25">
        <v>0.13991008747160583</v>
      </c>
      <c r="M403" s="25">
        <v>0.49674040494236388</v>
      </c>
      <c r="N403" s="25">
        <v>0.36334950758603035</v>
      </c>
      <c r="O403" s="25">
        <v>-10.99378018324385</v>
      </c>
      <c r="P403" s="25">
        <v>3.403081511611062E-2</v>
      </c>
      <c r="Q403" s="25">
        <v>7.0177279836757569E-5</v>
      </c>
      <c r="R403" s="25">
        <v>1.0541525009206669</v>
      </c>
      <c r="S403" s="146"/>
      <c r="T403">
        <v>0.98236024559753876</v>
      </c>
      <c r="U403">
        <v>0.42684573765697531</v>
      </c>
      <c r="V403">
        <v>0.31550135647067989</v>
      </c>
      <c r="W403">
        <v>1</v>
      </c>
      <c r="Y403" s="2">
        <v>899.39195433705174</v>
      </c>
      <c r="Z403" s="2">
        <v>1100.7288042435966</v>
      </c>
      <c r="AA403" s="2">
        <v>162.78878013246884</v>
      </c>
      <c r="AB403" s="2">
        <v>11415.411331052886</v>
      </c>
      <c r="AC403" s="2">
        <v>2951.7074831362215</v>
      </c>
      <c r="AD403" s="2">
        <v>57.881080062851709</v>
      </c>
      <c r="AE403" s="2">
        <v>565.46965955814824</v>
      </c>
      <c r="AF403" s="2">
        <v>881.75092368729531</v>
      </c>
      <c r="AG403" s="2">
        <v>147.7522538894813</v>
      </c>
      <c r="AH403" s="2">
        <v>606.17789843325397</v>
      </c>
      <c r="AI403" s="2">
        <v>570278.36238110648</v>
      </c>
      <c r="AJ403" s="2">
        <v>548354.71501452697</v>
      </c>
      <c r="AL403" s="25">
        <v>0.92584385628391686</v>
      </c>
      <c r="AM403" s="25">
        <v>0.91222941894851717</v>
      </c>
      <c r="AN403" s="25">
        <v>0.90305527500141081</v>
      </c>
      <c r="AO403" s="25">
        <v>0.87192857276230651</v>
      </c>
      <c r="AP403" s="25">
        <v>0.67044924780769311</v>
      </c>
      <c r="AQ403" s="25">
        <v>0.92584385628391686</v>
      </c>
      <c r="AR403" s="25">
        <v>0.91222941894851717</v>
      </c>
      <c r="AS403" s="25">
        <v>0.90305527500141081</v>
      </c>
      <c r="AT403" s="25">
        <v>0.87192857276230651</v>
      </c>
      <c r="AU403" s="25">
        <v>0.67044924780769311</v>
      </c>
      <c r="AW403" s="1">
        <v>13.250372516529605</v>
      </c>
      <c r="AX403" s="1">
        <v>15.142048469383063</v>
      </c>
      <c r="AY403" s="2">
        <v>1994086.2638411704</v>
      </c>
      <c r="AZ403" s="1">
        <v>15.386367212358554</v>
      </c>
      <c r="BA403" s="1">
        <v>17.263363869407318</v>
      </c>
      <c r="BB403" s="2">
        <v>1538919.4890900766</v>
      </c>
      <c r="BC403" s="2">
        <f t="shared" si="56"/>
        <v>-455166.7747510937</v>
      </c>
      <c r="BD403" s="242">
        <f t="shared" si="57"/>
        <v>2.1359946958289484</v>
      </c>
      <c r="BE403" s="510">
        <f t="shared" si="51"/>
        <v>-213093.58849997056</v>
      </c>
      <c r="BF403" s="161">
        <f t="shared" si="52"/>
        <v>125973.33880356653</v>
      </c>
      <c r="BG403" s="2">
        <f t="shared" si="53"/>
        <v>922899.26488729194</v>
      </c>
      <c r="BI403">
        <f t="shared" si="54"/>
        <v>0</v>
      </c>
      <c r="BJ403" s="90">
        <f t="shared" si="55"/>
        <v>1</v>
      </c>
      <c r="BP403" s="206">
        <f t="shared" si="58"/>
        <v>922899.26488729194</v>
      </c>
    </row>
    <row r="404" spans="1:68">
      <c r="A404" s="11">
        <v>398</v>
      </c>
      <c r="C404" s="25">
        <v>0.92234788431169978</v>
      </c>
      <c r="D404" s="25">
        <v>7.765211568830023E-2</v>
      </c>
      <c r="E404" s="426" t="e">
        <v>#REF!</v>
      </c>
      <c r="F404" s="25">
        <v>0.85297818707848161</v>
      </c>
      <c r="G404" s="25">
        <v>0.14702181292151836</v>
      </c>
      <c r="H404" s="426" t="e">
        <v>#REF!</v>
      </c>
      <c r="I404" s="25">
        <v>0.75370693911773556</v>
      </c>
      <c r="J404" s="25">
        <v>0.24629306088226441</v>
      </c>
      <c r="K404" s="426" t="e">
        <v>#REF!</v>
      </c>
      <c r="L404" s="25">
        <v>0.16819217144568877</v>
      </c>
      <c r="M404" s="25">
        <v>0.50070223356862553</v>
      </c>
      <c r="N404" s="25">
        <v>0.3311055949856857</v>
      </c>
      <c r="O404" s="25">
        <v>-10.858440799568426</v>
      </c>
      <c r="P404" s="25">
        <v>3.1964084292318139E-2</v>
      </c>
      <c r="Q404" s="25">
        <v>7.3667468593367557E-5</v>
      </c>
      <c r="R404" s="25">
        <v>1.0581305154700562</v>
      </c>
      <c r="S404" s="146"/>
      <c r="T404">
        <v>1.0264552202746655</v>
      </c>
      <c r="U404">
        <v>0.45645136869006986</v>
      </c>
      <c r="V404">
        <v>0.3294631718309956</v>
      </c>
      <c r="W404">
        <v>1</v>
      </c>
      <c r="Y404" s="2">
        <v>1193.4866425444288</v>
      </c>
      <c r="Z404" s="2">
        <v>1222.7397484260691</v>
      </c>
      <c r="AA404" s="2">
        <v>891.31770682936315</v>
      </c>
      <c r="AB404" s="2">
        <v>1510.5822741141792</v>
      </c>
      <c r="AC404" s="2">
        <v>1259.9482008345678</v>
      </c>
      <c r="AD404" s="2">
        <v>94.953754673740605</v>
      </c>
      <c r="AE404" s="2">
        <v>579.34643432223584</v>
      </c>
      <c r="AF404" s="2">
        <v>989.95952385213968</v>
      </c>
      <c r="AG404" s="2">
        <v>198.40871177507765</v>
      </c>
      <c r="AH404" s="2">
        <v>355.2367336317642</v>
      </c>
      <c r="AI404" s="2">
        <v>877988.43122523499</v>
      </c>
      <c r="AJ404" s="2">
        <v>839025.18338005978</v>
      </c>
      <c r="AL404" s="25">
        <v>0.91903476262825468</v>
      </c>
      <c r="AM404" s="25">
        <v>0.9086073831716367</v>
      </c>
      <c r="AN404" s="25">
        <v>0.90408079604259584</v>
      </c>
      <c r="AO404" s="25">
        <v>0.86983531442984918</v>
      </c>
      <c r="AP404" s="25">
        <v>0.65963964832942168</v>
      </c>
      <c r="AQ404" s="25">
        <v>0.91903476262825468</v>
      </c>
      <c r="AR404" s="25">
        <v>0.9086073831716367</v>
      </c>
      <c r="AS404" s="25">
        <v>0.90408079604259584</v>
      </c>
      <c r="AT404" s="25">
        <v>0.86983531442984918</v>
      </c>
      <c r="AU404" s="25">
        <v>0.65963964832942168</v>
      </c>
      <c r="AW404" s="1">
        <v>13.375158383946451</v>
      </c>
      <c r="AX404" s="1">
        <v>15.403348346720511</v>
      </c>
      <c r="AY404" s="2">
        <v>3072394.8976446632</v>
      </c>
      <c r="AZ404" s="1">
        <v>15.21635098673918</v>
      </c>
      <c r="BA404" s="1">
        <v>17.223225589172877</v>
      </c>
      <c r="BB404" s="2">
        <v>2246451.0448999144</v>
      </c>
      <c r="BC404" s="2">
        <f t="shared" si="56"/>
        <v>-825943.85274474882</v>
      </c>
      <c r="BD404" s="242">
        <f t="shared" si="57"/>
        <v>1.841192602792729</v>
      </c>
      <c r="BE404" s="510">
        <f t="shared" si="51"/>
        <v>-448591.77225237247</v>
      </c>
      <c r="BF404" s="161">
        <f t="shared" si="52"/>
        <v>-932369.55621323129</v>
      </c>
      <c r="BG404" s="2">
        <f t="shared" si="53"/>
        <v>188165.1129783541</v>
      </c>
      <c r="BI404">
        <f t="shared" si="54"/>
        <v>0</v>
      </c>
      <c r="BJ404" s="90">
        <f t="shared" si="55"/>
        <v>1</v>
      </c>
      <c r="BP404" s="206">
        <f t="shared" si="58"/>
        <v>188165.1129783541</v>
      </c>
    </row>
    <row r="405" spans="1:68">
      <c r="A405" s="11">
        <v>399</v>
      </c>
      <c r="C405" s="25">
        <v>0.92630459431299461</v>
      </c>
      <c r="D405" s="25">
        <v>7.3695405687005361E-2</v>
      </c>
      <c r="E405" s="426" t="e">
        <v>#REF!</v>
      </c>
      <c r="F405" s="25">
        <v>0.85225608927989249</v>
      </c>
      <c r="G405" s="25">
        <v>0.14774391072010745</v>
      </c>
      <c r="H405" s="426" t="e">
        <v>#REF!</v>
      </c>
      <c r="I405" s="25">
        <v>0.73617779610998813</v>
      </c>
      <c r="J405" s="25">
        <v>0.26382220389001187</v>
      </c>
      <c r="K405" s="426" t="e">
        <v>#REF!</v>
      </c>
      <c r="L405" s="25">
        <v>0.11886978731472597</v>
      </c>
      <c r="M405" s="25">
        <v>0.49956234676869771</v>
      </c>
      <c r="N405" s="25">
        <v>0.38156786591657632</v>
      </c>
      <c r="O405" s="25">
        <v>-11.122885840560269</v>
      </c>
      <c r="P405" s="25">
        <v>3.3774015806721701E-2</v>
      </c>
      <c r="Q405" s="25">
        <v>6.1015832598219601E-5</v>
      </c>
      <c r="R405" s="25">
        <v>1.0747418226692851</v>
      </c>
      <c r="S405" s="146"/>
      <c r="T405">
        <v>0.96930023276018751</v>
      </c>
      <c r="U405">
        <v>0.45772952111734738</v>
      </c>
      <c r="V405">
        <v>0.3531237274059425</v>
      </c>
      <c r="W405">
        <v>1</v>
      </c>
      <c r="Y405" s="2">
        <v>511.23438940077949</v>
      </c>
      <c r="Z405" s="2">
        <v>1421.3189065219228</v>
      </c>
      <c r="AA405" s="2">
        <v>681.98791749490442</v>
      </c>
      <c r="AB405" s="2">
        <v>2528.2862291502533</v>
      </c>
      <c r="AC405" s="2">
        <v>393.91214781470143</v>
      </c>
      <c r="AD405" s="2">
        <v>652.25234074779689</v>
      </c>
      <c r="AE405" s="2">
        <v>547.7994296519031</v>
      </c>
      <c r="AF405" s="2">
        <v>782.81718405894821</v>
      </c>
      <c r="AG405" s="2">
        <v>180.8245632526037</v>
      </c>
      <c r="AH405" s="2">
        <v>448.80582560994901</v>
      </c>
      <c r="AI405" s="2">
        <v>516675.00107735081</v>
      </c>
      <c r="AJ405" s="2">
        <v>490032.27443313086</v>
      </c>
      <c r="AL405" s="25">
        <v>0.91344939446283746</v>
      </c>
      <c r="AM405" s="25">
        <v>0.91272687805744235</v>
      </c>
      <c r="AN405" s="25">
        <v>0.90606748079055421</v>
      </c>
      <c r="AO405" s="25">
        <v>0.86943401649230689</v>
      </c>
      <c r="AP405" s="25">
        <v>0.74100201597377369</v>
      </c>
      <c r="AQ405" s="25">
        <v>0.91344939446283746</v>
      </c>
      <c r="AR405" s="25">
        <v>0.91272687805744235</v>
      </c>
      <c r="AS405" s="25">
        <v>0.90606748079055421</v>
      </c>
      <c r="AT405" s="25">
        <v>0.86943401649230689</v>
      </c>
      <c r="AU405" s="25">
        <v>0.74100201597377369</v>
      </c>
      <c r="AW405" s="1">
        <v>13.312272664237282</v>
      </c>
      <c r="AX405" s="1">
        <v>15.08584083915235</v>
      </c>
      <c r="AY405" s="2">
        <v>1631148.3953190299</v>
      </c>
      <c r="AZ405" s="1">
        <v>15.22234187075631</v>
      </c>
      <c r="BA405" s="1">
        <v>17.044075400343672</v>
      </c>
      <c r="BB405" s="2">
        <v>1220123.6471991942</v>
      </c>
      <c r="BC405" s="2">
        <f t="shared" si="56"/>
        <v>-411024.74811983574</v>
      </c>
      <c r="BD405" s="242">
        <f t="shared" si="57"/>
        <v>1.9100692065190277</v>
      </c>
      <c r="BE405" s="510">
        <f t="shared" si="51"/>
        <v>-215188.40611482377</v>
      </c>
      <c r="BF405" s="161">
        <f t="shared" si="52"/>
        <v>498815.23095893511</v>
      </c>
      <c r="BG405" s="2">
        <f t="shared" si="53"/>
        <v>1215451.0521218155</v>
      </c>
      <c r="BI405">
        <f t="shared" si="54"/>
        <v>0</v>
      </c>
      <c r="BJ405" s="90">
        <f t="shared" si="55"/>
        <v>1</v>
      </c>
      <c r="BP405" s="206">
        <f t="shared" si="58"/>
        <v>1215451.0521218155</v>
      </c>
    </row>
    <row r="406" spans="1:68">
      <c r="A406" s="11">
        <v>400</v>
      </c>
      <c r="C406" s="25">
        <v>0.91740443881821898</v>
      </c>
      <c r="D406" s="25">
        <v>8.2595561181780977E-2</v>
      </c>
      <c r="E406" s="426" t="e">
        <v>#REF!</v>
      </c>
      <c r="F406" s="25">
        <v>0.85512687351365124</v>
      </c>
      <c r="G406" s="25">
        <v>0.14487312648634876</v>
      </c>
      <c r="H406" s="426" t="e">
        <v>#REF!</v>
      </c>
      <c r="I406" s="25">
        <v>0.74351697963344165</v>
      </c>
      <c r="J406" s="25">
        <v>0.25648302036655835</v>
      </c>
      <c r="K406" s="426" t="e">
        <v>#REF!</v>
      </c>
      <c r="L406" s="25">
        <v>0.15826315279015413</v>
      </c>
      <c r="M406" s="25">
        <v>0.49982092578210097</v>
      </c>
      <c r="N406" s="25">
        <v>0.34191592142774496</v>
      </c>
      <c r="O406" s="25">
        <v>-12.004823533661044</v>
      </c>
      <c r="P406" s="25">
        <v>4.0577085331897307E-2</v>
      </c>
      <c r="Q406" s="25">
        <v>3.3613393655583267E-5</v>
      </c>
      <c r="R406" s="25">
        <v>1.1434102463942184</v>
      </c>
      <c r="S406" s="146"/>
      <c r="T406">
        <v>1.0759969411519452</v>
      </c>
      <c r="U406">
        <v>0.45244004344545791</v>
      </c>
      <c r="V406">
        <v>0.33975466281398864</v>
      </c>
      <c r="W406">
        <v>1</v>
      </c>
      <c r="Y406" s="2">
        <v>233.75153174993946</v>
      </c>
      <c r="Z406" s="2">
        <v>1269.810579215813</v>
      </c>
      <c r="AA406" s="2">
        <v>1830.2264701211011</v>
      </c>
      <c r="AB406" s="2">
        <v>7175.0536449974843</v>
      </c>
      <c r="AC406" s="2">
        <v>238.70759326062537</v>
      </c>
      <c r="AD406" s="2">
        <v>1030.1897225717009</v>
      </c>
      <c r="AE406" s="2">
        <v>550.32764695737501</v>
      </c>
      <c r="AF406" s="2">
        <v>1145.4971205578847</v>
      </c>
      <c r="AG406" s="2">
        <v>103.17089117021834</v>
      </c>
      <c r="AH406" s="2">
        <v>480.43867196408348</v>
      </c>
      <c r="AI406" s="2">
        <v>755808.31372454623</v>
      </c>
      <c r="AJ406" s="2">
        <v>730577.81561851199</v>
      </c>
      <c r="AL406" s="25">
        <v>0.91826578435791784</v>
      </c>
      <c r="AM406" s="25">
        <v>0.90755493168768875</v>
      </c>
      <c r="AN406" s="25">
        <v>0.90135250809780088</v>
      </c>
      <c r="AO406" s="25">
        <v>0.85741432857391275</v>
      </c>
      <c r="AP406" s="25">
        <v>0.61085778023795334</v>
      </c>
      <c r="AQ406" s="25">
        <v>0.91826578435791784</v>
      </c>
      <c r="AR406" s="25">
        <v>0.90755493168768875</v>
      </c>
      <c r="AS406" s="25">
        <v>0.90135250809780088</v>
      </c>
      <c r="AT406" s="25">
        <v>0.85741432857391275</v>
      </c>
      <c r="AU406" s="25">
        <v>0.61085778023795334</v>
      </c>
      <c r="AW406" s="1">
        <v>13.105841251807677</v>
      </c>
      <c r="AX406" s="1">
        <v>15.249820819024558</v>
      </c>
      <c r="AY406" s="2">
        <v>2569006.7347605838</v>
      </c>
      <c r="AZ406" s="1">
        <v>14.873817808775009</v>
      </c>
      <c r="BA406" s="1">
        <v>16.978328313560279</v>
      </c>
      <c r="BB406" s="2">
        <v>2074608.8035116629</v>
      </c>
      <c r="BC406" s="2">
        <f t="shared" si="56"/>
        <v>-494397.93124892097</v>
      </c>
      <c r="BD406" s="242">
        <f t="shared" si="57"/>
        <v>1.7679765569673318</v>
      </c>
      <c r="BE406" s="510">
        <f t="shared" si="51"/>
        <v>-279640.54687296192</v>
      </c>
      <c r="BF406" s="161">
        <f t="shared" si="52"/>
        <v>-472072.13447135547</v>
      </c>
      <c r="BG406" s="2">
        <f t="shared" si="53"/>
        <v>305202.04589233827</v>
      </c>
      <c r="BI406">
        <f t="shared" si="54"/>
        <v>0</v>
      </c>
      <c r="BJ406" s="90">
        <f t="shared" si="55"/>
        <v>1</v>
      </c>
      <c r="BP406" s="206">
        <f t="shared" si="58"/>
        <v>305202.04589233827</v>
      </c>
    </row>
    <row r="407" spans="1:68">
      <c r="A407" s="11">
        <v>401</v>
      </c>
      <c r="C407" s="25">
        <v>0.92032193356271397</v>
      </c>
      <c r="D407" s="25">
        <v>7.9678066437286005E-2</v>
      </c>
      <c r="E407" s="426" t="e">
        <v>#REF!</v>
      </c>
      <c r="F407" s="25">
        <v>0.85347396507093265</v>
      </c>
      <c r="G407" s="25">
        <v>0.14652603492906729</v>
      </c>
      <c r="H407" s="426" t="e">
        <v>#REF!</v>
      </c>
      <c r="I407" s="25">
        <v>0.75219271867525228</v>
      </c>
      <c r="J407" s="25">
        <v>0.24780728132474772</v>
      </c>
      <c r="K407" s="426" t="e">
        <v>#REF!</v>
      </c>
      <c r="L407" s="25">
        <v>0.14620249330277441</v>
      </c>
      <c r="M407" s="25">
        <v>0.49940579620635422</v>
      </c>
      <c r="N407" s="25">
        <v>0.35439171049087131</v>
      </c>
      <c r="O407" s="25">
        <v>-11.269936379755503</v>
      </c>
      <c r="P407" s="25">
        <v>3.468322444804052E-2</v>
      </c>
      <c r="Q407" s="25">
        <v>5.4722206995796089E-5</v>
      </c>
      <c r="R407" s="25">
        <v>1.0862212705315661</v>
      </c>
      <c r="S407" s="146"/>
      <c r="T407">
        <v>1.0373529354705282</v>
      </c>
      <c r="U407">
        <v>0.45166786339968373</v>
      </c>
      <c r="V407">
        <v>0.33030507201505521</v>
      </c>
      <c r="W407">
        <v>1</v>
      </c>
      <c r="Y407" s="2">
        <v>2013.5280479205971</v>
      </c>
      <c r="Z407" s="2">
        <v>5144.5759968265911</v>
      </c>
      <c r="AA407" s="2">
        <v>1307.4159660555142</v>
      </c>
      <c r="AB407" s="2">
        <v>3916.1518716380042</v>
      </c>
      <c r="AC407" s="2">
        <v>468.6895780499238</v>
      </c>
      <c r="AD407" s="2">
        <v>47.451558414467101</v>
      </c>
      <c r="AE407" s="2">
        <v>565.53425196422529</v>
      </c>
      <c r="AF407" s="2">
        <v>1070.0021168279229</v>
      </c>
      <c r="AG407" s="2">
        <v>114.84903933554355</v>
      </c>
      <c r="AH407" s="2">
        <v>556.17877159867498</v>
      </c>
      <c r="AI407" s="2">
        <v>541531.71028371318</v>
      </c>
      <c r="AJ407" s="2">
        <v>522390.42182858248</v>
      </c>
      <c r="AL407" s="25">
        <v>0.91849413904648558</v>
      </c>
      <c r="AM407" s="25">
        <v>0.91127740678370406</v>
      </c>
      <c r="AN407" s="25">
        <v>0.90565087574832281</v>
      </c>
      <c r="AO407" s="25">
        <v>0.85909581055580886</v>
      </c>
      <c r="AP407" s="25">
        <v>0.73252381012705481</v>
      </c>
      <c r="AQ407" s="25">
        <v>0.91849413904648558</v>
      </c>
      <c r="AR407" s="25">
        <v>0.91127740678370406</v>
      </c>
      <c r="AS407" s="25">
        <v>0.90565087574832281</v>
      </c>
      <c r="AT407" s="25">
        <v>0.85909581055580886</v>
      </c>
      <c r="AU407" s="25">
        <v>0.73252381012705481</v>
      </c>
      <c r="AW407" s="1">
        <v>13.413802263414276</v>
      </c>
      <c r="AX407" s="1">
        <v>15.217468851735212</v>
      </c>
      <c r="AY407" s="2">
        <v>1922991.2267228467</v>
      </c>
      <c r="AZ407" s="1">
        <v>15.228624217084468</v>
      </c>
      <c r="BA407" s="1">
        <v>17.065871359491101</v>
      </c>
      <c r="BB407" s="2">
        <v>1428316.3787102764</v>
      </c>
      <c r="BC407" s="2">
        <f t="shared" si="56"/>
        <v>-494674.84801257029</v>
      </c>
      <c r="BD407" s="242">
        <f t="shared" si="57"/>
        <v>1.8148219536701919</v>
      </c>
      <c r="BE407" s="510">
        <f t="shared" si="51"/>
        <v>-272574.86444450828</v>
      </c>
      <c r="BF407" s="161">
        <f t="shared" si="52"/>
        <v>223217.13542343723</v>
      </c>
      <c r="BG407" s="2">
        <f t="shared" si="53"/>
        <v>1008263.4960232382</v>
      </c>
      <c r="BI407">
        <f t="shared" si="54"/>
        <v>0</v>
      </c>
      <c r="BJ407" s="90">
        <f t="shared" si="55"/>
        <v>1</v>
      </c>
      <c r="BP407" s="206">
        <f t="shared" si="58"/>
        <v>1008263.4960232382</v>
      </c>
    </row>
    <row r="408" spans="1:68">
      <c r="A408" s="11">
        <v>402</v>
      </c>
      <c r="C408" s="25">
        <v>0.92525134588917024</v>
      </c>
      <c r="D408" s="25">
        <v>7.474865411082976E-2</v>
      </c>
      <c r="E408" s="426" t="e">
        <v>#REF!</v>
      </c>
      <c r="F408" s="25">
        <v>0.85978408095281134</v>
      </c>
      <c r="G408" s="25">
        <v>0.14021591904718866</v>
      </c>
      <c r="H408" s="426" t="e">
        <v>#REF!</v>
      </c>
      <c r="I408" s="25">
        <v>0.73612959370417697</v>
      </c>
      <c r="J408" s="25">
        <v>0.26387040629582298</v>
      </c>
      <c r="K408" s="426" t="e">
        <v>#REF!</v>
      </c>
      <c r="L408" s="25">
        <v>8.0112799387900502E-2</v>
      </c>
      <c r="M408" s="25">
        <v>0.49851080726412056</v>
      </c>
      <c r="N408" s="25">
        <v>0.42137639334797894</v>
      </c>
      <c r="O408" s="25">
        <v>-11.051189674699158</v>
      </c>
      <c r="P408" s="25">
        <v>3.4424231023543771E-2</v>
      </c>
      <c r="Q408" s="25">
        <v>6.7365875147508013E-5</v>
      </c>
      <c r="R408" s="25">
        <v>1.0604938239896067</v>
      </c>
      <c r="S408" s="146"/>
      <c r="T408">
        <v>0.96123980833301126</v>
      </c>
      <c r="U408">
        <v>0.43879322963863865</v>
      </c>
      <c r="V408">
        <v>0.35216262563775552</v>
      </c>
      <c r="W408">
        <v>1</v>
      </c>
      <c r="Y408" s="2">
        <v>244.05178415678279</v>
      </c>
      <c r="Z408" s="2">
        <v>649.5104452626266</v>
      </c>
      <c r="AA408" s="2">
        <v>1067.0747630783233</v>
      </c>
      <c r="AB408" s="2">
        <v>2941.9790064408057</v>
      </c>
      <c r="AC408" s="2">
        <v>1091.8856086018943</v>
      </c>
      <c r="AD408" s="2">
        <v>300.59166450374101</v>
      </c>
      <c r="AE408" s="2">
        <v>560.81956058546302</v>
      </c>
      <c r="AF408" s="2">
        <v>962.69354987234919</v>
      </c>
      <c r="AG408" s="2">
        <v>83.425147079056188</v>
      </c>
      <c r="AH408" s="2">
        <v>298.60118779993536</v>
      </c>
      <c r="AI408" s="2">
        <v>554686.18680960743</v>
      </c>
      <c r="AJ408" s="2">
        <v>530209.220904249</v>
      </c>
      <c r="AL408" s="25">
        <v>0.91660748799015968</v>
      </c>
      <c r="AM408" s="25">
        <v>0.91530225285513755</v>
      </c>
      <c r="AN408" s="25">
        <v>0.90476846510061337</v>
      </c>
      <c r="AO408" s="25">
        <v>0.87058824383513789</v>
      </c>
      <c r="AP408" s="25">
        <v>0.76608494521142589</v>
      </c>
      <c r="AQ408" s="25">
        <v>0.91660748799015968</v>
      </c>
      <c r="AR408" s="25">
        <v>0.91530225285513755</v>
      </c>
      <c r="AS408" s="25">
        <v>0.90476846510061337</v>
      </c>
      <c r="AT408" s="25">
        <v>0.87058824383513789</v>
      </c>
      <c r="AU408" s="25">
        <v>0.76608494521142589</v>
      </c>
      <c r="AW408" s="1">
        <v>13.180124435648663</v>
      </c>
      <c r="AX408" s="1">
        <v>14.808815143185498</v>
      </c>
      <c r="AY408" s="2">
        <v>1634936.0060836212</v>
      </c>
      <c r="AZ408" s="1">
        <v>15.23357245892827</v>
      </c>
      <c r="BA408" s="1">
        <v>16.941210461382916</v>
      </c>
      <c r="BB408" s="2">
        <v>1212561.1182611552</v>
      </c>
      <c r="BC408" s="2">
        <f t="shared" si="56"/>
        <v>-422374.88782246597</v>
      </c>
      <c r="BD408" s="242">
        <f t="shared" si="57"/>
        <v>2.0534480232796071</v>
      </c>
      <c r="BE408" s="510">
        <f t="shared" si="51"/>
        <v>-205690.56680961503</v>
      </c>
      <c r="BF408" s="161">
        <f t="shared" si="52"/>
        <v>473883.90362016484</v>
      </c>
      <c r="BG408" s="2">
        <f t="shared" si="53"/>
        <v>1224810.4751673681</v>
      </c>
      <c r="BI408">
        <f t="shared" si="54"/>
        <v>0</v>
      </c>
      <c r="BJ408" s="90">
        <f t="shared" si="55"/>
        <v>1</v>
      </c>
      <c r="BP408" s="206">
        <f t="shared" si="58"/>
        <v>1224810.4751673681</v>
      </c>
    </row>
    <row r="409" spans="1:68">
      <c r="A409" s="11">
        <v>403</v>
      </c>
      <c r="C409" s="25">
        <v>0.93028985878470438</v>
      </c>
      <c r="D409" s="25">
        <v>6.971014121529559E-2</v>
      </c>
      <c r="E409" s="426" t="e">
        <v>#REF!</v>
      </c>
      <c r="F409" s="25">
        <v>0.85291281670625141</v>
      </c>
      <c r="G409" s="25">
        <v>0.14708718329374856</v>
      </c>
      <c r="H409" s="426" t="e">
        <v>#REF!</v>
      </c>
      <c r="I409" s="25">
        <v>0.76877347213075709</v>
      </c>
      <c r="J409" s="25">
        <v>0.23122652786924289</v>
      </c>
      <c r="K409" s="426" t="e">
        <v>#REF!</v>
      </c>
      <c r="L409" s="25">
        <v>0.12651158658398654</v>
      </c>
      <c r="M409" s="25">
        <v>0.49883473376835247</v>
      </c>
      <c r="N409" s="25">
        <v>0.37465367964766094</v>
      </c>
      <c r="O409" s="25">
        <v>-10.694620083018918</v>
      </c>
      <c r="P409" s="25">
        <v>3.4019865423770113E-2</v>
      </c>
      <c r="Q409" s="25">
        <v>9.4606371211020685E-5</v>
      </c>
      <c r="R409" s="25">
        <v>1.0197409092867205</v>
      </c>
      <c r="S409" s="146"/>
      <c r="T409">
        <v>0.89761109170993636</v>
      </c>
      <c r="U409">
        <v>0.45283306937702089</v>
      </c>
      <c r="V409">
        <v>0.30773645160939916</v>
      </c>
      <c r="W409">
        <v>1</v>
      </c>
      <c r="Y409" s="2">
        <v>176.70182007139439</v>
      </c>
      <c r="Z409" s="2">
        <v>61.631226073447301</v>
      </c>
      <c r="AA409" s="2">
        <v>1314.7365349893594</v>
      </c>
      <c r="AB409" s="2">
        <v>8680.171152408584</v>
      </c>
      <c r="AC409" s="2">
        <v>580.65633729779631</v>
      </c>
      <c r="AD409" s="2">
        <v>2545.0146052486839</v>
      </c>
      <c r="AE409" s="2">
        <v>594.94878691401243</v>
      </c>
      <c r="AF409" s="2">
        <v>753.41444311871874</v>
      </c>
      <c r="AG409" s="2">
        <v>105.85354499975396</v>
      </c>
      <c r="AH409" s="2">
        <v>379.1139791769545</v>
      </c>
      <c r="AI409" s="2">
        <v>461122.25308661134</v>
      </c>
      <c r="AJ409" s="2">
        <v>425085.12437950977</v>
      </c>
      <c r="AL409" s="25">
        <v>0.91545920869386166</v>
      </c>
      <c r="AM409" s="25">
        <v>0.91044229263865428</v>
      </c>
      <c r="AN409" s="25">
        <v>0.90888743172751785</v>
      </c>
      <c r="AO409" s="25">
        <v>0.83099895192285911</v>
      </c>
      <c r="AP409" s="25">
        <v>0.69703613581516088</v>
      </c>
      <c r="AQ409" s="25">
        <v>0.91545920869386166</v>
      </c>
      <c r="AR409" s="25">
        <v>0.91044229263865428</v>
      </c>
      <c r="AS409" s="25">
        <v>0.90888743172751785</v>
      </c>
      <c r="AT409" s="25">
        <v>0.83099895192285911</v>
      </c>
      <c r="AU409" s="25">
        <v>0.69703613581516088</v>
      </c>
      <c r="AW409" s="1">
        <v>13.201323288722572</v>
      </c>
      <c r="AX409" s="1">
        <v>15.136879346809726</v>
      </c>
      <c r="AY409" s="2">
        <v>1488742.1068991532</v>
      </c>
      <c r="AZ409" s="1">
        <v>15.469486153766544</v>
      </c>
      <c r="BA409" s="1">
        <v>17.401362482789427</v>
      </c>
      <c r="BB409" s="2">
        <v>1210213.6596938565</v>
      </c>
      <c r="BC409" s="2">
        <f t="shared" si="56"/>
        <v>-278528.44720529672</v>
      </c>
      <c r="BD409" s="242">
        <f t="shared" si="57"/>
        <v>2.2681628650439727</v>
      </c>
      <c r="BE409" s="510">
        <f t="shared" si="51"/>
        <v>-122799.13911733005</v>
      </c>
      <c r="BF409" s="161">
        <f t="shared" si="52"/>
        <v>623469.61929645832</v>
      </c>
      <c r="BG409" s="2">
        <f t="shared" si="53"/>
        <v>1264904.1249087907</v>
      </c>
      <c r="BI409">
        <f t="shared" si="54"/>
        <v>0</v>
      </c>
      <c r="BJ409" s="90">
        <f t="shared" si="55"/>
        <v>1</v>
      </c>
      <c r="BP409" s="206">
        <f t="shared" si="58"/>
        <v>1264904.1249087907</v>
      </c>
    </row>
    <row r="410" spans="1:68">
      <c r="A410" s="11">
        <v>404</v>
      </c>
      <c r="C410" s="25">
        <v>0.93105052245660525</v>
      </c>
      <c r="D410" s="25">
        <v>6.8949477543394769E-2</v>
      </c>
      <c r="E410" s="426" t="e">
        <v>#REF!</v>
      </c>
      <c r="F410" s="25">
        <v>0.8596143154862399</v>
      </c>
      <c r="G410" s="25">
        <v>0.14038568451376016</v>
      </c>
      <c r="H410" s="426" t="e">
        <v>#REF!</v>
      </c>
      <c r="I410" s="25">
        <v>0.73232445074829933</v>
      </c>
      <c r="J410" s="25">
        <v>0.26767554925170067</v>
      </c>
      <c r="K410" s="426" t="e">
        <v>#REF!</v>
      </c>
      <c r="L410" s="25">
        <v>0.11707698942274514</v>
      </c>
      <c r="M410" s="25">
        <v>0.49952220021003324</v>
      </c>
      <c r="N410" s="25">
        <v>0.38340081036722162</v>
      </c>
      <c r="O410" s="25">
        <v>-11.37690772633113</v>
      </c>
      <c r="P410" s="25">
        <v>3.7623800393984622E-2</v>
      </c>
      <c r="Q410" s="25">
        <v>5.5634440791548813E-5</v>
      </c>
      <c r="R410" s="25">
        <v>1.0793812471084565</v>
      </c>
      <c r="S410" s="146"/>
      <c r="T410">
        <v>0.89528757639439971</v>
      </c>
      <c r="U410">
        <v>0.44182416725835616</v>
      </c>
      <c r="V410">
        <v>0.35610055085274855</v>
      </c>
      <c r="W410">
        <v>1</v>
      </c>
      <c r="Y410" s="2">
        <v>243.18287655254792</v>
      </c>
      <c r="Z410" s="2">
        <v>1825.0976914492123</v>
      </c>
      <c r="AA410" s="2">
        <v>1772.5175822851963</v>
      </c>
      <c r="AB410" s="2">
        <v>2520.7440338969386</v>
      </c>
      <c r="AC410" s="2">
        <v>61.480185386907699</v>
      </c>
      <c r="AD410" s="2">
        <v>157.2484095533498</v>
      </c>
      <c r="AE410" s="2">
        <v>587.76844604139467</v>
      </c>
      <c r="AF410" s="2">
        <v>1148.566065916232</v>
      </c>
      <c r="AG410" s="2">
        <v>182.47225175588679</v>
      </c>
      <c r="AH410" s="2">
        <v>798.75307207628543</v>
      </c>
      <c r="AI410" s="2">
        <v>430340.78454615292</v>
      </c>
      <c r="AJ410" s="2">
        <v>390507.52329621301</v>
      </c>
      <c r="AL410" s="25">
        <v>0.92352553597218834</v>
      </c>
      <c r="AM410" s="25">
        <v>0.90333148499982785</v>
      </c>
      <c r="AN410" s="25">
        <v>0.90925484534754619</v>
      </c>
      <c r="AO410" s="25">
        <v>0.84959810796575341</v>
      </c>
      <c r="AP410" s="25">
        <v>0.78960499252786287</v>
      </c>
      <c r="AQ410" s="25">
        <v>0.92352553597218834</v>
      </c>
      <c r="AR410" s="25">
        <v>0.90333148499982785</v>
      </c>
      <c r="AS410" s="25">
        <v>0.90925484534754619</v>
      </c>
      <c r="AT410" s="25">
        <v>0.84959810796575341</v>
      </c>
      <c r="AU410" s="25">
        <v>0.78960499252786287</v>
      </c>
      <c r="AW410" s="1">
        <v>13.491089010543284</v>
      </c>
      <c r="AX410" s="1">
        <v>15.09133480572318</v>
      </c>
      <c r="AY410" s="2">
        <v>1333906.0955279721</v>
      </c>
      <c r="AZ410" s="1">
        <v>15.592157073355814</v>
      </c>
      <c r="BA410" s="1">
        <v>17.28229020250626</v>
      </c>
      <c r="BB410" s="2">
        <v>983580.04205747752</v>
      </c>
      <c r="BC410" s="2">
        <f t="shared" si="56"/>
        <v>-350326.05347049457</v>
      </c>
      <c r="BD410" s="242">
        <f t="shared" si="57"/>
        <v>2.10106806281253</v>
      </c>
      <c r="BE410" s="510">
        <f t="shared" si="51"/>
        <v>-166737.12749768866</v>
      </c>
      <c r="BF410" s="161">
        <f t="shared" si="52"/>
        <v>824668.1461589532</v>
      </c>
      <c r="BG410" s="2">
        <f t="shared" si="53"/>
        <v>1511165.0896794531</v>
      </c>
      <c r="BI410">
        <f t="shared" si="54"/>
        <v>0</v>
      </c>
      <c r="BJ410" s="90">
        <f t="shared" si="55"/>
        <v>1</v>
      </c>
      <c r="BP410" s="206">
        <f t="shared" si="58"/>
        <v>1511165.0896794531</v>
      </c>
    </row>
    <row r="411" spans="1:68">
      <c r="A411" s="11">
        <v>405</v>
      </c>
      <c r="C411" s="25">
        <v>0.92023209572600828</v>
      </c>
      <c r="D411" s="25">
        <v>7.9767904273991705E-2</v>
      </c>
      <c r="E411" s="426" t="e">
        <v>#REF!</v>
      </c>
      <c r="F411" s="25">
        <v>0.86027333819148444</v>
      </c>
      <c r="G411" s="25">
        <v>0.13972666180851562</v>
      </c>
      <c r="H411" s="426" t="e">
        <v>#REF!</v>
      </c>
      <c r="I411" s="25">
        <v>0.74188255053451413</v>
      </c>
      <c r="J411" s="25">
        <v>0.25811744946548587</v>
      </c>
      <c r="K411" s="426" t="e">
        <v>#REF!</v>
      </c>
      <c r="L411" s="25">
        <v>8.7777452107680287E-2</v>
      </c>
      <c r="M411" s="25">
        <v>0.50008896863168806</v>
      </c>
      <c r="N411" s="25">
        <v>0.41213357926063166</v>
      </c>
      <c r="O411" s="25">
        <v>-11.570743620848916</v>
      </c>
      <c r="P411" s="25">
        <v>3.5804140281189993E-2</v>
      </c>
      <c r="Q411" s="25">
        <v>4.2459081712658776E-5</v>
      </c>
      <c r="R411" s="25">
        <v>1.1200573022711879</v>
      </c>
      <c r="S411" s="146"/>
      <c r="T411">
        <v>1.0059495035757262</v>
      </c>
      <c r="U411">
        <v>0.4384411363027072</v>
      </c>
      <c r="V411">
        <v>0.34205228253023051</v>
      </c>
      <c r="W411">
        <v>1</v>
      </c>
      <c r="Y411" s="2">
        <v>88.296223228122585</v>
      </c>
      <c r="Z411" s="2">
        <v>4807.3445767571156</v>
      </c>
      <c r="AA411" s="2">
        <v>5295.1231786986236</v>
      </c>
      <c r="AB411" s="2">
        <v>3776.0434086627129</v>
      </c>
      <c r="AC411" s="2">
        <v>199.35919081940651</v>
      </c>
      <c r="AD411" s="2">
        <v>1710.6337173145735</v>
      </c>
      <c r="AE411" s="2">
        <v>500.04410107957585</v>
      </c>
      <c r="AF411" s="2">
        <v>1107.6256943049862</v>
      </c>
      <c r="AG411" s="2">
        <v>232.89526004331557</v>
      </c>
      <c r="AH411" s="2">
        <v>488.87768260800414</v>
      </c>
      <c r="AI411" s="2">
        <v>626829.67632561072</v>
      </c>
      <c r="AJ411" s="2">
        <v>590532.77477889601</v>
      </c>
      <c r="AL411" s="25">
        <v>0.91921703692180412</v>
      </c>
      <c r="AM411" s="25">
        <v>0.91366239799999704</v>
      </c>
      <c r="AN411" s="25">
        <v>0.89936219853708865</v>
      </c>
      <c r="AO411" s="25">
        <v>0.85040609546242329</v>
      </c>
      <c r="AP411" s="25">
        <v>0.69170976801254525</v>
      </c>
      <c r="AQ411" s="25">
        <v>0.91921703692180412</v>
      </c>
      <c r="AR411" s="25">
        <v>0.91366239799999704</v>
      </c>
      <c r="AS411" s="25">
        <v>0.89936219853708865</v>
      </c>
      <c r="AT411" s="25">
        <v>0.85040609546242329</v>
      </c>
      <c r="AU411" s="25">
        <v>0.69170976801254525</v>
      </c>
      <c r="AW411" s="1">
        <v>12.918919995033907</v>
      </c>
      <c r="AX411" s="1">
        <v>14.706196078510599</v>
      </c>
      <c r="AY411" s="2">
        <v>1847379.8864802534</v>
      </c>
      <c r="AZ411" s="1">
        <v>14.963531037515621</v>
      </c>
      <c r="BA411" s="1">
        <v>16.788541943997039</v>
      </c>
      <c r="BB411" s="2">
        <v>1465099.7618176937</v>
      </c>
      <c r="BC411" s="2">
        <f t="shared" si="56"/>
        <v>-382280.12466255971</v>
      </c>
      <c r="BD411" s="242">
        <f t="shared" si="57"/>
        <v>2.0446110424817139</v>
      </c>
      <c r="BE411" s="510">
        <f t="shared" si="51"/>
        <v>-186969.60777368915</v>
      </c>
      <c r="BF411" s="161">
        <f t="shared" si="52"/>
        <v>219647.31272517168</v>
      </c>
      <c r="BG411" s="2">
        <f t="shared" si="53"/>
        <v>929065.20418480551</v>
      </c>
      <c r="BI411">
        <f t="shared" si="54"/>
        <v>0</v>
      </c>
      <c r="BJ411" s="90">
        <f t="shared" si="55"/>
        <v>1</v>
      </c>
      <c r="BP411" s="206">
        <f t="shared" si="58"/>
        <v>929065.20418480551</v>
      </c>
    </row>
    <row r="412" spans="1:68">
      <c r="A412" s="11">
        <v>406</v>
      </c>
      <c r="C412" s="25">
        <v>0.92200361184928892</v>
      </c>
      <c r="D412" s="25">
        <v>7.7996388150711055E-2</v>
      </c>
      <c r="E412" s="426" t="e">
        <v>#REF!</v>
      </c>
      <c r="F412" s="25">
        <v>0.85128212457121588</v>
      </c>
      <c r="G412" s="25">
        <v>0.14871787542878415</v>
      </c>
      <c r="H412" s="426" t="e">
        <v>#REF!</v>
      </c>
      <c r="I412" s="25">
        <v>0.7381526905719451</v>
      </c>
      <c r="J412" s="25">
        <v>0.26184730942805495</v>
      </c>
      <c r="K412" s="426" t="e">
        <v>#REF!</v>
      </c>
      <c r="L412" s="25">
        <v>0.15539958307057694</v>
      </c>
      <c r="M412" s="25">
        <v>0.49994737392182081</v>
      </c>
      <c r="N412" s="25">
        <v>0.3446530430076023</v>
      </c>
      <c r="O412" s="25">
        <v>-11.601752388080676</v>
      </c>
      <c r="P412" s="25">
        <v>3.4784036000991975E-2</v>
      </c>
      <c r="Q412" s="25">
        <v>3.9436338252401416E-5</v>
      </c>
      <c r="R412" s="25">
        <v>1.1244966858506682</v>
      </c>
      <c r="S412" s="146"/>
      <c r="T412">
        <v>1.0062785807881609</v>
      </c>
      <c r="U412">
        <v>0.45712758255713165</v>
      </c>
      <c r="V412">
        <v>0.34998826094384122</v>
      </c>
      <c r="W412">
        <v>1</v>
      </c>
      <c r="Y412" s="2">
        <v>705.39141420942883</v>
      </c>
      <c r="Z412" s="2">
        <v>7459.3823729687138</v>
      </c>
      <c r="AA412" s="2">
        <v>517.27740725062654</v>
      </c>
      <c r="AB412" s="2">
        <v>606.08120559049667</v>
      </c>
      <c r="AC412" s="2">
        <v>187.91282722084856</v>
      </c>
      <c r="AD412" s="2">
        <v>3122.2798845167799</v>
      </c>
      <c r="AE412" s="2">
        <v>586.90013409714584</v>
      </c>
      <c r="AF412" s="2">
        <v>795.7281688955743</v>
      </c>
      <c r="AG412" s="2">
        <v>111.5341368815871</v>
      </c>
      <c r="AH412" s="2">
        <v>596.79999692087654</v>
      </c>
      <c r="AI412" s="2">
        <v>600252.22971599316</v>
      </c>
      <c r="AJ412" s="2">
        <v>567423.11003875581</v>
      </c>
      <c r="AL412" s="25">
        <v>0.9137975288868313</v>
      </c>
      <c r="AM412" s="25">
        <v>0.91374631572240983</v>
      </c>
      <c r="AN412" s="25">
        <v>0.91410656485653241</v>
      </c>
      <c r="AO412" s="25">
        <v>0.88968137597702102</v>
      </c>
      <c r="AP412" s="25">
        <v>0.63768594175500026</v>
      </c>
      <c r="AQ412" s="25">
        <v>0.9137975288868313</v>
      </c>
      <c r="AR412" s="25">
        <v>0.91374631572240983</v>
      </c>
      <c r="AS412" s="25">
        <v>0.91410656485653241</v>
      </c>
      <c r="AT412" s="25">
        <v>0.88968137597702102</v>
      </c>
      <c r="AU412" s="25">
        <v>0.63768594175500026</v>
      </c>
      <c r="AW412" s="1">
        <v>13.143395767298056</v>
      </c>
      <c r="AX412" s="1">
        <v>15.211605980456158</v>
      </c>
      <c r="AY412" s="2">
        <v>2116055.2206235807</v>
      </c>
      <c r="AZ412" s="1">
        <v>15.029157772426679</v>
      </c>
      <c r="BA412" s="1">
        <v>17.049906501002408</v>
      </c>
      <c r="BB412" s="2">
        <v>1541226.2207971958</v>
      </c>
      <c r="BC412" s="2">
        <f t="shared" si="56"/>
        <v>-574828.99982638494</v>
      </c>
      <c r="BD412" s="242">
        <f t="shared" si="57"/>
        <v>1.8857620051286226</v>
      </c>
      <c r="BE412" s="510">
        <f t="shared" si="51"/>
        <v>-304825.84666731447</v>
      </c>
      <c r="BF412" s="161">
        <f t="shared" si="52"/>
        <v>-13111.897855891846</v>
      </c>
      <c r="BG412" s="2">
        <f t="shared" si="53"/>
        <v>863439.02279107296</v>
      </c>
      <c r="BI412">
        <f t="shared" si="54"/>
        <v>0</v>
      </c>
      <c r="BJ412" s="90">
        <f t="shared" si="55"/>
        <v>1</v>
      </c>
      <c r="BP412" s="206">
        <f t="shared" si="58"/>
        <v>863439.02279107296</v>
      </c>
    </row>
    <row r="413" spans="1:68">
      <c r="A413" s="11">
        <v>407</v>
      </c>
      <c r="C413" s="25">
        <v>0.92296427829188188</v>
      </c>
      <c r="D413" s="25">
        <v>7.7035721708118163E-2</v>
      </c>
      <c r="E413" s="426" t="e">
        <v>#REF!</v>
      </c>
      <c r="F413" s="25">
        <v>0.85818565405808034</v>
      </c>
      <c r="G413" s="25">
        <v>0.14181434594191961</v>
      </c>
      <c r="H413" s="426" t="e">
        <v>#REF!</v>
      </c>
      <c r="I413" s="25">
        <v>0.74730219920224528</v>
      </c>
      <c r="J413" s="25">
        <v>0.25269780079775478</v>
      </c>
      <c r="K413" s="426" t="e">
        <v>#REF!</v>
      </c>
      <c r="L413" s="25">
        <v>6.808271055364179E-2</v>
      </c>
      <c r="M413" s="25">
        <v>0.50005954400592478</v>
      </c>
      <c r="N413" s="25">
        <v>0.43185774544043343</v>
      </c>
      <c r="O413" s="25">
        <v>-11.412548023395377</v>
      </c>
      <c r="P413" s="25">
        <v>3.4732965715704577E-2</v>
      </c>
      <c r="Q413" s="25">
        <v>4.7548350311661175E-5</v>
      </c>
      <c r="R413" s="25">
        <v>1.1034456447707919</v>
      </c>
      <c r="S413" s="146"/>
      <c r="T413">
        <v>1.0096711827528866</v>
      </c>
      <c r="U413">
        <v>0.44138732898257971</v>
      </c>
      <c r="V413">
        <v>0.33414388707867698</v>
      </c>
      <c r="W413">
        <v>1</v>
      </c>
      <c r="Y413" s="2">
        <v>122.68837724305553</v>
      </c>
      <c r="Z413" s="2">
        <v>17326.447289799074</v>
      </c>
      <c r="AA413" s="2">
        <v>335.20032766337926</v>
      </c>
      <c r="AB413" s="2">
        <v>19042.331999922852</v>
      </c>
      <c r="AC413" s="2">
        <v>3008.9169098846564</v>
      </c>
      <c r="AD413" s="2">
        <v>727.56257384386686</v>
      </c>
      <c r="AE413" s="2">
        <v>678.20954169179186</v>
      </c>
      <c r="AF413" s="2">
        <v>1002.7330571789829</v>
      </c>
      <c r="AG413" s="2">
        <v>74.312766229486797</v>
      </c>
      <c r="AH413" s="2">
        <v>544.4019588662793</v>
      </c>
      <c r="AI413" s="2">
        <v>425606.84737584798</v>
      </c>
      <c r="AJ413" s="2">
        <v>392643.57933046273</v>
      </c>
      <c r="AL413" s="25">
        <v>0.91880003271773281</v>
      </c>
      <c r="AM413" s="25">
        <v>0.91393402566324167</v>
      </c>
      <c r="AN413" s="25">
        <v>0.90834649251070565</v>
      </c>
      <c r="AO413" s="25">
        <v>0.87585077386959642</v>
      </c>
      <c r="AP413" s="25">
        <v>0.67847727923344725</v>
      </c>
      <c r="AQ413" s="25">
        <v>0.91880003271773281</v>
      </c>
      <c r="AR413" s="25">
        <v>0.91393402566324167</v>
      </c>
      <c r="AS413" s="25">
        <v>0.90834649251070565</v>
      </c>
      <c r="AT413" s="25">
        <v>0.87585077386959642</v>
      </c>
      <c r="AU413" s="25">
        <v>0.67847727923344725</v>
      </c>
      <c r="AW413" s="1">
        <v>12.976932107861472</v>
      </c>
      <c r="AX413" s="1">
        <v>14.747344513236513</v>
      </c>
      <c r="AY413" s="2">
        <v>1416488.9915030804</v>
      </c>
      <c r="AZ413" s="1">
        <v>15.014237513436509</v>
      </c>
      <c r="BA413" s="1">
        <v>16.814534850694823</v>
      </c>
      <c r="BB413" s="2">
        <v>1162720.0067772388</v>
      </c>
      <c r="BC413" s="2">
        <f t="shared" si="56"/>
        <v>-253768.98472584155</v>
      </c>
      <c r="BD413" s="242">
        <f t="shared" si="57"/>
        <v>2.0373054055750366</v>
      </c>
      <c r="BE413" s="510">
        <f t="shared" si="51"/>
        <v>-124561.09134713377</v>
      </c>
      <c r="BF413" s="161">
        <f t="shared" si="52"/>
        <v>659820.14575475524</v>
      </c>
      <c r="BG413" s="2">
        <f t="shared" si="53"/>
        <v>1239557.9953726025</v>
      </c>
      <c r="BI413">
        <f t="shared" si="54"/>
        <v>0</v>
      </c>
      <c r="BJ413" s="90">
        <f t="shared" si="55"/>
        <v>1</v>
      </c>
      <c r="BP413" s="206">
        <f t="shared" si="58"/>
        <v>1239557.9953726025</v>
      </c>
    </row>
    <row r="414" spans="1:68">
      <c r="A414" s="11">
        <v>408</v>
      </c>
      <c r="C414" s="25">
        <v>0.92764073442729289</v>
      </c>
      <c r="D414" s="25">
        <v>7.2359265572707124E-2</v>
      </c>
      <c r="E414" s="426" t="e">
        <v>#REF!</v>
      </c>
      <c r="F414" s="25">
        <v>0.85539376581836257</v>
      </c>
      <c r="G414" s="25">
        <v>0.14460623418163748</v>
      </c>
      <c r="H414" s="426" t="e">
        <v>#REF!</v>
      </c>
      <c r="I414" s="25">
        <v>0.75026342777492805</v>
      </c>
      <c r="J414" s="25">
        <v>0.24973657222507192</v>
      </c>
      <c r="K414" s="426" t="e">
        <v>#REF!</v>
      </c>
      <c r="L414" s="25">
        <v>0.12615311690383679</v>
      </c>
      <c r="M414" s="25">
        <v>0.49690681576914164</v>
      </c>
      <c r="N414" s="25">
        <v>0.37694006732702157</v>
      </c>
      <c r="O414" s="25">
        <v>-11.113731735543489</v>
      </c>
      <c r="P414" s="25">
        <v>3.5543347500430533E-2</v>
      </c>
      <c r="Q414" s="25">
        <v>6.6327156752619989E-5</v>
      </c>
      <c r="R414" s="25">
        <v>1.0641165980506897</v>
      </c>
      <c r="S414" s="146"/>
      <c r="T414">
        <v>0.9339431586444078</v>
      </c>
      <c r="U414">
        <v>0.44742565995511296</v>
      </c>
      <c r="V414">
        <v>0.33477712220993056</v>
      </c>
      <c r="W414">
        <v>1</v>
      </c>
      <c r="Y414" s="2">
        <v>532.97503747568419</v>
      </c>
      <c r="Z414" s="2">
        <v>1811.1721277594741</v>
      </c>
      <c r="AA414" s="2">
        <v>91.823825729462001</v>
      </c>
      <c r="AB414" s="2">
        <v>2054.1550162853305</v>
      </c>
      <c r="AC414" s="2">
        <v>7106.6010215567985</v>
      </c>
      <c r="AD414" s="2">
        <v>235.90170721780291</v>
      </c>
      <c r="AE414" s="2">
        <v>553.1031403333069</v>
      </c>
      <c r="AF414" s="2">
        <v>1251.3378591014696</v>
      </c>
      <c r="AG414" s="2">
        <v>137.09490714755671</v>
      </c>
      <c r="AH414" s="2">
        <v>505.83863204857488</v>
      </c>
      <c r="AI414" s="2">
        <v>402852.45768696163</v>
      </c>
      <c r="AJ414" s="2">
        <v>378279.43472992285</v>
      </c>
      <c r="AL414" s="25">
        <v>0.91203147235987847</v>
      </c>
      <c r="AM414" s="25">
        <v>0.91250453454931246</v>
      </c>
      <c r="AN414" s="25">
        <v>0.90536232928527427</v>
      </c>
      <c r="AO414" s="25">
        <v>0.87464740346125247</v>
      </c>
      <c r="AP414" s="25">
        <v>0.76959146363342534</v>
      </c>
      <c r="AQ414" s="25">
        <v>0.91203147235987847</v>
      </c>
      <c r="AR414" s="25">
        <v>0.91250453454931246</v>
      </c>
      <c r="AS414" s="25">
        <v>0.90536232928527427</v>
      </c>
      <c r="AT414" s="25">
        <v>0.87464740346125247</v>
      </c>
      <c r="AU414" s="25">
        <v>0.76959146363342534</v>
      </c>
      <c r="AW414" s="1">
        <v>13.346021587449062</v>
      </c>
      <c r="AX414" s="1">
        <v>15.065913082964276</v>
      </c>
      <c r="AY414" s="2">
        <v>1396485.9547714484</v>
      </c>
      <c r="AZ414" s="1">
        <v>15.410028849908477</v>
      </c>
      <c r="BA414" s="1">
        <v>17.20386344590035</v>
      </c>
      <c r="BB414" s="2">
        <v>934730.37057026394</v>
      </c>
      <c r="BC414" s="2">
        <f t="shared" si="56"/>
        <v>-461755.58420118445</v>
      </c>
      <c r="BD414" s="242">
        <f t="shared" si="57"/>
        <v>2.0640072624594143</v>
      </c>
      <c r="BE414" s="510">
        <f t="shared" si="51"/>
        <v>-223718.00361349949</v>
      </c>
      <c r="BF414" s="161">
        <f t="shared" si="52"/>
        <v>738877.49922040151</v>
      </c>
      <c r="BG414" s="2">
        <f t="shared" si="53"/>
        <v>1530874.2454150924</v>
      </c>
      <c r="BI414">
        <f t="shared" si="54"/>
        <v>0</v>
      </c>
      <c r="BJ414" s="90">
        <f t="shared" si="55"/>
        <v>1</v>
      </c>
      <c r="BP414" s="206">
        <f t="shared" si="58"/>
        <v>1530874.2454150924</v>
      </c>
    </row>
    <row r="415" spans="1:68">
      <c r="A415" s="11">
        <v>409</v>
      </c>
      <c r="C415" s="25">
        <v>0.92919937355511362</v>
      </c>
      <c r="D415" s="25">
        <v>7.0800626444886397E-2</v>
      </c>
      <c r="E415" s="426" t="e">
        <v>#REF!</v>
      </c>
      <c r="F415" s="25">
        <v>0.85947022824118635</v>
      </c>
      <c r="G415" s="25">
        <v>0.14052977175881365</v>
      </c>
      <c r="H415" s="426" t="e">
        <v>#REF!</v>
      </c>
      <c r="I415" s="25">
        <v>0.73937233863646545</v>
      </c>
      <c r="J415" s="25">
        <v>0.26062766136353449</v>
      </c>
      <c r="K415" s="426" t="e">
        <v>#REF!</v>
      </c>
      <c r="L415" s="25">
        <v>9.5581423354793027E-2</v>
      </c>
      <c r="M415" s="25">
        <v>0.49896420547811138</v>
      </c>
      <c r="N415" s="25">
        <v>0.4054543711670956</v>
      </c>
      <c r="O415" s="25">
        <v>-11.354198946954369</v>
      </c>
      <c r="P415" s="25">
        <v>3.5401756996192267E-2</v>
      </c>
      <c r="Q415" s="25">
        <v>5.1841210623596696E-5</v>
      </c>
      <c r="R415" s="25">
        <v>1.0878996988051233</v>
      </c>
      <c r="S415" s="146"/>
      <c r="T415">
        <v>0.93583438210961523</v>
      </c>
      <c r="U415">
        <v>0.43694834616356509</v>
      </c>
      <c r="V415">
        <v>0.3491490006597528</v>
      </c>
      <c r="W415">
        <v>1</v>
      </c>
      <c r="Y415" s="2">
        <v>507.64079687758152</v>
      </c>
      <c r="Z415" s="2">
        <v>11127.63895411185</v>
      </c>
      <c r="AA415" s="2">
        <v>451.48072406350366</v>
      </c>
      <c r="AB415" s="2">
        <v>648.13116857734224</v>
      </c>
      <c r="AC415" s="2">
        <v>104.22530801517914</v>
      </c>
      <c r="AD415" s="2">
        <v>3019.5661454442984</v>
      </c>
      <c r="AE415" s="2">
        <v>578.39884312252241</v>
      </c>
      <c r="AF415" s="2">
        <v>867.15498249819211</v>
      </c>
      <c r="AG415" s="2">
        <v>103.07128253084376</v>
      </c>
      <c r="AH415" s="2">
        <v>355.30784165817767</v>
      </c>
      <c r="AI415" s="2">
        <v>429167.23792104813</v>
      </c>
      <c r="AJ415" s="2">
        <v>392664.06590236456</v>
      </c>
      <c r="AL415" s="25">
        <v>0.9243367287992732</v>
      </c>
      <c r="AM415" s="25">
        <v>0.91511437661641359</v>
      </c>
      <c r="AN415" s="25">
        <v>0.91661064804059755</v>
      </c>
      <c r="AO415" s="25">
        <v>0.85671447125815037</v>
      </c>
      <c r="AP415" s="25">
        <v>0.82403857484655307</v>
      </c>
      <c r="AQ415" s="25">
        <v>0.9243367287992732</v>
      </c>
      <c r="AR415" s="25">
        <v>0.91511437661641359</v>
      </c>
      <c r="AS415" s="25">
        <v>0.91661064804059755</v>
      </c>
      <c r="AT415" s="25">
        <v>0.85671447125815037</v>
      </c>
      <c r="AU415" s="25">
        <v>0.82403857484655307</v>
      </c>
      <c r="AW415" s="1">
        <v>13.541955285864002</v>
      </c>
      <c r="AX415" s="1">
        <v>14.989281676992283</v>
      </c>
      <c r="AY415" s="2">
        <v>1391699.9452065558</v>
      </c>
      <c r="AZ415" s="1">
        <v>15.59628964633426</v>
      </c>
      <c r="BA415" s="1">
        <v>17.142768534676225</v>
      </c>
      <c r="BB415" s="2">
        <v>928330.79976755392</v>
      </c>
      <c r="BC415" s="2">
        <f t="shared" si="56"/>
        <v>-463369.14543900185</v>
      </c>
      <c r="BD415" s="242">
        <f t="shared" si="57"/>
        <v>2.0543343604702571</v>
      </c>
      <c r="BE415" s="510">
        <f t="shared" si="51"/>
        <v>-225556.82967447038</v>
      </c>
      <c r="BF415" s="161">
        <f t="shared" si="52"/>
        <v>775012.90053168475</v>
      </c>
      <c r="BG415" s="2">
        <f t="shared" si="53"/>
        <v>1567075.5436459277</v>
      </c>
      <c r="BI415">
        <f t="shared" si="54"/>
        <v>0</v>
      </c>
      <c r="BJ415" s="90">
        <f t="shared" si="55"/>
        <v>1</v>
      </c>
      <c r="BP415" s="206">
        <f t="shared" si="58"/>
        <v>1567075.5436459277</v>
      </c>
    </row>
    <row r="416" spans="1:68">
      <c r="A416" s="11">
        <v>410</v>
      </c>
      <c r="C416" s="25">
        <v>0.92324826588298925</v>
      </c>
      <c r="D416" s="25">
        <v>7.6751734117010695E-2</v>
      </c>
      <c r="E416" s="426" t="e">
        <v>#REF!</v>
      </c>
      <c r="F416" s="25">
        <v>0.85534827614406761</v>
      </c>
      <c r="G416" s="25">
        <v>0.14465172385593242</v>
      </c>
      <c r="H416" s="426" t="e">
        <v>#REF!</v>
      </c>
      <c r="I416" s="25">
        <v>0.76314049896956204</v>
      </c>
      <c r="J416" s="25">
        <v>0.23685950103043799</v>
      </c>
      <c r="K416" s="426" t="e">
        <v>#REF!</v>
      </c>
      <c r="L416" s="25">
        <v>0.17483315370100694</v>
      </c>
      <c r="M416" s="25">
        <v>0.49542596438919345</v>
      </c>
      <c r="N416" s="25">
        <v>0.32974088190979967</v>
      </c>
      <c r="O416" s="25">
        <v>-10.96543230236189</v>
      </c>
      <c r="P416" s="25">
        <v>3.2134793330936912E-2</v>
      </c>
      <c r="Q416" s="25">
        <v>6.6668966547790514E-5</v>
      </c>
      <c r="R416" s="25">
        <v>1.0725758831950449</v>
      </c>
      <c r="S416" s="146"/>
      <c r="T416">
        <v>0.98556633830621954</v>
      </c>
      <c r="U416">
        <v>0.44984746405827319</v>
      </c>
      <c r="V416">
        <v>0.31515732643832939</v>
      </c>
      <c r="W416">
        <v>1</v>
      </c>
      <c r="Y416" s="2">
        <v>135.08428297037895</v>
      </c>
      <c r="Z416" s="2">
        <v>8944.0589475782472</v>
      </c>
      <c r="AA416" s="2">
        <v>5356.1220405058248</v>
      </c>
      <c r="AB416" s="2">
        <v>9471.0589298791638</v>
      </c>
      <c r="AC416" s="2">
        <v>784.52256342758506</v>
      </c>
      <c r="AD416" s="2">
        <v>913.56047193463621</v>
      </c>
      <c r="AE416" s="2">
        <v>571.70220327537379</v>
      </c>
      <c r="AF416" s="2">
        <v>1441.9937932973435</v>
      </c>
      <c r="AG416" s="2">
        <v>164.90588367152642</v>
      </c>
      <c r="AH416" s="2">
        <v>207.0052787635517</v>
      </c>
      <c r="AI416" s="2">
        <v>471511.90936851181</v>
      </c>
      <c r="AJ416" s="2">
        <v>446846.94476241741</v>
      </c>
      <c r="AL416" s="25">
        <v>0.92410935538776617</v>
      </c>
      <c r="AM416" s="25">
        <v>0.91463371629445445</v>
      </c>
      <c r="AN416" s="25">
        <v>0.90927881107348796</v>
      </c>
      <c r="AO416" s="25">
        <v>0.83011313172527912</v>
      </c>
      <c r="AP416" s="25">
        <v>0.71102862838802405</v>
      </c>
      <c r="AQ416" s="25">
        <v>0.92410935538776617</v>
      </c>
      <c r="AR416" s="25">
        <v>0.91463371629445445</v>
      </c>
      <c r="AS416" s="25">
        <v>0.90927881107348796</v>
      </c>
      <c r="AT416" s="25">
        <v>0.83011313172527912</v>
      </c>
      <c r="AU416" s="25">
        <v>0.71102862838802405</v>
      </c>
      <c r="AW416" s="1">
        <v>13.4216207157925</v>
      </c>
      <c r="AX416" s="1">
        <v>15.269436381147445</v>
      </c>
      <c r="AY416" s="2">
        <v>1744044.7184308588</v>
      </c>
      <c r="AZ416" s="1">
        <v>15.440770352752605</v>
      </c>
      <c r="BA416" s="1">
        <v>17.282960528856972</v>
      </c>
      <c r="BB416" s="2">
        <v>1412671.0827564155</v>
      </c>
      <c r="BC416" s="2">
        <f t="shared" si="56"/>
        <v>-331373.63567444333</v>
      </c>
      <c r="BD416" s="242">
        <f t="shared" si="57"/>
        <v>2.0191496369601047</v>
      </c>
      <c r="BE416" s="510">
        <f t="shared" si="51"/>
        <v>-164115.44226773459</v>
      </c>
      <c r="BF416" s="161">
        <f t="shared" si="52"/>
        <v>403414.59609594126</v>
      </c>
      <c r="BG416" s="2">
        <f t="shared" si="53"/>
        <v>1057852.1736840014</v>
      </c>
      <c r="BI416">
        <f t="shared" si="54"/>
        <v>0</v>
      </c>
      <c r="BJ416" s="90">
        <f t="shared" si="55"/>
        <v>1</v>
      </c>
      <c r="BP416" s="206">
        <f t="shared" si="58"/>
        <v>1057852.1736840014</v>
      </c>
    </row>
    <row r="417" spans="1:68">
      <c r="A417" s="11">
        <v>411</v>
      </c>
      <c r="C417" s="25">
        <v>0.91032649686933798</v>
      </c>
      <c r="D417" s="25">
        <v>8.9673503130661983E-2</v>
      </c>
      <c r="E417" s="426" t="e">
        <v>#REF!</v>
      </c>
      <c r="F417" s="25">
        <v>0.85801226109388529</v>
      </c>
      <c r="G417" s="25">
        <v>0.14198773890611471</v>
      </c>
      <c r="H417" s="426" t="e">
        <v>#REF!</v>
      </c>
      <c r="I417" s="25">
        <v>0.74378790831941211</v>
      </c>
      <c r="J417" s="25">
        <v>0.25621209168058789</v>
      </c>
      <c r="K417" s="426" t="e">
        <v>#REF!</v>
      </c>
      <c r="L417" s="25">
        <v>0.13378644403145007</v>
      </c>
      <c r="M417" s="25">
        <v>0.50034651224428117</v>
      </c>
      <c r="N417" s="25">
        <v>0.36586704372426876</v>
      </c>
      <c r="O417" s="25">
        <v>-11.155545341492761</v>
      </c>
      <c r="P417" s="25">
        <v>3.6802469029125116E-2</v>
      </c>
      <c r="Q417" s="25">
        <v>6.7065443793423352E-5</v>
      </c>
      <c r="R417" s="25">
        <v>1.0587933342839666</v>
      </c>
      <c r="S417" s="146"/>
      <c r="T417">
        <v>1.102513922672177</v>
      </c>
      <c r="U417">
        <v>0.43832550319401825</v>
      </c>
      <c r="V417">
        <v>0.34354981428853953</v>
      </c>
      <c r="W417">
        <v>1</v>
      </c>
      <c r="Y417" s="2">
        <v>2293.9537378174232</v>
      </c>
      <c r="Z417" s="2">
        <v>8672.5418170314188</v>
      </c>
      <c r="AA417" s="2">
        <v>3332.2115612792186</v>
      </c>
      <c r="AB417" s="2">
        <v>15604.120726241294</v>
      </c>
      <c r="AC417" s="2">
        <v>774.83844019954586</v>
      </c>
      <c r="AD417" s="2">
        <v>822.19413220052809</v>
      </c>
      <c r="AE417" s="2">
        <v>577.09597907187094</v>
      </c>
      <c r="AF417" s="2">
        <v>1127.5877470276037</v>
      </c>
      <c r="AG417" s="2">
        <v>164.48315766715643</v>
      </c>
      <c r="AH417" s="2">
        <v>642.29670209032702</v>
      </c>
      <c r="AI417" s="2">
        <v>735439.2623188087</v>
      </c>
      <c r="AJ417" s="2">
        <v>687505.61729044875</v>
      </c>
      <c r="AL417" s="25">
        <v>0.91953356841882106</v>
      </c>
      <c r="AM417" s="25">
        <v>0.90885607164494886</v>
      </c>
      <c r="AN417" s="25">
        <v>0.91448992238127969</v>
      </c>
      <c r="AO417" s="25">
        <v>0.86533756322977839</v>
      </c>
      <c r="AP417" s="25">
        <v>0.7029358749347564</v>
      </c>
      <c r="AQ417" s="25">
        <v>0.91953356841882106</v>
      </c>
      <c r="AR417" s="25">
        <v>0.90885607164494886</v>
      </c>
      <c r="AS417" s="25">
        <v>0.91448992238127969</v>
      </c>
      <c r="AT417" s="25">
        <v>0.86533756322977839</v>
      </c>
      <c r="AU417" s="25">
        <v>0.7029358749347564</v>
      </c>
      <c r="AW417" s="1">
        <v>13.165168149595459</v>
      </c>
      <c r="AX417" s="1">
        <v>15.02983371059179</v>
      </c>
      <c r="AY417" s="2">
        <v>2613165.8984978464</v>
      </c>
      <c r="AZ417" s="1">
        <v>14.927770179433715</v>
      </c>
      <c r="BA417" s="1">
        <v>16.805952711100826</v>
      </c>
      <c r="BB417" s="2">
        <v>2174498.297317883</v>
      </c>
      <c r="BC417" s="2">
        <f t="shared" si="56"/>
        <v>-438667.60117996344</v>
      </c>
      <c r="BD417" s="242">
        <f t="shared" si="57"/>
        <v>1.7626020298382556</v>
      </c>
      <c r="BE417" s="510">
        <f t="shared" si="51"/>
        <v>-248875.01191645488</v>
      </c>
      <c r="BF417" s="161">
        <f t="shared" si="52"/>
        <v>-506738.9945625728</v>
      </c>
      <c r="BG417" s="2">
        <f t="shared" si="53"/>
        <v>213944.93139151158</v>
      </c>
      <c r="BI417">
        <f t="shared" si="54"/>
        <v>0</v>
      </c>
      <c r="BJ417" s="90">
        <f t="shared" si="55"/>
        <v>1</v>
      </c>
      <c r="BP417" s="206">
        <f t="shared" si="58"/>
        <v>213944.93139151158</v>
      </c>
    </row>
    <row r="418" spans="1:68">
      <c r="A418" s="11">
        <v>412</v>
      </c>
      <c r="C418" s="25">
        <v>0.92551746496393772</v>
      </c>
      <c r="D418" s="25">
        <v>7.4482535036062308E-2</v>
      </c>
      <c r="E418" s="426" t="e">
        <v>#REF!</v>
      </c>
      <c r="F418" s="25">
        <v>0.85337234168967546</v>
      </c>
      <c r="G418" s="25">
        <v>0.14662765831032448</v>
      </c>
      <c r="H418" s="426" t="e">
        <v>#REF!</v>
      </c>
      <c r="I418" s="25">
        <v>0.74218395572350171</v>
      </c>
      <c r="J418" s="25">
        <v>0.25781604427649824</v>
      </c>
      <c r="K418" s="426" t="e">
        <v>#REF!</v>
      </c>
      <c r="L418" s="25">
        <v>0.15430393141419574</v>
      </c>
      <c r="M418" s="25">
        <v>0.50183316157061086</v>
      </c>
      <c r="N418" s="25">
        <v>0.3438629070151934</v>
      </c>
      <c r="O418" s="25">
        <v>-11.312309796442506</v>
      </c>
      <c r="P418" s="25">
        <v>3.6339802160036752E-2</v>
      </c>
      <c r="Q418" s="25">
        <v>5.6231238757126128E-5</v>
      </c>
      <c r="R418" s="25">
        <v>1.0763345782937677</v>
      </c>
      <c r="S418" s="146"/>
      <c r="T418">
        <v>0.95188743525017627</v>
      </c>
      <c r="U418">
        <v>0.46097403103855195</v>
      </c>
      <c r="V418">
        <v>0.3414324815422865</v>
      </c>
      <c r="W418">
        <v>1</v>
      </c>
      <c r="Y418" s="2">
        <v>28.157258370788014</v>
      </c>
      <c r="Z418" s="2">
        <v>2533.5250706813094</v>
      </c>
      <c r="AA418" s="2">
        <v>1465.2946182056619</v>
      </c>
      <c r="AB418" s="2">
        <v>2225.6736300584221</v>
      </c>
      <c r="AC418" s="2">
        <v>346.08461570229366</v>
      </c>
      <c r="AD418" s="2">
        <v>1959.2417329083171</v>
      </c>
      <c r="AE418" s="2">
        <v>613.12187204785107</v>
      </c>
      <c r="AF418" s="2">
        <v>948.92937247994439</v>
      </c>
      <c r="AG418" s="2">
        <v>64.172366175215231</v>
      </c>
      <c r="AH418" s="2">
        <v>159.13388010383292</v>
      </c>
      <c r="AI418" s="2">
        <v>646178.66778464441</v>
      </c>
      <c r="AJ418" s="2">
        <v>620171.88377770979</v>
      </c>
      <c r="AL418" s="25">
        <v>0.91487831343967507</v>
      </c>
      <c r="AM418" s="25">
        <v>0.90949570760296483</v>
      </c>
      <c r="AN418" s="25">
        <v>0.91065049832400558</v>
      </c>
      <c r="AO418" s="25">
        <v>0.88082068423541937</v>
      </c>
      <c r="AP418" s="25">
        <v>0.58500848387637139</v>
      </c>
      <c r="AQ418" s="25">
        <v>0.91487831343967507</v>
      </c>
      <c r="AR418" s="25">
        <v>0.90949570760296483</v>
      </c>
      <c r="AS418" s="25">
        <v>0.91065049832400558</v>
      </c>
      <c r="AT418" s="25">
        <v>0.88082068423541937</v>
      </c>
      <c r="AU418" s="25">
        <v>0.58500848387637139</v>
      </c>
      <c r="AW418" s="1">
        <v>13.053988328289426</v>
      </c>
      <c r="AX418" s="1">
        <v>15.322127714207433</v>
      </c>
      <c r="AY418" s="2">
        <v>2324000.3479895098</v>
      </c>
      <c r="AZ418" s="1">
        <v>15.10817049916322</v>
      </c>
      <c r="BA418" s="1">
        <v>17.27532691641451</v>
      </c>
      <c r="BB418" s="2">
        <v>1712399.4161865108</v>
      </c>
      <c r="BC418" s="2">
        <f t="shared" si="56"/>
        <v>-611600.931802999</v>
      </c>
      <c r="BD418" s="242">
        <f t="shared" si="57"/>
        <v>2.0541821708737942</v>
      </c>
      <c r="BE418" s="510">
        <f t="shared" si="51"/>
        <v>-297734.51472555636</v>
      </c>
      <c r="BF418" s="161">
        <f t="shared" si="52"/>
        <v>-235362.21546320152</v>
      </c>
      <c r="BG418" s="2">
        <f t="shared" si="53"/>
        <v>704907.86367960437</v>
      </c>
      <c r="BI418">
        <f t="shared" si="54"/>
        <v>0</v>
      </c>
      <c r="BJ418" s="90">
        <f t="shared" si="55"/>
        <v>1</v>
      </c>
      <c r="BP418" s="206">
        <f t="shared" si="58"/>
        <v>704907.86367960437</v>
      </c>
    </row>
    <row r="419" spans="1:68">
      <c r="A419" s="11">
        <v>413</v>
      </c>
      <c r="C419" s="25">
        <v>0.93416547806041739</v>
      </c>
      <c r="D419" s="25">
        <v>6.5834521939582613E-2</v>
      </c>
      <c r="E419" s="426" t="e">
        <v>#REF!</v>
      </c>
      <c r="F419" s="25">
        <v>0.85986867913896525</v>
      </c>
      <c r="G419" s="25">
        <v>0.14013132086103475</v>
      </c>
      <c r="H419" s="426" t="e">
        <v>#REF!</v>
      </c>
      <c r="I419" s="25">
        <v>0.73927476293628391</v>
      </c>
      <c r="J419" s="25">
        <v>0.26072523706371603</v>
      </c>
      <c r="K419" s="426" t="e">
        <v>#REF!</v>
      </c>
      <c r="L419" s="25">
        <v>0.14360732091086292</v>
      </c>
      <c r="M419" s="25">
        <v>0.49880560423033249</v>
      </c>
      <c r="N419" s="25">
        <v>0.35758707485880459</v>
      </c>
      <c r="O419" s="25">
        <v>-10.859754673794042</v>
      </c>
      <c r="P419" s="25">
        <v>3.3463625917919251E-2</v>
      </c>
      <c r="Q419" s="25">
        <v>7.8353306746973945E-5</v>
      </c>
      <c r="R419" s="25">
        <v>1.0452294131195283</v>
      </c>
      <c r="S419" s="146"/>
      <c r="T419">
        <v>0.86698969353349487</v>
      </c>
      <c r="U419">
        <v>0.43913662199392822</v>
      </c>
      <c r="V419">
        <v>0.34835675732993693</v>
      </c>
      <c r="W419">
        <v>1</v>
      </c>
      <c r="Y419" s="2">
        <v>917.24022775197568</v>
      </c>
      <c r="Z419" s="2">
        <v>31.957044026484006</v>
      </c>
      <c r="AA419" s="2">
        <v>16.039729481320808</v>
      </c>
      <c r="AB419" s="2">
        <v>2089.5074254050796</v>
      </c>
      <c r="AC419" s="2">
        <v>4030.356598718266</v>
      </c>
      <c r="AD419" s="2">
        <v>1227.3163158342534</v>
      </c>
      <c r="AE419" s="2">
        <v>524.81513889354824</v>
      </c>
      <c r="AF419" s="2">
        <v>931.21515078778407</v>
      </c>
      <c r="AG419" s="2">
        <v>120.90813416969016</v>
      </c>
      <c r="AH419" s="2">
        <v>374.17071242557159</v>
      </c>
      <c r="AI419" s="2">
        <v>474511.01259263331</v>
      </c>
      <c r="AJ419" s="2">
        <v>442576.60592115711</v>
      </c>
      <c r="AL419" s="25">
        <v>0.91058983220285561</v>
      </c>
      <c r="AM419" s="25">
        <v>0.91618772002794102</v>
      </c>
      <c r="AN419" s="25">
        <v>0.91468412450533654</v>
      </c>
      <c r="AO419" s="25">
        <v>0.88963926315750652</v>
      </c>
      <c r="AP419" s="25">
        <v>0.5928482996340867</v>
      </c>
      <c r="AQ419" s="25">
        <v>0.91058983220285561</v>
      </c>
      <c r="AR419" s="25">
        <v>0.91618772002794102</v>
      </c>
      <c r="AS419" s="25">
        <v>0.91468412450533654</v>
      </c>
      <c r="AT419" s="25">
        <v>0.88963926315750652</v>
      </c>
      <c r="AU419" s="25">
        <v>0.5928482996340867</v>
      </c>
      <c r="AW419" s="1">
        <v>13.080132086292966</v>
      </c>
      <c r="AX419" s="1">
        <v>15.2860191821944</v>
      </c>
      <c r="AY419" s="2">
        <v>1611198.0980535755</v>
      </c>
      <c r="AZ419" s="1">
        <v>15.416563620730829</v>
      </c>
      <c r="BA419" s="1">
        <v>17.52018014341062</v>
      </c>
      <c r="BB419" s="2">
        <v>1092313.2086062105</v>
      </c>
      <c r="BC419" s="2">
        <f t="shared" si="56"/>
        <v>-518884.88944736496</v>
      </c>
      <c r="BD419" s="242">
        <f t="shared" si="57"/>
        <v>2.3364315344378621</v>
      </c>
      <c r="BE419" s="510">
        <f t="shared" si="51"/>
        <v>-222084.35462338809</v>
      </c>
      <c r="BF419" s="161">
        <f t="shared" si="52"/>
        <v>481623.03575329925</v>
      </c>
      <c r="BG419" s="2">
        <f t="shared" si="53"/>
        <v>1374336.9707107218</v>
      </c>
      <c r="BI419">
        <f t="shared" si="54"/>
        <v>0</v>
      </c>
      <c r="BJ419" s="90">
        <f t="shared" si="55"/>
        <v>1</v>
      </c>
      <c r="BP419" s="206">
        <f t="shared" si="58"/>
        <v>1374336.9707107218</v>
      </c>
    </row>
    <row r="420" spans="1:68">
      <c r="A420" s="11">
        <v>414</v>
      </c>
      <c r="C420" s="25">
        <v>0.92302369886878965</v>
      </c>
      <c r="D420" s="25">
        <v>7.6976301131210331E-2</v>
      </c>
      <c r="E420" s="426" t="e">
        <v>#REF!</v>
      </c>
      <c r="F420" s="25">
        <v>0.86099810554220824</v>
      </c>
      <c r="G420" s="25">
        <v>0.13900189445779182</v>
      </c>
      <c r="H420" s="426" t="e">
        <v>#REF!</v>
      </c>
      <c r="I420" s="25">
        <v>0.75483978790821604</v>
      </c>
      <c r="J420" s="25">
        <v>0.24516021209178401</v>
      </c>
      <c r="K420" s="426" t="e">
        <v>#REF!</v>
      </c>
      <c r="L420" s="25">
        <v>0.11487138343661163</v>
      </c>
      <c r="M420" s="25">
        <v>0.49857999936000469</v>
      </c>
      <c r="N420" s="25">
        <v>0.38654861720338374</v>
      </c>
      <c r="O420" s="25">
        <v>-11.189201713045918</v>
      </c>
      <c r="P420" s="25">
        <v>3.3447117061795213E-2</v>
      </c>
      <c r="Q420" s="25">
        <v>5.6322142997844598E-5</v>
      </c>
      <c r="R420" s="25">
        <v>1.0834020539113178</v>
      </c>
      <c r="S420" s="146"/>
      <c r="T420">
        <v>0.98451304469951895</v>
      </c>
      <c r="U420">
        <v>0.43389075363233481</v>
      </c>
      <c r="V420">
        <v>0.32663258187146488</v>
      </c>
      <c r="W420">
        <v>1</v>
      </c>
      <c r="Y420" s="2">
        <v>817.05929861823961</v>
      </c>
      <c r="Z420" s="2">
        <v>1453.4468537158646</v>
      </c>
      <c r="AA420" s="2">
        <v>1997.6547515440557</v>
      </c>
      <c r="AB420" s="2">
        <v>6426.1866477806243</v>
      </c>
      <c r="AC420" s="2">
        <v>628.95625922229249</v>
      </c>
      <c r="AD420" s="2">
        <v>330.7988229774395</v>
      </c>
      <c r="AE420" s="2">
        <v>520.92420382597913</v>
      </c>
      <c r="AF420" s="2">
        <v>802.34237963264866</v>
      </c>
      <c r="AG420" s="2">
        <v>156.0428435602407</v>
      </c>
      <c r="AH420" s="2">
        <v>296.88755369216</v>
      </c>
      <c r="AI420" s="2">
        <v>349460.26887769299</v>
      </c>
      <c r="AJ420" s="2">
        <v>309948.8816983148</v>
      </c>
      <c r="AL420" s="25">
        <v>0.91082074697451143</v>
      </c>
      <c r="AM420" s="25">
        <v>0.91458210893217085</v>
      </c>
      <c r="AN420" s="25">
        <v>0.92358503785531876</v>
      </c>
      <c r="AO420" s="25">
        <v>0.86887248323137545</v>
      </c>
      <c r="AP420" s="25">
        <v>0.67208856348451906</v>
      </c>
      <c r="AQ420" s="25">
        <v>0.91082074697451143</v>
      </c>
      <c r="AR420" s="25">
        <v>0.91458210893217085</v>
      </c>
      <c r="AS420" s="25">
        <v>0.92358503785531876</v>
      </c>
      <c r="AT420" s="25">
        <v>0.86887248323137545</v>
      </c>
      <c r="AU420" s="25">
        <v>0.67208856348451906</v>
      </c>
      <c r="AW420" s="1">
        <v>13.026529577749784</v>
      </c>
      <c r="AX420" s="1">
        <v>14.96567812310262</v>
      </c>
      <c r="AY420" s="2">
        <v>1059454.5615472929</v>
      </c>
      <c r="AZ420" s="1">
        <v>15.169123044094503</v>
      </c>
      <c r="BA420" s="1">
        <v>17.089153668336071</v>
      </c>
      <c r="BB420" s="2">
        <v>868561.43436142383</v>
      </c>
      <c r="BC420" s="2">
        <f t="shared" si="56"/>
        <v>-190893.12718586903</v>
      </c>
      <c r="BD420" s="242">
        <f t="shared" si="57"/>
        <v>2.142593466344719</v>
      </c>
      <c r="BE420" s="510">
        <f t="shared" si="51"/>
        <v>-89094.422336465985</v>
      </c>
      <c r="BF420" s="161">
        <f t="shared" si="52"/>
        <v>1024790.1708926726</v>
      </c>
      <c r="BG420" s="2">
        <f t="shared" si="53"/>
        <v>1558498.2526936969</v>
      </c>
      <c r="BI420">
        <f t="shared" si="54"/>
        <v>0</v>
      </c>
      <c r="BJ420" s="90">
        <f t="shared" si="55"/>
        <v>1</v>
      </c>
      <c r="BP420" s="206">
        <f t="shared" si="58"/>
        <v>1558498.2526936969</v>
      </c>
    </row>
    <row r="421" spans="1:68">
      <c r="A421" s="11">
        <v>415</v>
      </c>
      <c r="C421" s="25">
        <v>0.91923949436881747</v>
      </c>
      <c r="D421" s="25">
        <v>8.0760505631182519E-2</v>
      </c>
      <c r="E421" s="426" t="e">
        <v>#REF!</v>
      </c>
      <c r="F421" s="25">
        <v>0.85625480354970773</v>
      </c>
      <c r="G421" s="25">
        <v>0.1437451964502923</v>
      </c>
      <c r="H421" s="426" t="e">
        <v>#REF!</v>
      </c>
      <c r="I421" s="25">
        <v>0.76677345748826609</v>
      </c>
      <c r="J421" s="25">
        <v>0.23322654251173394</v>
      </c>
      <c r="K421" s="426" t="e">
        <v>#REF!</v>
      </c>
      <c r="L421" s="25">
        <v>6.3684620500429001E-2</v>
      </c>
      <c r="M421" s="25">
        <v>0.50231241569907303</v>
      </c>
      <c r="N421" s="25">
        <v>0.43400296380049797</v>
      </c>
      <c r="O421" s="25">
        <v>-11.712077955475628</v>
      </c>
      <c r="P421" s="25">
        <v>3.6297239451058103E-2</v>
      </c>
      <c r="Q421" s="25">
        <v>3.7634329762243085E-5</v>
      </c>
      <c r="R421" s="25">
        <v>1.132726564947302</v>
      </c>
      <c r="S421" s="146"/>
      <c r="T421">
        <v>1.0356102128629401</v>
      </c>
      <c r="U421">
        <v>0.44606192261688193</v>
      </c>
      <c r="V421">
        <v>0.311391658606056</v>
      </c>
      <c r="W421">
        <v>1</v>
      </c>
      <c r="Y421" s="2">
        <v>301.6918228926699</v>
      </c>
      <c r="Z421" s="2">
        <v>2258.6115115045677</v>
      </c>
      <c r="AA421" s="2">
        <v>6.690501814194671</v>
      </c>
      <c r="AB421" s="2">
        <v>3865.7171490643036</v>
      </c>
      <c r="AC421" s="2">
        <v>1365.4961220382645</v>
      </c>
      <c r="AD421" s="2">
        <v>256.18761511117367</v>
      </c>
      <c r="AE421" s="2">
        <v>537.4155891760912</v>
      </c>
      <c r="AF421" s="2">
        <v>1015.9060243867267</v>
      </c>
      <c r="AG421" s="2">
        <v>55.748551818204461</v>
      </c>
      <c r="AH421" s="2">
        <v>265.27631475118352</v>
      </c>
      <c r="AI421" s="2">
        <v>466529.33521492698</v>
      </c>
      <c r="AJ421" s="2">
        <v>439195.14725296001</v>
      </c>
      <c r="AL421" s="25">
        <v>0.91683321457994571</v>
      </c>
      <c r="AM421" s="25">
        <v>0.91275035259812198</v>
      </c>
      <c r="AN421" s="25">
        <v>0.9044317414759474</v>
      </c>
      <c r="AO421" s="25">
        <v>0.86706649498982979</v>
      </c>
      <c r="AP421" s="25">
        <v>0.61863651556062715</v>
      </c>
      <c r="AQ421" s="25">
        <v>0.91683321457994571</v>
      </c>
      <c r="AR421" s="25">
        <v>0.91275035259812198</v>
      </c>
      <c r="AS421" s="25">
        <v>0.9044317414759474</v>
      </c>
      <c r="AT421" s="25">
        <v>0.86706649498982979</v>
      </c>
      <c r="AU421" s="25">
        <v>0.61863651556062715</v>
      </c>
      <c r="AW421" s="1">
        <v>12.714281975798883</v>
      </c>
      <c r="AX421" s="1">
        <v>14.628534604439674</v>
      </c>
      <c r="AY421" s="2">
        <v>1303973.8589234853</v>
      </c>
      <c r="AZ421" s="1">
        <v>14.816481590285703</v>
      </c>
      <c r="BA421" s="1">
        <v>16.734838915892965</v>
      </c>
      <c r="BB421" s="2">
        <v>974184.9165148912</v>
      </c>
      <c r="BC421" s="2">
        <f t="shared" si="56"/>
        <v>-329788.94240859407</v>
      </c>
      <c r="BD421" s="242">
        <f t="shared" si="57"/>
        <v>2.1021996144868194</v>
      </c>
      <c r="BE421" s="510">
        <f t="shared" si="51"/>
        <v>-156878.03391073347</v>
      </c>
      <c r="BF421" s="161">
        <f t="shared" si="52"/>
        <v>730311.25720433611</v>
      </c>
      <c r="BG421" s="2">
        <f t="shared" si="53"/>
        <v>1396452.1379308212</v>
      </c>
      <c r="BI421">
        <f t="shared" si="54"/>
        <v>0</v>
      </c>
      <c r="BJ421" s="90">
        <f t="shared" si="55"/>
        <v>1</v>
      </c>
      <c r="BP421" s="206">
        <f t="shared" si="58"/>
        <v>1396452.1379308212</v>
      </c>
    </row>
    <row r="422" spans="1:68">
      <c r="A422" s="11">
        <v>416</v>
      </c>
      <c r="C422" s="25">
        <v>0.93149063385294972</v>
      </c>
      <c r="D422" s="25">
        <v>6.8509366147050291E-2</v>
      </c>
      <c r="E422" s="426" t="e">
        <v>#REF!</v>
      </c>
      <c r="F422" s="25">
        <v>0.85218136500795549</v>
      </c>
      <c r="G422" s="25">
        <v>0.14781863499204448</v>
      </c>
      <c r="H422" s="426" t="e">
        <v>#REF!</v>
      </c>
      <c r="I422" s="25">
        <v>0.7760051143741109</v>
      </c>
      <c r="J422" s="25">
        <v>0.2239948856258891</v>
      </c>
      <c r="K422" s="426" t="e">
        <v>#REF!</v>
      </c>
      <c r="L422" s="25">
        <v>0.13729997697427643</v>
      </c>
      <c r="M422" s="25">
        <v>0.50034968345463482</v>
      </c>
      <c r="N422" s="25">
        <v>0.36235033957108875</v>
      </c>
      <c r="O422" s="25">
        <v>-11.208309537121169</v>
      </c>
      <c r="P422" s="25">
        <v>3.6521358170994091E-2</v>
      </c>
      <c r="Q422" s="25">
        <v>6.2871820844038155E-5</v>
      </c>
      <c r="R422" s="25">
        <v>1.063967214516478</v>
      </c>
      <c r="S422" s="146"/>
      <c r="T422">
        <v>0.89811863008701198</v>
      </c>
      <c r="U422">
        <v>0.45461039541851117</v>
      </c>
      <c r="V422">
        <v>0.29837037489953849</v>
      </c>
      <c r="W422">
        <v>1</v>
      </c>
      <c r="Y422" s="2">
        <v>349.98000199019549</v>
      </c>
      <c r="Z422" s="2">
        <v>10551.002424478227</v>
      </c>
      <c r="AA422" s="2">
        <v>1203.1362916467112</v>
      </c>
      <c r="AB422" s="2">
        <v>942.83402949771312</v>
      </c>
      <c r="AC422" s="2">
        <v>75.925741685770006</v>
      </c>
      <c r="AD422" s="2">
        <v>352.45911366236254</v>
      </c>
      <c r="AE422" s="2">
        <v>570.09313186762688</v>
      </c>
      <c r="AF422" s="2">
        <v>849.49991288326032</v>
      </c>
      <c r="AG422" s="2">
        <v>202.58601650360703</v>
      </c>
      <c r="AH422" s="2">
        <v>487.35605631459265</v>
      </c>
      <c r="AI422" s="2">
        <v>658703.86028097244</v>
      </c>
      <c r="AJ422" s="2">
        <v>636809.07935943094</v>
      </c>
      <c r="AL422" s="25">
        <v>0.91704430551658178</v>
      </c>
      <c r="AM422" s="25">
        <v>0.91637408867535775</v>
      </c>
      <c r="AN422" s="25">
        <v>0.91718301772314847</v>
      </c>
      <c r="AO422" s="25">
        <v>0.86639207254907336</v>
      </c>
      <c r="AP422" s="25">
        <v>0.70258778018719958</v>
      </c>
      <c r="AQ422" s="25">
        <v>0.91704430551658178</v>
      </c>
      <c r="AR422" s="25">
        <v>0.91637408867535775</v>
      </c>
      <c r="AS422" s="25">
        <v>0.91718301772314847</v>
      </c>
      <c r="AT422" s="25">
        <v>0.86639207254907336</v>
      </c>
      <c r="AU422" s="25">
        <v>0.70258778018719958</v>
      </c>
      <c r="AW422" s="1">
        <v>13.380699135020853</v>
      </c>
      <c r="AX422" s="1">
        <v>15.259167819353921</v>
      </c>
      <c r="AY422" s="2">
        <v>2383335.7899087588</v>
      </c>
      <c r="AZ422" s="1">
        <v>15.646923265023322</v>
      </c>
      <c r="BA422" s="1">
        <v>17.506699032873971</v>
      </c>
      <c r="BB422" s="2">
        <v>1528919.4788384442</v>
      </c>
      <c r="BC422" s="2">
        <f t="shared" si="56"/>
        <v>-854416.31107031461</v>
      </c>
      <c r="BD422" s="242">
        <f t="shared" si="57"/>
        <v>2.2662241300024686</v>
      </c>
      <c r="BE422" s="510">
        <f t="shared" si="51"/>
        <v>-377021.9810824201</v>
      </c>
      <c r="BF422" s="161">
        <f t="shared" si="52"/>
        <v>-242423.92830542242</v>
      </c>
      <c r="BG422" s="2">
        <f t="shared" si="53"/>
        <v>974588.24356528744</v>
      </c>
      <c r="BI422">
        <f t="shared" si="54"/>
        <v>0</v>
      </c>
      <c r="BJ422" s="90">
        <f t="shared" si="55"/>
        <v>1</v>
      </c>
      <c r="BP422" s="206">
        <f t="shared" si="58"/>
        <v>974588.24356528744</v>
      </c>
    </row>
    <row r="423" spans="1:68">
      <c r="A423" s="11">
        <v>417</v>
      </c>
      <c r="C423" s="25">
        <v>0.92059715132765518</v>
      </c>
      <c r="D423" s="25">
        <v>7.9402848672344831E-2</v>
      </c>
      <c r="E423" s="426" t="e">
        <v>#REF!</v>
      </c>
      <c r="F423" s="25">
        <v>0.85687113109723911</v>
      </c>
      <c r="G423" s="25">
        <v>0.14312886890276089</v>
      </c>
      <c r="H423" s="426" t="e">
        <v>#REF!</v>
      </c>
      <c r="I423" s="25">
        <v>0.76544235323979903</v>
      </c>
      <c r="J423" s="25">
        <v>0.23455764676020097</v>
      </c>
      <c r="K423" s="426" t="e">
        <v>#REF!</v>
      </c>
      <c r="L423" s="25">
        <v>0.12501033802002548</v>
      </c>
      <c r="M423" s="25">
        <v>0.49726806102698529</v>
      </c>
      <c r="N423" s="25">
        <v>0.37772160095298923</v>
      </c>
      <c r="O423" s="25">
        <v>-10.857002884457282</v>
      </c>
      <c r="P423" s="25">
        <v>3.1028397363127676E-2</v>
      </c>
      <c r="Q423" s="25">
        <v>7.0930488535203814E-5</v>
      </c>
      <c r="R423" s="25">
        <v>1.0580095032960406</v>
      </c>
      <c r="S423" s="146"/>
      <c r="T423">
        <v>0.99153711707370029</v>
      </c>
      <c r="U423">
        <v>0.44870624447181962</v>
      </c>
      <c r="V423">
        <v>0.31419833950903975</v>
      </c>
      <c r="W423">
        <v>1</v>
      </c>
      <c r="Y423" s="2">
        <v>194.73405738982572</v>
      </c>
      <c r="Z423" s="2">
        <v>1480.5216826647518</v>
      </c>
      <c r="AA423" s="2">
        <v>580.58602999096104</v>
      </c>
      <c r="AB423" s="2">
        <v>2928.027189586699</v>
      </c>
      <c r="AC423" s="2">
        <v>133.92766347655888</v>
      </c>
      <c r="AD423" s="2">
        <v>1408.9277549217734</v>
      </c>
      <c r="AE423" s="2">
        <v>567.38499891195522</v>
      </c>
      <c r="AF423" s="2">
        <v>1067.4687156739753</v>
      </c>
      <c r="AG423" s="2">
        <v>139.61859508549853</v>
      </c>
      <c r="AH423" s="2">
        <v>474.82598688115172</v>
      </c>
      <c r="AI423" s="2">
        <v>518886.98755819211</v>
      </c>
      <c r="AJ423" s="2">
        <v>497233.33628481254</v>
      </c>
      <c r="AL423" s="25">
        <v>0.91808298942760924</v>
      </c>
      <c r="AM423" s="25">
        <v>0.91313976009074138</v>
      </c>
      <c r="AN423" s="25">
        <v>0.9048779361578797</v>
      </c>
      <c r="AO423" s="25">
        <v>0.88303029389051801</v>
      </c>
      <c r="AP423" s="25">
        <v>0.71424097796077546</v>
      </c>
      <c r="AQ423" s="25">
        <v>0.91808298942760924</v>
      </c>
      <c r="AR423" s="25">
        <v>0.91313976009074138</v>
      </c>
      <c r="AS423" s="25">
        <v>0.9048779361578797</v>
      </c>
      <c r="AT423" s="25">
        <v>0.88303029389051801</v>
      </c>
      <c r="AU423" s="25">
        <v>0.71424097796077546</v>
      </c>
      <c r="AW423" s="1">
        <v>13.169208370718007</v>
      </c>
      <c r="AX423" s="1">
        <v>14.963776919516354</v>
      </c>
      <c r="AY423" s="2">
        <v>1698614.8562677305</v>
      </c>
      <c r="AZ423" s="1">
        <v>15.240005361989986</v>
      </c>
      <c r="BA423" s="1">
        <v>17.068501026396174</v>
      </c>
      <c r="BB423" s="2">
        <v>1272537.6423671588</v>
      </c>
      <c r="BC423" s="2">
        <f t="shared" si="56"/>
        <v>-426077.21390057169</v>
      </c>
      <c r="BD423" s="242">
        <f t="shared" si="57"/>
        <v>2.0707969912719797</v>
      </c>
      <c r="BE423" s="510">
        <f t="shared" si="51"/>
        <v>-205755.18300268307</v>
      </c>
      <c r="BF423" s="161">
        <f t="shared" si="52"/>
        <v>408458.48304715077</v>
      </c>
      <c r="BG423" s="2">
        <f t="shared" si="53"/>
        <v>1165863.2155512392</v>
      </c>
      <c r="BI423">
        <f t="shared" si="54"/>
        <v>0</v>
      </c>
      <c r="BJ423" s="90">
        <f t="shared" si="55"/>
        <v>1</v>
      </c>
      <c r="BP423" s="206">
        <f t="shared" si="58"/>
        <v>1165863.2155512392</v>
      </c>
    </row>
    <row r="424" spans="1:68">
      <c r="A424" s="11">
        <v>418</v>
      </c>
      <c r="C424" s="25">
        <v>0.92133238794025318</v>
      </c>
      <c r="D424" s="25">
        <v>7.8667612059746816E-2</v>
      </c>
      <c r="E424" s="426" t="e">
        <v>#REF!</v>
      </c>
      <c r="F424" s="25">
        <v>0.8582030349381311</v>
      </c>
      <c r="G424" s="25">
        <v>0.14179696506186895</v>
      </c>
      <c r="H424" s="426" t="e">
        <v>#REF!</v>
      </c>
      <c r="I424" s="25">
        <v>0.77091581573182144</v>
      </c>
      <c r="J424" s="25">
        <v>0.22908418426817853</v>
      </c>
      <c r="K424" s="426" t="e">
        <v>#REF!</v>
      </c>
      <c r="L424" s="25">
        <v>0.14356879709418424</v>
      </c>
      <c r="M424" s="25">
        <v>0.49479459257910025</v>
      </c>
      <c r="N424" s="25">
        <v>0.36163661032671557</v>
      </c>
      <c r="O424" s="25">
        <v>-11.425621837980273</v>
      </c>
      <c r="P424" s="25">
        <v>3.5883319434438149E-2</v>
      </c>
      <c r="Q424" s="25">
        <v>4.9253879506945752E-5</v>
      </c>
      <c r="R424" s="25">
        <v>1.104811193877804</v>
      </c>
      <c r="S424" s="146"/>
      <c r="T424">
        <v>1.0530440397527119</v>
      </c>
      <c r="U424">
        <v>0.43717225975700996</v>
      </c>
      <c r="V424">
        <v>0.30347695239609451</v>
      </c>
      <c r="W424">
        <v>1</v>
      </c>
      <c r="Y424" s="2">
        <v>343.21920399158319</v>
      </c>
      <c r="Z424" s="2">
        <v>7364.9255350543644</v>
      </c>
      <c r="AA424" s="2">
        <v>881.5035457366107</v>
      </c>
      <c r="AB424" s="2">
        <v>953.91318252846168</v>
      </c>
      <c r="AC424" s="2">
        <v>430.65371571495871</v>
      </c>
      <c r="AD424" s="2">
        <v>2991.7143562433484</v>
      </c>
      <c r="AE424" s="2">
        <v>534.57611109037191</v>
      </c>
      <c r="AF424" s="2">
        <v>1272.3279899679555</v>
      </c>
      <c r="AG424" s="2">
        <v>100.87648077783933</v>
      </c>
      <c r="AH424" s="2">
        <v>281.67512518478935</v>
      </c>
      <c r="AI424" s="2">
        <v>394825.57979803206</v>
      </c>
      <c r="AJ424" s="2">
        <v>366840.35459731036</v>
      </c>
      <c r="AL424" s="25">
        <v>0.9142641452233834</v>
      </c>
      <c r="AM424" s="25">
        <v>0.90550785488181107</v>
      </c>
      <c r="AN424" s="25">
        <v>0.90373077775986954</v>
      </c>
      <c r="AO424" s="25">
        <v>0.89007588392505865</v>
      </c>
      <c r="AP424" s="25">
        <v>0.74756646099206137</v>
      </c>
      <c r="AQ424" s="25">
        <v>0.9142641452233834</v>
      </c>
      <c r="AR424" s="25">
        <v>0.90550785488181107</v>
      </c>
      <c r="AS424" s="25">
        <v>0.90373077775986954</v>
      </c>
      <c r="AT424" s="25">
        <v>0.89007588392505865</v>
      </c>
      <c r="AU424" s="25">
        <v>0.74756646099206137</v>
      </c>
      <c r="AW424" s="1">
        <v>13.415339799561135</v>
      </c>
      <c r="AX424" s="1">
        <v>15.173637022735411</v>
      </c>
      <c r="AY424" s="2">
        <v>1319348.9297681781</v>
      </c>
      <c r="AZ424" s="1">
        <v>15.307051434400899</v>
      </c>
      <c r="BA424" s="1">
        <v>17.139764473724817</v>
      </c>
      <c r="BB424" s="2">
        <v>958623.42368873488</v>
      </c>
      <c r="BC424" s="2">
        <f t="shared" si="56"/>
        <v>-360725.50607944326</v>
      </c>
      <c r="BD424" s="242">
        <f t="shared" si="57"/>
        <v>1.8917116348397638</v>
      </c>
      <c r="BE424" s="510">
        <f t="shared" si="51"/>
        <v>-190687.36452001485</v>
      </c>
      <c r="BF424" s="161">
        <f t="shared" si="52"/>
        <v>827105.43816160364</v>
      </c>
      <c r="BG424" s="2">
        <f t="shared" si="53"/>
        <v>1490504.8058154089</v>
      </c>
      <c r="BI424">
        <f t="shared" si="54"/>
        <v>0</v>
      </c>
      <c r="BJ424" s="90">
        <f t="shared" si="55"/>
        <v>1</v>
      </c>
      <c r="BP424" s="206">
        <f t="shared" si="58"/>
        <v>1490504.8058154089</v>
      </c>
    </row>
    <row r="425" spans="1:68">
      <c r="A425" s="11">
        <v>419</v>
      </c>
      <c r="C425" s="25">
        <v>0.92295964414802945</v>
      </c>
      <c r="D425" s="25">
        <v>7.7040355851970568E-2</v>
      </c>
      <c r="E425" s="426" t="e">
        <v>#REF!</v>
      </c>
      <c r="F425" s="25">
        <v>0.85925737579158257</v>
      </c>
      <c r="G425" s="25">
        <v>0.14074262420841743</v>
      </c>
      <c r="H425" s="426" t="e">
        <v>#REF!</v>
      </c>
      <c r="I425" s="25">
        <v>0.75957204055226213</v>
      </c>
      <c r="J425" s="25">
        <v>0.24042795944773793</v>
      </c>
      <c r="K425" s="426" t="e">
        <v>#REF!</v>
      </c>
      <c r="L425" s="25">
        <v>0.18780861682500211</v>
      </c>
      <c r="M425" s="25">
        <v>0.49408942658876076</v>
      </c>
      <c r="N425" s="25">
        <v>0.31810195658623713</v>
      </c>
      <c r="O425" s="25">
        <v>-10.991035892671675</v>
      </c>
      <c r="P425" s="25">
        <v>3.0790536290043163E-2</v>
      </c>
      <c r="Q425" s="25">
        <v>6.1416417749909165E-5</v>
      </c>
      <c r="R425" s="25">
        <v>1.0835274944982021</v>
      </c>
      <c r="S425" s="146"/>
      <c r="T425">
        <v>0.9713462810267105</v>
      </c>
      <c r="U425">
        <v>0.43398955576133469</v>
      </c>
      <c r="V425">
        <v>0.32113161276510671</v>
      </c>
      <c r="W425">
        <v>1</v>
      </c>
      <c r="Y425" s="2">
        <v>412.73549188153964</v>
      </c>
      <c r="Z425" s="2">
        <v>6955.5342718020902</v>
      </c>
      <c r="AA425" s="2">
        <v>2252.8571314470087</v>
      </c>
      <c r="AB425" s="2">
        <v>16671.264005926379</v>
      </c>
      <c r="AC425" s="2">
        <v>667.46990051211276</v>
      </c>
      <c r="AD425" s="2">
        <v>370.59555320664958</v>
      </c>
      <c r="AE425" s="2">
        <v>455.27651615354262</v>
      </c>
      <c r="AF425" s="2">
        <v>879.3746918249899</v>
      </c>
      <c r="AG425" s="2">
        <v>164.59593235398341</v>
      </c>
      <c r="AH425" s="2">
        <v>322.40901265154491</v>
      </c>
      <c r="AI425" s="2">
        <v>590904.58627955406</v>
      </c>
      <c r="AJ425" s="2">
        <v>558964.19415963208</v>
      </c>
      <c r="AL425" s="25">
        <v>0.91569650631872501</v>
      </c>
      <c r="AM425" s="25">
        <v>0.91247145067431179</v>
      </c>
      <c r="AN425" s="25">
        <v>0.91145717055743147</v>
      </c>
      <c r="AO425" s="25">
        <v>0.87646339191342304</v>
      </c>
      <c r="AP425" s="25">
        <v>0.80529191107293696</v>
      </c>
      <c r="AQ425" s="25">
        <v>0.91569650631872501</v>
      </c>
      <c r="AR425" s="25">
        <v>0.91247145067431179</v>
      </c>
      <c r="AS425" s="25">
        <v>0.91145717055743147</v>
      </c>
      <c r="AT425" s="25">
        <v>0.87646339191342304</v>
      </c>
      <c r="AU425" s="25">
        <v>0.80529191107293696</v>
      </c>
      <c r="AW425" s="1">
        <v>13.61831331484132</v>
      </c>
      <c r="AX425" s="1">
        <v>15.255574376870875</v>
      </c>
      <c r="AY425" s="2">
        <v>2168001.1093114172</v>
      </c>
      <c r="AZ425" s="1">
        <v>15.615824229371023</v>
      </c>
      <c r="BA425" s="1">
        <v>17.33574483233178</v>
      </c>
      <c r="BB425" s="2">
        <v>1762391.7595596509</v>
      </c>
      <c r="BC425" s="2">
        <f t="shared" si="56"/>
        <v>-405609.34975176631</v>
      </c>
      <c r="BD425" s="242">
        <f t="shared" si="57"/>
        <v>1.9975109145297036</v>
      </c>
      <c r="BE425" s="510">
        <f t="shared" si="51"/>
        <v>-203057.38847352605</v>
      </c>
      <c r="BF425" s="161">
        <f t="shared" si="52"/>
        <v>10929.021063194145</v>
      </c>
      <c r="BG425" s="2">
        <f t="shared" si="53"/>
        <v>736140.11713971291</v>
      </c>
      <c r="BI425">
        <f t="shared" si="54"/>
        <v>0</v>
      </c>
      <c r="BJ425" s="90">
        <f t="shared" si="55"/>
        <v>1</v>
      </c>
      <c r="BP425" s="206">
        <f t="shared" si="58"/>
        <v>736140.11713971291</v>
      </c>
    </row>
    <row r="426" spans="1:68">
      <c r="A426" s="11">
        <v>420</v>
      </c>
      <c r="C426" s="25">
        <v>0.92177978227226121</v>
      </c>
      <c r="D426" s="25">
        <v>7.8220217727738808E-2</v>
      </c>
      <c r="E426" s="426" t="e">
        <v>#REF!</v>
      </c>
      <c r="F426" s="25">
        <v>0.86189607487682407</v>
      </c>
      <c r="G426" s="25">
        <v>0.13810392512317596</v>
      </c>
      <c r="H426" s="426" t="e">
        <v>#REF!</v>
      </c>
      <c r="I426" s="25">
        <v>0.74955922872570024</v>
      </c>
      <c r="J426" s="25">
        <v>0.2504407712742997</v>
      </c>
      <c r="K426" s="426" t="e">
        <v>#REF!</v>
      </c>
      <c r="L426" s="25">
        <v>0.1394573873643275</v>
      </c>
      <c r="M426" s="25">
        <v>0.49750666882216865</v>
      </c>
      <c r="N426" s="25">
        <v>0.36303594381350385</v>
      </c>
      <c r="O426" s="25">
        <v>-10.750335634673329</v>
      </c>
      <c r="P426" s="25">
        <v>3.3787517021588262E-2</v>
      </c>
      <c r="Q426" s="25">
        <v>8.8610524585020138E-5</v>
      </c>
      <c r="R426" s="25">
        <v>1.0305167798130941</v>
      </c>
      <c r="S426" s="146"/>
      <c r="T426">
        <v>1.0142826707189445</v>
      </c>
      <c r="U426">
        <v>0.43386044924598954</v>
      </c>
      <c r="V426">
        <v>0.33277316296647452</v>
      </c>
      <c r="W426">
        <v>1</v>
      </c>
      <c r="Y426" s="2">
        <v>210.28189476460119</v>
      </c>
      <c r="Z426" s="2">
        <v>9079.466911121197</v>
      </c>
      <c r="AA426" s="2">
        <v>898.19206362986347</v>
      </c>
      <c r="AB426" s="2">
        <v>16470.521363134634</v>
      </c>
      <c r="AC426" s="2">
        <v>81.525877368489759</v>
      </c>
      <c r="AD426" s="2">
        <v>1660.6810040653827</v>
      </c>
      <c r="AE426" s="2">
        <v>534.85826203506463</v>
      </c>
      <c r="AF426" s="2">
        <v>939.7537759002447</v>
      </c>
      <c r="AG426" s="2">
        <v>132.05043569032145</v>
      </c>
      <c r="AH426" s="2">
        <v>366.04098510204051</v>
      </c>
      <c r="AI426" s="2">
        <v>481999.39430549071</v>
      </c>
      <c r="AJ426" s="2">
        <v>461229.11321260128</v>
      </c>
      <c r="AL426" s="25">
        <v>0.91919400731820911</v>
      </c>
      <c r="AM426" s="25">
        <v>0.9104792660614337</v>
      </c>
      <c r="AN426" s="25">
        <v>0.91472970411939891</v>
      </c>
      <c r="AO426" s="25">
        <v>0.91092709929983384</v>
      </c>
      <c r="AP426" s="25">
        <v>0.52529170043647344</v>
      </c>
      <c r="AQ426" s="25">
        <v>0.91919400731820911</v>
      </c>
      <c r="AR426" s="25">
        <v>0.9104792660614337</v>
      </c>
      <c r="AS426" s="25">
        <v>0.91472970411939891</v>
      </c>
      <c r="AT426" s="25">
        <v>0.91092709929983384</v>
      </c>
      <c r="AU426" s="25">
        <v>0.52529170043647344</v>
      </c>
      <c r="AW426" s="1">
        <v>12.923506282509056</v>
      </c>
      <c r="AX426" s="1">
        <v>15.21758003092901</v>
      </c>
      <c r="AY426" s="2">
        <v>1732957.5015527688</v>
      </c>
      <c r="AZ426" s="1">
        <v>15.016020516714152</v>
      </c>
      <c r="BA426" s="1">
        <v>17.186830376678888</v>
      </c>
      <c r="BB426" s="2">
        <v>1470938.4445783906</v>
      </c>
      <c r="BC426" s="2">
        <f t="shared" si="56"/>
        <v>-262019.05697437818</v>
      </c>
      <c r="BD426" s="242">
        <f t="shared" si="57"/>
        <v>2.0925142342050957</v>
      </c>
      <c r="BE426" s="510">
        <f t="shared" si="51"/>
        <v>-125217.33553411835</v>
      </c>
      <c r="BF426" s="161">
        <f t="shared" si="52"/>
        <v>334803.50364868017</v>
      </c>
      <c r="BG426" s="2">
        <f t="shared" si="53"/>
        <v>931624.83809587359</v>
      </c>
      <c r="BI426">
        <f t="shared" si="54"/>
        <v>0</v>
      </c>
      <c r="BJ426" s="90">
        <f t="shared" si="55"/>
        <v>1</v>
      </c>
      <c r="BP426" s="206">
        <f t="shared" si="58"/>
        <v>931624.83809587359</v>
      </c>
    </row>
    <row r="427" spans="1:68">
      <c r="A427" s="11">
        <v>421</v>
      </c>
      <c r="C427" s="25">
        <v>0.92482004296053133</v>
      </c>
      <c r="D427" s="25">
        <v>7.5179957039468684E-2</v>
      </c>
      <c r="E427" s="426" t="e">
        <v>#REF!</v>
      </c>
      <c r="F427" s="25">
        <v>0.85917334848649607</v>
      </c>
      <c r="G427" s="25">
        <v>0.14082665151350393</v>
      </c>
      <c r="H427" s="426" t="e">
        <v>#REF!</v>
      </c>
      <c r="I427" s="25">
        <v>0.74306101855995488</v>
      </c>
      <c r="J427" s="25">
        <v>0.25693898144004518</v>
      </c>
      <c r="K427" s="426" t="e">
        <v>#REF!</v>
      </c>
      <c r="L427" s="25">
        <v>0.16029586586235661</v>
      </c>
      <c r="M427" s="25">
        <v>0.49990403500103581</v>
      </c>
      <c r="N427" s="25">
        <v>0.33980009913660764</v>
      </c>
      <c r="O427" s="25">
        <v>-11.287211043478347</v>
      </c>
      <c r="P427" s="25">
        <v>3.4246574500822989E-2</v>
      </c>
      <c r="Q427" s="25">
        <v>5.2807627659182107E-5</v>
      </c>
      <c r="R427" s="25">
        <v>1.0936551617114305</v>
      </c>
      <c r="S427" s="146"/>
      <c r="T427">
        <v>0.96705846493642822</v>
      </c>
      <c r="U427">
        <v>0.43832275958781997</v>
      </c>
      <c r="V427">
        <v>0.34143212609810897</v>
      </c>
      <c r="W427">
        <v>1</v>
      </c>
      <c r="Y427" s="2">
        <v>278.58416977641957</v>
      </c>
      <c r="Z427" s="2">
        <v>3388.9703071010135</v>
      </c>
      <c r="AA427" s="2">
        <v>571.1562763314314</v>
      </c>
      <c r="AB427" s="2">
        <v>6079.2214181039462</v>
      </c>
      <c r="AC427" s="2">
        <v>385.21324087426018</v>
      </c>
      <c r="AD427" s="2">
        <v>317.53751414919998</v>
      </c>
      <c r="AE427" s="2">
        <v>558.26261427953159</v>
      </c>
      <c r="AF427" s="2">
        <v>972.98906699834265</v>
      </c>
      <c r="AG427" s="2">
        <v>155.36122933574836</v>
      </c>
      <c r="AH427" s="2">
        <v>326.1752266669144</v>
      </c>
      <c r="AI427" s="2">
        <v>465230.97074568167</v>
      </c>
      <c r="AJ427" s="2">
        <v>427891.66141527891</v>
      </c>
      <c r="AL427" s="25">
        <v>0.92213810069344171</v>
      </c>
      <c r="AM427" s="25">
        <v>0.91755350059637375</v>
      </c>
      <c r="AN427" s="25">
        <v>0.90313769314583214</v>
      </c>
      <c r="AO427" s="25">
        <v>0.86928385528492647</v>
      </c>
      <c r="AP427" s="25">
        <v>0.64911815905899917</v>
      </c>
      <c r="AQ427" s="25">
        <v>0.92213810069344171</v>
      </c>
      <c r="AR427" s="25">
        <v>0.91755350059637375</v>
      </c>
      <c r="AS427" s="25">
        <v>0.90313769314583214</v>
      </c>
      <c r="AT427" s="25">
        <v>0.86928385528492647</v>
      </c>
      <c r="AU427" s="25">
        <v>0.64911815905899917</v>
      </c>
      <c r="AW427" s="1">
        <v>13.256632865325161</v>
      </c>
      <c r="AX427" s="1">
        <v>15.249752220445485</v>
      </c>
      <c r="AY427" s="2">
        <v>1590498.3453467507</v>
      </c>
      <c r="AZ427" s="1">
        <v>15.320460735195054</v>
      </c>
      <c r="BA427" s="1">
        <v>17.264592094815654</v>
      </c>
      <c r="BB427" s="2">
        <v>1204856.4220992778</v>
      </c>
      <c r="BC427" s="2">
        <f t="shared" si="56"/>
        <v>-385641.92324747285</v>
      </c>
      <c r="BD427" s="242">
        <f t="shared" si="57"/>
        <v>2.0638278698698933</v>
      </c>
      <c r="BE427" s="510">
        <f t="shared" si="51"/>
        <v>-186857.60032486831</v>
      </c>
      <c r="BF427" s="161">
        <f t="shared" si="52"/>
        <v>530562.91310527502</v>
      </c>
      <c r="BG427" s="2">
        <f t="shared" si="53"/>
        <v>1246417.2955319309</v>
      </c>
      <c r="BI427">
        <f t="shared" si="54"/>
        <v>0</v>
      </c>
      <c r="BJ427" s="90">
        <f t="shared" si="55"/>
        <v>1</v>
      </c>
      <c r="BP427" s="206">
        <f t="shared" si="58"/>
        <v>1246417.2955319309</v>
      </c>
    </row>
    <row r="428" spans="1:68">
      <c r="A428" s="11">
        <v>422</v>
      </c>
      <c r="C428" s="25">
        <v>0.91013251340085588</v>
      </c>
      <c r="D428" s="25">
        <v>8.9867486599144147E-2</v>
      </c>
      <c r="E428" s="426" t="e">
        <v>#REF!</v>
      </c>
      <c r="F428" s="25">
        <v>0.85807778117350919</v>
      </c>
      <c r="G428" s="25">
        <v>0.14192221882649081</v>
      </c>
      <c r="H428" s="426" t="e">
        <v>#REF!</v>
      </c>
      <c r="I428" s="25">
        <v>0.73316010832452649</v>
      </c>
      <c r="J428" s="25">
        <v>0.26683989167547345</v>
      </c>
      <c r="K428" s="426" t="e">
        <v>#REF!</v>
      </c>
      <c r="L428" s="25">
        <v>7.3378724037238552E-2</v>
      </c>
      <c r="M428" s="25">
        <v>0.50266642158853037</v>
      </c>
      <c r="N428" s="25">
        <v>0.42395485437423108</v>
      </c>
      <c r="O428" s="25">
        <v>-10.919369477157982</v>
      </c>
      <c r="P428" s="25">
        <v>3.6495887912948645E-2</v>
      </c>
      <c r="Q428" s="25">
        <v>8.3844875653853984E-5</v>
      </c>
      <c r="R428" s="25">
        <v>1.025341561530742</v>
      </c>
      <c r="S428" s="146"/>
      <c r="T428">
        <v>1.1440311904033229</v>
      </c>
      <c r="U428">
        <v>0.44527642755038455</v>
      </c>
      <c r="V428">
        <v>0.3559271697149104</v>
      </c>
      <c r="W428">
        <v>1</v>
      </c>
      <c r="Y428" s="2">
        <v>334.83655066491178</v>
      </c>
      <c r="Z428" s="2">
        <v>5654.1057683846866</v>
      </c>
      <c r="AA428" s="2">
        <v>4674.7232273351165</v>
      </c>
      <c r="AB428" s="2">
        <v>2775.9311804533977</v>
      </c>
      <c r="AC428" s="2">
        <v>294.47619455132519</v>
      </c>
      <c r="AD428" s="2">
        <v>1601.6392243512555</v>
      </c>
      <c r="AE428" s="2">
        <v>525.4494765475398</v>
      </c>
      <c r="AF428" s="2">
        <v>828.15104751681804</v>
      </c>
      <c r="AG428" s="2">
        <v>139.98515574744357</v>
      </c>
      <c r="AH428" s="2">
        <v>306.78387294679567</v>
      </c>
      <c r="AI428" s="2">
        <v>565910.45126811531</v>
      </c>
      <c r="AJ428" s="2">
        <v>524378.96959039837</v>
      </c>
      <c r="AL428" s="25">
        <v>0.91521586647566866</v>
      </c>
      <c r="AM428" s="25">
        <v>0.91527954144066381</v>
      </c>
      <c r="AN428" s="25">
        <v>0.90228699013895663</v>
      </c>
      <c r="AO428" s="25">
        <v>0.8795270120202503</v>
      </c>
      <c r="AP428" s="25">
        <v>0.73124003246231117</v>
      </c>
      <c r="AQ428" s="25">
        <v>0.91521586647566866</v>
      </c>
      <c r="AR428" s="25">
        <v>0.91527954144066381</v>
      </c>
      <c r="AS428" s="25">
        <v>0.90228699013895663</v>
      </c>
      <c r="AT428" s="25">
        <v>0.8795270120202503</v>
      </c>
      <c r="AU428" s="25">
        <v>0.73124003246231117</v>
      </c>
      <c r="AW428" s="1">
        <v>13.130456179394194</v>
      </c>
      <c r="AX428" s="1">
        <v>14.871744263909164</v>
      </c>
      <c r="AY428" s="2">
        <v>1754811.1514484426</v>
      </c>
      <c r="AZ428" s="1">
        <v>14.750767284204345</v>
      </c>
      <c r="BA428" s="1">
        <v>16.538945604767413</v>
      </c>
      <c r="BB428" s="2">
        <v>1437661.5159001318</v>
      </c>
      <c r="BC428" s="2">
        <f t="shared" si="56"/>
        <v>-317149.63554831082</v>
      </c>
      <c r="BD428" s="242">
        <f t="shared" si="57"/>
        <v>1.6203111048101508</v>
      </c>
      <c r="BE428" s="510">
        <f t="shared" si="51"/>
        <v>-195733.79124959506</v>
      </c>
      <c r="BF428" s="161">
        <f t="shared" si="52"/>
        <v>346061.83725462854</v>
      </c>
      <c r="BG428" s="2">
        <f t="shared" si="53"/>
        <v>922461.24957256345</v>
      </c>
      <c r="BI428">
        <f t="shared" si="54"/>
        <v>0</v>
      </c>
      <c r="BJ428" s="90">
        <f t="shared" si="55"/>
        <v>1</v>
      </c>
      <c r="BP428" s="206">
        <f t="shared" si="58"/>
        <v>922461.24957256345</v>
      </c>
    </row>
    <row r="429" spans="1:68">
      <c r="A429" s="11">
        <v>423</v>
      </c>
      <c r="C429" s="25">
        <v>0.92523235311562535</v>
      </c>
      <c r="D429" s="25">
        <v>7.4767646884374678E-2</v>
      </c>
      <c r="E429" s="426" t="e">
        <v>#REF!</v>
      </c>
      <c r="F429" s="25">
        <v>0.85510550322912615</v>
      </c>
      <c r="G429" s="25">
        <v>0.14489449677087388</v>
      </c>
      <c r="H429" s="426" t="e">
        <v>#REF!</v>
      </c>
      <c r="I429" s="25">
        <v>0.75367772057127269</v>
      </c>
      <c r="J429" s="25">
        <v>0.24632227942872731</v>
      </c>
      <c r="K429" s="426" t="e">
        <v>#REF!</v>
      </c>
      <c r="L429" s="25">
        <v>0.19289933622330208</v>
      </c>
      <c r="M429" s="25">
        <v>0.49832983559318211</v>
      </c>
      <c r="N429" s="25">
        <v>0.30877082818351581</v>
      </c>
      <c r="O429" s="25">
        <v>-11.029088483426619</v>
      </c>
      <c r="P429" s="25">
        <v>3.2065227604852649E-2</v>
      </c>
      <c r="Q429" s="25">
        <v>6.2374817857143686E-5</v>
      </c>
      <c r="R429" s="25">
        <v>1.0816766111256537</v>
      </c>
      <c r="S429" s="146"/>
      <c r="T429">
        <v>0.969281783921908</v>
      </c>
      <c r="U429">
        <v>0.44312973233646302</v>
      </c>
      <c r="V429">
        <v>0.32836706103810975</v>
      </c>
      <c r="W429">
        <v>1</v>
      </c>
      <c r="Y429" s="2">
        <v>9.6331741442873522</v>
      </c>
      <c r="Z429" s="2">
        <v>29430.61371076807</v>
      </c>
      <c r="AA429" s="2">
        <v>305.49132640482208</v>
      </c>
      <c r="AB429" s="2">
        <v>6268.0365604071912</v>
      </c>
      <c r="AC429" s="2">
        <v>3295.1447832156496</v>
      </c>
      <c r="AD429" s="2">
        <v>877.49719629353956</v>
      </c>
      <c r="AE429" s="2">
        <v>582.21454774102585</v>
      </c>
      <c r="AF429" s="2">
        <v>976.90781339976252</v>
      </c>
      <c r="AG429" s="2">
        <v>123.13199306842395</v>
      </c>
      <c r="AH429" s="2">
        <v>421.77754601964392</v>
      </c>
      <c r="AI429" s="2">
        <v>478487.85032335337</v>
      </c>
      <c r="AJ429" s="2">
        <v>454818.27388771024</v>
      </c>
      <c r="AL429" s="25">
        <v>0.91682230192001746</v>
      </c>
      <c r="AM429" s="25">
        <v>0.91702969225194275</v>
      </c>
      <c r="AN429" s="25">
        <v>0.91475415989435305</v>
      </c>
      <c r="AO429" s="25">
        <v>0.89766029479663623</v>
      </c>
      <c r="AP429" s="25">
        <v>0.77679639496421338</v>
      </c>
      <c r="AQ429" s="25">
        <v>0.91682230192001746</v>
      </c>
      <c r="AR429" s="25">
        <v>0.91702969225194275</v>
      </c>
      <c r="AS429" s="25">
        <v>0.91475415989435305</v>
      </c>
      <c r="AT429" s="25">
        <v>0.89766029479663623</v>
      </c>
      <c r="AU429" s="25">
        <v>0.77679639496421338</v>
      </c>
      <c r="AW429" s="1">
        <v>13.710148418457811</v>
      </c>
      <c r="AX429" s="1">
        <v>15.405128037711028</v>
      </c>
      <c r="AY429" s="2">
        <v>2151306.7394214855</v>
      </c>
      <c r="AZ429" s="1">
        <v>15.646437822861412</v>
      </c>
      <c r="BA429" s="1">
        <v>17.384786216923285</v>
      </c>
      <c r="BB429" s="2">
        <v>1331638.7450837444</v>
      </c>
      <c r="BC429" s="2">
        <f t="shared" si="56"/>
        <v>-819667.99433774105</v>
      </c>
      <c r="BD429" s="242">
        <f t="shared" si="57"/>
        <v>1.9362894044036008</v>
      </c>
      <c r="BE429" s="510">
        <f t="shared" si="51"/>
        <v>-423318.94833159412</v>
      </c>
      <c r="BF429" s="161">
        <f t="shared" si="52"/>
        <v>42317.007531764451</v>
      </c>
      <c r="BG429" s="2">
        <f t="shared" si="53"/>
        <v>1171791.3065740813</v>
      </c>
      <c r="BI429">
        <f t="shared" si="54"/>
        <v>0</v>
      </c>
      <c r="BJ429" s="90">
        <f t="shared" si="55"/>
        <v>1</v>
      </c>
      <c r="BP429" s="206">
        <f t="shared" si="58"/>
        <v>1171791.3065740813</v>
      </c>
    </row>
    <row r="430" spans="1:68">
      <c r="A430" s="11">
        <v>424</v>
      </c>
      <c r="C430" s="25">
        <v>0.9267188908397932</v>
      </c>
      <c r="D430" s="25">
        <v>7.3281109160206817E-2</v>
      </c>
      <c r="E430" s="426" t="e">
        <v>#REF!</v>
      </c>
      <c r="F430" s="25">
        <v>0.85881255500106879</v>
      </c>
      <c r="G430" s="25">
        <v>0.14118744499893127</v>
      </c>
      <c r="H430" s="426" t="e">
        <v>#REF!</v>
      </c>
      <c r="I430" s="25">
        <v>0.74700453628140062</v>
      </c>
      <c r="J430" s="25">
        <v>0.25299546371859932</v>
      </c>
      <c r="K430" s="426" t="e">
        <v>#REF!</v>
      </c>
      <c r="L430" s="25">
        <v>0.13909322537568486</v>
      </c>
      <c r="M430" s="25">
        <v>0.50341909662485707</v>
      </c>
      <c r="N430" s="25">
        <v>0.35748767799945808</v>
      </c>
      <c r="O430" s="25">
        <v>-11.585195323884088</v>
      </c>
      <c r="P430" s="25">
        <v>3.8344023293234837E-2</v>
      </c>
      <c r="Q430" s="25">
        <v>4.6561043373467121E-5</v>
      </c>
      <c r="R430" s="25">
        <v>1.1000157572667029</v>
      </c>
      <c r="S430" s="146"/>
      <c r="T430">
        <v>0.95350272771362021</v>
      </c>
      <c r="U430">
        <v>0.43363773677875361</v>
      </c>
      <c r="V430">
        <v>0.33623473750052152</v>
      </c>
      <c r="W430">
        <v>1</v>
      </c>
      <c r="Y430" s="2">
        <v>176.79118917921431</v>
      </c>
      <c r="Z430" s="2">
        <v>13736.130793357375</v>
      </c>
      <c r="AA430" s="2">
        <v>2357.3425064877847</v>
      </c>
      <c r="AB430" s="2">
        <v>2422.2320289048334</v>
      </c>
      <c r="AC430" s="2">
        <v>16.098243392221871</v>
      </c>
      <c r="AD430" s="2">
        <v>3773.4274178007781</v>
      </c>
      <c r="AE430" s="2">
        <v>506.65911087104928</v>
      </c>
      <c r="AF430" s="2">
        <v>827.61400589349034</v>
      </c>
      <c r="AG430" s="2">
        <v>96.454137380514751</v>
      </c>
      <c r="AH430" s="2">
        <v>649.88576390652008</v>
      </c>
      <c r="AI430" s="2">
        <v>414370.16460145405</v>
      </c>
      <c r="AJ430" s="2">
        <v>383213.96900254104</v>
      </c>
      <c r="AL430" s="25">
        <v>0.91702037296232408</v>
      </c>
      <c r="AM430" s="25">
        <v>0.91741648415847465</v>
      </c>
      <c r="AN430" s="25">
        <v>0.90759014811544925</v>
      </c>
      <c r="AO430" s="25">
        <v>0.90648376616720783</v>
      </c>
      <c r="AP430" s="25">
        <v>0.68117794142431332</v>
      </c>
      <c r="AQ430" s="25">
        <v>0.91702037296232408</v>
      </c>
      <c r="AR430" s="25">
        <v>0.91741648415847465</v>
      </c>
      <c r="AS430" s="25">
        <v>0.90759014811544925</v>
      </c>
      <c r="AT430" s="25">
        <v>0.90648376616720783</v>
      </c>
      <c r="AU430" s="25">
        <v>0.68117794142431332</v>
      </c>
      <c r="AW430" s="1">
        <v>13.32025931673035</v>
      </c>
      <c r="AX430" s="1">
        <v>15.227087408138791</v>
      </c>
      <c r="AY430" s="2">
        <v>1544528.1736334744</v>
      </c>
      <c r="AZ430" s="1">
        <v>15.40829467971966</v>
      </c>
      <c r="BA430" s="1">
        <v>17.297622191341105</v>
      </c>
      <c r="BB430" s="2">
        <v>1095809.1286360996</v>
      </c>
      <c r="BC430" s="2">
        <f t="shared" si="56"/>
        <v>-448719.04499737476</v>
      </c>
      <c r="BD430" s="242">
        <f t="shared" si="57"/>
        <v>2.0880353629893094</v>
      </c>
      <c r="BE430" s="510">
        <f t="shared" si="51"/>
        <v>-214900.11757031348</v>
      </c>
      <c r="BF430" s="161">
        <f t="shared" si="52"/>
        <v>586713.31704338174</v>
      </c>
      <c r="BG430" s="2">
        <f t="shared" si="53"/>
        <v>1369518.0201190461</v>
      </c>
      <c r="BI430">
        <f t="shared" si="54"/>
        <v>0</v>
      </c>
      <c r="BJ430" s="90">
        <f t="shared" si="55"/>
        <v>1</v>
      </c>
      <c r="BP430" s="206">
        <f t="shared" si="58"/>
        <v>1369518.0201190461</v>
      </c>
    </row>
    <row r="431" spans="1:68">
      <c r="A431" s="11">
        <v>425</v>
      </c>
      <c r="C431" s="25">
        <v>0.92093608485834122</v>
      </c>
      <c r="D431" s="25">
        <v>7.9063915141658794E-2</v>
      </c>
      <c r="E431" s="426" t="e">
        <v>#REF!</v>
      </c>
      <c r="F431" s="25">
        <v>0.86607516509620541</v>
      </c>
      <c r="G431" s="25">
        <v>0.13392483490379459</v>
      </c>
      <c r="H431" s="426" t="e">
        <v>#REF!</v>
      </c>
      <c r="I431" s="25">
        <v>0.75608863526357262</v>
      </c>
      <c r="J431" s="25">
        <v>0.24391136473642736</v>
      </c>
      <c r="K431" s="426" t="e">
        <v>#REF!</v>
      </c>
      <c r="L431" s="25">
        <v>9.1721599067489223E-2</v>
      </c>
      <c r="M431" s="25">
        <v>0.50292491838666598</v>
      </c>
      <c r="N431" s="25">
        <v>0.4053534825458448</v>
      </c>
      <c r="O431" s="25">
        <v>-11.244661299835322</v>
      </c>
      <c r="P431" s="25">
        <v>3.4938800807044264E-2</v>
      </c>
      <c r="Q431" s="25">
        <v>5.6728622651256451E-5</v>
      </c>
      <c r="R431" s="25">
        <v>1.0847610695794259</v>
      </c>
      <c r="S431" s="146"/>
      <c r="T431">
        <v>1.0577836828074747</v>
      </c>
      <c r="U431">
        <v>0.42141208445339517</v>
      </c>
      <c r="V431">
        <v>0.32746534899910212</v>
      </c>
      <c r="W431">
        <v>1</v>
      </c>
      <c r="Y431" s="2">
        <v>224.83578795302282</v>
      </c>
      <c r="Z431" s="2">
        <v>13535.457609362216</v>
      </c>
      <c r="AA431" s="2">
        <v>3346.8774793864104</v>
      </c>
      <c r="AB431" s="2">
        <v>324.11539082224112</v>
      </c>
      <c r="AC431" s="2">
        <v>3757.0013738152957</v>
      </c>
      <c r="AD431" s="2">
        <v>1386.6251850294036</v>
      </c>
      <c r="AE431" s="2">
        <v>571.62614907845432</v>
      </c>
      <c r="AF431" s="2">
        <v>1003.8385945862387</v>
      </c>
      <c r="AG431" s="2">
        <v>136.86178360822666</v>
      </c>
      <c r="AH431" s="2">
        <v>562.5571668853288</v>
      </c>
      <c r="AI431" s="2">
        <v>488272.81062476127</v>
      </c>
      <c r="AJ431" s="2">
        <v>451207.76836550527</v>
      </c>
      <c r="AL431" s="25">
        <v>0.91267324623326695</v>
      </c>
      <c r="AM431" s="25">
        <v>0.91544910735669616</v>
      </c>
      <c r="AN431" s="25">
        <v>0.90223931873280228</v>
      </c>
      <c r="AO431" s="25">
        <v>0.85622833896821859</v>
      </c>
      <c r="AP431" s="25">
        <v>0.78198465732304334</v>
      </c>
      <c r="AQ431" s="25">
        <v>0.91267324623326695</v>
      </c>
      <c r="AR431" s="25">
        <v>0.91544910735669616</v>
      </c>
      <c r="AS431" s="25">
        <v>0.90223931873280228</v>
      </c>
      <c r="AT431" s="25">
        <v>0.85622833896821859</v>
      </c>
      <c r="AU431" s="25">
        <v>0.78198465732304334</v>
      </c>
      <c r="AW431" s="1">
        <v>13.344357467065791</v>
      </c>
      <c r="AX431" s="1">
        <v>15.001336386245395</v>
      </c>
      <c r="AY431" s="2">
        <v>1619389.2100085702</v>
      </c>
      <c r="AZ431" s="1">
        <v>15.267018346272099</v>
      </c>
      <c r="BA431" s="1">
        <v>17.008090792057988</v>
      </c>
      <c r="BB431" s="2">
        <v>1083085.9122360479</v>
      </c>
      <c r="BC431" s="2">
        <f t="shared" si="56"/>
        <v>-536303.29777252232</v>
      </c>
      <c r="BD431" s="242">
        <f t="shared" si="57"/>
        <v>1.9226608792063082</v>
      </c>
      <c r="BE431" s="510">
        <f t="shared" si="51"/>
        <v>-278938.0610864216</v>
      </c>
      <c r="BF431" s="161">
        <f t="shared" si="52"/>
        <v>515707.98472195654</v>
      </c>
      <c r="BG431" s="2">
        <f t="shared" si="53"/>
        <v>1359637.0231674882</v>
      </c>
      <c r="BI431">
        <f t="shared" si="54"/>
        <v>0</v>
      </c>
      <c r="BJ431" s="90">
        <f t="shared" si="55"/>
        <v>1</v>
      </c>
      <c r="BP431" s="206">
        <f t="shared" si="58"/>
        <v>1359637.0231674882</v>
      </c>
    </row>
    <row r="432" spans="1:68">
      <c r="A432" s="11">
        <v>426</v>
      </c>
      <c r="C432" s="25">
        <v>0.91297267640330892</v>
      </c>
      <c r="D432" s="25">
        <v>8.7027323596691061E-2</v>
      </c>
      <c r="E432" s="426" t="e">
        <v>#REF!</v>
      </c>
      <c r="F432" s="25">
        <v>0.86366108657750806</v>
      </c>
      <c r="G432" s="25">
        <v>0.13633891342249191</v>
      </c>
      <c r="H432" s="426" t="e">
        <v>#REF!</v>
      </c>
      <c r="I432" s="25">
        <v>0.75920314302735914</v>
      </c>
      <c r="J432" s="25">
        <v>0.2407968569726408</v>
      </c>
      <c r="K432" s="426" t="e">
        <v>#REF!</v>
      </c>
      <c r="L432" s="25">
        <v>0.14097157671660621</v>
      </c>
      <c r="M432" s="25">
        <v>0.49895605597463827</v>
      </c>
      <c r="N432" s="25">
        <v>0.36007236730875558</v>
      </c>
      <c r="O432" s="25">
        <v>-10.932596332587476</v>
      </c>
      <c r="P432" s="25">
        <v>3.5884649763691705E-2</v>
      </c>
      <c r="Q432" s="25">
        <v>8.0646024930487565E-5</v>
      </c>
      <c r="R432" s="25">
        <v>1.0361888389775269</v>
      </c>
      <c r="S432" s="146"/>
      <c r="T432">
        <v>1.1132396487678786</v>
      </c>
      <c r="U432">
        <v>0.42528408843368165</v>
      </c>
      <c r="V432">
        <v>0.32266158096165909</v>
      </c>
      <c r="W432">
        <v>1</v>
      </c>
      <c r="Y432" s="2">
        <v>452.33778399928764</v>
      </c>
      <c r="Z432" s="2">
        <v>2871.4591095910832</v>
      </c>
      <c r="AA432" s="2">
        <v>2982.5532728243306</v>
      </c>
      <c r="AB432" s="2">
        <v>1816.476272414591</v>
      </c>
      <c r="AC432" s="2">
        <v>312.87180364152749</v>
      </c>
      <c r="AD432" s="2">
        <v>1771.6659935638882</v>
      </c>
      <c r="AE432" s="2">
        <v>555.66223874679838</v>
      </c>
      <c r="AF432" s="2">
        <v>1080.4762302210611</v>
      </c>
      <c r="AG432" s="2">
        <v>133.67836474071618</v>
      </c>
      <c r="AH432" s="2">
        <v>253.34489087325139</v>
      </c>
      <c r="AI432" s="2">
        <v>571207.36664260668</v>
      </c>
      <c r="AJ432" s="2">
        <v>540928.4010711842</v>
      </c>
      <c r="AL432" s="25">
        <v>0.91452889858748665</v>
      </c>
      <c r="AM432" s="25">
        <v>0.91633613818269799</v>
      </c>
      <c r="AN432" s="25">
        <v>0.90325811668710565</v>
      </c>
      <c r="AO432" s="25">
        <v>0.87168952099951036</v>
      </c>
      <c r="AP432" s="25">
        <v>0.75703341608069674</v>
      </c>
      <c r="AQ432" s="25">
        <v>0.91452889858748665</v>
      </c>
      <c r="AR432" s="25">
        <v>0.91633613818269799</v>
      </c>
      <c r="AS432" s="25">
        <v>0.90325811668710565</v>
      </c>
      <c r="AT432" s="25">
        <v>0.87168952099951036</v>
      </c>
      <c r="AU432" s="25">
        <v>0.75703341608069674</v>
      </c>
      <c r="AW432" s="1">
        <v>13.462649310665933</v>
      </c>
      <c r="AX432" s="1">
        <v>15.232268722940486</v>
      </c>
      <c r="AY432" s="2">
        <v>1987058.7383350586</v>
      </c>
      <c r="AZ432" s="1">
        <v>15.24467833825177</v>
      </c>
      <c r="BA432" s="1">
        <v>17.057250693912298</v>
      </c>
      <c r="BB432" s="2">
        <v>1539279.1333591733</v>
      </c>
      <c r="BC432" s="2">
        <f t="shared" si="56"/>
        <v>-447779.60497588525</v>
      </c>
      <c r="BD432" s="242">
        <f t="shared" si="57"/>
        <v>1.7820290275858373</v>
      </c>
      <c r="BE432" s="510">
        <f t="shared" si="51"/>
        <v>-251275.14650112312</v>
      </c>
      <c r="BF432" s="161">
        <f t="shared" si="52"/>
        <v>166965.15137149068</v>
      </c>
      <c r="BG432" s="2">
        <f t="shared" si="53"/>
        <v>899869.40076110978</v>
      </c>
      <c r="BI432">
        <f t="shared" si="54"/>
        <v>0</v>
      </c>
      <c r="BJ432" s="90">
        <f t="shared" si="55"/>
        <v>1</v>
      </c>
      <c r="BP432" s="206">
        <f t="shared" si="58"/>
        <v>899869.40076110978</v>
      </c>
    </row>
    <row r="433" spans="1:68">
      <c r="A433" s="11">
        <v>427</v>
      </c>
      <c r="C433" s="25">
        <v>0.92478069817187192</v>
      </c>
      <c r="D433" s="25">
        <v>7.5219301828128124E-2</v>
      </c>
      <c r="E433" s="426" t="e">
        <v>#REF!</v>
      </c>
      <c r="F433" s="25">
        <v>0.86103925265690973</v>
      </c>
      <c r="G433" s="25">
        <v>0.13896074734309027</v>
      </c>
      <c r="H433" s="426" t="e">
        <v>#REF!</v>
      </c>
      <c r="I433" s="25">
        <v>0.75415136658589033</v>
      </c>
      <c r="J433" s="25">
        <v>0.24584863341410962</v>
      </c>
      <c r="K433" s="426" t="e">
        <v>#REF!</v>
      </c>
      <c r="L433" s="25">
        <v>0.11911758726636534</v>
      </c>
      <c r="M433" s="25">
        <v>0.49679702581647228</v>
      </c>
      <c r="N433" s="25">
        <v>0.38408538691716243</v>
      </c>
      <c r="O433" s="25">
        <v>-11.444486976020887</v>
      </c>
      <c r="P433" s="25">
        <v>3.7235747434299582E-2</v>
      </c>
      <c r="Q433" s="25">
        <v>5.1158311618596047E-5</v>
      </c>
      <c r="R433" s="25">
        <v>1.0972238449002887</v>
      </c>
      <c r="S433" s="146"/>
      <c r="T433">
        <v>1.0143371064736952</v>
      </c>
      <c r="U433">
        <v>0.43003143122527404</v>
      </c>
      <c r="V433">
        <v>0.32710601904393521</v>
      </c>
      <c r="W433">
        <v>1</v>
      </c>
      <c r="Y433" s="2">
        <v>41.536673031035612</v>
      </c>
      <c r="Z433" s="2">
        <v>5309.3347105653957</v>
      </c>
      <c r="AA433" s="2">
        <v>1119.374731807203</v>
      </c>
      <c r="AB433" s="2">
        <v>4208.520346188875</v>
      </c>
      <c r="AC433" s="2">
        <v>572.98452375025909</v>
      </c>
      <c r="AD433" s="2">
        <v>3563.2297362083141</v>
      </c>
      <c r="AE433" s="2">
        <v>571.92032731920108</v>
      </c>
      <c r="AF433" s="2">
        <v>958.85353756381755</v>
      </c>
      <c r="AG433" s="2">
        <v>126.24979750298475</v>
      </c>
      <c r="AH433" s="2">
        <v>375.2743689276175</v>
      </c>
      <c r="AI433" s="2">
        <v>543232.52300482965</v>
      </c>
      <c r="AJ433" s="2">
        <v>513454.51125155768</v>
      </c>
      <c r="AL433" s="25">
        <v>0.92041347434486975</v>
      </c>
      <c r="AM433" s="25">
        <v>0.9150587432029007</v>
      </c>
      <c r="AN433" s="25">
        <v>0.90422744383428644</v>
      </c>
      <c r="AO433" s="25">
        <v>0.91357187586524347</v>
      </c>
      <c r="AP433" s="25">
        <v>0.63891415924727124</v>
      </c>
      <c r="AQ433" s="25">
        <v>0.92041347434486975</v>
      </c>
      <c r="AR433" s="25">
        <v>0.9150587432029007</v>
      </c>
      <c r="AS433" s="25">
        <v>0.90422744383428644</v>
      </c>
      <c r="AT433" s="25">
        <v>0.91357187586524347</v>
      </c>
      <c r="AU433" s="25">
        <v>0.63891415924727124</v>
      </c>
      <c r="AW433" s="1">
        <v>13.202947510655525</v>
      </c>
      <c r="AX433" s="1">
        <v>15.103016279684809</v>
      </c>
      <c r="AY433" s="2">
        <v>1699113.2771870473</v>
      </c>
      <c r="AZ433" s="1">
        <v>15.235362029839385</v>
      </c>
      <c r="BA433" s="1">
        <v>17.123897955436977</v>
      </c>
      <c r="BB433" s="2">
        <v>1304019.4292120214</v>
      </c>
      <c r="BC433" s="2">
        <f t="shared" si="56"/>
        <v>-395093.84797502588</v>
      </c>
      <c r="BD433" s="242">
        <f t="shared" si="57"/>
        <v>2.0324145191838596</v>
      </c>
      <c r="BE433" s="510">
        <f t="shared" si="51"/>
        <v>-194396.29280629256</v>
      </c>
      <c r="BF433" s="161">
        <f t="shared" si="52"/>
        <v>413358.32451783656</v>
      </c>
      <c r="BG433" s="2">
        <f t="shared" si="53"/>
        <v>1133638.4955622803</v>
      </c>
      <c r="BI433">
        <f t="shared" si="54"/>
        <v>0</v>
      </c>
      <c r="BJ433" s="90">
        <f t="shared" si="55"/>
        <v>1</v>
      </c>
      <c r="BP433" s="206">
        <f t="shared" si="58"/>
        <v>1133638.4955622803</v>
      </c>
    </row>
    <row r="434" spans="1:68">
      <c r="A434" s="11">
        <v>428</v>
      </c>
      <c r="C434" s="25">
        <v>0.91702130650278335</v>
      </c>
      <c r="D434" s="25">
        <v>8.2978693497216663E-2</v>
      </c>
      <c r="E434" s="426" t="e">
        <v>#REF!</v>
      </c>
      <c r="F434" s="25">
        <v>0.85575560386285121</v>
      </c>
      <c r="G434" s="25">
        <v>0.14424439613714876</v>
      </c>
      <c r="H434" s="426" t="e">
        <v>#REF!</v>
      </c>
      <c r="I434" s="25">
        <v>0.75155255986366065</v>
      </c>
      <c r="J434" s="25">
        <v>0.24844744013633938</v>
      </c>
      <c r="K434" s="426" t="e">
        <v>#REF!</v>
      </c>
      <c r="L434" s="25">
        <v>0.14698871498361071</v>
      </c>
      <c r="M434" s="25">
        <v>0.50001897397755313</v>
      </c>
      <c r="N434" s="25">
        <v>0.35299231103883616</v>
      </c>
      <c r="O434" s="25">
        <v>-10.936503438986655</v>
      </c>
      <c r="P434" s="25">
        <v>3.3902009853041593E-2</v>
      </c>
      <c r="Q434" s="25">
        <v>7.3913207468588582E-5</v>
      </c>
      <c r="R434" s="25">
        <v>1.0450012757312004</v>
      </c>
      <c r="S434" s="146"/>
      <c r="T434">
        <v>1.0497159938162348</v>
      </c>
      <c r="U434">
        <v>0.45432423706628511</v>
      </c>
      <c r="V434">
        <v>0.33200037818306843</v>
      </c>
      <c r="W434">
        <v>1</v>
      </c>
      <c r="Y434" s="2">
        <v>571.6787664446548</v>
      </c>
      <c r="Z434" s="2">
        <v>462.27428333422466</v>
      </c>
      <c r="AA434" s="2">
        <v>1672.276361027044</v>
      </c>
      <c r="AB434" s="2">
        <v>9018.806614684132</v>
      </c>
      <c r="AC434" s="2">
        <v>99.369541178393064</v>
      </c>
      <c r="AD434" s="2">
        <v>4582.3785166854468</v>
      </c>
      <c r="AE434" s="2">
        <v>563.04942759478058</v>
      </c>
      <c r="AF434" s="2">
        <v>997.36054499019917</v>
      </c>
      <c r="AG434" s="2">
        <v>59.024333893823446</v>
      </c>
      <c r="AH434" s="2">
        <v>409.25768268424213</v>
      </c>
      <c r="AI434" s="2">
        <v>516052.47716111329</v>
      </c>
      <c r="AJ434" s="2">
        <v>484215.4242898823</v>
      </c>
      <c r="AL434" s="25">
        <v>0.91514372801710597</v>
      </c>
      <c r="AM434" s="25">
        <v>0.90915561904694797</v>
      </c>
      <c r="AN434" s="25">
        <v>0.91111525797864101</v>
      </c>
      <c r="AO434" s="25">
        <v>0.84816468981912374</v>
      </c>
      <c r="AP434" s="25">
        <v>0.63290960487739256</v>
      </c>
      <c r="AQ434" s="25">
        <v>0.91514372801710597</v>
      </c>
      <c r="AR434" s="25">
        <v>0.90915561904694797</v>
      </c>
      <c r="AS434" s="25">
        <v>0.91111525797864101</v>
      </c>
      <c r="AT434" s="25">
        <v>0.84816468981912374</v>
      </c>
      <c r="AU434" s="25">
        <v>0.63290960487739256</v>
      </c>
      <c r="AW434" s="1">
        <v>13.112383063767918</v>
      </c>
      <c r="AX434" s="1">
        <v>15.259902229892269</v>
      </c>
      <c r="AY434" s="2">
        <v>1789237.1820712383</v>
      </c>
      <c r="AZ434" s="1">
        <v>14.979673470034074</v>
      </c>
      <c r="BA434" s="1">
        <v>17.074264126956326</v>
      </c>
      <c r="BB434" s="2">
        <v>1564048.9863477629</v>
      </c>
      <c r="BC434" s="2">
        <f t="shared" si="56"/>
        <v>-225188.19572347542</v>
      </c>
      <c r="BD434" s="242">
        <f t="shared" si="57"/>
        <v>1.8672904062661555</v>
      </c>
      <c r="BE434" s="510">
        <f t="shared" si="51"/>
        <v>-120596.2366473906</v>
      </c>
      <c r="BF434" s="161">
        <f t="shared" si="52"/>
        <v>308744.10813162848</v>
      </c>
      <c r="BG434" s="2">
        <f t="shared" si="53"/>
        <v>832698.76885768911</v>
      </c>
      <c r="BI434">
        <f t="shared" si="54"/>
        <v>0</v>
      </c>
      <c r="BJ434" s="90">
        <f t="shared" si="55"/>
        <v>1</v>
      </c>
      <c r="BP434" s="206">
        <f t="shared" si="58"/>
        <v>832698.76885768911</v>
      </c>
    </row>
    <row r="435" spans="1:68">
      <c r="A435" s="11">
        <v>429</v>
      </c>
      <c r="C435" s="25">
        <v>0.92441743976257551</v>
      </c>
      <c r="D435" s="25">
        <v>7.5582560237424545E-2</v>
      </c>
      <c r="E435" s="426" t="e">
        <v>#REF!</v>
      </c>
      <c r="F435" s="25">
        <v>0.85788214757415515</v>
      </c>
      <c r="G435" s="25">
        <v>0.14211785242584488</v>
      </c>
      <c r="H435" s="426" t="e">
        <v>#REF!</v>
      </c>
      <c r="I435" s="25">
        <v>0.74412654142283841</v>
      </c>
      <c r="J435" s="25">
        <v>0.25587345857716154</v>
      </c>
      <c r="K435" s="426" t="e">
        <v>#REF!</v>
      </c>
      <c r="L435" s="25">
        <v>0.11169870377054014</v>
      </c>
      <c r="M435" s="25">
        <v>0.50139551038597441</v>
      </c>
      <c r="N435" s="25">
        <v>0.38690578584348545</v>
      </c>
      <c r="O435" s="25">
        <v>-11.130518395039784</v>
      </c>
      <c r="P435" s="25">
        <v>3.3785968353548891E-2</v>
      </c>
      <c r="Q435" s="25">
        <v>6.0582303790612461E-5</v>
      </c>
      <c r="R435" s="25">
        <v>1.0690900010253841</v>
      </c>
      <c r="S435" s="146"/>
      <c r="T435">
        <v>1.0117471791572561</v>
      </c>
      <c r="U435">
        <v>0.44246134533058906</v>
      </c>
      <c r="V435">
        <v>0.3428678478686365</v>
      </c>
      <c r="W435">
        <v>1</v>
      </c>
      <c r="Y435" s="2">
        <v>182.40664623168382</v>
      </c>
      <c r="Z435" s="2">
        <v>345.95912938741407</v>
      </c>
      <c r="AA435" s="2">
        <v>763.08875590996331</v>
      </c>
      <c r="AB435" s="2">
        <v>7238.1710995673948</v>
      </c>
      <c r="AC435" s="2">
        <v>2441.2471762608043</v>
      </c>
      <c r="AD435" s="2">
        <v>859.02915349226078</v>
      </c>
      <c r="AE435" s="2">
        <v>584.37928446981982</v>
      </c>
      <c r="AF435" s="2">
        <v>1176.2288282059428</v>
      </c>
      <c r="AG435" s="2">
        <v>203.08761165903758</v>
      </c>
      <c r="AH435" s="2">
        <v>403.93750631809201</v>
      </c>
      <c r="AI435" s="2">
        <v>543633.71232771932</v>
      </c>
      <c r="AJ435" s="2">
        <v>507794.07638374314</v>
      </c>
      <c r="AL435" s="25">
        <v>0.91375734804991504</v>
      </c>
      <c r="AM435" s="25">
        <v>0.91464920694509066</v>
      </c>
      <c r="AN435" s="25">
        <v>0.91332433304626603</v>
      </c>
      <c r="AO435" s="25">
        <v>0.8179455823830668</v>
      </c>
      <c r="AP435" s="25">
        <v>0.68428910513394281</v>
      </c>
      <c r="AQ435" s="25">
        <v>0.91375734804991504</v>
      </c>
      <c r="AR435" s="25">
        <v>0.91464920694509066</v>
      </c>
      <c r="AS435" s="25">
        <v>0.91332433304626603</v>
      </c>
      <c r="AT435" s="25">
        <v>0.8179455823830668</v>
      </c>
      <c r="AU435" s="25">
        <v>0.68428910513394281</v>
      </c>
      <c r="AW435" s="1">
        <v>13.223498293229497</v>
      </c>
      <c r="AX435" s="1">
        <v>15.174360029612371</v>
      </c>
      <c r="AY435" s="2">
        <v>1705952.3126571183</v>
      </c>
      <c r="AZ435" s="1">
        <v>15.157178164463573</v>
      </c>
      <c r="BA435" s="1">
        <v>17.093736726275626</v>
      </c>
      <c r="BB435" s="2">
        <v>1358159.7490215297</v>
      </c>
      <c r="BC435" s="2">
        <f t="shared" si="56"/>
        <v>-347792.56363558862</v>
      </c>
      <c r="BD435" s="242">
        <f t="shared" si="57"/>
        <v>1.9336798712340766</v>
      </c>
      <c r="BE435" s="510">
        <f t="shared" si="51"/>
        <v>-179860.46646574803</v>
      </c>
      <c r="BF435" s="161">
        <f t="shared" si="52"/>
        <v>409807.41425960138</v>
      </c>
      <c r="BG435" s="2">
        <f t="shared" si="53"/>
        <v>1066988.7572926423</v>
      </c>
      <c r="BI435">
        <f t="shared" si="54"/>
        <v>0</v>
      </c>
      <c r="BJ435" s="90">
        <f t="shared" si="55"/>
        <v>1</v>
      </c>
      <c r="BP435" s="206">
        <f t="shared" si="58"/>
        <v>1066988.7572926423</v>
      </c>
    </row>
    <row r="436" spans="1:68">
      <c r="A436" s="11">
        <v>430</v>
      </c>
      <c r="C436" s="25">
        <v>0.91895486151012928</v>
      </c>
      <c r="D436" s="25">
        <v>8.1045138489870688E-2</v>
      </c>
      <c r="E436" s="426" t="e">
        <v>#REF!</v>
      </c>
      <c r="F436" s="25">
        <v>0.85979073094476499</v>
      </c>
      <c r="G436" s="25">
        <v>0.14020926905523495</v>
      </c>
      <c r="H436" s="426" t="e">
        <v>#REF!</v>
      </c>
      <c r="I436" s="25">
        <v>0.76309754312924161</v>
      </c>
      <c r="J436" s="25">
        <v>0.23690245687075842</v>
      </c>
      <c r="K436" s="426" t="e">
        <v>#REF!</v>
      </c>
      <c r="L436" s="25">
        <v>0.12440272190242685</v>
      </c>
      <c r="M436" s="25">
        <v>0.49782007952463925</v>
      </c>
      <c r="N436" s="25">
        <v>0.3777771985729339</v>
      </c>
      <c r="O436" s="25">
        <v>-11.179742315006338</v>
      </c>
      <c r="P436" s="25">
        <v>3.5925610435861705E-2</v>
      </c>
      <c r="Q436" s="25">
        <v>6.3095148535852934E-5</v>
      </c>
      <c r="R436" s="25">
        <v>1.0654415210857464</v>
      </c>
      <c r="S436" s="146"/>
      <c r="T436">
        <v>1.0617690325037568</v>
      </c>
      <c r="U436">
        <v>0.43543782930869973</v>
      </c>
      <c r="V436">
        <v>0.31660621916763898</v>
      </c>
      <c r="W436">
        <v>1</v>
      </c>
      <c r="Y436" s="2">
        <v>2164.710641373088</v>
      </c>
      <c r="Z436" s="2">
        <v>727.23385045788427</v>
      </c>
      <c r="AA436" s="2">
        <v>465.64806514428955</v>
      </c>
      <c r="AB436" s="2">
        <v>1281.6223858414617</v>
      </c>
      <c r="AC436" s="2">
        <v>264.66933137275174</v>
      </c>
      <c r="AD436" s="2">
        <v>3705.1444167068298</v>
      </c>
      <c r="AE436" s="2">
        <v>489.11655217805691</v>
      </c>
      <c r="AF436" s="2">
        <v>845.60408976433132</v>
      </c>
      <c r="AG436" s="2">
        <v>114.12634822965097</v>
      </c>
      <c r="AH436" s="2">
        <v>449.75005736485281</v>
      </c>
      <c r="AI436" s="2">
        <v>431483.09204464813</v>
      </c>
      <c r="AJ436" s="2">
        <v>391776.50914126716</v>
      </c>
      <c r="AL436" s="25">
        <v>0.92278920054957791</v>
      </c>
      <c r="AM436" s="25">
        <v>0.91376038849241992</v>
      </c>
      <c r="AN436" s="25">
        <v>0.89804256419458439</v>
      </c>
      <c r="AO436" s="25">
        <v>0.88054051390857602</v>
      </c>
      <c r="AP436" s="25">
        <v>0.71713580422138201</v>
      </c>
      <c r="AQ436" s="25">
        <v>0.92278920054957791</v>
      </c>
      <c r="AR436" s="25">
        <v>0.91376038849241992</v>
      </c>
      <c r="AS436" s="25">
        <v>0.89804256419458439</v>
      </c>
      <c r="AT436" s="25">
        <v>0.88054051390857602</v>
      </c>
      <c r="AU436" s="25">
        <v>0.71713580422138201</v>
      </c>
      <c r="AW436" s="1">
        <v>13.384222109647681</v>
      </c>
      <c r="AX436" s="1">
        <v>15.146803949079144</v>
      </c>
      <c r="AY436" s="2">
        <v>1365119.0745846713</v>
      </c>
      <c r="AZ436" s="1">
        <v>15.269314064076871</v>
      </c>
      <c r="BA436" s="1">
        <v>17.072229479802076</v>
      </c>
      <c r="BB436" s="2">
        <v>1054893.7248034843</v>
      </c>
      <c r="BC436" s="2">
        <f t="shared" si="56"/>
        <v>-310225.34978118702</v>
      </c>
      <c r="BD436" s="242">
        <f t="shared" si="57"/>
        <v>1.8850919544291909</v>
      </c>
      <c r="BE436" s="510">
        <f t="shared" si="51"/>
        <v>-164567.75440173357</v>
      </c>
      <c r="BF436" s="161">
        <f t="shared" si="52"/>
        <v>776356.46295895753</v>
      </c>
      <c r="BG436" s="2">
        <f t="shared" si="53"/>
        <v>1388196.5254488152</v>
      </c>
      <c r="BI436">
        <f t="shared" si="54"/>
        <v>0</v>
      </c>
      <c r="BJ436" s="90">
        <f t="shared" si="55"/>
        <v>1</v>
      </c>
      <c r="BP436" s="206">
        <f t="shared" si="58"/>
        <v>1388196.5254488152</v>
      </c>
    </row>
    <row r="437" spans="1:68">
      <c r="A437" s="11">
        <v>431</v>
      </c>
      <c r="C437" s="25">
        <v>0.91208647492791928</v>
      </c>
      <c r="D437" s="25">
        <v>8.7913525072080709E-2</v>
      </c>
      <c r="E437" s="426" t="e">
        <v>#REF!</v>
      </c>
      <c r="F437" s="25">
        <v>0.85594986568899556</v>
      </c>
      <c r="G437" s="25">
        <v>0.14405013431100447</v>
      </c>
      <c r="H437" s="426" t="e">
        <v>#REF!</v>
      </c>
      <c r="I437" s="25">
        <v>0.74286063655619872</v>
      </c>
      <c r="J437" s="25">
        <v>0.25713936344380134</v>
      </c>
      <c r="K437" s="426" t="e">
        <v>#REF!</v>
      </c>
      <c r="L437" s="25">
        <v>0.11243541750501995</v>
      </c>
      <c r="M437" s="25">
        <v>0.4956787298639786</v>
      </c>
      <c r="N437" s="25">
        <v>0.3918858526310014</v>
      </c>
      <c r="O437" s="25">
        <v>-10.810572697839794</v>
      </c>
      <c r="P437" s="25">
        <v>2.9988663437379846E-2</v>
      </c>
      <c r="Q437" s="25">
        <v>7.1126623947948589E-5</v>
      </c>
      <c r="R437" s="25">
        <v>1.0580609895717279</v>
      </c>
      <c r="S437" s="146"/>
      <c r="T437">
        <v>1.0824043063093571</v>
      </c>
      <c r="U437">
        <v>0.4431139995586803</v>
      </c>
      <c r="V437">
        <v>0.34328512355581592</v>
      </c>
      <c r="W437">
        <v>1</v>
      </c>
      <c r="Y437" s="2">
        <v>102.31594839807462</v>
      </c>
      <c r="Z437" s="2">
        <v>2849.3458038308459</v>
      </c>
      <c r="AA437" s="2">
        <v>610.28613915177948</v>
      </c>
      <c r="AB437" s="2">
        <v>10561.844018960475</v>
      </c>
      <c r="AC437" s="2">
        <v>1344.2164258168698</v>
      </c>
      <c r="AD437" s="2">
        <v>4136.8143831517582</v>
      </c>
      <c r="AE437" s="2">
        <v>567.38198693616414</v>
      </c>
      <c r="AF437" s="2">
        <v>987.52816763435476</v>
      </c>
      <c r="AG437" s="2">
        <v>119.8565509790507</v>
      </c>
      <c r="AH437" s="2">
        <v>849.28393475339431</v>
      </c>
      <c r="AI437" s="2">
        <v>576848.80012018257</v>
      </c>
      <c r="AJ437" s="2">
        <v>555838.10209321254</v>
      </c>
      <c r="AL437" s="25">
        <v>0.91640500219648446</v>
      </c>
      <c r="AM437" s="25">
        <v>0.91628062347905992</v>
      </c>
      <c r="AN437" s="25">
        <v>0.91239416181658273</v>
      </c>
      <c r="AO437" s="25">
        <v>0.85495338556105072</v>
      </c>
      <c r="AP437" s="25">
        <v>0.70133322126905706</v>
      </c>
      <c r="AQ437" s="25">
        <v>0.91640500219648446</v>
      </c>
      <c r="AR437" s="25">
        <v>0.91628062347905992</v>
      </c>
      <c r="AS437" s="25">
        <v>0.91239416181658273</v>
      </c>
      <c r="AT437" s="25">
        <v>0.85495338556105072</v>
      </c>
      <c r="AU437" s="25">
        <v>0.70133322126905706</v>
      </c>
      <c r="AW437" s="1">
        <v>12.972152708737095</v>
      </c>
      <c r="AX437" s="1">
        <v>14.797032350663381</v>
      </c>
      <c r="AY437" s="2">
        <v>1878472.0602600293</v>
      </c>
      <c r="AZ437" s="1">
        <v>14.813918773662769</v>
      </c>
      <c r="BA437" s="1">
        <v>16.652259323079111</v>
      </c>
      <c r="BB437" s="2">
        <v>1626963.0608114949</v>
      </c>
      <c r="BC437" s="2">
        <f t="shared" si="56"/>
        <v>-251508.99944853433</v>
      </c>
      <c r="BD437" s="242">
        <f t="shared" si="57"/>
        <v>1.8417660649256735</v>
      </c>
      <c r="BE437" s="510">
        <f t="shared" si="51"/>
        <v>-136558.60222328739</v>
      </c>
      <c r="BF437" s="161">
        <f t="shared" si="52"/>
        <v>197072.37313790596</v>
      </c>
      <c r="BG437" s="2">
        <f t="shared" si="53"/>
        <v>743263.94297454786</v>
      </c>
      <c r="BI437">
        <f t="shared" si="54"/>
        <v>0</v>
      </c>
      <c r="BJ437" s="90">
        <f t="shared" si="55"/>
        <v>1</v>
      </c>
      <c r="BP437" s="206">
        <f t="shared" si="58"/>
        <v>743263.94297454786</v>
      </c>
    </row>
    <row r="438" spans="1:68">
      <c r="A438" s="11">
        <v>432</v>
      </c>
      <c r="C438" s="25">
        <v>0.91591291283901244</v>
      </c>
      <c r="D438" s="25">
        <v>8.4087087160987506E-2</v>
      </c>
      <c r="E438" s="426" t="e">
        <v>#REF!</v>
      </c>
      <c r="F438" s="25">
        <v>0.86308158323102679</v>
      </c>
      <c r="G438" s="25">
        <v>0.13691841676897323</v>
      </c>
      <c r="H438" s="426" t="e">
        <v>#REF!</v>
      </c>
      <c r="I438" s="25">
        <v>0.74172512857137463</v>
      </c>
      <c r="J438" s="25">
        <v>0.25827487142862532</v>
      </c>
      <c r="K438" s="426" t="e">
        <v>#REF!</v>
      </c>
      <c r="L438" s="25">
        <v>0.13141410854892466</v>
      </c>
      <c r="M438" s="25">
        <v>0.50000042090828689</v>
      </c>
      <c r="N438" s="25">
        <v>0.36858547054278845</v>
      </c>
      <c r="O438" s="25">
        <v>-11.196184963950195</v>
      </c>
      <c r="P438" s="25">
        <v>3.6145381337786407E-2</v>
      </c>
      <c r="Q438" s="25">
        <v>6.2641726289389563E-5</v>
      </c>
      <c r="R438" s="25">
        <v>1.0758620128489527</v>
      </c>
      <c r="S438" s="146"/>
      <c r="T438">
        <v>1.064507691276072</v>
      </c>
      <c r="U438">
        <v>0.42990422728099342</v>
      </c>
      <c r="V438">
        <v>0.34431082364027482</v>
      </c>
      <c r="W438">
        <v>1</v>
      </c>
      <c r="Y438" s="2">
        <v>2375.6579283573751</v>
      </c>
      <c r="Z438" s="2">
        <v>13761.543834376971</v>
      </c>
      <c r="AA438" s="2">
        <v>270.45866807082177</v>
      </c>
      <c r="AB438" s="2">
        <v>2077.9721285730907</v>
      </c>
      <c r="AC438" s="2">
        <v>427.51249905136876</v>
      </c>
      <c r="AD438" s="2">
        <v>1142.140937458473</v>
      </c>
      <c r="AE438" s="2">
        <v>559.19510236123222</v>
      </c>
      <c r="AF438" s="2">
        <v>1377.0587049891603</v>
      </c>
      <c r="AG438" s="2">
        <v>137.7222763759471</v>
      </c>
      <c r="AH438" s="2">
        <v>633.59280137766348</v>
      </c>
      <c r="AI438" s="2">
        <v>576849.86844811263</v>
      </c>
      <c r="AJ438" s="2">
        <v>541474.86034571158</v>
      </c>
      <c r="AL438" s="25">
        <v>0.91464339932506677</v>
      </c>
      <c r="AM438" s="25">
        <v>0.91465716012736731</v>
      </c>
      <c r="AN438" s="25">
        <v>0.90006077537698859</v>
      </c>
      <c r="AO438" s="25">
        <v>0.85822662248092774</v>
      </c>
      <c r="AP438" s="25">
        <v>0.66893051782279112</v>
      </c>
      <c r="AQ438" s="25">
        <v>0.91464339932506677</v>
      </c>
      <c r="AR438" s="25">
        <v>0.91465716012736731</v>
      </c>
      <c r="AS438" s="25">
        <v>0.90006077537698859</v>
      </c>
      <c r="AT438" s="25">
        <v>0.85822662248092774</v>
      </c>
      <c r="AU438" s="25">
        <v>0.66893051782279112</v>
      </c>
      <c r="AW438" s="1">
        <v>13.058617903282066</v>
      </c>
      <c r="AX438" s="1">
        <v>15.025170043360689</v>
      </c>
      <c r="AY438" s="2">
        <v>2051836.6373778516</v>
      </c>
      <c r="AZ438" s="1">
        <v>14.958533836975489</v>
      </c>
      <c r="BA438" s="1">
        <v>16.922544508647604</v>
      </c>
      <c r="BB438" s="2">
        <v>1414683.6569658793</v>
      </c>
      <c r="BC438" s="2">
        <f t="shared" si="56"/>
        <v>-637152.98041197238</v>
      </c>
      <c r="BD438" s="242">
        <f t="shared" si="57"/>
        <v>1.899915933693423</v>
      </c>
      <c r="BE438" s="510">
        <f t="shared" si="51"/>
        <v>-335358.51198076515</v>
      </c>
      <c r="BF438" s="161">
        <f t="shared" si="52"/>
        <v>37542.227147278842</v>
      </c>
      <c r="BG438" s="2">
        <f t="shared" si="53"/>
        <v>978681.75695019914</v>
      </c>
      <c r="BI438">
        <f t="shared" si="54"/>
        <v>0</v>
      </c>
      <c r="BJ438" s="90">
        <f t="shared" si="55"/>
        <v>1</v>
      </c>
      <c r="BP438" s="206">
        <f t="shared" si="58"/>
        <v>978681.75695019914</v>
      </c>
    </row>
    <row r="439" spans="1:68">
      <c r="A439" s="11">
        <v>433</v>
      </c>
      <c r="C439" s="25">
        <v>0.91887117029287824</v>
      </c>
      <c r="D439" s="25">
        <v>8.1128829707121763E-2</v>
      </c>
      <c r="E439" s="426" t="e">
        <v>#REF!</v>
      </c>
      <c r="F439" s="25">
        <v>0.85171471878978022</v>
      </c>
      <c r="G439" s="25">
        <v>0.14828528121021983</v>
      </c>
      <c r="H439" s="426" t="e">
        <v>#REF!</v>
      </c>
      <c r="I439" s="25">
        <v>0.75063213319636191</v>
      </c>
      <c r="J439" s="25">
        <v>0.24936786680363809</v>
      </c>
      <c r="K439" s="426" t="e">
        <v>#REF!</v>
      </c>
      <c r="L439" s="25">
        <v>0.15572943290422037</v>
      </c>
      <c r="M439" s="25">
        <v>0.50231720531088575</v>
      </c>
      <c r="N439" s="25">
        <v>0.34195336178489388</v>
      </c>
      <c r="O439" s="25">
        <v>-11.066474638596766</v>
      </c>
      <c r="P439" s="25">
        <v>3.3916340849199769E-2</v>
      </c>
      <c r="Q439" s="25">
        <v>6.4943797046248831E-5</v>
      </c>
      <c r="R439" s="25">
        <v>1.0721510491471895</v>
      </c>
      <c r="S439" s="146"/>
      <c r="T439">
        <v>1.0341155254102752</v>
      </c>
      <c r="U439">
        <v>0.45794428347973953</v>
      </c>
      <c r="V439">
        <v>0.33169018094895586</v>
      </c>
      <c r="W439">
        <v>1</v>
      </c>
      <c r="Y439" s="2">
        <v>653.93183438832318</v>
      </c>
      <c r="Z439" s="2">
        <v>7584.3636257978433</v>
      </c>
      <c r="AA439" s="2">
        <v>2318.8656275985968</v>
      </c>
      <c r="AB439" s="2">
        <v>9401.7143546043008</v>
      </c>
      <c r="AC439" s="2">
        <v>237.52030901937997</v>
      </c>
      <c r="AD439" s="2">
        <v>2098.9069727891915</v>
      </c>
      <c r="AE439" s="2">
        <v>594.46825964955951</v>
      </c>
      <c r="AF439" s="2">
        <v>940.47922845484584</v>
      </c>
      <c r="AG439" s="2">
        <v>175.16568242495811</v>
      </c>
      <c r="AH439" s="2">
        <v>297.66185869177389</v>
      </c>
      <c r="AI439" s="2">
        <v>474357.91514585214</v>
      </c>
      <c r="AJ439" s="2">
        <v>431310.86047677143</v>
      </c>
      <c r="AL439" s="25">
        <v>0.91922704118894005</v>
      </c>
      <c r="AM439" s="25">
        <v>0.91856595299303212</v>
      </c>
      <c r="AN439" s="25">
        <v>0.91736949365699316</v>
      </c>
      <c r="AO439" s="25">
        <v>0.86878593003837179</v>
      </c>
      <c r="AP439" s="25">
        <v>0.67224060161408961</v>
      </c>
      <c r="AQ439" s="25">
        <v>0.91922704118894005</v>
      </c>
      <c r="AR439" s="25">
        <v>0.91856595299303212</v>
      </c>
      <c r="AS439" s="25">
        <v>0.91736949365699316</v>
      </c>
      <c r="AT439" s="25">
        <v>0.86878593003837179</v>
      </c>
      <c r="AU439" s="25">
        <v>0.67224060161408961</v>
      </c>
      <c r="AW439" s="1">
        <v>13.262094888393261</v>
      </c>
      <c r="AX439" s="1">
        <v>15.204832754688036</v>
      </c>
      <c r="AY439" s="2">
        <v>1670804.7791251391</v>
      </c>
      <c r="AZ439" s="1">
        <v>15.136588354430145</v>
      </c>
      <c r="BA439" s="1">
        <v>17.04190772706686</v>
      </c>
      <c r="BB439" s="2">
        <v>1377744.713140626</v>
      </c>
      <c r="BC439" s="2">
        <f t="shared" si="56"/>
        <v>-293060.06598451314</v>
      </c>
      <c r="BD439" s="242">
        <f t="shared" si="57"/>
        <v>1.8744934660368848</v>
      </c>
      <c r="BE439" s="510">
        <f t="shared" si="51"/>
        <v>-156340.93758892117</v>
      </c>
      <c r="BF439" s="161">
        <f t="shared" si="52"/>
        <v>451130.40301778261</v>
      </c>
      <c r="BG439" s="2">
        <f t="shared" si="53"/>
        <v>1044109.4235681971</v>
      </c>
      <c r="BI439">
        <f t="shared" si="54"/>
        <v>0</v>
      </c>
      <c r="BJ439" s="90">
        <f t="shared" si="55"/>
        <v>1</v>
      </c>
      <c r="BP439" s="206">
        <f t="shared" si="58"/>
        <v>1044109.4235681971</v>
      </c>
    </row>
    <row r="440" spans="1:68">
      <c r="A440" s="11">
        <v>434</v>
      </c>
      <c r="C440" s="25">
        <v>0.91410752355933256</v>
      </c>
      <c r="D440" s="25">
        <v>8.5892476440667428E-2</v>
      </c>
      <c r="E440" s="426" t="e">
        <v>#REF!</v>
      </c>
      <c r="F440" s="25">
        <v>0.85669135837593069</v>
      </c>
      <c r="G440" s="25">
        <v>0.14330864162406931</v>
      </c>
      <c r="H440" s="426" t="e">
        <v>#REF!</v>
      </c>
      <c r="I440" s="25">
        <v>0.73846486485295926</v>
      </c>
      <c r="J440" s="25">
        <v>0.2615351351470408</v>
      </c>
      <c r="K440" s="426" t="e">
        <v>#REF!</v>
      </c>
      <c r="L440" s="25">
        <v>8.1032768790119891E-2</v>
      </c>
      <c r="M440" s="25">
        <v>0.50176254252172336</v>
      </c>
      <c r="N440" s="25">
        <v>0.41720468868815674</v>
      </c>
      <c r="O440" s="25">
        <v>-11.468374223855459</v>
      </c>
      <c r="P440" s="25">
        <v>3.3257811455075302E-2</v>
      </c>
      <c r="Q440" s="25">
        <v>4.2265215334007098E-5</v>
      </c>
      <c r="R440" s="25">
        <v>1.1303579103354393</v>
      </c>
      <c r="S440" s="146"/>
      <c r="T440">
        <v>1.1449528846672579</v>
      </c>
      <c r="U440">
        <v>0.44785026685668289</v>
      </c>
      <c r="V440">
        <v>0.34915299435397928</v>
      </c>
      <c r="W440">
        <v>1</v>
      </c>
      <c r="Y440" s="2">
        <v>3894.4664198538471</v>
      </c>
      <c r="Z440" s="2">
        <v>2147.3644718379333</v>
      </c>
      <c r="AA440" s="2">
        <v>777.35735438177562</v>
      </c>
      <c r="AB440" s="2">
        <v>6005.5355811792742</v>
      </c>
      <c r="AC440" s="2">
        <v>1913.6769886234979</v>
      </c>
      <c r="AD440" s="2">
        <v>2211.032036041157</v>
      </c>
      <c r="AE440" s="2">
        <v>585.17374906476709</v>
      </c>
      <c r="AF440" s="2">
        <v>1090.6703055689077</v>
      </c>
      <c r="AG440" s="2">
        <v>162.58521827893833</v>
      </c>
      <c r="AH440" s="2">
        <v>639.89454325273744</v>
      </c>
      <c r="AI440" s="2">
        <v>762082.66060881934</v>
      </c>
      <c r="AJ440" s="2">
        <v>722681.21446355421</v>
      </c>
      <c r="AL440" s="25">
        <v>0.91397800689849495</v>
      </c>
      <c r="AM440" s="25">
        <v>0.91848226179229386</v>
      </c>
      <c r="AN440" s="25">
        <v>0.91192705594617429</v>
      </c>
      <c r="AO440" s="25">
        <v>0.88671944916501211</v>
      </c>
      <c r="AP440" s="25">
        <v>0.59499708474860247</v>
      </c>
      <c r="AQ440" s="25">
        <v>0.91397800689849495</v>
      </c>
      <c r="AR440" s="25">
        <v>0.91848226179229386</v>
      </c>
      <c r="AS440" s="25">
        <v>0.91192705594617429</v>
      </c>
      <c r="AT440" s="25">
        <v>0.88671944916501211</v>
      </c>
      <c r="AU440" s="25">
        <v>0.59499708474860247</v>
      </c>
      <c r="AW440" s="1">
        <v>12.821723563888101</v>
      </c>
      <c r="AX440" s="1">
        <v>14.781231758658661</v>
      </c>
      <c r="AY440" s="2">
        <v>2128231.2308530509</v>
      </c>
      <c r="AZ440" s="1">
        <v>14.534796872609382</v>
      </c>
      <c r="BA440" s="1">
        <v>16.472871037098056</v>
      </c>
      <c r="BB440" s="2">
        <v>1716666.4103359622</v>
      </c>
      <c r="BC440" s="2">
        <f t="shared" si="56"/>
        <v>-411564.82051708875</v>
      </c>
      <c r="BD440" s="242">
        <f t="shared" si="57"/>
        <v>1.7130733087212811</v>
      </c>
      <c r="BE440" s="510">
        <f t="shared" si="51"/>
        <v>-240249.39179298765</v>
      </c>
      <c r="BF440" s="161">
        <f t="shared" si="52"/>
        <v>-76755.460630954709</v>
      </c>
      <c r="BG440" s="2">
        <f t="shared" si="53"/>
        <v>608901.08928153897</v>
      </c>
      <c r="BI440">
        <f t="shared" si="54"/>
        <v>0</v>
      </c>
      <c r="BJ440" s="90">
        <f t="shared" si="55"/>
        <v>1</v>
      </c>
      <c r="BP440" s="206">
        <f t="shared" si="58"/>
        <v>608901.08928153897</v>
      </c>
    </row>
    <row r="441" spans="1:68">
      <c r="A441" s="11">
        <v>435</v>
      </c>
      <c r="C441" s="25">
        <v>0.92381669953583634</v>
      </c>
      <c r="D441" s="25">
        <v>7.618330046416362E-2</v>
      </c>
      <c r="E441" s="426" t="e">
        <v>#REF!</v>
      </c>
      <c r="F441" s="25">
        <v>0.85629786739348912</v>
      </c>
      <c r="G441" s="25">
        <v>0.14370213260651082</v>
      </c>
      <c r="H441" s="426" t="e">
        <v>#REF!</v>
      </c>
      <c r="I441" s="25">
        <v>0.7539515690440054</v>
      </c>
      <c r="J441" s="25">
        <v>0.24604843095599457</v>
      </c>
      <c r="K441" s="426" t="e">
        <v>#REF!</v>
      </c>
      <c r="L441" s="25">
        <v>7.1066348215320763E-2</v>
      </c>
      <c r="M441" s="25">
        <v>0.49982522678449076</v>
      </c>
      <c r="N441" s="25">
        <v>0.42910842500018853</v>
      </c>
      <c r="O441" s="25">
        <v>-11.026334862780685</v>
      </c>
      <c r="P441" s="25">
        <v>2.9728115968446198E-2</v>
      </c>
      <c r="Q441" s="25">
        <v>5.6698999544392613E-5</v>
      </c>
      <c r="R441" s="25">
        <v>1.0889111598495695</v>
      </c>
      <c r="S441" s="146"/>
      <c r="T441">
        <v>0.99224622155948894</v>
      </c>
      <c r="U441">
        <v>0.44871089673726922</v>
      </c>
      <c r="V441">
        <v>0.32503151517565865</v>
      </c>
      <c r="W441">
        <v>1</v>
      </c>
      <c r="Y441" s="2">
        <v>531.937607455136</v>
      </c>
      <c r="Z441" s="2">
        <v>1472.255404011052</v>
      </c>
      <c r="AA441" s="2">
        <v>5465.4373493469584</v>
      </c>
      <c r="AB441" s="2">
        <v>221.38319912056818</v>
      </c>
      <c r="AC441" s="2">
        <v>687.94584603049645</v>
      </c>
      <c r="AD441" s="2">
        <v>2997.68701033351</v>
      </c>
      <c r="AE441" s="2">
        <v>589.00405225605073</v>
      </c>
      <c r="AF441" s="2">
        <v>1245.1713758668486</v>
      </c>
      <c r="AG441" s="2">
        <v>78.608300651720057</v>
      </c>
      <c r="AH441" s="2">
        <v>330.63492751247082</v>
      </c>
      <c r="AI441" s="2">
        <v>526361.35179719923</v>
      </c>
      <c r="AJ441" s="2">
        <v>489057.21173948603</v>
      </c>
      <c r="AL441" s="25">
        <v>0.91427259983190567</v>
      </c>
      <c r="AM441" s="25">
        <v>0.9167702650196019</v>
      </c>
      <c r="AN441" s="25">
        <v>0.91024944090239457</v>
      </c>
      <c r="AO441" s="25">
        <v>0.8265177400590844</v>
      </c>
      <c r="AP441" s="25">
        <v>0.75358433218764975</v>
      </c>
      <c r="AQ441" s="25">
        <v>0.91427259983190567</v>
      </c>
      <c r="AR441" s="25">
        <v>0.9167702650196019</v>
      </c>
      <c r="AS441" s="25">
        <v>0.91024944090239457</v>
      </c>
      <c r="AT441" s="25">
        <v>0.8265177400590844</v>
      </c>
      <c r="AU441" s="25">
        <v>0.75358433218764975</v>
      </c>
      <c r="AW441" s="1">
        <v>13.03933525017759</v>
      </c>
      <c r="AX441" s="1">
        <v>14.714795641741979</v>
      </c>
      <c r="AY441" s="2">
        <v>1438937.7326134888</v>
      </c>
      <c r="AZ441" s="1">
        <v>15.101273101984438</v>
      </c>
      <c r="BA441" s="1">
        <v>16.840990784602226</v>
      </c>
      <c r="BB441" s="2">
        <v>1156059.1141626062</v>
      </c>
      <c r="BC441" s="2">
        <f t="shared" si="56"/>
        <v>-282878.61845088261</v>
      </c>
      <c r="BD441" s="242">
        <f t="shared" si="57"/>
        <v>2.0619378518068476</v>
      </c>
      <c r="BE441" s="510">
        <f t="shared" si="51"/>
        <v>-137190.66178595053</v>
      </c>
      <c r="BF441" s="161">
        <f t="shared" si="52"/>
        <v>647355.90741492552</v>
      </c>
      <c r="BG441" s="2">
        <f t="shared" si="53"/>
        <v>1260144.582154904</v>
      </c>
      <c r="BI441">
        <f t="shared" si="54"/>
        <v>0</v>
      </c>
      <c r="BJ441" s="90">
        <f t="shared" si="55"/>
        <v>1</v>
      </c>
      <c r="BP441" s="206">
        <f t="shared" si="58"/>
        <v>1260144.582154904</v>
      </c>
    </row>
    <row r="442" spans="1:68">
      <c r="A442" s="11">
        <v>436</v>
      </c>
      <c r="C442" s="25">
        <v>0.91752996330739611</v>
      </c>
      <c r="D442" s="25">
        <v>8.2470036692603901E-2</v>
      </c>
      <c r="E442" s="426" t="e">
        <v>#REF!</v>
      </c>
      <c r="F442" s="25">
        <v>0.85681996937717297</v>
      </c>
      <c r="G442" s="25">
        <v>0.14318003062282708</v>
      </c>
      <c r="H442" s="426" t="e">
        <v>#REF!</v>
      </c>
      <c r="I442" s="25">
        <v>0.74947615273701795</v>
      </c>
      <c r="J442" s="25">
        <v>0.25052384726298199</v>
      </c>
      <c r="K442" s="426" t="e">
        <v>#REF!</v>
      </c>
      <c r="L442" s="25">
        <v>0.11395618763810755</v>
      </c>
      <c r="M442" s="25">
        <v>0.50080947411361632</v>
      </c>
      <c r="N442" s="25">
        <v>0.38523433824827613</v>
      </c>
      <c r="O442" s="25">
        <v>-10.827034894502891</v>
      </c>
      <c r="P442" s="25">
        <v>3.0887282327362153E-2</v>
      </c>
      <c r="Q442" s="25">
        <v>7.2656403013414447E-5</v>
      </c>
      <c r="R442" s="25">
        <v>1.06282677037514</v>
      </c>
      <c r="S442" s="146"/>
      <c r="T442">
        <v>1.1058276273571257</v>
      </c>
      <c r="U442">
        <v>0.44779091803771526</v>
      </c>
      <c r="V442">
        <v>0.33238525985333806</v>
      </c>
      <c r="W442">
        <v>1</v>
      </c>
      <c r="Y442" s="2">
        <v>2177.6354767547377</v>
      </c>
      <c r="Z442" s="2">
        <v>101.32130815913739</v>
      </c>
      <c r="AA442" s="2">
        <v>2300.0370067339049</v>
      </c>
      <c r="AB442" s="2">
        <v>106.25249317814293</v>
      </c>
      <c r="AC442" s="2">
        <v>219.92376484587294</v>
      </c>
      <c r="AD442" s="2">
        <v>296.3587532359528</v>
      </c>
      <c r="AE442" s="2">
        <v>515.54071317221292</v>
      </c>
      <c r="AF442" s="2">
        <v>969.83500955236434</v>
      </c>
      <c r="AG442" s="2">
        <v>139.20426335330217</v>
      </c>
      <c r="AH442" s="2">
        <v>381.82857542974284</v>
      </c>
      <c r="AI442" s="2">
        <v>361454.75692206639</v>
      </c>
      <c r="AJ442" s="2">
        <v>325320.74002389418</v>
      </c>
      <c r="AL442" s="25">
        <v>0.91659676876046836</v>
      </c>
      <c r="AM442" s="25">
        <v>0.90943337162185589</v>
      </c>
      <c r="AN442" s="25">
        <v>0.90395475632477251</v>
      </c>
      <c r="AO442" s="25">
        <v>0.86310864674363885</v>
      </c>
      <c r="AP442" s="25">
        <v>0.80645884179067173</v>
      </c>
      <c r="AQ442" s="25">
        <v>0.91659676876046836</v>
      </c>
      <c r="AR442" s="25">
        <v>0.90943337162185589</v>
      </c>
      <c r="AS442" s="25">
        <v>0.90395475632477251</v>
      </c>
      <c r="AT442" s="25">
        <v>0.86310864674363885</v>
      </c>
      <c r="AU442" s="25">
        <v>0.80645884179067173</v>
      </c>
      <c r="AW442" s="1">
        <v>13.494624206089563</v>
      </c>
      <c r="AX442" s="1">
        <v>15.079203543505013</v>
      </c>
      <c r="AY442" s="2">
        <v>1063167.9884756671</v>
      </c>
      <c r="AZ442" s="1">
        <v>15.150025368811006</v>
      </c>
      <c r="BA442" s="1">
        <v>16.83552912402202</v>
      </c>
      <c r="BB442" s="2">
        <v>830713.37100277492</v>
      </c>
      <c r="BC442" s="2">
        <f t="shared" si="56"/>
        <v>-232454.61747289216</v>
      </c>
      <c r="BD442" s="242">
        <f t="shared" si="57"/>
        <v>1.6554011627214429</v>
      </c>
      <c r="BE442" s="510">
        <f t="shared" si="51"/>
        <v>-140421.92473197368</v>
      </c>
      <c r="BF442" s="161">
        <f t="shared" si="52"/>
        <v>1095971.884498663</v>
      </c>
      <c r="BG442" s="2">
        <f t="shared" si="53"/>
        <v>1593290.6880069862</v>
      </c>
      <c r="BI442">
        <f t="shared" si="54"/>
        <v>0</v>
      </c>
      <c r="BJ442" s="90">
        <f t="shared" si="55"/>
        <v>1</v>
      </c>
      <c r="BP442" s="206">
        <f t="shared" si="58"/>
        <v>1593290.6880069862</v>
      </c>
    </row>
    <row r="443" spans="1:68">
      <c r="A443" s="11">
        <v>437</v>
      </c>
      <c r="C443" s="25">
        <v>0.91983312313765442</v>
      </c>
      <c r="D443" s="25">
        <v>8.0166876862345637E-2</v>
      </c>
      <c r="E443" s="426" t="e">
        <v>#REF!</v>
      </c>
      <c r="F443" s="25">
        <v>0.85680457266506749</v>
      </c>
      <c r="G443" s="25">
        <v>0.14319542733493246</v>
      </c>
      <c r="H443" s="426" t="e">
        <v>#REF!</v>
      </c>
      <c r="I443" s="25">
        <v>0.74060606298891307</v>
      </c>
      <c r="J443" s="25">
        <v>0.25939393701108693</v>
      </c>
      <c r="K443" s="426" t="e">
        <v>#REF!</v>
      </c>
      <c r="L443" s="25">
        <v>0.15552423603318211</v>
      </c>
      <c r="M443" s="25">
        <v>0.5030837419465829</v>
      </c>
      <c r="N443" s="25">
        <v>0.341392022020235</v>
      </c>
      <c r="O443" s="25">
        <v>-11.052944067517485</v>
      </c>
      <c r="P443" s="25">
        <v>3.1715048363932213E-2</v>
      </c>
      <c r="Q443" s="25">
        <v>6.0015239505617318E-5</v>
      </c>
      <c r="R443" s="25">
        <v>1.0794331878309664</v>
      </c>
      <c r="S443" s="146"/>
      <c r="T443">
        <v>1.0465464965720697</v>
      </c>
      <c r="U443">
        <v>0.44569882427971763</v>
      </c>
      <c r="V443">
        <v>0.34719193330418713</v>
      </c>
      <c r="W443">
        <v>1</v>
      </c>
      <c r="Y443" s="2">
        <v>1397.0880434690112</v>
      </c>
      <c r="Z443" s="2">
        <v>759.32972591102236</v>
      </c>
      <c r="AA443" s="2">
        <v>106.72751421999573</v>
      </c>
      <c r="AB443" s="2">
        <v>1707.5630243548128</v>
      </c>
      <c r="AC443" s="2">
        <v>536.49502042726454</v>
      </c>
      <c r="AD443" s="2">
        <v>4502.9374065027177</v>
      </c>
      <c r="AE443" s="2">
        <v>571.94193562445002</v>
      </c>
      <c r="AF443" s="2">
        <v>1216.7516383702362</v>
      </c>
      <c r="AG443" s="2">
        <v>151.49817126928073</v>
      </c>
      <c r="AH443" s="2">
        <v>399.53254545931753</v>
      </c>
      <c r="AI443" s="2">
        <v>678912.10815648735</v>
      </c>
      <c r="AJ443" s="2">
        <v>649398.71610721352</v>
      </c>
      <c r="AL443" s="25">
        <v>0.92207577395891882</v>
      </c>
      <c r="AM443" s="25">
        <v>0.91532916592141944</v>
      </c>
      <c r="AN443" s="25">
        <v>0.90861992713708861</v>
      </c>
      <c r="AO443" s="25">
        <v>0.85540847849831314</v>
      </c>
      <c r="AP443" s="25">
        <v>0.78098427486331234</v>
      </c>
      <c r="AQ443" s="25">
        <v>0.92207577395891882</v>
      </c>
      <c r="AR443" s="25">
        <v>0.91532916592141944</v>
      </c>
      <c r="AS443" s="25">
        <v>0.90861992713708861</v>
      </c>
      <c r="AT443" s="25">
        <v>0.85540847849831314</v>
      </c>
      <c r="AU443" s="25">
        <v>0.78098427486331234</v>
      </c>
      <c r="AW443" s="1">
        <v>13.653936780456561</v>
      </c>
      <c r="AX443" s="1">
        <v>15.30483133214935</v>
      </c>
      <c r="AY443" s="2">
        <v>2342745.7971385489</v>
      </c>
      <c r="AZ443" s="1">
        <v>15.387739344646967</v>
      </c>
      <c r="BA443" s="1">
        <v>17.091914147843227</v>
      </c>
      <c r="BB443" s="2">
        <v>1814900.7316598662</v>
      </c>
      <c r="BC443" s="2">
        <f t="shared" si="56"/>
        <v>-527845.06547868275</v>
      </c>
      <c r="BD443" s="242">
        <f t="shared" si="57"/>
        <v>1.7338025641904053</v>
      </c>
      <c r="BE443" s="510">
        <f t="shared" si="51"/>
        <v>-304443.58335873071</v>
      </c>
      <c r="BF443" s="161">
        <f t="shared" si="52"/>
        <v>-158115.91226549912</v>
      </c>
      <c r="BG443" s="2">
        <f t="shared" si="53"/>
        <v>647137.5634836487</v>
      </c>
      <c r="BI443">
        <f t="shared" si="54"/>
        <v>0</v>
      </c>
      <c r="BJ443" s="90">
        <f t="shared" si="55"/>
        <v>1</v>
      </c>
      <c r="BP443" s="206">
        <f t="shared" si="58"/>
        <v>647137.5634836487</v>
      </c>
    </row>
    <row r="444" spans="1:68">
      <c r="A444" s="11">
        <v>438</v>
      </c>
      <c r="C444" s="25">
        <v>0.91848424087015046</v>
      </c>
      <c r="D444" s="25">
        <v>8.1515759129849583E-2</v>
      </c>
      <c r="E444" s="426" t="e">
        <v>#REF!</v>
      </c>
      <c r="F444" s="25">
        <v>0.86192455747385344</v>
      </c>
      <c r="G444" s="25">
        <v>0.13807544252614656</v>
      </c>
      <c r="H444" s="426" t="e">
        <v>#REF!</v>
      </c>
      <c r="I444" s="25">
        <v>0.74145568614783186</v>
      </c>
      <c r="J444" s="25">
        <v>0.25854431385216819</v>
      </c>
      <c r="K444" s="426" t="e">
        <v>#REF!</v>
      </c>
      <c r="L444" s="25">
        <v>7.8784101551489738E-2</v>
      </c>
      <c r="M444" s="25">
        <v>0.49633132954266129</v>
      </c>
      <c r="N444" s="25">
        <v>0.42488456890584902</v>
      </c>
      <c r="O444" s="25">
        <v>-10.913001717318192</v>
      </c>
      <c r="P444" s="25">
        <v>3.4582809826525507E-2</v>
      </c>
      <c r="Q444" s="25">
        <v>7.7865801656448324E-5</v>
      </c>
      <c r="R444" s="25">
        <v>1.0416880667959136</v>
      </c>
      <c r="S444" s="146"/>
      <c r="T444">
        <v>1.0384084662499222</v>
      </c>
      <c r="U444">
        <v>0.4337770523371392</v>
      </c>
      <c r="V444">
        <v>0.345928145065802</v>
      </c>
      <c r="W444">
        <v>1</v>
      </c>
      <c r="Y444" s="2">
        <v>2436.7779294739171</v>
      </c>
      <c r="Z444" s="2">
        <v>1818.0243742597772</v>
      </c>
      <c r="AA444" s="2">
        <v>2745.4196323173774</v>
      </c>
      <c r="AB444" s="2">
        <v>8302.581211268609</v>
      </c>
      <c r="AC444" s="2">
        <v>832.21963889594474</v>
      </c>
      <c r="AD444" s="2">
        <v>2312.5465595612682</v>
      </c>
      <c r="AE444" s="2">
        <v>566.71968116737526</v>
      </c>
      <c r="AF444" s="2">
        <v>957.95970898100472</v>
      </c>
      <c r="AG444" s="2">
        <v>87.36271405348883</v>
      </c>
      <c r="AH444" s="2">
        <v>551.73867585374353</v>
      </c>
      <c r="AI444" s="2">
        <v>478403.77025423438</v>
      </c>
      <c r="AJ444" s="2">
        <v>449318.78373881924</v>
      </c>
      <c r="AL444" s="25">
        <v>0.91906047967769366</v>
      </c>
      <c r="AM444" s="25">
        <v>0.91328876658227709</v>
      </c>
      <c r="AN444" s="25">
        <v>0.90751488345796427</v>
      </c>
      <c r="AO444" s="25">
        <v>0.878498820115031</v>
      </c>
      <c r="AP444" s="25">
        <v>0.6253617696017022</v>
      </c>
      <c r="AQ444" s="25">
        <v>0.91906047967769366</v>
      </c>
      <c r="AR444" s="25">
        <v>0.91328876658227709</v>
      </c>
      <c r="AS444" s="25">
        <v>0.90751488345796427</v>
      </c>
      <c r="AT444" s="25">
        <v>0.878498820115031</v>
      </c>
      <c r="AU444" s="25">
        <v>0.6253617696017022</v>
      </c>
      <c r="AW444" s="1">
        <v>12.860140322928636</v>
      </c>
      <c r="AX444" s="1">
        <v>14.7878177958541</v>
      </c>
      <c r="AY444" s="2">
        <v>1443397.0590955608</v>
      </c>
      <c r="AZ444" s="1">
        <v>14.869285829683097</v>
      </c>
      <c r="BA444" s="1">
        <v>16.786201554692862</v>
      </c>
      <c r="BB444" s="2">
        <v>1231323.2486545753</v>
      </c>
      <c r="BC444" s="2">
        <f t="shared" si="56"/>
        <v>-212073.81044098549</v>
      </c>
      <c r="BD444" s="242">
        <f t="shared" si="57"/>
        <v>2.0091455067544608</v>
      </c>
      <c r="BE444" s="510">
        <f t="shared" si="51"/>
        <v>-105554.23175077344</v>
      </c>
      <c r="BF444" s="161">
        <f t="shared" si="52"/>
        <v>614225.39257302089</v>
      </c>
      <c r="BG444" s="2">
        <f t="shared" si="53"/>
        <v>1147762.4840947201</v>
      </c>
      <c r="BI444">
        <f t="shared" si="54"/>
        <v>0</v>
      </c>
      <c r="BJ444" s="90">
        <f t="shared" si="55"/>
        <v>1</v>
      </c>
      <c r="BP444" s="206">
        <f t="shared" si="58"/>
        <v>1147762.4840947201</v>
      </c>
    </row>
    <row r="445" spans="1:68">
      <c r="A445" s="11">
        <v>439</v>
      </c>
      <c r="C445" s="25">
        <v>0.91956044492870348</v>
      </c>
      <c r="D445" s="25">
        <v>8.0439555071296479E-2</v>
      </c>
      <c r="E445" s="426" t="e">
        <v>#REF!</v>
      </c>
      <c r="F445" s="25">
        <v>0.85900620892821355</v>
      </c>
      <c r="G445" s="25">
        <v>0.14099379107178647</v>
      </c>
      <c r="H445" s="426" t="e">
        <v>#REF!</v>
      </c>
      <c r="I445" s="25">
        <v>0.75058143650006004</v>
      </c>
      <c r="J445" s="25">
        <v>0.24941856349993996</v>
      </c>
      <c r="K445" s="426" t="e">
        <v>#REF!</v>
      </c>
      <c r="L445" s="25">
        <v>9.4991974575987514E-2</v>
      </c>
      <c r="M445" s="25">
        <v>0.49931986618569685</v>
      </c>
      <c r="N445" s="25">
        <v>0.40568815923831569</v>
      </c>
      <c r="O445" s="25">
        <v>-11.109637014514353</v>
      </c>
      <c r="P445" s="25">
        <v>3.4051346142582498E-2</v>
      </c>
      <c r="Q445" s="25">
        <v>6.2553993602551319E-5</v>
      </c>
      <c r="R445" s="25">
        <v>1.0676876581301786</v>
      </c>
      <c r="S445" s="146"/>
      <c r="T445">
        <v>1.0311411340526009</v>
      </c>
      <c r="U445">
        <v>0.43233295046662229</v>
      </c>
      <c r="V445">
        <v>0.33416373359674734</v>
      </c>
      <c r="W445">
        <v>1</v>
      </c>
      <c r="Y445" s="2">
        <v>1707.7664031378404</v>
      </c>
      <c r="Z445" s="2">
        <v>3023.9047396914434</v>
      </c>
      <c r="AA445" s="2">
        <v>348.41705717029595</v>
      </c>
      <c r="AB445" s="2">
        <v>6207.6105920714836</v>
      </c>
      <c r="AC445" s="2">
        <v>3131.3125474147032</v>
      </c>
      <c r="AD445" s="2">
        <v>1040.7206147763022</v>
      </c>
      <c r="AE445" s="2">
        <v>587.7451387709242</v>
      </c>
      <c r="AF445" s="2">
        <v>1282.0782804407904</v>
      </c>
      <c r="AG445" s="2">
        <v>104.69571933669364</v>
      </c>
      <c r="AH445" s="2">
        <v>268.35171257379852</v>
      </c>
      <c r="AI445" s="2">
        <v>620976.02258340677</v>
      </c>
      <c r="AJ445" s="2">
        <v>578548.91723869415</v>
      </c>
      <c r="AL445" s="25">
        <v>0.91463069391431306</v>
      </c>
      <c r="AM445" s="25">
        <v>0.91581735757454152</v>
      </c>
      <c r="AN445" s="25">
        <v>0.91210164390522575</v>
      </c>
      <c r="AO445" s="25">
        <v>0.85394562460632961</v>
      </c>
      <c r="AP445" s="25">
        <v>0.73166502708874326</v>
      </c>
      <c r="AQ445" s="25">
        <v>0.91463069391431306</v>
      </c>
      <c r="AR445" s="25">
        <v>0.91581735757454152</v>
      </c>
      <c r="AS445" s="25">
        <v>0.91210164390522575</v>
      </c>
      <c r="AT445" s="25">
        <v>0.85394562460632961</v>
      </c>
      <c r="AU445" s="25">
        <v>0.73166502708874326</v>
      </c>
      <c r="AW445" s="1">
        <v>13.121489256523832</v>
      </c>
      <c r="AX445" s="1">
        <v>14.879175913154027</v>
      </c>
      <c r="AY445" s="2">
        <v>1945896.1595071401</v>
      </c>
      <c r="AZ445" s="1">
        <v>15.097061721790146</v>
      </c>
      <c r="BA445" s="1">
        <v>16.891185561284452</v>
      </c>
      <c r="BB445" s="2">
        <v>1461170.8652757092</v>
      </c>
      <c r="BC445" s="2">
        <f t="shared" si="56"/>
        <v>-484725.29423143086</v>
      </c>
      <c r="BD445" s="242">
        <f t="shared" si="57"/>
        <v>1.975572465266314</v>
      </c>
      <c r="BE445" s="510">
        <f t="shared" si="51"/>
        <v>-245359.40986912278</v>
      </c>
      <c r="BF445" s="161">
        <f t="shared" si="52"/>
        <v>153542.12153667305</v>
      </c>
      <c r="BG445" s="2">
        <f t="shared" si="53"/>
        <v>954359.01021071407</v>
      </c>
      <c r="BI445">
        <f t="shared" si="54"/>
        <v>0</v>
      </c>
      <c r="BJ445" s="90">
        <f t="shared" si="55"/>
        <v>1</v>
      </c>
      <c r="BP445" s="206">
        <f t="shared" si="58"/>
        <v>954359.01021071407</v>
      </c>
    </row>
    <row r="446" spans="1:68">
      <c r="A446" s="11">
        <v>440</v>
      </c>
      <c r="C446" s="25">
        <v>0.92369151101292168</v>
      </c>
      <c r="D446" s="25">
        <v>7.6308488987078288E-2</v>
      </c>
      <c r="E446" s="426" t="e">
        <v>#REF!</v>
      </c>
      <c r="F446" s="25">
        <v>0.85200587332031474</v>
      </c>
      <c r="G446" s="25">
        <v>0.14799412667968523</v>
      </c>
      <c r="H446" s="426" t="e">
        <v>#REF!</v>
      </c>
      <c r="I446" s="25">
        <v>0.77124443051304592</v>
      </c>
      <c r="J446" s="25">
        <v>0.22875556948695405</v>
      </c>
      <c r="K446" s="426" t="e">
        <v>#REF!</v>
      </c>
      <c r="L446" s="25">
        <v>0.10034795603901259</v>
      </c>
      <c r="M446" s="25">
        <v>0.49708012783165817</v>
      </c>
      <c r="N446" s="25">
        <v>0.4025719161293293</v>
      </c>
      <c r="O446" s="25">
        <v>-11.230000888080683</v>
      </c>
      <c r="P446" s="25">
        <v>3.6587053793325816E-2</v>
      </c>
      <c r="Q446" s="25">
        <v>6.1692719724163234E-5</v>
      </c>
      <c r="R446" s="25">
        <v>1.0689060653999469</v>
      </c>
      <c r="S446" s="146"/>
      <c r="T446">
        <v>0.99442510504798898</v>
      </c>
      <c r="U446">
        <v>0.46011239727458197</v>
      </c>
      <c r="V446">
        <v>0.30361031685149348</v>
      </c>
      <c r="W446">
        <v>1</v>
      </c>
      <c r="Y446" s="2">
        <v>99.589166759322509</v>
      </c>
      <c r="Z446" s="2">
        <v>8198.1109289821543</v>
      </c>
      <c r="AA446" s="2">
        <v>839.36394046665953</v>
      </c>
      <c r="AB446" s="2">
        <v>3066.3686420737554</v>
      </c>
      <c r="AC446" s="2">
        <v>17.496945410268264</v>
      </c>
      <c r="AD446" s="2">
        <v>486.41780966671229</v>
      </c>
      <c r="AE446" s="2">
        <v>561.13062636866346</v>
      </c>
      <c r="AF446" s="2">
        <v>1015.8512565782996</v>
      </c>
      <c r="AG446" s="2">
        <v>214.78162134220858</v>
      </c>
      <c r="AH446" s="2">
        <v>841.7306160970885</v>
      </c>
      <c r="AI446" s="2">
        <v>580136.26236362162</v>
      </c>
      <c r="AJ446" s="2">
        <v>551651.53526880301</v>
      </c>
      <c r="AL446" s="25">
        <v>0.9142147049067888</v>
      </c>
      <c r="AM446" s="25">
        <v>0.90883558925622754</v>
      </c>
      <c r="AN446" s="25">
        <v>0.90949402914123434</v>
      </c>
      <c r="AO446" s="25">
        <v>0.86337952243258143</v>
      </c>
      <c r="AP446" s="25">
        <v>0.73900608927090072</v>
      </c>
      <c r="AQ446" s="25">
        <v>0.9142147049067888</v>
      </c>
      <c r="AR446" s="25">
        <v>0.90883558925622754</v>
      </c>
      <c r="AS446" s="25">
        <v>0.90949402914123434</v>
      </c>
      <c r="AT446" s="25">
        <v>0.86337952243258143</v>
      </c>
      <c r="AU446" s="25">
        <v>0.73900608927090072</v>
      </c>
      <c r="AW446" s="1">
        <v>13.20268774022963</v>
      </c>
      <c r="AX446" s="1">
        <v>14.959492717553811</v>
      </c>
      <c r="AY446" s="2">
        <v>1858665.7453404565</v>
      </c>
      <c r="AZ446" s="1">
        <v>15.226516763016033</v>
      </c>
      <c r="BA446" s="1">
        <v>17.042159396074936</v>
      </c>
      <c r="BB446" s="2">
        <v>1320123.4285910949</v>
      </c>
      <c r="BC446" s="2">
        <f t="shared" si="56"/>
        <v>-538542.31674936158</v>
      </c>
      <c r="BD446" s="242">
        <f t="shared" si="57"/>
        <v>2.0238290227864031</v>
      </c>
      <c r="BE446" s="510">
        <f t="shared" si="51"/>
        <v>-266100.69856983161</v>
      </c>
      <c r="BF446" s="161">
        <f t="shared" si="52"/>
        <v>253764.29309628415</v>
      </c>
      <c r="BG446" s="2">
        <f t="shared" si="53"/>
        <v>1116119.2534914701</v>
      </c>
      <c r="BI446">
        <f t="shared" si="54"/>
        <v>0</v>
      </c>
      <c r="BJ446" s="90">
        <f t="shared" si="55"/>
        <v>1</v>
      </c>
      <c r="BP446" s="206">
        <f t="shared" si="58"/>
        <v>1116119.2534914701</v>
      </c>
    </row>
    <row r="447" spans="1:68">
      <c r="A447" s="11">
        <v>441</v>
      </c>
      <c r="C447" s="25">
        <v>0.93117853425683006</v>
      </c>
      <c r="D447" s="25">
        <v>6.8821465743169913E-2</v>
      </c>
      <c r="E447" s="426" t="e">
        <v>#REF!</v>
      </c>
      <c r="F447" s="25">
        <v>0.85659982113803701</v>
      </c>
      <c r="G447" s="25">
        <v>0.14340017886196293</v>
      </c>
      <c r="H447" s="426" t="e">
        <v>#REF!</v>
      </c>
      <c r="I447" s="25">
        <v>0.74305971632246859</v>
      </c>
      <c r="J447" s="25">
        <v>0.25694028367753141</v>
      </c>
      <c r="K447" s="426" t="e">
        <v>#REF!</v>
      </c>
      <c r="L447" s="25">
        <v>0.1446114186852735</v>
      </c>
      <c r="M447" s="25">
        <v>0.50231346132596566</v>
      </c>
      <c r="N447" s="25">
        <v>0.35307511998876084</v>
      </c>
      <c r="O447" s="25">
        <v>-10.976778974368306</v>
      </c>
      <c r="P447" s="25">
        <v>3.0478436938621796E-2</v>
      </c>
      <c r="Q447" s="25">
        <v>6.1487010124682725E-5</v>
      </c>
      <c r="R447" s="25">
        <v>1.0778808392776458</v>
      </c>
      <c r="S447" s="146"/>
      <c r="T447">
        <v>0.88084767085591997</v>
      </c>
      <c r="U447">
        <v>0.44862913925388548</v>
      </c>
      <c r="V447">
        <v>0.3421826423720441</v>
      </c>
      <c r="W447">
        <v>1</v>
      </c>
      <c r="Y447" s="2">
        <v>739.5959101683809</v>
      </c>
      <c r="Z447" s="2">
        <v>56.47368741995745</v>
      </c>
      <c r="AA447" s="2">
        <v>762.2359077194177</v>
      </c>
      <c r="AB447" s="2">
        <v>1800.4511112609916</v>
      </c>
      <c r="AC447" s="2">
        <v>644.8089274792685</v>
      </c>
      <c r="AD447" s="2">
        <v>132.99174519531763</v>
      </c>
      <c r="AE447" s="2">
        <v>522.784876557188</v>
      </c>
      <c r="AF447" s="2">
        <v>996.90497865392922</v>
      </c>
      <c r="AG447" s="2">
        <v>86.242754656800855</v>
      </c>
      <c r="AH447" s="2">
        <v>400.98630288071615</v>
      </c>
      <c r="AI447" s="2">
        <v>537565.89721560024</v>
      </c>
      <c r="AJ447" s="2">
        <v>503752.51461590582</v>
      </c>
      <c r="AL447" s="25">
        <v>0.92299561859725165</v>
      </c>
      <c r="AM447" s="25">
        <v>0.9147983468814338</v>
      </c>
      <c r="AN447" s="25">
        <v>0.90823547915640801</v>
      </c>
      <c r="AO447" s="25">
        <v>0.85962920061029169</v>
      </c>
      <c r="AP447" s="25">
        <v>0.6643980159082219</v>
      </c>
      <c r="AQ447" s="25">
        <v>0.92299561859725165</v>
      </c>
      <c r="AR447" s="25">
        <v>0.9147983468814338</v>
      </c>
      <c r="AS447" s="25">
        <v>0.90823547915640801</v>
      </c>
      <c r="AT447" s="25">
        <v>0.85962920061029169</v>
      </c>
      <c r="AU447" s="25">
        <v>0.6643980159082219</v>
      </c>
      <c r="AW447" s="1">
        <v>13.230823892580007</v>
      </c>
      <c r="AX447" s="1">
        <v>15.159188970194194</v>
      </c>
      <c r="AY447" s="2">
        <v>1774527.1653876468</v>
      </c>
      <c r="AZ447" s="1">
        <v>15.491152458358403</v>
      </c>
      <c r="BA447" s="1">
        <v>17.379096363545063</v>
      </c>
      <c r="BB447" s="2">
        <v>1240945.4617949629</v>
      </c>
      <c r="BC447" s="2">
        <f t="shared" si="56"/>
        <v>-533581.70359268389</v>
      </c>
      <c r="BD447" s="242">
        <f t="shared" si="57"/>
        <v>2.260328565778396</v>
      </c>
      <c r="BE447" s="510">
        <f t="shared" si="51"/>
        <v>-236063.77925367359</v>
      </c>
      <c r="BF447" s="161">
        <f t="shared" si="52"/>
        <v>342404.65742515447</v>
      </c>
      <c r="BG447" s="2">
        <f t="shared" si="53"/>
        <v>1237638.9315423819</v>
      </c>
      <c r="BI447">
        <f t="shared" si="54"/>
        <v>0</v>
      </c>
      <c r="BJ447" s="90">
        <f t="shared" si="55"/>
        <v>1</v>
      </c>
      <c r="BP447" s="206">
        <f t="shared" si="58"/>
        <v>1237638.9315423819</v>
      </c>
    </row>
    <row r="448" spans="1:68">
      <c r="A448" s="11">
        <v>442</v>
      </c>
      <c r="C448" s="25">
        <v>0.91547101426438804</v>
      </c>
      <c r="D448" s="25">
        <v>8.4528985735611933E-2</v>
      </c>
      <c r="E448" s="426" t="e">
        <v>#REF!</v>
      </c>
      <c r="F448" s="25">
        <v>0.85435304075305196</v>
      </c>
      <c r="G448" s="25">
        <v>0.14564695924694798</v>
      </c>
      <c r="H448" s="426" t="e">
        <v>#REF!</v>
      </c>
      <c r="I448" s="25">
        <v>0.74201507125483324</v>
      </c>
      <c r="J448" s="25">
        <v>0.25798492874516676</v>
      </c>
      <c r="K448" s="426" t="e">
        <v>#REF!</v>
      </c>
      <c r="L448" s="25">
        <v>0.1310262278013074</v>
      </c>
      <c r="M448" s="25">
        <v>0.49938083940041061</v>
      </c>
      <c r="N448" s="25">
        <v>0.36959293279828193</v>
      </c>
      <c r="O448" s="25">
        <v>-11.371774762875441</v>
      </c>
      <c r="P448" s="25">
        <v>3.288033919043596E-2</v>
      </c>
      <c r="Q448" s="25">
        <v>4.5819512663903005E-5</v>
      </c>
      <c r="R448" s="25">
        <v>1.1157088148538168</v>
      </c>
      <c r="S448" s="146"/>
      <c r="T448">
        <v>1.0919876028912268</v>
      </c>
      <c r="U448">
        <v>0.44727446121390213</v>
      </c>
      <c r="V448">
        <v>0.34467186441486564</v>
      </c>
      <c r="W448">
        <v>1</v>
      </c>
      <c r="Y448" s="2">
        <v>530.70544790505642</v>
      </c>
      <c r="Z448" s="2">
        <v>1760.7625926114411</v>
      </c>
      <c r="AA448" s="2">
        <v>4319.2553424118969</v>
      </c>
      <c r="AB448" s="2">
        <v>787.05782323385074</v>
      </c>
      <c r="AC448" s="2">
        <v>148.18394980786405</v>
      </c>
      <c r="AD448" s="2">
        <v>216.0136969996322</v>
      </c>
      <c r="AE448" s="2">
        <v>593.79695860985521</v>
      </c>
      <c r="AF448" s="2">
        <v>1035.069523827482</v>
      </c>
      <c r="AG448" s="2">
        <v>100.56305332289979</v>
      </c>
      <c r="AH448" s="2">
        <v>378.53126082470408</v>
      </c>
      <c r="AI448" s="2">
        <v>687364.72986132116</v>
      </c>
      <c r="AJ448" s="2">
        <v>647803.44991213235</v>
      </c>
      <c r="AL448" s="25">
        <v>0.91830418099684519</v>
      </c>
      <c r="AM448" s="25">
        <v>0.91464199034824367</v>
      </c>
      <c r="AN448" s="25">
        <v>0.90333764403323991</v>
      </c>
      <c r="AO448" s="25">
        <v>0.87318632933314122</v>
      </c>
      <c r="AP448" s="25">
        <v>0.73285124879994812</v>
      </c>
      <c r="AQ448" s="25">
        <v>0.91830418099684519</v>
      </c>
      <c r="AR448" s="25">
        <v>0.91464199034824367</v>
      </c>
      <c r="AS448" s="25">
        <v>0.90333764403323991</v>
      </c>
      <c r="AT448" s="25">
        <v>0.87318632933314122</v>
      </c>
      <c r="AU448" s="25">
        <v>0.73285124879994812</v>
      </c>
      <c r="AW448" s="1">
        <v>13.252889208298194</v>
      </c>
      <c r="AX448" s="1">
        <v>14.98854443666071</v>
      </c>
      <c r="AY448" s="2">
        <v>2136335.500967043</v>
      </c>
      <c r="AZ448" s="1">
        <v>14.967797033602183</v>
      </c>
      <c r="BA448" s="1">
        <v>16.749886271953251</v>
      </c>
      <c r="BB448" s="2">
        <v>1681309.9033854504</v>
      </c>
      <c r="BC448" s="2">
        <f t="shared" si="56"/>
        <v>-455025.59758159262</v>
      </c>
      <c r="BD448" s="242">
        <f t="shared" si="57"/>
        <v>1.7149078253039889</v>
      </c>
      <c r="BE448" s="510">
        <f t="shared" si="51"/>
        <v>-265335.30891138926</v>
      </c>
      <c r="BF448" s="161">
        <f t="shared" si="52"/>
        <v>-15873.227639331948</v>
      </c>
      <c r="BG448" s="2">
        <f t="shared" si="53"/>
        <v>713537.62199089886</v>
      </c>
      <c r="BI448">
        <f t="shared" si="54"/>
        <v>0</v>
      </c>
      <c r="BJ448" s="90">
        <f t="shared" si="55"/>
        <v>1</v>
      </c>
      <c r="BP448" s="206">
        <f t="shared" si="58"/>
        <v>713537.62199089886</v>
      </c>
    </row>
    <row r="449" spans="1:68">
      <c r="A449" s="11">
        <v>443</v>
      </c>
      <c r="C449" s="25">
        <v>0.92255929871081088</v>
      </c>
      <c r="D449" s="25">
        <v>7.7440701289189159E-2</v>
      </c>
      <c r="E449" s="426" t="e">
        <v>#REF!</v>
      </c>
      <c r="F449" s="25">
        <v>0.85639520462035001</v>
      </c>
      <c r="G449" s="25">
        <v>0.14360479537965001</v>
      </c>
      <c r="H449" s="426" t="e">
        <v>#REF!</v>
      </c>
      <c r="I449" s="25">
        <v>0.73739254517308184</v>
      </c>
      <c r="J449" s="25">
        <v>0.26260745482691816</v>
      </c>
      <c r="K449" s="426" t="e">
        <v>#REF!</v>
      </c>
      <c r="L449" s="25">
        <v>0.12861530290799428</v>
      </c>
      <c r="M449" s="25">
        <v>0.50065257433905086</v>
      </c>
      <c r="N449" s="25">
        <v>0.37073212275295486</v>
      </c>
      <c r="O449" s="25">
        <v>-11.005545531703433</v>
      </c>
      <c r="P449" s="25">
        <v>3.2976983620629778E-2</v>
      </c>
      <c r="Q449" s="25">
        <v>6.635362131920162E-5</v>
      </c>
      <c r="R449" s="25">
        <v>1.0651360449831637</v>
      </c>
      <c r="S449" s="146"/>
      <c r="T449">
        <v>1.0030160820349052</v>
      </c>
      <c r="U449">
        <v>0.44369350352809883</v>
      </c>
      <c r="V449">
        <v>0.34883390612168047</v>
      </c>
      <c r="W449">
        <v>1</v>
      </c>
      <c r="Y449" s="2">
        <v>565.90195473121548</v>
      </c>
      <c r="Z449" s="2">
        <v>1732.6934915364861</v>
      </c>
      <c r="AA449" s="2">
        <v>2439.1664062175587</v>
      </c>
      <c r="AB449" s="2">
        <v>350.00606429475073</v>
      </c>
      <c r="AC449" s="2">
        <v>219.40518221969896</v>
      </c>
      <c r="AD449" s="2">
        <v>1044.3975960614994</v>
      </c>
      <c r="AE449" s="2">
        <v>584.42909403328201</v>
      </c>
      <c r="AF449" s="2">
        <v>1132.075470684101</v>
      </c>
      <c r="AG449" s="2">
        <v>94.822702012445134</v>
      </c>
      <c r="AH449" s="2">
        <v>509.50759932779022</v>
      </c>
      <c r="AI449" s="2">
        <v>469568.0181625727</v>
      </c>
      <c r="AJ449" s="2">
        <v>431513.71852102946</v>
      </c>
      <c r="AL449" s="25">
        <v>0.91929896024067292</v>
      </c>
      <c r="AM449" s="25">
        <v>0.91521880990511395</v>
      </c>
      <c r="AN449" s="25">
        <v>0.91057168274562028</v>
      </c>
      <c r="AO449" s="25">
        <v>0.85325915033346333</v>
      </c>
      <c r="AP449" s="25">
        <v>0.67843193515256983</v>
      </c>
      <c r="AQ449" s="25">
        <v>0.91929896024067292</v>
      </c>
      <c r="AR449" s="25">
        <v>0.91521880990511395</v>
      </c>
      <c r="AS449" s="25">
        <v>0.91057168274562028</v>
      </c>
      <c r="AT449" s="25">
        <v>0.85325915033346333</v>
      </c>
      <c r="AU449" s="25">
        <v>0.67843193515256983</v>
      </c>
      <c r="AW449" s="1">
        <v>13.204485776168699</v>
      </c>
      <c r="AX449" s="1">
        <v>15.109267295130962</v>
      </c>
      <c r="AY449" s="2">
        <v>1501679.0654812215</v>
      </c>
      <c r="AZ449" s="1">
        <v>15.145137732132834</v>
      </c>
      <c r="BA449" s="1">
        <v>17.036423577829851</v>
      </c>
      <c r="BB449" s="2">
        <v>1139818.3046353923</v>
      </c>
      <c r="BC449" s="2">
        <f t="shared" si="56"/>
        <v>-361860.76084582927</v>
      </c>
      <c r="BD449" s="242">
        <f t="shared" si="57"/>
        <v>1.9406519559641353</v>
      </c>
      <c r="BE449" s="510">
        <f t="shared" si="51"/>
        <v>-186463.50250169059</v>
      </c>
      <c r="BF449" s="161">
        <f t="shared" si="52"/>
        <v>611038.65870577027</v>
      </c>
      <c r="BG449" s="2">
        <f t="shared" si="53"/>
        <v>1283403.7325058614</v>
      </c>
      <c r="BI449">
        <f t="shared" si="54"/>
        <v>0</v>
      </c>
      <c r="BJ449" s="90">
        <f t="shared" si="55"/>
        <v>1</v>
      </c>
      <c r="BP449" s="206">
        <f t="shared" si="58"/>
        <v>1283403.7325058614</v>
      </c>
    </row>
    <row r="450" spans="1:68">
      <c r="A450" s="11">
        <v>444</v>
      </c>
      <c r="C450" s="25">
        <v>0.92650525431681152</v>
      </c>
      <c r="D450" s="25">
        <v>7.3494745683188464E-2</v>
      </c>
      <c r="E450" s="426" t="e">
        <v>#REF!</v>
      </c>
      <c r="F450" s="25">
        <v>0.85928812127625731</v>
      </c>
      <c r="G450" s="25">
        <v>0.14071187872374272</v>
      </c>
      <c r="H450" s="426" t="e">
        <v>#REF!</v>
      </c>
      <c r="I450" s="25">
        <v>0.75558163891580354</v>
      </c>
      <c r="J450" s="25">
        <v>0.24441836108419643</v>
      </c>
      <c r="K450" s="426" t="e">
        <v>#REF!</v>
      </c>
      <c r="L450" s="25">
        <v>0.16272001159645078</v>
      </c>
      <c r="M450" s="25">
        <v>0.49960231746851952</v>
      </c>
      <c r="N450" s="25">
        <v>0.33767767093502965</v>
      </c>
      <c r="O450" s="25">
        <v>-11.261244521427434</v>
      </c>
      <c r="P450" s="25">
        <v>3.3026594739148707E-2</v>
      </c>
      <c r="Q450" s="25">
        <v>5.1489763224965495E-5</v>
      </c>
      <c r="R450" s="25">
        <v>1.0974844982266929</v>
      </c>
      <c r="S450" s="146"/>
      <c r="T450">
        <v>0.9375697769882827</v>
      </c>
      <c r="U450">
        <v>0.43915614973672545</v>
      </c>
      <c r="V450">
        <v>0.32699105664833172</v>
      </c>
      <c r="W450">
        <v>1</v>
      </c>
      <c r="Y450" s="2">
        <v>48.051661753555017</v>
      </c>
      <c r="Z450" s="2">
        <v>13.338841997872995</v>
      </c>
      <c r="AA450" s="2">
        <v>653.02274038421649</v>
      </c>
      <c r="AB450" s="2">
        <v>177.71503890382328</v>
      </c>
      <c r="AC450" s="2">
        <v>143.4239828972546</v>
      </c>
      <c r="AD450" s="2">
        <v>564.95336133238345</v>
      </c>
      <c r="AE450" s="2">
        <v>508.29520229608625</v>
      </c>
      <c r="AF450" s="2">
        <v>1226.7064173733272</v>
      </c>
      <c r="AG450" s="2">
        <v>112.800593969323</v>
      </c>
      <c r="AH450" s="2">
        <v>201.18037264712095</v>
      </c>
      <c r="AI450" s="2">
        <v>501446.00168072688</v>
      </c>
      <c r="AJ450" s="2">
        <v>455920.88842194097</v>
      </c>
      <c r="AL450" s="25">
        <v>0.91699773874564605</v>
      </c>
      <c r="AM450" s="25">
        <v>0.91465110280502759</v>
      </c>
      <c r="AN450" s="25">
        <v>0.90721561470865897</v>
      </c>
      <c r="AO450" s="25">
        <v>0.85303437570546981</v>
      </c>
      <c r="AP450" s="25">
        <v>0.70102909801430202</v>
      </c>
      <c r="AQ450" s="25">
        <v>0.91699773874564605</v>
      </c>
      <c r="AR450" s="25">
        <v>0.91465110280502759</v>
      </c>
      <c r="AS450" s="25">
        <v>0.90721561470865897</v>
      </c>
      <c r="AT450" s="25">
        <v>0.85303437570546981</v>
      </c>
      <c r="AU450" s="25">
        <v>0.70102909801430202</v>
      </c>
      <c r="AW450" s="1">
        <v>13.316410240592987</v>
      </c>
      <c r="AX450" s="1">
        <v>15.231936157296593</v>
      </c>
      <c r="AY450" s="2">
        <v>1643076.3804662053</v>
      </c>
      <c r="AZ450" s="1">
        <v>15.459910632817657</v>
      </c>
      <c r="BA450" s="1">
        <v>17.366216871032456</v>
      </c>
      <c r="BB450" s="2">
        <v>1158940.5276760112</v>
      </c>
      <c r="BC450" s="2">
        <f t="shared" si="56"/>
        <v>-484135.8527901941</v>
      </c>
      <c r="BD450" s="242">
        <f t="shared" si="57"/>
        <v>2.14350039222467</v>
      </c>
      <c r="BE450" s="510">
        <f t="shared" si="51"/>
        <v>-225862.26461462182</v>
      </c>
      <c r="BF450" s="161">
        <f t="shared" si="52"/>
        <v>487549.25802867278</v>
      </c>
      <c r="BG450" s="2">
        <f t="shared" si="53"/>
        <v>1314645.1735748139</v>
      </c>
      <c r="BI450">
        <f t="shared" si="54"/>
        <v>0</v>
      </c>
      <c r="BJ450" s="90">
        <f t="shared" si="55"/>
        <v>1</v>
      </c>
      <c r="BP450" s="206">
        <f t="shared" si="58"/>
        <v>1314645.1735748139</v>
      </c>
    </row>
    <row r="451" spans="1:68">
      <c r="A451" s="11">
        <v>445</v>
      </c>
      <c r="C451" s="25">
        <v>0.92466275257662012</v>
      </c>
      <c r="D451" s="25">
        <v>7.5337247423379841E-2</v>
      </c>
      <c r="E451" s="426" t="e">
        <v>#REF!</v>
      </c>
      <c r="F451" s="25">
        <v>0.85942811618865256</v>
      </c>
      <c r="G451" s="25">
        <v>0.14057188381134744</v>
      </c>
      <c r="H451" s="426" t="e">
        <v>#REF!</v>
      </c>
      <c r="I451" s="25">
        <v>0.75174256366027803</v>
      </c>
      <c r="J451" s="25">
        <v>0.248257436339722</v>
      </c>
      <c r="K451" s="426" t="e">
        <v>#REF!</v>
      </c>
      <c r="L451" s="25">
        <v>6.7060718486710691E-2</v>
      </c>
      <c r="M451" s="25">
        <v>0.49657848603941307</v>
      </c>
      <c r="N451" s="25">
        <v>0.43636079547387618</v>
      </c>
      <c r="O451" s="25">
        <v>-10.947700569571845</v>
      </c>
      <c r="P451" s="25">
        <v>3.5807487822683469E-2</v>
      </c>
      <c r="Q451" s="25">
        <v>7.9180058218474364E-5</v>
      </c>
      <c r="R451" s="25">
        <v>1.0370699279075113</v>
      </c>
      <c r="S451" s="146"/>
      <c r="T451">
        <v>0.96014154083177694</v>
      </c>
      <c r="U451">
        <v>0.44013766905546159</v>
      </c>
      <c r="V451">
        <v>0.33195111751569478</v>
      </c>
      <c r="W451">
        <v>1</v>
      </c>
      <c r="Y451" s="2">
        <v>238.16989326388193</v>
      </c>
      <c r="Z451" s="2">
        <v>1199.0818625100471</v>
      </c>
      <c r="AA451" s="2">
        <v>706.01578144205132</v>
      </c>
      <c r="AB451" s="2">
        <v>4776.072638739286</v>
      </c>
      <c r="AC451" s="2">
        <v>721.18871188341484</v>
      </c>
      <c r="AD451" s="2">
        <v>886.41340916401555</v>
      </c>
      <c r="AE451" s="2">
        <v>637.03024295380135</v>
      </c>
      <c r="AF451" s="2">
        <v>794.35206335814553</v>
      </c>
      <c r="AG451" s="2">
        <v>103.07261950120727</v>
      </c>
      <c r="AH451" s="2">
        <v>226.83446837562701</v>
      </c>
      <c r="AI451" s="2">
        <v>565009.21391031449</v>
      </c>
      <c r="AJ451" s="2">
        <v>532828.2297204145</v>
      </c>
      <c r="AL451" s="25">
        <v>0.92056844190422504</v>
      </c>
      <c r="AM451" s="25">
        <v>0.91979196864163693</v>
      </c>
      <c r="AN451" s="25">
        <v>0.91576406865719606</v>
      </c>
      <c r="AO451" s="25">
        <v>0.8491590658533712</v>
      </c>
      <c r="AP451" s="25">
        <v>0.63144445052439657</v>
      </c>
      <c r="AQ451" s="25">
        <v>0.92056844190422504</v>
      </c>
      <c r="AR451" s="25">
        <v>0.91979196864163693</v>
      </c>
      <c r="AS451" s="25">
        <v>0.91576406865719606</v>
      </c>
      <c r="AT451" s="25">
        <v>0.8491590658533712</v>
      </c>
      <c r="AU451" s="25">
        <v>0.63144445052439657</v>
      </c>
      <c r="AW451" s="1">
        <v>12.849893202414448</v>
      </c>
      <c r="AX451" s="1">
        <v>14.737888989748866</v>
      </c>
      <c r="AY451" s="2">
        <v>1629423.5366352552</v>
      </c>
      <c r="AZ451" s="1">
        <v>15.09766598651809</v>
      </c>
      <c r="BA451" s="1">
        <v>16.951252013481369</v>
      </c>
      <c r="BB451" s="2">
        <v>1222919.2443096419</v>
      </c>
      <c r="BC451" s="2">
        <f t="shared" si="56"/>
        <v>-406504.29232561332</v>
      </c>
      <c r="BD451" s="242">
        <f t="shared" si="57"/>
        <v>2.2477727841036419</v>
      </c>
      <c r="BE451" s="510">
        <f t="shared" si="51"/>
        <v>-180847.590646364</v>
      </c>
      <c r="BF451" s="161">
        <f t="shared" si="52"/>
        <v>426559.37575105648</v>
      </c>
      <c r="BG451" s="2">
        <f t="shared" si="53"/>
        <v>1192707.3135332526</v>
      </c>
      <c r="BI451">
        <f t="shared" si="54"/>
        <v>0</v>
      </c>
      <c r="BJ451" s="90">
        <f t="shared" si="55"/>
        <v>1</v>
      </c>
      <c r="BP451" s="206">
        <f t="shared" si="58"/>
        <v>1192707.3135332526</v>
      </c>
    </row>
    <row r="452" spans="1:68">
      <c r="A452" s="11">
        <v>446</v>
      </c>
      <c r="C452" s="25">
        <v>0.92421603437928146</v>
      </c>
      <c r="D452" s="25">
        <v>7.5783965620718582E-2</v>
      </c>
      <c r="E452" s="426" t="e">
        <v>#REF!</v>
      </c>
      <c r="F452" s="25">
        <v>0.85248335599553204</v>
      </c>
      <c r="G452" s="25">
        <v>0.14751664400446798</v>
      </c>
      <c r="H452" s="426" t="e">
        <v>#REF!</v>
      </c>
      <c r="I452" s="25">
        <v>0.76667665608649849</v>
      </c>
      <c r="J452" s="25">
        <v>0.23332334391350154</v>
      </c>
      <c r="K452" s="426" t="e">
        <v>#REF!</v>
      </c>
      <c r="L452" s="25">
        <v>0.12632466342922422</v>
      </c>
      <c r="M452" s="25">
        <v>0.49699125873782624</v>
      </c>
      <c r="N452" s="25">
        <v>0.37668407783294955</v>
      </c>
      <c r="O452" s="25">
        <v>-10.9102358312029</v>
      </c>
      <c r="P452" s="25">
        <v>3.3833312087936197E-2</v>
      </c>
      <c r="Q452" s="25">
        <v>7.566183214798361E-5</v>
      </c>
      <c r="R452" s="25">
        <v>1.0445302554919567</v>
      </c>
      <c r="S452" s="146"/>
      <c r="T452">
        <v>0.98084000000822658</v>
      </c>
      <c r="U452">
        <v>0.45540954841331555</v>
      </c>
      <c r="V452">
        <v>0.30908427077182277</v>
      </c>
      <c r="W452">
        <v>1</v>
      </c>
      <c r="Y452" s="2">
        <v>1466.4181712709258</v>
      </c>
      <c r="Z452" s="2">
        <v>6609.0730418033027</v>
      </c>
      <c r="AA452" s="2">
        <v>490.56342112345544</v>
      </c>
      <c r="AB452" s="2">
        <v>13272.387727147508</v>
      </c>
      <c r="AC452" s="2">
        <v>717.90454013525505</v>
      </c>
      <c r="AD452" s="2">
        <v>1938.521915510612</v>
      </c>
      <c r="AE452" s="2">
        <v>518.90871774426751</v>
      </c>
      <c r="AF452" s="2">
        <v>1184.6994239591015</v>
      </c>
      <c r="AG452" s="2">
        <v>104.62562984151486</v>
      </c>
      <c r="AH452" s="2">
        <v>696.21356782485714</v>
      </c>
      <c r="AI452" s="2">
        <v>566318.65562549722</v>
      </c>
      <c r="AJ452" s="2">
        <v>539163.21241195058</v>
      </c>
      <c r="AL452" s="25">
        <v>0.91738192750823244</v>
      </c>
      <c r="AM452" s="25">
        <v>0.91910670417181717</v>
      </c>
      <c r="AN452" s="25">
        <v>0.9067522407800348</v>
      </c>
      <c r="AO452" s="25">
        <v>0.88141166210471988</v>
      </c>
      <c r="AP452" s="25">
        <v>0.70043747202417417</v>
      </c>
      <c r="AQ452" s="25">
        <v>0.91738192750823244</v>
      </c>
      <c r="AR452" s="25">
        <v>0.91910670417181717</v>
      </c>
      <c r="AS452" s="25">
        <v>0.9067522407800348</v>
      </c>
      <c r="AT452" s="25">
        <v>0.88141166210471988</v>
      </c>
      <c r="AU452" s="25">
        <v>0.70043747202417417</v>
      </c>
      <c r="AW452" s="1">
        <v>13.277531798223615</v>
      </c>
      <c r="AX452" s="1">
        <v>15.120921207443038</v>
      </c>
      <c r="AY452" s="2">
        <v>1957336.138463778</v>
      </c>
      <c r="AZ452" s="1">
        <v>15.33071710758024</v>
      </c>
      <c r="BA452" s="1">
        <v>17.177268368752507</v>
      </c>
      <c r="BB452" s="2">
        <v>1572091.9122817188</v>
      </c>
      <c r="BC452" s="2">
        <f t="shared" si="56"/>
        <v>-385244.22618205915</v>
      </c>
      <c r="BD452" s="242">
        <f t="shared" si="57"/>
        <v>2.0531853093566248</v>
      </c>
      <c r="BE452" s="510">
        <f t="shared" si="51"/>
        <v>-187632.46767179394</v>
      </c>
      <c r="BF452" s="161">
        <f t="shared" si="52"/>
        <v>167068.94925200054</v>
      </c>
      <c r="BG452" s="2">
        <f t="shared" si="53"/>
        <v>880822.82493111934</v>
      </c>
      <c r="BI452">
        <f t="shared" si="54"/>
        <v>0</v>
      </c>
      <c r="BJ452" s="90">
        <f t="shared" si="55"/>
        <v>1</v>
      </c>
      <c r="BP452" s="206">
        <f t="shared" si="58"/>
        <v>880822.82493111934</v>
      </c>
    </row>
    <row r="453" spans="1:68">
      <c r="A453" s="11">
        <v>447</v>
      </c>
      <c r="C453" s="25">
        <v>0.92273171578399893</v>
      </c>
      <c r="D453" s="25">
        <v>7.7268284216001126E-2</v>
      </c>
      <c r="E453" s="426" t="e">
        <v>#REF!</v>
      </c>
      <c r="F453" s="25">
        <v>0.85507853603100181</v>
      </c>
      <c r="G453" s="25">
        <v>0.14492146396899813</v>
      </c>
      <c r="H453" s="426" t="e">
        <v>#REF!</v>
      </c>
      <c r="I453" s="25">
        <v>0.7481105234115355</v>
      </c>
      <c r="J453" s="25">
        <v>0.2518894765884645</v>
      </c>
      <c r="K453" s="426" t="e">
        <v>#REF!</v>
      </c>
      <c r="L453" s="25">
        <v>0.14088074338426348</v>
      </c>
      <c r="M453" s="25">
        <v>0.49911930849895847</v>
      </c>
      <c r="N453" s="25">
        <v>0.35999994811677805</v>
      </c>
      <c r="O453" s="25">
        <v>-11.695243145252123</v>
      </c>
      <c r="P453" s="25">
        <v>3.2774329412391806E-2</v>
      </c>
      <c r="Q453" s="25">
        <v>3.3009296966035904E-5</v>
      </c>
      <c r="R453" s="25">
        <v>1.1641257641363469</v>
      </c>
      <c r="S453" s="146"/>
      <c r="T453">
        <v>0.98866368992528231</v>
      </c>
      <c r="U453">
        <v>0.45397018969566566</v>
      </c>
      <c r="V453">
        <v>0.33599558252094364</v>
      </c>
      <c r="W453">
        <v>1</v>
      </c>
      <c r="Y453" s="2">
        <v>88.347431296686878</v>
      </c>
      <c r="Z453" s="2">
        <v>1323.3799111351993</v>
      </c>
      <c r="AA453" s="2">
        <v>28.052377502098651</v>
      </c>
      <c r="AB453" s="2">
        <v>2378.1637744951249</v>
      </c>
      <c r="AC453" s="2">
        <v>1694.2309716764989</v>
      </c>
      <c r="AD453" s="2">
        <v>1028.9854164790543</v>
      </c>
      <c r="AE453" s="2">
        <v>470.91975214350066</v>
      </c>
      <c r="AF453" s="2">
        <v>1049.0519515717224</v>
      </c>
      <c r="AG453" s="2">
        <v>207.93847297519207</v>
      </c>
      <c r="AH453" s="2">
        <v>303.58055177938803</v>
      </c>
      <c r="AI453" s="2">
        <v>607132.7953647048</v>
      </c>
      <c r="AJ453" s="2">
        <v>567375.14213446446</v>
      </c>
      <c r="AL453" s="25">
        <v>0.92030485988805677</v>
      </c>
      <c r="AM453" s="25">
        <v>0.91243840909456675</v>
      </c>
      <c r="AN453" s="25">
        <v>0.90987749208098756</v>
      </c>
      <c r="AO453" s="25">
        <v>0.84572798314903308</v>
      </c>
      <c r="AP453" s="25">
        <v>0.61946808006924126</v>
      </c>
      <c r="AQ453" s="25">
        <v>0.92030485988805677</v>
      </c>
      <c r="AR453" s="25">
        <v>0.91243840909456675</v>
      </c>
      <c r="AS453" s="25">
        <v>0.90987749208098756</v>
      </c>
      <c r="AT453" s="25">
        <v>0.84572798314903308</v>
      </c>
      <c r="AU453" s="25">
        <v>0.61946808006924126</v>
      </c>
      <c r="AW453" s="1">
        <v>12.913017944290475</v>
      </c>
      <c r="AX453" s="1">
        <v>14.899715652907769</v>
      </c>
      <c r="AY453" s="2">
        <v>1826570.609724533</v>
      </c>
      <c r="AZ453" s="1">
        <v>14.982051057799646</v>
      </c>
      <c r="BA453" s="1">
        <v>16.93640533841171</v>
      </c>
      <c r="BB453" s="2">
        <v>1343909.6088859264</v>
      </c>
      <c r="BC453" s="2">
        <f t="shared" si="56"/>
        <v>-482661.00083860662</v>
      </c>
      <c r="BD453" s="242">
        <f t="shared" si="57"/>
        <v>2.0690331135091711</v>
      </c>
      <c r="BE453" s="510">
        <f t="shared" si="51"/>
        <v>-233278.52883900556</v>
      </c>
      <c r="BF453" s="161">
        <f t="shared" si="52"/>
        <v>239512.26136194286</v>
      </c>
      <c r="BG453" s="2">
        <f t="shared" si="53"/>
        <v>1053218.560362017</v>
      </c>
      <c r="BI453">
        <f t="shared" si="54"/>
        <v>0</v>
      </c>
      <c r="BJ453" s="90">
        <f t="shared" si="55"/>
        <v>1</v>
      </c>
      <c r="BP453" s="206">
        <f t="shared" si="58"/>
        <v>1053218.560362017</v>
      </c>
    </row>
    <row r="454" spans="1:68">
      <c r="A454" s="11">
        <v>448</v>
      </c>
      <c r="C454" s="25">
        <v>0.91942028412668397</v>
      </c>
      <c r="D454" s="25">
        <v>8.0579715873316055E-2</v>
      </c>
      <c r="E454" s="426" t="e">
        <v>#REF!</v>
      </c>
      <c r="F454" s="25">
        <v>0.86177502486195556</v>
      </c>
      <c r="G454" s="25">
        <v>0.13822497513804446</v>
      </c>
      <c r="H454" s="426" t="e">
        <v>#REF!</v>
      </c>
      <c r="I454" s="25">
        <v>0.74804853194074394</v>
      </c>
      <c r="J454" s="25">
        <v>0.25195146805925611</v>
      </c>
      <c r="K454" s="426" t="e">
        <v>#REF!</v>
      </c>
      <c r="L454" s="25">
        <v>7.0776333791834345E-2</v>
      </c>
      <c r="M454" s="25">
        <v>0.50476189446986386</v>
      </c>
      <c r="N454" s="25">
        <v>0.4244617717383018</v>
      </c>
      <c r="O454" s="25">
        <v>-11.25967481861321</v>
      </c>
      <c r="P454" s="25">
        <v>3.3299708344261519E-2</v>
      </c>
      <c r="Q454" s="25">
        <v>5.2165611267319211E-5</v>
      </c>
      <c r="R454" s="25">
        <v>1.0896764642911643</v>
      </c>
      <c r="S454" s="146"/>
      <c r="T454">
        <v>1.0458415732986825</v>
      </c>
      <c r="U454">
        <v>0.43872525144023428</v>
      </c>
      <c r="V454">
        <v>0.335232112429172</v>
      </c>
      <c r="W454">
        <v>1</v>
      </c>
      <c r="Y454" s="2">
        <v>617.09339796204449</v>
      </c>
      <c r="Z454" s="2">
        <v>4296.9895086255874</v>
      </c>
      <c r="AA454" s="2">
        <v>617.02546724358888</v>
      </c>
      <c r="AB454" s="2">
        <v>24994.618798486557</v>
      </c>
      <c r="AC454" s="2">
        <v>701.08550597354224</v>
      </c>
      <c r="AD454" s="2">
        <v>1157.3307421708496</v>
      </c>
      <c r="AE454" s="2">
        <v>542.46515553812105</v>
      </c>
      <c r="AF454" s="2">
        <v>1124.266019121075</v>
      </c>
      <c r="AG454" s="2">
        <v>201.04243119721244</v>
      </c>
      <c r="AH454" s="2">
        <v>161.1360820401809</v>
      </c>
      <c r="AI454" s="2">
        <v>737047.74334974424</v>
      </c>
      <c r="AJ454" s="2">
        <v>699639.85296596098</v>
      </c>
      <c r="AL454" s="25">
        <v>0.91340283012087853</v>
      </c>
      <c r="AM454" s="25">
        <v>0.91628266220108889</v>
      </c>
      <c r="AN454" s="25">
        <v>0.9109580085774579</v>
      </c>
      <c r="AO454" s="25">
        <v>0.90174501426734088</v>
      </c>
      <c r="AP454" s="25">
        <v>0.76303040240660114</v>
      </c>
      <c r="AQ454" s="25">
        <v>0.91340283012087853</v>
      </c>
      <c r="AR454" s="25">
        <v>0.91628266220108889</v>
      </c>
      <c r="AS454" s="25">
        <v>0.9109580085774579</v>
      </c>
      <c r="AT454" s="25">
        <v>0.90174501426734088</v>
      </c>
      <c r="AU454" s="25">
        <v>0.76303040240660114</v>
      </c>
      <c r="AW454" s="1">
        <v>13.1990534779426</v>
      </c>
      <c r="AX454" s="1">
        <v>14.828457229858017</v>
      </c>
      <c r="AY454" s="2">
        <v>2166424.3824780947</v>
      </c>
      <c r="AZ454" s="1">
        <v>15.114896390031108</v>
      </c>
      <c r="BA454" s="1">
        <v>16.816222131785796</v>
      </c>
      <c r="BB454" s="2">
        <v>1964289.9139128698</v>
      </c>
      <c r="BC454" s="2">
        <f t="shared" si="56"/>
        <v>-202134.4685652249</v>
      </c>
      <c r="BD454" s="242">
        <f t="shared" si="57"/>
        <v>1.9158429120885074</v>
      </c>
      <c r="BE454" s="510">
        <f t="shared" si="51"/>
        <v>-105506.80710292325</v>
      </c>
      <c r="BF454" s="161">
        <f t="shared" si="52"/>
        <v>-54575.826007278636</v>
      </c>
      <c r="BG454" s="2">
        <f t="shared" si="53"/>
        <v>454093.50849210727</v>
      </c>
      <c r="BI454">
        <f t="shared" si="54"/>
        <v>0</v>
      </c>
      <c r="BJ454" s="90">
        <f t="shared" si="55"/>
        <v>1</v>
      </c>
      <c r="BP454" s="206">
        <f t="shared" si="58"/>
        <v>454093.50849210727</v>
      </c>
    </row>
    <row r="455" spans="1:68">
      <c r="A455" s="11">
        <v>449</v>
      </c>
      <c r="C455" s="25">
        <v>0.91373624977309764</v>
      </c>
      <c r="D455" s="25">
        <v>8.626375022690233E-2</v>
      </c>
      <c r="E455" s="426" t="e">
        <v>#REF!</v>
      </c>
      <c r="F455" s="25">
        <v>0.85881707501023841</v>
      </c>
      <c r="G455" s="25">
        <v>0.14118292498976165</v>
      </c>
      <c r="H455" s="426" t="e">
        <v>#REF!</v>
      </c>
      <c r="I455" s="25">
        <v>0.74344189636906055</v>
      </c>
      <c r="J455" s="25">
        <v>0.25655810363093945</v>
      </c>
      <c r="K455" s="426" t="e">
        <v>#REF!</v>
      </c>
      <c r="L455" s="25">
        <v>0.11491353370401125</v>
      </c>
      <c r="M455" s="25">
        <v>0.49743319305615669</v>
      </c>
      <c r="N455" s="25">
        <v>0.38765327323983212</v>
      </c>
      <c r="O455" s="25">
        <v>-11.087770690586058</v>
      </c>
      <c r="P455" s="25">
        <v>3.433763085956984E-2</v>
      </c>
      <c r="Q455" s="25">
        <v>6.4710298599223075E-5</v>
      </c>
      <c r="R455" s="25">
        <v>1.0630917401588749</v>
      </c>
      <c r="S455" s="146"/>
      <c r="T455">
        <v>1.1131830785209793</v>
      </c>
      <c r="U455">
        <v>0.43753346225976686</v>
      </c>
      <c r="V455">
        <v>0.34253209698935799</v>
      </c>
      <c r="W455">
        <v>1</v>
      </c>
      <c r="Y455" s="2">
        <v>855.4655521074526</v>
      </c>
      <c r="Z455" s="2">
        <v>2522.6026425144087</v>
      </c>
      <c r="AA455" s="2">
        <v>2127.0656286881281</v>
      </c>
      <c r="AB455" s="2">
        <v>23642.886969034957</v>
      </c>
      <c r="AC455" s="2">
        <v>1197.0898661984356</v>
      </c>
      <c r="AD455" s="2">
        <v>480.94918687068508</v>
      </c>
      <c r="AE455" s="2">
        <v>580.85768605227713</v>
      </c>
      <c r="AF455" s="2">
        <v>1179.5465015098184</v>
      </c>
      <c r="AG455" s="2">
        <v>121.6617171755988</v>
      </c>
      <c r="AH455" s="2">
        <v>566.33193072328493</v>
      </c>
      <c r="AI455" s="2">
        <v>460070.26304973016</v>
      </c>
      <c r="AJ455" s="2">
        <v>417548.74486881326</v>
      </c>
      <c r="AL455" s="25">
        <v>0.921699832079931</v>
      </c>
      <c r="AM455" s="25">
        <v>0.91821624732500928</v>
      </c>
      <c r="AN455" s="25">
        <v>0.90791539771888885</v>
      </c>
      <c r="AO455" s="25">
        <v>0.88236949982946511</v>
      </c>
      <c r="AP455" s="25">
        <v>0.75257311743638167</v>
      </c>
      <c r="AQ455" s="25">
        <v>0.921699832079931</v>
      </c>
      <c r="AR455" s="25">
        <v>0.91821624732500928</v>
      </c>
      <c r="AS455" s="25">
        <v>0.90791539771888885</v>
      </c>
      <c r="AT455" s="25">
        <v>0.88236949982946511</v>
      </c>
      <c r="AU455" s="25">
        <v>0.75257311743638167</v>
      </c>
      <c r="AW455" s="1">
        <v>13.380942927095106</v>
      </c>
      <c r="AX455" s="1">
        <v>15.029431004842756</v>
      </c>
      <c r="AY455" s="2">
        <v>1448967.9537243363</v>
      </c>
      <c r="AZ455" s="1">
        <v>15.088937410396982</v>
      </c>
      <c r="BA455" s="1">
        <v>16.784823323931803</v>
      </c>
      <c r="BB455" s="2">
        <v>1488493.498647976</v>
      </c>
      <c r="BC455" s="2">
        <f t="shared" si="56"/>
        <v>39525.544923639623</v>
      </c>
      <c r="BD455" s="242">
        <f t="shared" si="57"/>
        <v>1.7079944833018761</v>
      </c>
      <c r="BE455" s="510">
        <f t="shared" ref="BE455:BE518" si="59">BC455/BD455</f>
        <v>23141.494489624623</v>
      </c>
      <c r="BF455" s="161">
        <f t="shared" ref="BF455:BF518" si="60">AW455*Threshold-AY455</f>
        <v>691982.91461088043</v>
      </c>
      <c r="BG455" s="2">
        <f t="shared" ref="BG455:BG518" si="61">AZ455*Threshold-BB455</f>
        <v>925736.48701554094</v>
      </c>
      <c r="BI455">
        <f t="shared" ref="BI455:BI518" si="62">IF(MAX($BF455:$BG455)=$BF455,1,0)</f>
        <v>0</v>
      </c>
      <c r="BJ455" s="90">
        <f t="shared" ref="BJ455:BJ518" si="63">IF(MAX($BF455:$BG455)=$BF455,0,1)</f>
        <v>1</v>
      </c>
      <c r="BP455" s="206">
        <f t="shared" si="58"/>
        <v>925736.48701554094</v>
      </c>
    </row>
    <row r="456" spans="1:68">
      <c r="A456" s="11">
        <v>450</v>
      </c>
      <c r="C456" s="25">
        <v>0.92546269971659412</v>
      </c>
      <c r="D456" s="25">
        <v>7.4537300283405883E-2</v>
      </c>
      <c r="E456" s="426" t="e">
        <v>#REF!</v>
      </c>
      <c r="F456" s="25">
        <v>0.85397834528552441</v>
      </c>
      <c r="G456" s="25">
        <v>0.14602165471447556</v>
      </c>
      <c r="H456" s="426" t="e">
        <v>#REF!</v>
      </c>
      <c r="I456" s="25">
        <v>0.73717578545058471</v>
      </c>
      <c r="J456" s="25">
        <v>0.26282421454941524</v>
      </c>
      <c r="K456" s="426" t="e">
        <v>#REF!</v>
      </c>
      <c r="L456" s="25">
        <v>9.6910416877115435E-2</v>
      </c>
      <c r="M456" s="25">
        <v>0.50317430022368048</v>
      </c>
      <c r="N456" s="25">
        <v>0.39991528289920408</v>
      </c>
      <c r="O456" s="25">
        <v>-11.324108264753169</v>
      </c>
      <c r="P456" s="25">
        <v>3.4908058464296822E-2</v>
      </c>
      <c r="Q456" s="25">
        <v>5.2328478701489165E-5</v>
      </c>
      <c r="R456" s="25">
        <v>1.099864666291944</v>
      </c>
      <c r="S456" s="146"/>
      <c r="T456">
        <v>0.94654913062467982</v>
      </c>
      <c r="U456">
        <v>0.45915401582343329</v>
      </c>
      <c r="V456">
        <v>0.35184197701734782</v>
      </c>
      <c r="W456">
        <v>1</v>
      </c>
      <c r="Y456" s="2">
        <v>84.794902425013461</v>
      </c>
      <c r="Z456" s="2">
        <v>6925.9403997039499</v>
      </c>
      <c r="AA456" s="2">
        <v>6.94375125913216</v>
      </c>
      <c r="AB456" s="2">
        <v>658.4573636102632</v>
      </c>
      <c r="AC456" s="2">
        <v>243.32572441015898</v>
      </c>
      <c r="AD456" s="2">
        <v>1057.8999307358918</v>
      </c>
      <c r="AE456" s="2">
        <v>572.27134859996534</v>
      </c>
      <c r="AF456" s="2">
        <v>1223.1426399105326</v>
      </c>
      <c r="AG456" s="2">
        <v>94.88388645717427</v>
      </c>
      <c r="AH456" s="2">
        <v>554.58922792886051</v>
      </c>
      <c r="AI456" s="2">
        <v>533805.41445640009</v>
      </c>
      <c r="AJ456" s="2">
        <v>500146.59739698819</v>
      </c>
      <c r="AL456" s="25">
        <v>0.91632181121763889</v>
      </c>
      <c r="AM456" s="25">
        <v>0.91016698722483858</v>
      </c>
      <c r="AN456" s="25">
        <v>0.91416943247929972</v>
      </c>
      <c r="AO456" s="25">
        <v>0.87341120958816931</v>
      </c>
      <c r="AP456" s="25">
        <v>0.83057769161953487</v>
      </c>
      <c r="AQ456" s="25">
        <v>0.91632181121763889</v>
      </c>
      <c r="AR456" s="25">
        <v>0.91016698722483858</v>
      </c>
      <c r="AS456" s="25">
        <v>0.91416943247929972</v>
      </c>
      <c r="AT456" s="25">
        <v>0.87341120958816931</v>
      </c>
      <c r="AU456" s="25">
        <v>0.83057769161953487</v>
      </c>
      <c r="AW456" s="1">
        <v>13.316964011382071</v>
      </c>
      <c r="AX456" s="1">
        <v>14.803357706939467</v>
      </c>
      <c r="AY456" s="2">
        <v>1640569.2843226488</v>
      </c>
      <c r="AZ456" s="1">
        <v>15.300050564786279</v>
      </c>
      <c r="BA456" s="1">
        <v>16.90834936818327</v>
      </c>
      <c r="BB456" s="2">
        <v>1139734.0995462772</v>
      </c>
      <c r="BC456" s="2">
        <f t="shared" ref="BC456:BC519" si="64">BB456-AY456</f>
        <v>-500835.18477637158</v>
      </c>
      <c r="BD456" s="242">
        <f t="shared" ref="BD456:BD519" si="65">AZ456-AW456</f>
        <v>1.9830865534042079</v>
      </c>
      <c r="BE456" s="510">
        <f t="shared" si="59"/>
        <v>-252553.36632514975</v>
      </c>
      <c r="BF456" s="161">
        <f t="shared" si="60"/>
        <v>490144.95749848243</v>
      </c>
      <c r="BG456" s="2">
        <f t="shared" si="61"/>
        <v>1308273.9908195275</v>
      </c>
      <c r="BI456">
        <f t="shared" si="62"/>
        <v>0</v>
      </c>
      <c r="BJ456" s="90">
        <f t="shared" si="63"/>
        <v>1</v>
      </c>
      <c r="BP456" s="206">
        <f t="shared" ref="BP456:BP519" si="66">MAX(BF456,BG456)</f>
        <v>1308273.9908195275</v>
      </c>
    </row>
    <row r="457" spans="1:68">
      <c r="A457" s="11">
        <v>451</v>
      </c>
      <c r="C457" s="25">
        <v>0.91685360930929416</v>
      </c>
      <c r="D457" s="25">
        <v>8.314639069070584E-2</v>
      </c>
      <c r="E457" s="426" t="e">
        <v>#REF!</v>
      </c>
      <c r="F457" s="25">
        <v>0.85817358044125958</v>
      </c>
      <c r="G457" s="25">
        <v>0.1418264195587404</v>
      </c>
      <c r="H457" s="426" t="e">
        <v>#REF!</v>
      </c>
      <c r="I457" s="25">
        <v>0.76285562971208731</v>
      </c>
      <c r="J457" s="25">
        <v>0.23714437028791269</v>
      </c>
      <c r="K457" s="426" t="e">
        <v>#REF!</v>
      </c>
      <c r="L457" s="25">
        <v>9.9230928674861163E-2</v>
      </c>
      <c r="M457" s="25">
        <v>0.50010840369112319</v>
      </c>
      <c r="N457" s="25">
        <v>0.40066066763401564</v>
      </c>
      <c r="O457" s="25">
        <v>-11.041995196091149</v>
      </c>
      <c r="P457" s="25">
        <v>3.4604945921032804E-2</v>
      </c>
      <c r="Q457" s="25">
        <v>6.8506120425661641E-5</v>
      </c>
      <c r="R457" s="25">
        <v>1.0595448587411038</v>
      </c>
      <c r="S457" s="146"/>
      <c r="T457">
        <v>1.1187979743483214</v>
      </c>
      <c r="U457">
        <v>0.44127102338899538</v>
      </c>
      <c r="V457">
        <v>0.31791014171669485</v>
      </c>
      <c r="W457">
        <v>1</v>
      </c>
      <c r="Y457" s="2">
        <v>236.9172167924763</v>
      </c>
      <c r="Z457" s="2">
        <v>7567.0996271712083</v>
      </c>
      <c r="AA457" s="2">
        <v>54.420037789945127</v>
      </c>
      <c r="AB457" s="2">
        <v>712.61884740150413</v>
      </c>
      <c r="AC457" s="2">
        <v>313.57013196257128</v>
      </c>
      <c r="AD457" s="2">
        <v>5368.6746898563179</v>
      </c>
      <c r="AE457" s="2">
        <v>624.12424941755592</v>
      </c>
      <c r="AF457" s="2">
        <v>1132.9796759264623</v>
      </c>
      <c r="AG457" s="2">
        <v>117.40159838329954</v>
      </c>
      <c r="AH457" s="2">
        <v>272.52158565836459</v>
      </c>
      <c r="AI457" s="2">
        <v>463776.21782676957</v>
      </c>
      <c r="AJ457" s="2">
        <v>416054.898584507</v>
      </c>
      <c r="AL457" s="25">
        <v>0.91995791917776859</v>
      </c>
      <c r="AM457" s="25">
        <v>0.9194147286682246</v>
      </c>
      <c r="AN457" s="25">
        <v>0.90837200233656978</v>
      </c>
      <c r="AO457" s="25">
        <v>0.89051190133344305</v>
      </c>
      <c r="AP457" s="25">
        <v>0.72878700434866039</v>
      </c>
      <c r="AQ457" s="25">
        <v>0.91995791917776859</v>
      </c>
      <c r="AR457" s="25">
        <v>0.9194147286682246</v>
      </c>
      <c r="AS457" s="25">
        <v>0.90837200233656978</v>
      </c>
      <c r="AT457" s="25">
        <v>0.89051190133344305</v>
      </c>
      <c r="AU457" s="25">
        <v>0.72878700434866039</v>
      </c>
      <c r="AW457" s="1">
        <v>13.384713733171331</v>
      </c>
      <c r="AX457" s="1">
        <v>15.075675532193717</v>
      </c>
      <c r="AY457" s="2">
        <v>1421144.6054614352</v>
      </c>
      <c r="AZ457" s="1">
        <v>15.15038883722748</v>
      </c>
      <c r="BA457" s="1">
        <v>16.87868722900075</v>
      </c>
      <c r="BB457" s="2">
        <v>1085824.2835913743</v>
      </c>
      <c r="BC457" s="2">
        <f t="shared" si="64"/>
        <v>-335320.32187006087</v>
      </c>
      <c r="BD457" s="242">
        <f t="shared" si="65"/>
        <v>1.7656751040561485</v>
      </c>
      <c r="BE457" s="510">
        <f t="shared" si="59"/>
        <v>-189910.54532045874</v>
      </c>
      <c r="BF457" s="161">
        <f t="shared" si="60"/>
        <v>720409.59184597782</v>
      </c>
      <c r="BG457" s="2">
        <f t="shared" si="61"/>
        <v>1338237.9303650223</v>
      </c>
      <c r="BI457">
        <f t="shared" si="62"/>
        <v>0</v>
      </c>
      <c r="BJ457" s="90">
        <f t="shared" si="63"/>
        <v>1</v>
      </c>
      <c r="BP457" s="206">
        <f t="shared" si="66"/>
        <v>1338237.9303650223</v>
      </c>
    </row>
    <row r="458" spans="1:68">
      <c r="A458" s="11">
        <v>452</v>
      </c>
      <c r="C458" s="25">
        <v>0.91682399369681722</v>
      </c>
      <c r="D458" s="25">
        <v>8.3176006303182823E-2</v>
      </c>
      <c r="E458" s="426" t="e">
        <v>#REF!</v>
      </c>
      <c r="F458" s="25">
        <v>0.85903582020193436</v>
      </c>
      <c r="G458" s="25">
        <v>0.14096417979806564</v>
      </c>
      <c r="H458" s="426" t="e">
        <v>#REF!</v>
      </c>
      <c r="I458" s="25">
        <v>0.75075624994442858</v>
      </c>
      <c r="J458" s="25">
        <v>0.24924375005557139</v>
      </c>
      <c r="K458" s="426" t="e">
        <v>#REF!</v>
      </c>
      <c r="L458" s="25">
        <v>9.127365204471638E-2</v>
      </c>
      <c r="M458" s="25">
        <v>0.49734908338501643</v>
      </c>
      <c r="N458" s="25">
        <v>0.41137726457026713</v>
      </c>
      <c r="O458" s="25">
        <v>-11.163771547708699</v>
      </c>
      <c r="P458" s="25">
        <v>3.193155008237205E-2</v>
      </c>
      <c r="Q458" s="25">
        <v>5.4209930635256983E-5</v>
      </c>
      <c r="R458" s="25">
        <v>1.0982864737502838</v>
      </c>
      <c r="S458" s="146"/>
      <c r="T458">
        <v>1.0922730460078256</v>
      </c>
      <c r="U458">
        <v>0.44127319052564867</v>
      </c>
      <c r="V458">
        <v>0.33069923843656451</v>
      </c>
      <c r="W458">
        <v>1</v>
      </c>
      <c r="Y458" s="2">
        <v>218.96069263985515</v>
      </c>
      <c r="Z458" s="2">
        <v>1326.5736966023853</v>
      </c>
      <c r="AA458" s="2">
        <v>1596.0727469307508</v>
      </c>
      <c r="AB458" s="2">
        <v>5780.0025576368907</v>
      </c>
      <c r="AC458" s="2">
        <v>555.88141275917917</v>
      </c>
      <c r="AD458" s="2">
        <v>1032.7741690462321</v>
      </c>
      <c r="AE458" s="2">
        <v>578.11962699270566</v>
      </c>
      <c r="AF458" s="2">
        <v>888.48692544092341</v>
      </c>
      <c r="AG458" s="2">
        <v>87.800261535186664</v>
      </c>
      <c r="AH458" s="2">
        <v>404.40728150915817</v>
      </c>
      <c r="AI458" s="2">
        <v>379883.39151906763</v>
      </c>
      <c r="AJ458" s="2">
        <v>327218.65510958171</v>
      </c>
      <c r="AL458" s="25">
        <v>0.92083757260088595</v>
      </c>
      <c r="AM458" s="25">
        <v>0.91454409776148671</v>
      </c>
      <c r="AN458" s="25">
        <v>0.91134907437545143</v>
      </c>
      <c r="AO458" s="25">
        <v>0.87345691320322549</v>
      </c>
      <c r="AP458" s="25">
        <v>0.7795434616695065</v>
      </c>
      <c r="AQ458" s="25">
        <v>0.92083757260088595</v>
      </c>
      <c r="AR458" s="25">
        <v>0.91454409776148671</v>
      </c>
      <c r="AS458" s="25">
        <v>0.91134907437545143</v>
      </c>
      <c r="AT458" s="25">
        <v>0.87345691320322549</v>
      </c>
      <c r="AU458" s="25">
        <v>0.7795434616695065</v>
      </c>
      <c r="AW458" s="1">
        <v>13.266193010999014</v>
      </c>
      <c r="AX458" s="1">
        <v>14.805784096564979</v>
      </c>
      <c r="AY458" s="2">
        <v>994150.62821377907</v>
      </c>
      <c r="AZ458" s="1">
        <v>15.068680534476535</v>
      </c>
      <c r="BA458" s="1">
        <v>16.692271149605784</v>
      </c>
      <c r="BB458" s="2">
        <v>867371.79175552586</v>
      </c>
      <c r="BC458" s="2">
        <f t="shared" si="64"/>
        <v>-126778.83645825321</v>
      </c>
      <c r="BD458" s="242">
        <f t="shared" si="65"/>
        <v>1.8024875234775202</v>
      </c>
      <c r="BE458" s="510">
        <f t="shared" si="59"/>
        <v>-70335.48626936409</v>
      </c>
      <c r="BF458" s="161">
        <f t="shared" si="60"/>
        <v>1128440.2535460633</v>
      </c>
      <c r="BG458" s="2">
        <f t="shared" si="61"/>
        <v>1543617.0937607195</v>
      </c>
      <c r="BI458">
        <f t="shared" si="62"/>
        <v>0</v>
      </c>
      <c r="BJ458" s="90">
        <f t="shared" si="63"/>
        <v>1</v>
      </c>
      <c r="BP458" s="206">
        <f t="shared" si="66"/>
        <v>1543617.0937607195</v>
      </c>
    </row>
    <row r="459" spans="1:68">
      <c r="A459" s="11">
        <v>453</v>
      </c>
      <c r="C459" s="25">
        <v>0.91866986082054547</v>
      </c>
      <c r="D459" s="25">
        <v>8.133013917945453E-2</v>
      </c>
      <c r="E459" s="426" t="e">
        <v>#REF!</v>
      </c>
      <c r="F459" s="25">
        <v>0.85916863698615609</v>
      </c>
      <c r="G459" s="25">
        <v>0.14083136301384391</v>
      </c>
      <c r="H459" s="426" t="e">
        <v>#REF!</v>
      </c>
      <c r="I459" s="25">
        <v>0.7473766610285365</v>
      </c>
      <c r="J459" s="25">
        <v>0.2526233389714635</v>
      </c>
      <c r="K459" s="426" t="e">
        <v>#REF!</v>
      </c>
      <c r="L459" s="25">
        <v>9.7108272574730425E-2</v>
      </c>
      <c r="M459" s="25">
        <v>0.50166910852553181</v>
      </c>
      <c r="N459" s="25">
        <v>0.40122261889973776</v>
      </c>
      <c r="O459" s="25">
        <v>-10.876509051239097</v>
      </c>
      <c r="P459" s="25">
        <v>3.24885253986903E-2</v>
      </c>
      <c r="Q459" s="25">
        <v>7.3959642548577877E-5</v>
      </c>
      <c r="R459" s="25">
        <v>1.0481753288926059</v>
      </c>
      <c r="S459" s="146"/>
      <c r="T459">
        <v>1.0533027114827944</v>
      </c>
      <c r="U459">
        <v>0.44637798449258259</v>
      </c>
      <c r="V459">
        <v>0.33679009012687239</v>
      </c>
      <c r="W459">
        <v>1</v>
      </c>
      <c r="Y459" s="2">
        <v>1263.2686378612987</v>
      </c>
      <c r="Z459" s="2">
        <v>7436.8304569223574</v>
      </c>
      <c r="AA459" s="2">
        <v>2371.0421081726504</v>
      </c>
      <c r="AB459" s="2">
        <v>1307.8310241266472</v>
      </c>
      <c r="AC459" s="2">
        <v>371.40813843681099</v>
      </c>
      <c r="AD459" s="2">
        <v>557.37176691603929</v>
      </c>
      <c r="AE459" s="2">
        <v>573.97957081401569</v>
      </c>
      <c r="AF459" s="2">
        <v>1122.3427413580341</v>
      </c>
      <c r="AG459" s="2">
        <v>42.676620265344319</v>
      </c>
      <c r="AH459" s="2">
        <v>407.32521251718481</v>
      </c>
      <c r="AI459" s="2">
        <v>418658.41653682472</v>
      </c>
      <c r="AJ459" s="2">
        <v>385490.78237497498</v>
      </c>
      <c r="AL459" s="25">
        <v>0.91634925700888281</v>
      </c>
      <c r="AM459" s="25">
        <v>0.91590265994983622</v>
      </c>
      <c r="AN459" s="25">
        <v>0.9114486732472119</v>
      </c>
      <c r="AO459" s="25">
        <v>0.89108127158036288</v>
      </c>
      <c r="AP459" s="25">
        <v>0.59493389078326164</v>
      </c>
      <c r="AQ459" s="25">
        <v>0.91634925700888281</v>
      </c>
      <c r="AR459" s="25">
        <v>0.91590265994983622</v>
      </c>
      <c r="AS459" s="25">
        <v>0.9114486732472119</v>
      </c>
      <c r="AT459" s="25">
        <v>0.89108127158036288</v>
      </c>
      <c r="AU459" s="25">
        <v>0.59493389078326164</v>
      </c>
      <c r="AW459" s="1">
        <v>12.939552195699658</v>
      </c>
      <c r="AX459" s="1">
        <v>14.999466460914407</v>
      </c>
      <c r="AY459" s="2">
        <v>1367119.6099333663</v>
      </c>
      <c r="AZ459" s="1">
        <v>14.883727733113737</v>
      </c>
      <c r="BA459" s="1">
        <v>16.892038961136091</v>
      </c>
      <c r="BB459" s="2">
        <v>994903.38958791271</v>
      </c>
      <c r="BC459" s="2">
        <f t="shared" si="64"/>
        <v>-372216.22034545359</v>
      </c>
      <c r="BD459" s="242">
        <f t="shared" si="65"/>
        <v>1.944175537414079</v>
      </c>
      <c r="BE459" s="510">
        <f t="shared" si="59"/>
        <v>-191451.96160658068</v>
      </c>
      <c r="BF459" s="161">
        <f t="shared" si="60"/>
        <v>703208.74137857906</v>
      </c>
      <c r="BG459" s="2">
        <f t="shared" si="61"/>
        <v>1386493.0477102851</v>
      </c>
      <c r="BI459">
        <f t="shared" si="62"/>
        <v>0</v>
      </c>
      <c r="BJ459" s="90">
        <f t="shared" si="63"/>
        <v>1</v>
      </c>
      <c r="BP459" s="206">
        <f t="shared" si="66"/>
        <v>1386493.0477102851</v>
      </c>
    </row>
    <row r="460" spans="1:68">
      <c r="A460" s="11">
        <v>454</v>
      </c>
      <c r="C460" s="25">
        <v>0.91654274095874677</v>
      </c>
      <c r="D460" s="25">
        <v>8.3457259041253257E-2</v>
      </c>
      <c r="E460" s="426" t="e">
        <v>#REF!</v>
      </c>
      <c r="F460" s="25">
        <v>0.85553241969599525</v>
      </c>
      <c r="G460" s="25">
        <v>0.14446758030400475</v>
      </c>
      <c r="H460" s="426" t="e">
        <v>#REF!</v>
      </c>
      <c r="I460" s="25">
        <v>0.74947234939862195</v>
      </c>
      <c r="J460" s="25">
        <v>0.25052765060137805</v>
      </c>
      <c r="K460" s="426" t="e">
        <v>#REF!</v>
      </c>
      <c r="L460" s="25">
        <v>0.15223559207120219</v>
      </c>
      <c r="M460" s="25">
        <v>0.50120729642198825</v>
      </c>
      <c r="N460" s="25">
        <v>0.34655711150680957</v>
      </c>
      <c r="O460" s="25">
        <v>-11.046362021643848</v>
      </c>
      <c r="P460" s="25">
        <v>3.3128281064224982E-2</v>
      </c>
      <c r="Q460" s="25">
        <v>6.4105896002693681E-5</v>
      </c>
      <c r="R460" s="25">
        <v>1.0675247050699568</v>
      </c>
      <c r="S460" s="146"/>
      <c r="T460">
        <v>1.0613538524457029</v>
      </c>
      <c r="U460">
        <v>0.44975918009696936</v>
      </c>
      <c r="V460">
        <v>0.33379255855448675</v>
      </c>
      <c r="W460">
        <v>1</v>
      </c>
      <c r="Y460" s="2">
        <v>236.4004745399528</v>
      </c>
      <c r="Z460" s="2">
        <v>627.56053140579297</v>
      </c>
      <c r="AA460" s="2">
        <v>168.76278437698008</v>
      </c>
      <c r="AB460" s="2">
        <v>978.06681831896708</v>
      </c>
      <c r="AC460" s="2">
        <v>56.454795717162192</v>
      </c>
      <c r="AD460" s="2">
        <v>0.51909157184933452</v>
      </c>
      <c r="AE460" s="2">
        <v>601.02939979003918</v>
      </c>
      <c r="AF460" s="2">
        <v>1406.6669517882669</v>
      </c>
      <c r="AG460" s="2">
        <v>93.781560768971445</v>
      </c>
      <c r="AH460" s="2">
        <v>443.43496092696813</v>
      </c>
      <c r="AI460" s="2">
        <v>636754.79667577276</v>
      </c>
      <c r="AJ460" s="2">
        <v>605008.00927919988</v>
      </c>
      <c r="AL460" s="25">
        <v>0.91146140642360807</v>
      </c>
      <c r="AM460" s="25">
        <v>0.91373833662715653</v>
      </c>
      <c r="AN460" s="25">
        <v>0.9130653426813502</v>
      </c>
      <c r="AO460" s="25">
        <v>0.88689105916795419</v>
      </c>
      <c r="AP460" s="25">
        <v>0.67433491340802443</v>
      </c>
      <c r="AQ460" s="25">
        <v>0.91146140642360807</v>
      </c>
      <c r="AR460" s="25">
        <v>0.91373833662715653</v>
      </c>
      <c r="AS460" s="25">
        <v>0.9130653426813502</v>
      </c>
      <c r="AT460" s="25">
        <v>0.88689105916795419</v>
      </c>
      <c r="AU460" s="25">
        <v>0.67433491340802443</v>
      </c>
      <c r="AW460" s="1">
        <v>13.220483252598573</v>
      </c>
      <c r="AX460" s="1">
        <v>15.23342833386357</v>
      </c>
      <c r="AY460" s="2">
        <v>2199706.7738007554</v>
      </c>
      <c r="AZ460" s="1">
        <v>15.042058383786721</v>
      </c>
      <c r="BA460" s="1">
        <v>17.03152628251258</v>
      </c>
      <c r="BB460" s="2">
        <v>1649653.3740963547</v>
      </c>
      <c r="BC460" s="2">
        <f t="shared" si="64"/>
        <v>-550053.39970440068</v>
      </c>
      <c r="BD460" s="242">
        <f t="shared" si="65"/>
        <v>1.8215751311881476</v>
      </c>
      <c r="BE460" s="510">
        <f t="shared" si="59"/>
        <v>-301965.80436713621</v>
      </c>
      <c r="BF460" s="161">
        <f t="shared" si="60"/>
        <v>-84429.453384983819</v>
      </c>
      <c r="BG460" s="2">
        <f t="shared" si="61"/>
        <v>757075.96730952081</v>
      </c>
      <c r="BI460">
        <f t="shared" si="62"/>
        <v>0</v>
      </c>
      <c r="BJ460" s="90">
        <f t="shared" si="63"/>
        <v>1</v>
      </c>
      <c r="BP460" s="206">
        <f t="shared" si="66"/>
        <v>757075.96730952081</v>
      </c>
    </row>
    <row r="461" spans="1:68">
      <c r="A461" s="11">
        <v>455</v>
      </c>
      <c r="C461" s="25">
        <v>0.92926632747096272</v>
      </c>
      <c r="D461" s="25">
        <v>7.0733672529037228E-2</v>
      </c>
      <c r="E461" s="426" t="e">
        <v>#REF!</v>
      </c>
      <c r="F461" s="25">
        <v>0.85766788651309822</v>
      </c>
      <c r="G461" s="25">
        <v>0.14233211348690172</v>
      </c>
      <c r="H461" s="426" t="e">
        <v>#REF!</v>
      </c>
      <c r="I461" s="25">
        <v>0.74886097517221262</v>
      </c>
      <c r="J461" s="25">
        <v>0.25113902482778733</v>
      </c>
      <c r="K461" s="426" t="e">
        <v>#REF!</v>
      </c>
      <c r="L461" s="25">
        <v>0.10799461442024094</v>
      </c>
      <c r="M461" s="25">
        <v>0.4971908395238272</v>
      </c>
      <c r="N461" s="25">
        <v>0.39481454605593191</v>
      </c>
      <c r="O461" s="25">
        <v>-11.280224309349119</v>
      </c>
      <c r="P461" s="25">
        <v>3.5061216018073264E-2</v>
      </c>
      <c r="Q461" s="25">
        <v>5.5028835043881063E-5</v>
      </c>
      <c r="R461" s="25">
        <v>1.0904529412798671</v>
      </c>
      <c r="S461" s="146"/>
      <c r="T461">
        <v>0.93558223884359792</v>
      </c>
      <c r="U461">
        <v>0.44301643910522792</v>
      </c>
      <c r="V461">
        <v>0.33693392100939373</v>
      </c>
      <c r="W461">
        <v>1</v>
      </c>
      <c r="Y461" s="2">
        <v>724.55468170267034</v>
      </c>
      <c r="Z461" s="2">
        <v>2686.942000741215</v>
      </c>
      <c r="AA461" s="2">
        <v>1219.9322133560518</v>
      </c>
      <c r="AB461" s="2">
        <v>4762.6774332281002</v>
      </c>
      <c r="AC461" s="2">
        <v>600.02668903525296</v>
      </c>
      <c r="AD461" s="2">
        <v>1894.9420588578937</v>
      </c>
      <c r="AE461" s="2">
        <v>622.5282454382484</v>
      </c>
      <c r="AF461" s="2">
        <v>917.95425504439754</v>
      </c>
      <c r="AG461" s="2">
        <v>156.16116522834179</v>
      </c>
      <c r="AH461" s="2">
        <v>201.57101018585192</v>
      </c>
      <c r="AI461" s="2">
        <v>440182.62394256092</v>
      </c>
      <c r="AJ461" s="2">
        <v>407786.42249683093</v>
      </c>
      <c r="AL461" s="25">
        <v>0.91532993621827796</v>
      </c>
      <c r="AM461" s="25">
        <v>0.91965359636856281</v>
      </c>
      <c r="AN461" s="25">
        <v>0.91116594488902236</v>
      </c>
      <c r="AO461" s="25">
        <v>0.88042788953411955</v>
      </c>
      <c r="AP461" s="25">
        <v>0.78635492687112807</v>
      </c>
      <c r="AQ461" s="25">
        <v>0.91532993621827796</v>
      </c>
      <c r="AR461" s="25">
        <v>0.91965359636856281</v>
      </c>
      <c r="AS461" s="25">
        <v>0.91116594488902236</v>
      </c>
      <c r="AT461" s="25">
        <v>0.88042788953411955</v>
      </c>
      <c r="AU461" s="25">
        <v>0.78635492687112807</v>
      </c>
      <c r="AW461" s="1">
        <v>13.388082576874016</v>
      </c>
      <c r="AX461" s="1">
        <v>14.98007643488781</v>
      </c>
      <c r="AY461" s="2">
        <v>1320251.2852281271</v>
      </c>
      <c r="AZ461" s="1">
        <v>15.485892170742954</v>
      </c>
      <c r="BA461" s="1">
        <v>17.157025843718646</v>
      </c>
      <c r="BB461" s="2">
        <v>1012838.8817321454</v>
      </c>
      <c r="BC461" s="2">
        <f t="shared" si="64"/>
        <v>-307412.40349598171</v>
      </c>
      <c r="BD461" s="242">
        <f t="shared" si="65"/>
        <v>2.0978095938689378</v>
      </c>
      <c r="BE461" s="510">
        <f t="shared" si="59"/>
        <v>-146539.7071280567</v>
      </c>
      <c r="BF461" s="161">
        <f t="shared" si="60"/>
        <v>821841.92707171524</v>
      </c>
      <c r="BG461" s="2">
        <f t="shared" si="61"/>
        <v>1464903.8655867274</v>
      </c>
      <c r="BI461">
        <f t="shared" si="62"/>
        <v>0</v>
      </c>
      <c r="BJ461" s="90">
        <f t="shared" si="63"/>
        <v>1</v>
      </c>
      <c r="BP461" s="206">
        <f t="shared" si="66"/>
        <v>1464903.8655867274</v>
      </c>
    </row>
    <row r="462" spans="1:68">
      <c r="A462" s="11">
        <v>456</v>
      </c>
      <c r="C462" s="25">
        <v>0.91971294412197035</v>
      </c>
      <c r="D462" s="25">
        <v>8.0287055878029603E-2</v>
      </c>
      <c r="E462" s="426" t="e">
        <v>#REF!</v>
      </c>
      <c r="F462" s="25">
        <v>0.85149207641186875</v>
      </c>
      <c r="G462" s="25">
        <v>0.14850792358813122</v>
      </c>
      <c r="H462" s="426" t="e">
        <v>#REF!</v>
      </c>
      <c r="I462" s="25">
        <v>0.74541762656345878</v>
      </c>
      <c r="J462" s="25">
        <v>0.25458237343654122</v>
      </c>
      <c r="K462" s="426" t="e">
        <v>#REF!</v>
      </c>
      <c r="L462" s="25">
        <v>0.1223587073363217</v>
      </c>
      <c r="M462" s="25">
        <v>0.4989850444354248</v>
      </c>
      <c r="N462" s="25">
        <v>0.3786562482282535</v>
      </c>
      <c r="O462" s="25">
        <v>-11.24411226394132</v>
      </c>
      <c r="P462" s="25">
        <v>3.4845340888818063E-2</v>
      </c>
      <c r="Q462" s="25">
        <v>5.6537413867974523E-5</v>
      </c>
      <c r="R462" s="25">
        <v>1.0794470948488475</v>
      </c>
      <c r="S462" s="146"/>
      <c r="T462">
        <v>1.0059587225344977</v>
      </c>
      <c r="U462">
        <v>0.46638702419589534</v>
      </c>
      <c r="V462">
        <v>0.33981192382483694</v>
      </c>
      <c r="W462">
        <v>1</v>
      </c>
      <c r="Y462" s="2">
        <v>113.13572038674364</v>
      </c>
      <c r="Z462" s="2">
        <v>6963.1230576384687</v>
      </c>
      <c r="AA462" s="2">
        <v>413.54071983106928</v>
      </c>
      <c r="AB462" s="2">
        <v>13053.80808588923</v>
      </c>
      <c r="AC462" s="2">
        <v>1154.5279772415852</v>
      </c>
      <c r="AD462" s="2">
        <v>4.708335233768465</v>
      </c>
      <c r="AE462" s="2">
        <v>551.0983258640897</v>
      </c>
      <c r="AF462" s="2">
        <v>1270.4571380852683</v>
      </c>
      <c r="AG462" s="2">
        <v>164.2142565447426</v>
      </c>
      <c r="AH462" s="2">
        <v>161.95827135001625</v>
      </c>
      <c r="AI462" s="2">
        <v>584488.803359807</v>
      </c>
      <c r="AJ462" s="2">
        <v>550906.340730772</v>
      </c>
      <c r="AL462" s="25">
        <v>0.92011991239500091</v>
      </c>
      <c r="AM462" s="25">
        <v>0.91539958260167975</v>
      </c>
      <c r="AN462" s="25">
        <v>0.90738085275832636</v>
      </c>
      <c r="AO462" s="25">
        <v>0.87711041824210167</v>
      </c>
      <c r="AP462" s="25">
        <v>0.6677682811273995</v>
      </c>
      <c r="AQ462" s="25">
        <v>0.92011991239500091</v>
      </c>
      <c r="AR462" s="25">
        <v>0.91539958260167975</v>
      </c>
      <c r="AS462" s="25">
        <v>0.90738085275832636</v>
      </c>
      <c r="AT462" s="25">
        <v>0.87711041824210167</v>
      </c>
      <c r="AU462" s="25">
        <v>0.6677682811273995</v>
      </c>
      <c r="AW462" s="1">
        <v>13.092257970640176</v>
      </c>
      <c r="AX462" s="1">
        <v>14.991438026093151</v>
      </c>
      <c r="AY462" s="2">
        <v>1979280.3120743656</v>
      </c>
      <c r="AZ462" s="1">
        <v>15.015955685198232</v>
      </c>
      <c r="BA462" s="1">
        <v>16.904640655605139</v>
      </c>
      <c r="BB462" s="2">
        <v>1593463.4032077608</v>
      </c>
      <c r="BC462" s="2">
        <f t="shared" si="64"/>
        <v>-385816.90886660479</v>
      </c>
      <c r="BD462" s="242">
        <f t="shared" si="65"/>
        <v>1.923697714558056</v>
      </c>
      <c r="BE462" s="510">
        <f t="shared" si="59"/>
        <v>-200560.04950613622</v>
      </c>
      <c r="BF462" s="161">
        <f t="shared" si="60"/>
        <v>115480.96322806273</v>
      </c>
      <c r="BG462" s="2">
        <f t="shared" si="61"/>
        <v>809089.50642395625</v>
      </c>
      <c r="BI462">
        <f t="shared" si="62"/>
        <v>0</v>
      </c>
      <c r="BJ462" s="90">
        <f t="shared" si="63"/>
        <v>1</v>
      </c>
      <c r="BP462" s="206">
        <f t="shared" si="66"/>
        <v>809089.50642395625</v>
      </c>
    </row>
    <row r="463" spans="1:68">
      <c r="A463" s="11">
        <v>457</v>
      </c>
      <c r="C463" s="25">
        <v>0.92598794861996492</v>
      </c>
      <c r="D463" s="25">
        <v>7.4012051380035138E-2</v>
      </c>
      <c r="E463" s="426" t="e">
        <v>#REF!</v>
      </c>
      <c r="F463" s="25">
        <v>0.85676554638986357</v>
      </c>
      <c r="G463" s="25">
        <v>0.14323445361013648</v>
      </c>
      <c r="H463" s="426" t="e">
        <v>#REF!</v>
      </c>
      <c r="I463" s="25">
        <v>0.7399037287879392</v>
      </c>
      <c r="J463" s="25">
        <v>0.2600962712120608</v>
      </c>
      <c r="K463" s="426" t="e">
        <v>#REF!</v>
      </c>
      <c r="L463" s="25">
        <v>0.11593572191159929</v>
      </c>
      <c r="M463" s="25">
        <v>0.4993854270236503</v>
      </c>
      <c r="N463" s="25">
        <v>0.38467885106475042</v>
      </c>
      <c r="O463" s="25">
        <v>-11.424775839741274</v>
      </c>
      <c r="P463" s="25">
        <v>3.5529392577419071E-2</v>
      </c>
      <c r="Q463" s="25">
        <v>4.8568210234156662E-5</v>
      </c>
      <c r="R463" s="25">
        <v>1.1037438546297835</v>
      </c>
      <c r="S463" s="146"/>
      <c r="T463">
        <v>0.94630315572295698</v>
      </c>
      <c r="U463">
        <v>0.44201982109705446</v>
      </c>
      <c r="V463">
        <v>0.34657202642995588</v>
      </c>
      <c r="W463">
        <v>1</v>
      </c>
      <c r="Y463" s="2">
        <v>350.34733522322631</v>
      </c>
      <c r="Z463" s="2">
        <v>180.01931120141239</v>
      </c>
      <c r="AA463" s="2">
        <v>1335.9532061898174</v>
      </c>
      <c r="AB463" s="2">
        <v>537.25166349942708</v>
      </c>
      <c r="AC463" s="2">
        <v>3433.1385962571026</v>
      </c>
      <c r="AD463" s="2">
        <v>1044.0486793163643</v>
      </c>
      <c r="AE463" s="2">
        <v>549.10079111380992</v>
      </c>
      <c r="AF463" s="2">
        <v>1211.0846933248647</v>
      </c>
      <c r="AG463" s="2">
        <v>139.17860517304948</v>
      </c>
      <c r="AH463" s="2">
        <v>371.66253283772238</v>
      </c>
      <c r="AI463" s="2">
        <v>507700.79803229368</v>
      </c>
      <c r="AJ463" s="2">
        <v>459097.15814740793</v>
      </c>
      <c r="AL463" s="25">
        <v>0.91168947560016655</v>
      </c>
      <c r="AM463" s="25">
        <v>0.90995078881403368</v>
      </c>
      <c r="AN463" s="25">
        <v>0.90918122569185411</v>
      </c>
      <c r="AO463" s="25">
        <v>0.88243402827170203</v>
      </c>
      <c r="AP463" s="25">
        <v>0.77288422109586674</v>
      </c>
      <c r="AQ463" s="25">
        <v>0.91168947560016655</v>
      </c>
      <c r="AR463" s="25">
        <v>0.90995078881403368</v>
      </c>
      <c r="AS463" s="25">
        <v>0.90918122569185411</v>
      </c>
      <c r="AT463" s="25">
        <v>0.88243402827170203</v>
      </c>
      <c r="AU463" s="25">
        <v>0.77288422109586674</v>
      </c>
      <c r="AW463" s="1">
        <v>13.235738357245166</v>
      </c>
      <c r="AX463" s="1">
        <v>14.920617153675522</v>
      </c>
      <c r="AY463" s="2">
        <v>1541362.3652465045</v>
      </c>
      <c r="AZ463" s="1">
        <v>15.279323976191389</v>
      </c>
      <c r="BA463" s="1">
        <v>17.049021909635108</v>
      </c>
      <c r="BB463" s="2">
        <v>1104379.3987696932</v>
      </c>
      <c r="BC463" s="2">
        <f t="shared" si="64"/>
        <v>-436982.96647681133</v>
      </c>
      <c r="BD463" s="242">
        <f t="shared" si="65"/>
        <v>2.0435856189462225</v>
      </c>
      <c r="BE463" s="510">
        <f t="shared" si="59"/>
        <v>-213831.49422540082</v>
      </c>
      <c r="BF463" s="161">
        <f t="shared" si="60"/>
        <v>576355.77191272192</v>
      </c>
      <c r="BG463" s="2">
        <f t="shared" si="61"/>
        <v>1340312.4374209291</v>
      </c>
      <c r="BI463">
        <f t="shared" si="62"/>
        <v>0</v>
      </c>
      <c r="BJ463" s="90">
        <f t="shared" si="63"/>
        <v>1</v>
      </c>
      <c r="BP463" s="206">
        <f t="shared" si="66"/>
        <v>1340312.4374209291</v>
      </c>
    </row>
    <row r="464" spans="1:68">
      <c r="A464" s="11">
        <v>458</v>
      </c>
      <c r="C464" s="25">
        <v>0.92633358125000409</v>
      </c>
      <c r="D464" s="25">
        <v>7.3666418749995924E-2</v>
      </c>
      <c r="E464" s="426" t="e">
        <v>#REF!</v>
      </c>
      <c r="F464" s="25">
        <v>0.85520287540732309</v>
      </c>
      <c r="G464" s="25">
        <v>0.14479712459267696</v>
      </c>
      <c r="H464" s="426" t="e">
        <v>#REF!</v>
      </c>
      <c r="I464" s="25">
        <v>0.73986938774577227</v>
      </c>
      <c r="J464" s="25">
        <v>0.26013061225422779</v>
      </c>
      <c r="K464" s="426" t="e">
        <v>#REF!</v>
      </c>
      <c r="L464" s="25">
        <v>0.18019910088966112</v>
      </c>
      <c r="M464" s="25">
        <v>0.5000839805927022</v>
      </c>
      <c r="N464" s="25">
        <v>0.31971691851763667</v>
      </c>
      <c r="O464" s="25">
        <v>-10.785883497312364</v>
      </c>
      <c r="P464" s="25">
        <v>3.3368249280415402E-2</v>
      </c>
      <c r="Q464" s="25">
        <v>8.4023248669899889E-5</v>
      </c>
      <c r="R464" s="25">
        <v>1.0320038718878255</v>
      </c>
      <c r="S464" s="146"/>
      <c r="T464">
        <v>0.98446399367879067</v>
      </c>
      <c r="U464">
        <v>0.45296154514272008</v>
      </c>
      <c r="V464">
        <v>0.34714810785036865</v>
      </c>
      <c r="W464">
        <v>1</v>
      </c>
      <c r="Y464" s="2">
        <v>196.52662150569958</v>
      </c>
      <c r="Z464" s="2">
        <v>437.18493070292982</v>
      </c>
      <c r="AA464" s="2">
        <v>3486.3803506002641</v>
      </c>
      <c r="AB464" s="2">
        <v>4852.1758096687463</v>
      </c>
      <c r="AC464" s="2">
        <v>940.43633627004328</v>
      </c>
      <c r="AD464" s="2">
        <v>403.46968028726189</v>
      </c>
      <c r="AE464" s="2">
        <v>586.837441248441</v>
      </c>
      <c r="AF464" s="2">
        <v>1402.6464281938315</v>
      </c>
      <c r="AG464" s="2">
        <v>172.29033991129737</v>
      </c>
      <c r="AH464" s="2">
        <v>276.05191440896505</v>
      </c>
      <c r="AI464" s="2">
        <v>500293.06241074705</v>
      </c>
      <c r="AJ464" s="2">
        <v>470169.87219243735</v>
      </c>
      <c r="AL464" s="25">
        <v>0.91610439387335363</v>
      </c>
      <c r="AM464" s="25">
        <v>0.90999699998744799</v>
      </c>
      <c r="AN464" s="25">
        <v>0.91574491746847919</v>
      </c>
      <c r="AO464" s="25">
        <v>0.89666452239673822</v>
      </c>
      <c r="AP464" s="25">
        <v>0.72021240135287246</v>
      </c>
      <c r="AQ464" s="25">
        <v>0.91610439387335363</v>
      </c>
      <c r="AR464" s="25">
        <v>0.90999699998744799</v>
      </c>
      <c r="AS464" s="25">
        <v>0.91574491746847919</v>
      </c>
      <c r="AT464" s="25">
        <v>0.89666452239673822</v>
      </c>
      <c r="AU464" s="25">
        <v>0.72021240135287246</v>
      </c>
      <c r="AW464" s="1">
        <v>13.733638165347818</v>
      </c>
      <c r="AX464" s="1">
        <v>15.643798205983103</v>
      </c>
      <c r="AY464" s="2">
        <v>1830646.1695303805</v>
      </c>
      <c r="AZ464" s="1">
        <v>15.541694849576452</v>
      </c>
      <c r="BA464" s="1">
        <v>17.447217350832407</v>
      </c>
      <c r="BB464" s="2">
        <v>1458229.2414642796</v>
      </c>
      <c r="BC464" s="2">
        <f t="shared" si="64"/>
        <v>-372416.92806610093</v>
      </c>
      <c r="BD464" s="242">
        <f t="shared" si="65"/>
        <v>1.8080566842286334</v>
      </c>
      <c r="BE464" s="510">
        <f t="shared" si="59"/>
        <v>-205976.35644647072</v>
      </c>
      <c r="BF464" s="161">
        <f t="shared" si="60"/>
        <v>366735.93692527059</v>
      </c>
      <c r="BG464" s="2">
        <f t="shared" si="61"/>
        <v>1028441.9344679527</v>
      </c>
      <c r="BI464">
        <f t="shared" si="62"/>
        <v>0</v>
      </c>
      <c r="BJ464" s="90">
        <f t="shared" si="63"/>
        <v>1</v>
      </c>
      <c r="BP464" s="206">
        <f t="shared" si="66"/>
        <v>1028441.9344679527</v>
      </c>
    </row>
    <row r="465" spans="1:68">
      <c r="A465" s="11">
        <v>459</v>
      </c>
      <c r="C465" s="25">
        <v>0.92092114792417479</v>
      </c>
      <c r="D465" s="25">
        <v>7.907885207582524E-2</v>
      </c>
      <c r="E465" s="426" t="e">
        <v>#REF!</v>
      </c>
      <c r="F465" s="25">
        <v>0.85305406306892606</v>
      </c>
      <c r="G465" s="25">
        <v>0.14694593693107388</v>
      </c>
      <c r="H465" s="426" t="e">
        <v>#REF!</v>
      </c>
      <c r="I465" s="25">
        <v>0.75977455408697181</v>
      </c>
      <c r="J465" s="25">
        <v>0.24022544591302819</v>
      </c>
      <c r="K465" s="426" t="e">
        <v>#REF!</v>
      </c>
      <c r="L465" s="25">
        <v>0.16061842592738185</v>
      </c>
      <c r="M465" s="25">
        <v>0.49812891887505939</v>
      </c>
      <c r="N465" s="25">
        <v>0.34125265519755876</v>
      </c>
      <c r="O465" s="25">
        <v>-11.211699744609962</v>
      </c>
      <c r="P465" s="25">
        <v>3.5840057626561249E-2</v>
      </c>
      <c r="Q465" s="25">
        <v>6.0891478186590209E-5</v>
      </c>
      <c r="R465" s="25">
        <v>1.0709314010462179</v>
      </c>
      <c r="S465" s="146"/>
      <c r="T465">
        <v>1.0167163574353912</v>
      </c>
      <c r="U465">
        <v>0.45518212872518332</v>
      </c>
      <c r="V465">
        <v>0.32103159685494886</v>
      </c>
      <c r="W465">
        <v>1</v>
      </c>
      <c r="Y465" s="2">
        <v>1323.9569556452052</v>
      </c>
      <c r="Z465" s="2">
        <v>422.49782805891687</v>
      </c>
      <c r="AA465" s="2">
        <v>383.5150966100822</v>
      </c>
      <c r="AB465" s="2">
        <v>3272.4851016597554</v>
      </c>
      <c r="AC465" s="2">
        <v>1223.7057865650188</v>
      </c>
      <c r="AD465" s="2">
        <v>3723.3186857448804</v>
      </c>
      <c r="AE465" s="2">
        <v>570.79531817300187</v>
      </c>
      <c r="AF465" s="2">
        <v>1193.880690414223</v>
      </c>
      <c r="AG465" s="2">
        <v>142.33393196839518</v>
      </c>
      <c r="AH465" s="2">
        <v>851.6545488886527</v>
      </c>
      <c r="AI465" s="2">
        <v>614937.33819834888</v>
      </c>
      <c r="AJ465" s="2">
        <v>581447.5447823843</v>
      </c>
      <c r="AL465" s="25">
        <v>0.91523237101713706</v>
      </c>
      <c r="AM465" s="25">
        <v>0.91460290720181492</v>
      </c>
      <c r="AN465" s="25">
        <v>0.91132956746761562</v>
      </c>
      <c r="AO465" s="25">
        <v>0.89961192860002481</v>
      </c>
      <c r="AP465" s="25">
        <v>0.67268889630519757</v>
      </c>
      <c r="AQ465" s="25">
        <v>0.91523237101713706</v>
      </c>
      <c r="AR465" s="25">
        <v>0.91460290720181492</v>
      </c>
      <c r="AS465" s="25">
        <v>0.91132956746761562</v>
      </c>
      <c r="AT465" s="25">
        <v>0.89961192860002481</v>
      </c>
      <c r="AU465" s="25">
        <v>0.67268889630519757</v>
      </c>
      <c r="AW465" s="1">
        <v>13.323756379116711</v>
      </c>
      <c r="AX465" s="1">
        <v>15.310350251573189</v>
      </c>
      <c r="AY465" s="2">
        <v>2166762.325064458</v>
      </c>
      <c r="AZ465" s="1">
        <v>15.24247297251566</v>
      </c>
      <c r="BA465" s="1">
        <v>17.20097317205035</v>
      </c>
      <c r="BB465" s="2">
        <v>1671651.7617339094</v>
      </c>
      <c r="BC465" s="2">
        <f t="shared" si="64"/>
        <v>-495110.56333054858</v>
      </c>
      <c r="BD465" s="242">
        <f t="shared" si="65"/>
        <v>1.9187165933989494</v>
      </c>
      <c r="BE465" s="510">
        <f t="shared" si="59"/>
        <v>-258042.57128640084</v>
      </c>
      <c r="BF465" s="161">
        <f t="shared" si="60"/>
        <v>-34961.304405784234</v>
      </c>
      <c r="BG465" s="2">
        <f t="shared" si="61"/>
        <v>767143.91386859608</v>
      </c>
      <c r="BI465">
        <f t="shared" si="62"/>
        <v>0</v>
      </c>
      <c r="BJ465" s="90">
        <f t="shared" si="63"/>
        <v>1</v>
      </c>
      <c r="BP465" s="206">
        <f t="shared" si="66"/>
        <v>767143.91386859608</v>
      </c>
    </row>
    <row r="466" spans="1:68">
      <c r="A466" s="11">
        <v>460</v>
      </c>
      <c r="C466" s="25">
        <v>0.92653021916435463</v>
      </c>
      <c r="D466" s="25">
        <v>7.3469780835645329E-2</v>
      </c>
      <c r="E466" s="426" t="e">
        <v>#REF!</v>
      </c>
      <c r="F466" s="25">
        <v>0.85882121038216042</v>
      </c>
      <c r="G466" s="25">
        <v>0.14117878961783961</v>
      </c>
      <c r="H466" s="426" t="e">
        <v>#REF!</v>
      </c>
      <c r="I466" s="25">
        <v>0.77071416422935946</v>
      </c>
      <c r="J466" s="25">
        <v>0.22928583577064057</v>
      </c>
      <c r="K466" s="426" t="e">
        <v>#REF!</v>
      </c>
      <c r="L466" s="25">
        <v>0.20436651590215932</v>
      </c>
      <c r="M466" s="25">
        <v>0.49474779495820859</v>
      </c>
      <c r="N466" s="25">
        <v>0.30088568913963204</v>
      </c>
      <c r="O466" s="25">
        <v>-11.254925232767404</v>
      </c>
      <c r="P466" s="25">
        <v>3.5056430888024757E-2</v>
      </c>
      <c r="Q466" s="25">
        <v>5.6427431958076337E-5</v>
      </c>
      <c r="R466" s="25">
        <v>1.0855459970309456</v>
      </c>
      <c r="S466" s="146"/>
      <c r="T466">
        <v>0.97869647400820281</v>
      </c>
      <c r="U466">
        <v>0.43975726299371692</v>
      </c>
      <c r="V466">
        <v>0.30532160699147365</v>
      </c>
      <c r="W466">
        <v>1</v>
      </c>
      <c r="Y466" s="2">
        <v>78.804741688774058</v>
      </c>
      <c r="Z466" s="2">
        <v>560.39792601266004</v>
      </c>
      <c r="AA466" s="2">
        <v>2126.4071265772936</v>
      </c>
      <c r="AB466" s="2">
        <v>6281.9303286299228</v>
      </c>
      <c r="AC466" s="2">
        <v>1769.426724803247</v>
      </c>
      <c r="AD466" s="2">
        <v>146.83129464044464</v>
      </c>
      <c r="AE466" s="2">
        <v>668.36102277818247</v>
      </c>
      <c r="AF466" s="2">
        <v>816.24445298705211</v>
      </c>
      <c r="AG466" s="2">
        <v>126.77562899630311</v>
      </c>
      <c r="AH466" s="2">
        <v>314.2000358636671</v>
      </c>
      <c r="AI466" s="2">
        <v>443480.03682212444</v>
      </c>
      <c r="AJ466" s="2">
        <v>412789.19057800918</v>
      </c>
      <c r="AL466" s="25">
        <v>0.92100498453187551</v>
      </c>
      <c r="AM466" s="25">
        <v>0.91857556440770405</v>
      </c>
      <c r="AN466" s="25">
        <v>0.90371232208442842</v>
      </c>
      <c r="AO466" s="25">
        <v>0.89637856927140991</v>
      </c>
      <c r="AP466" s="25">
        <v>0.76930694528234755</v>
      </c>
      <c r="AQ466" s="25">
        <v>0.92100498453187551</v>
      </c>
      <c r="AR466" s="25">
        <v>0.91857556440770405</v>
      </c>
      <c r="AS466" s="25">
        <v>0.90371232208442842</v>
      </c>
      <c r="AT466" s="25">
        <v>0.89637856927140991</v>
      </c>
      <c r="AU466" s="25">
        <v>0.76930694528234755</v>
      </c>
      <c r="AW466" s="1">
        <v>13.909951402394983</v>
      </c>
      <c r="AX466" s="1">
        <v>15.621579102475076</v>
      </c>
      <c r="AY466" s="2">
        <v>1616508.5752563414</v>
      </c>
      <c r="AZ466" s="1">
        <v>15.85785694548324</v>
      </c>
      <c r="BA466" s="1">
        <v>17.607090528957343</v>
      </c>
      <c r="BB466" s="2">
        <v>1242184.2527530757</v>
      </c>
      <c r="BC466" s="2">
        <f t="shared" si="64"/>
        <v>-374324.32250326569</v>
      </c>
      <c r="BD466" s="242">
        <f t="shared" si="65"/>
        <v>1.9479055430882575</v>
      </c>
      <c r="BE466" s="510">
        <f t="shared" si="59"/>
        <v>-192167.59448705232</v>
      </c>
      <c r="BF466" s="161">
        <f t="shared" si="60"/>
        <v>609083.64912685589</v>
      </c>
      <c r="BG466" s="2">
        <f t="shared" si="61"/>
        <v>1295072.8585242429</v>
      </c>
      <c r="BI466">
        <f t="shared" si="62"/>
        <v>0</v>
      </c>
      <c r="BJ466" s="90">
        <f t="shared" si="63"/>
        <v>1</v>
      </c>
      <c r="BP466" s="206">
        <f t="shared" si="66"/>
        <v>1295072.8585242429</v>
      </c>
    </row>
    <row r="467" spans="1:68">
      <c r="A467" s="11">
        <v>461</v>
      </c>
      <c r="C467" s="25">
        <v>0.92801758830408865</v>
      </c>
      <c r="D467" s="25">
        <v>7.1982411695911366E-2</v>
      </c>
      <c r="E467" s="426" t="e">
        <v>#REF!</v>
      </c>
      <c r="F467" s="25">
        <v>0.85500312360334063</v>
      </c>
      <c r="G467" s="25">
        <v>0.1449968763966594</v>
      </c>
      <c r="H467" s="426" t="e">
        <v>#REF!</v>
      </c>
      <c r="I467" s="25">
        <v>0.74246559549973878</v>
      </c>
      <c r="J467" s="25">
        <v>0.25753440450026116</v>
      </c>
      <c r="K467" s="426" t="e">
        <v>#REF!</v>
      </c>
      <c r="L467" s="25">
        <v>0.15247733996127483</v>
      </c>
      <c r="M467" s="25">
        <v>0.49680888371240478</v>
      </c>
      <c r="N467" s="25">
        <v>0.35071377632632045</v>
      </c>
      <c r="O467" s="25">
        <v>-10.760976941887645</v>
      </c>
      <c r="P467" s="25">
        <v>3.2601231199238155E-2</v>
      </c>
      <c r="Q467" s="25">
        <v>8.3411428007364486E-5</v>
      </c>
      <c r="R467" s="25">
        <v>1.0313391433847876</v>
      </c>
      <c r="S467" s="146"/>
      <c r="T467">
        <v>0.90317418554849849</v>
      </c>
      <c r="U467">
        <v>0.45335726296797857</v>
      </c>
      <c r="V467">
        <v>0.3417961075705363</v>
      </c>
      <c r="W467">
        <v>1</v>
      </c>
      <c r="Y467" s="2">
        <v>606.91723600104149</v>
      </c>
      <c r="Z467" s="2">
        <v>791.29954530988596</v>
      </c>
      <c r="AA467" s="2">
        <v>3022.1289151918722</v>
      </c>
      <c r="AB467" s="2">
        <v>12800.486778140852</v>
      </c>
      <c r="AC467" s="2">
        <v>404.10631823551722</v>
      </c>
      <c r="AD467" s="2">
        <v>1968.7688311025324</v>
      </c>
      <c r="AE467" s="2">
        <v>559.67861754269177</v>
      </c>
      <c r="AF467" s="2">
        <v>1135.5771004102874</v>
      </c>
      <c r="AG467" s="2">
        <v>97.366707415223658</v>
      </c>
      <c r="AH467" s="2">
        <v>454.64900405109705</v>
      </c>
      <c r="AI467" s="2">
        <v>372353.89428110805</v>
      </c>
      <c r="AJ467" s="2">
        <v>355392.35705480905</v>
      </c>
      <c r="AL467" s="25">
        <v>0.91540567632068426</v>
      </c>
      <c r="AM467" s="25">
        <v>0.91531073266968543</v>
      </c>
      <c r="AN467" s="25">
        <v>0.89936523675594948</v>
      </c>
      <c r="AO467" s="25">
        <v>0.88481612975976653</v>
      </c>
      <c r="AP467" s="25">
        <v>0.65621663539059227</v>
      </c>
      <c r="AQ467" s="25">
        <v>0.91540567632068426</v>
      </c>
      <c r="AR467" s="25">
        <v>0.91531073266968543</v>
      </c>
      <c r="AS467" s="25">
        <v>0.89936523675594948</v>
      </c>
      <c r="AT467" s="25">
        <v>0.88481612975976653</v>
      </c>
      <c r="AU467" s="25">
        <v>0.65621663539059227</v>
      </c>
      <c r="AW467" s="1">
        <v>13.188110332632485</v>
      </c>
      <c r="AX467" s="1">
        <v>15.242162169831708</v>
      </c>
      <c r="AY467" s="2">
        <v>1341176.5429609891</v>
      </c>
      <c r="AZ467" s="1">
        <v>15.346377093484293</v>
      </c>
      <c r="BA467" s="1">
        <v>17.357295527053406</v>
      </c>
      <c r="BB467" s="2">
        <v>1219656.6472187301</v>
      </c>
      <c r="BC467" s="2">
        <f t="shared" si="64"/>
        <v>-121519.89574225899</v>
      </c>
      <c r="BD467" s="242">
        <f t="shared" si="65"/>
        <v>2.1582667608518076</v>
      </c>
      <c r="BE467" s="510">
        <f t="shared" si="59"/>
        <v>-56304.391072722858</v>
      </c>
      <c r="BF467" s="161">
        <f t="shared" si="60"/>
        <v>768921.11026020837</v>
      </c>
      <c r="BG467" s="2">
        <f t="shared" si="61"/>
        <v>1235763.6877387569</v>
      </c>
      <c r="BI467">
        <f t="shared" si="62"/>
        <v>0</v>
      </c>
      <c r="BJ467" s="90">
        <f t="shared" si="63"/>
        <v>1</v>
      </c>
      <c r="BP467" s="206">
        <f t="shared" si="66"/>
        <v>1235763.6877387569</v>
      </c>
    </row>
    <row r="468" spans="1:68">
      <c r="A468" s="11">
        <v>462</v>
      </c>
      <c r="C468" s="25">
        <v>0.91545820868335004</v>
      </c>
      <c r="D468" s="25">
        <v>8.454179131664992E-2</v>
      </c>
      <c r="E468" s="426" t="e">
        <v>#REF!</v>
      </c>
      <c r="F468" s="25">
        <v>0.86205789941408684</v>
      </c>
      <c r="G468" s="25">
        <v>0.13794210058591316</v>
      </c>
      <c r="H468" s="426" t="e">
        <v>#REF!</v>
      </c>
      <c r="I468" s="25">
        <v>0.76053466882693221</v>
      </c>
      <c r="J468" s="25">
        <v>0.23946533117306781</v>
      </c>
      <c r="K468" s="426" t="e">
        <v>#REF!</v>
      </c>
      <c r="L468" s="25">
        <v>0.16363602126243626</v>
      </c>
      <c r="M468" s="25">
        <v>0.49711777689156667</v>
      </c>
      <c r="N468" s="25">
        <v>0.33924620184599708</v>
      </c>
      <c r="O468" s="25">
        <v>-10.858692171538133</v>
      </c>
      <c r="P468" s="25">
        <v>3.2527170348615131E-2</v>
      </c>
      <c r="Q468" s="25">
        <v>7.541148173459369E-5</v>
      </c>
      <c r="R468" s="25">
        <v>1.0459042279865214</v>
      </c>
      <c r="S468" s="146"/>
      <c r="T468">
        <v>1.0749842946343704</v>
      </c>
      <c r="U468">
        <v>0.43062322932911784</v>
      </c>
      <c r="V468">
        <v>0.31843091602834106</v>
      </c>
      <c r="W468">
        <v>1</v>
      </c>
      <c r="Y468" s="2">
        <v>252.67231388171817</v>
      </c>
      <c r="Z468" s="2">
        <v>921.5148493164553</v>
      </c>
      <c r="AA468" s="2">
        <v>256.8037711537869</v>
      </c>
      <c r="AB468" s="2">
        <v>4943.9535950037871</v>
      </c>
      <c r="AC468" s="2">
        <v>1095.3536684107291</v>
      </c>
      <c r="AD468" s="2">
        <v>246.0857564561872</v>
      </c>
      <c r="AE468" s="2">
        <v>511.09170390417603</v>
      </c>
      <c r="AF468" s="2">
        <v>926.99357986098596</v>
      </c>
      <c r="AG468" s="2">
        <v>208.06599484493034</v>
      </c>
      <c r="AH468" s="2">
        <v>404.77406133701288</v>
      </c>
      <c r="AI468" s="2">
        <v>370021.36925399414</v>
      </c>
      <c r="AJ468" s="2">
        <v>344004.3513898254</v>
      </c>
      <c r="AL468" s="25">
        <v>0.91589929373839563</v>
      </c>
      <c r="AM468" s="25">
        <v>0.9079743787962864</v>
      </c>
      <c r="AN468" s="25">
        <v>0.90548252662246065</v>
      </c>
      <c r="AO468" s="25">
        <v>0.88943513673011521</v>
      </c>
      <c r="AP468" s="25">
        <v>0.73474883907655397</v>
      </c>
      <c r="AQ468" s="25">
        <v>0.91589929373839563</v>
      </c>
      <c r="AR468" s="25">
        <v>0.9079743787962864</v>
      </c>
      <c r="AS468" s="25">
        <v>0.90548252662246065</v>
      </c>
      <c r="AT468" s="25">
        <v>0.88943513673011521</v>
      </c>
      <c r="AU468" s="25">
        <v>0.73474883907655397</v>
      </c>
      <c r="AW468" s="1">
        <v>13.477049369832338</v>
      </c>
      <c r="AX468" s="1">
        <v>15.322021873007037</v>
      </c>
      <c r="AY468" s="2">
        <v>1317422.1950779089</v>
      </c>
      <c r="AZ468" s="1">
        <v>15.305039815545976</v>
      </c>
      <c r="BA468" s="1">
        <v>17.187976367470181</v>
      </c>
      <c r="BB468" s="2">
        <v>1032404.9993197869</v>
      </c>
      <c r="BC468" s="2">
        <f t="shared" si="64"/>
        <v>-285017.19575812202</v>
      </c>
      <c r="BD468" s="242">
        <f t="shared" si="65"/>
        <v>1.8279904457136382</v>
      </c>
      <c r="BE468" s="510">
        <f t="shared" si="59"/>
        <v>-155918.31807788947</v>
      </c>
      <c r="BF468" s="161">
        <f t="shared" si="60"/>
        <v>838905.70409526513</v>
      </c>
      <c r="BG468" s="2">
        <f t="shared" si="61"/>
        <v>1416401.3711675692</v>
      </c>
      <c r="BI468">
        <f t="shared" si="62"/>
        <v>0</v>
      </c>
      <c r="BJ468" s="90">
        <f t="shared" si="63"/>
        <v>1</v>
      </c>
      <c r="BP468" s="206">
        <f t="shared" si="66"/>
        <v>1416401.3711675692</v>
      </c>
    </row>
    <row r="469" spans="1:68">
      <c r="A469" s="11">
        <v>463</v>
      </c>
      <c r="C469" s="25">
        <v>0.932557177094825</v>
      </c>
      <c r="D469" s="25">
        <v>6.7442822905175032E-2</v>
      </c>
      <c r="E469" s="426" t="e">
        <v>#REF!</v>
      </c>
      <c r="F469" s="25">
        <v>0.85872828900173448</v>
      </c>
      <c r="G469" s="25">
        <v>0.14127171099826552</v>
      </c>
      <c r="H469" s="426" t="e">
        <v>#REF!</v>
      </c>
      <c r="I469" s="25">
        <v>0.73519512953793598</v>
      </c>
      <c r="J469" s="25">
        <v>0.26480487046206408</v>
      </c>
      <c r="K469" s="426" t="e">
        <v>#REF!</v>
      </c>
      <c r="L469" s="25">
        <v>0.13396660183777725</v>
      </c>
      <c r="M469" s="25">
        <v>0.50206067756019657</v>
      </c>
      <c r="N469" s="25">
        <v>0.36397272060202618</v>
      </c>
      <c r="O469" s="25">
        <v>-10.931276103702672</v>
      </c>
      <c r="P469" s="25">
        <v>3.6073209388960061E-2</v>
      </c>
      <c r="Q469" s="25">
        <v>8.1394625790396133E-5</v>
      </c>
      <c r="R469" s="25">
        <v>1.0326474104730734</v>
      </c>
      <c r="S469" s="146"/>
      <c r="T469">
        <v>0.83620723628379789</v>
      </c>
      <c r="U469">
        <v>0.43876379477036548</v>
      </c>
      <c r="V469">
        <v>0.35254490936580046</v>
      </c>
      <c r="W469">
        <v>1</v>
      </c>
      <c r="Y469" s="2">
        <v>410.68843278304666</v>
      </c>
      <c r="Z469" s="2">
        <v>5305.3361706294309</v>
      </c>
      <c r="AA469" s="2">
        <v>61.110656307454917</v>
      </c>
      <c r="AB469" s="2">
        <v>4115.3843392876634</v>
      </c>
      <c r="AC469" s="2">
        <v>495.09714062654757</v>
      </c>
      <c r="AD469" s="2">
        <v>3750.1602047857882</v>
      </c>
      <c r="AE469" s="2">
        <v>601.52955429297538</v>
      </c>
      <c r="AF469" s="2">
        <v>747.27929093020487</v>
      </c>
      <c r="AG469" s="2">
        <v>277.26473518112653</v>
      </c>
      <c r="AH469" s="2">
        <v>458.02289637441811</v>
      </c>
      <c r="AI469" s="2">
        <v>544540.57786597428</v>
      </c>
      <c r="AJ469" s="2">
        <v>508959.03242814424</v>
      </c>
      <c r="AL469" s="25">
        <v>0.90935448993143475</v>
      </c>
      <c r="AM469" s="25">
        <v>0.91449423688359999</v>
      </c>
      <c r="AN469" s="25">
        <v>0.90384289605689883</v>
      </c>
      <c r="AO469" s="25">
        <v>0.89627505599631196</v>
      </c>
      <c r="AP469" s="25">
        <v>0.68478785287490385</v>
      </c>
      <c r="AQ469" s="25">
        <v>0.90935448993143475</v>
      </c>
      <c r="AR469" s="25">
        <v>0.91449423688359999</v>
      </c>
      <c r="AS469" s="25">
        <v>0.90384289605689883</v>
      </c>
      <c r="AT469" s="25">
        <v>0.89627505599631196</v>
      </c>
      <c r="AU469" s="25">
        <v>0.68478785287490385</v>
      </c>
      <c r="AW469" s="1">
        <v>13.135239550024968</v>
      </c>
      <c r="AX469" s="1">
        <v>15.132825521678861</v>
      </c>
      <c r="AY469" s="2">
        <v>1947230.9103032844</v>
      </c>
      <c r="AZ469" s="1">
        <v>15.480880630505508</v>
      </c>
      <c r="BA469" s="1">
        <v>17.46696930332357</v>
      </c>
      <c r="BB469" s="2">
        <v>1363660.0195236483</v>
      </c>
      <c r="BC469" s="2">
        <f t="shared" si="64"/>
        <v>-583570.8907796361</v>
      </c>
      <c r="BD469" s="242">
        <f t="shared" si="65"/>
        <v>2.3456410804805401</v>
      </c>
      <c r="BE469" s="510">
        <f t="shared" si="59"/>
        <v>-248789.50818003356</v>
      </c>
      <c r="BF469" s="161">
        <f t="shared" si="60"/>
        <v>154407.41770071071</v>
      </c>
      <c r="BG469" s="2">
        <f t="shared" si="61"/>
        <v>1113280.8813572328</v>
      </c>
      <c r="BI469">
        <f t="shared" si="62"/>
        <v>0</v>
      </c>
      <c r="BJ469" s="90">
        <f t="shared" si="63"/>
        <v>1</v>
      </c>
      <c r="BP469" s="206">
        <f t="shared" si="66"/>
        <v>1113280.8813572328</v>
      </c>
    </row>
    <row r="470" spans="1:68">
      <c r="A470" s="11">
        <v>464</v>
      </c>
      <c r="C470" s="25">
        <v>0.92994281515371602</v>
      </c>
      <c r="D470" s="25">
        <v>7.005718484628401E-2</v>
      </c>
      <c r="E470" s="426" t="e">
        <v>#REF!</v>
      </c>
      <c r="F470" s="25">
        <v>0.85546230831789005</v>
      </c>
      <c r="G470" s="25">
        <v>0.14453769168210995</v>
      </c>
      <c r="H470" s="426" t="e">
        <v>#REF!</v>
      </c>
      <c r="I470" s="25">
        <v>0.74184630762998838</v>
      </c>
      <c r="J470" s="25">
        <v>0.25815369237001162</v>
      </c>
      <c r="K470" s="426" t="e">
        <v>#REF!</v>
      </c>
      <c r="L470" s="25">
        <v>0.13612053398308527</v>
      </c>
      <c r="M470" s="25">
        <v>0.49849670016069575</v>
      </c>
      <c r="N470" s="25">
        <v>0.36538276585621904</v>
      </c>
      <c r="O470" s="25">
        <v>-11.013739180121975</v>
      </c>
      <c r="P470" s="25">
        <v>3.3248643195576195E-2</v>
      </c>
      <c r="Q470" s="25">
        <v>6.6567361646453616E-5</v>
      </c>
      <c r="R470" s="25">
        <v>1.0677371588032787</v>
      </c>
      <c r="S470" s="146"/>
      <c r="T470">
        <v>0.91957292265900903</v>
      </c>
      <c r="U470">
        <v>0.44593199988881482</v>
      </c>
      <c r="V470">
        <v>0.34587882301234268</v>
      </c>
      <c r="W470">
        <v>1</v>
      </c>
      <c r="Y470" s="2">
        <v>357.36027583664537</v>
      </c>
      <c r="Z470" s="2">
        <v>9747.2786098605866</v>
      </c>
      <c r="AA470" s="2">
        <v>568.67505110831337</v>
      </c>
      <c r="AB470" s="2">
        <v>2133.2399218670616</v>
      </c>
      <c r="AC470" s="2">
        <v>2032.080607672058</v>
      </c>
      <c r="AD470" s="2">
        <v>317.61310783022486</v>
      </c>
      <c r="AE470" s="2">
        <v>577.49131349584093</v>
      </c>
      <c r="AF470" s="2">
        <v>984.73412919971804</v>
      </c>
      <c r="AG470" s="2">
        <v>156.44719708263938</v>
      </c>
      <c r="AH470" s="2">
        <v>319.26678277671226</v>
      </c>
      <c r="AI470" s="2">
        <v>601504.78948570765</v>
      </c>
      <c r="AJ470" s="2">
        <v>584513.47326037718</v>
      </c>
      <c r="AL470" s="25">
        <v>0.91783494210268435</v>
      </c>
      <c r="AM470" s="25">
        <v>0.91168247021502269</v>
      </c>
      <c r="AN470" s="25">
        <v>0.90786002444598501</v>
      </c>
      <c r="AO470" s="25">
        <v>0.90562815437282951</v>
      </c>
      <c r="AP470" s="25">
        <v>0.70721763395128845</v>
      </c>
      <c r="AQ470" s="25">
        <v>0.91783494210268435</v>
      </c>
      <c r="AR470" s="25">
        <v>0.91168247021502269</v>
      </c>
      <c r="AS470" s="25">
        <v>0.90786002444598501</v>
      </c>
      <c r="AT470" s="25">
        <v>0.90562815437282951</v>
      </c>
      <c r="AU470" s="25">
        <v>0.70721763395128845</v>
      </c>
      <c r="AW470" s="1">
        <v>13.34622014622459</v>
      </c>
      <c r="AX470" s="1">
        <v>15.156579771608175</v>
      </c>
      <c r="AY470" s="2">
        <v>2126392.2119533736</v>
      </c>
      <c r="AZ470" s="1">
        <v>15.441538151782089</v>
      </c>
      <c r="BA470" s="1">
        <v>17.275231571007517</v>
      </c>
      <c r="BB470" s="2">
        <v>1410926.1194607997</v>
      </c>
      <c r="BC470" s="2">
        <f t="shared" si="64"/>
        <v>-715466.09249257389</v>
      </c>
      <c r="BD470" s="242">
        <f t="shared" si="65"/>
        <v>2.0953180055574983</v>
      </c>
      <c r="BE470" s="510">
        <f t="shared" si="59"/>
        <v>-341459.4303083893</v>
      </c>
      <c r="BF470" s="161">
        <f t="shared" si="60"/>
        <v>9003.0114425607026</v>
      </c>
      <c r="BG470" s="2">
        <f t="shared" si="61"/>
        <v>1059719.9848243343</v>
      </c>
      <c r="BI470">
        <f t="shared" si="62"/>
        <v>0</v>
      </c>
      <c r="BJ470" s="90">
        <f t="shared" si="63"/>
        <v>1</v>
      </c>
      <c r="BP470" s="206">
        <f t="shared" si="66"/>
        <v>1059719.9848243343</v>
      </c>
    </row>
    <row r="471" spans="1:68">
      <c r="A471" s="11">
        <v>465</v>
      </c>
      <c r="C471" s="25">
        <v>0.92407883960318071</v>
      </c>
      <c r="D471" s="25">
        <v>7.5921160396819315E-2</v>
      </c>
      <c r="E471" s="426" t="e">
        <v>#REF!</v>
      </c>
      <c r="F471" s="25">
        <v>0.85000514618668266</v>
      </c>
      <c r="G471" s="25">
        <v>0.14999485381331729</v>
      </c>
      <c r="H471" s="426" t="e">
        <v>#REF!</v>
      </c>
      <c r="I471" s="25">
        <v>0.77864779401345796</v>
      </c>
      <c r="J471" s="25">
        <v>0.22135220598654207</v>
      </c>
      <c r="K471" s="426" t="e">
        <v>#REF!</v>
      </c>
      <c r="L471" s="25">
        <v>6.7799875751508587E-2</v>
      </c>
      <c r="M471" s="25">
        <v>0.50252490682010165</v>
      </c>
      <c r="N471" s="25">
        <v>0.42967521742838977</v>
      </c>
      <c r="O471" s="25">
        <v>-10.860917025583031</v>
      </c>
      <c r="P471" s="25">
        <v>3.2842101499434971E-2</v>
      </c>
      <c r="Q471" s="25">
        <v>7.6245759083027974E-5</v>
      </c>
      <c r="R471" s="25">
        <v>1.0539921950253612</v>
      </c>
      <c r="S471" s="146"/>
      <c r="T471">
        <v>0.9908971173929948</v>
      </c>
      <c r="U471">
        <v>0.46682967071205023</v>
      </c>
      <c r="V471">
        <v>0.29596206482837772</v>
      </c>
      <c r="W471">
        <v>1</v>
      </c>
      <c r="Y471" s="2">
        <v>137.60208779825905</v>
      </c>
      <c r="Z471" s="2">
        <v>8287.5631866358417</v>
      </c>
      <c r="AA471" s="2">
        <v>3619.143202492161</v>
      </c>
      <c r="AB471" s="2">
        <v>1646.5384227520765</v>
      </c>
      <c r="AC471" s="2">
        <v>747.79783582576977</v>
      </c>
      <c r="AD471" s="2">
        <v>334.19844256045548</v>
      </c>
      <c r="AE471" s="2">
        <v>513.65143051748782</v>
      </c>
      <c r="AF471" s="2">
        <v>997.53434400867252</v>
      </c>
      <c r="AG471" s="2">
        <v>245.20728555413288</v>
      </c>
      <c r="AH471" s="2">
        <v>380.77914027096193</v>
      </c>
      <c r="AI471" s="2">
        <v>444955.33429137035</v>
      </c>
      <c r="AJ471" s="2">
        <v>398306.14259032032</v>
      </c>
      <c r="AL471" s="25">
        <v>0.91358300609261422</v>
      </c>
      <c r="AM471" s="25">
        <v>0.9137380350336014</v>
      </c>
      <c r="AN471" s="25">
        <v>0.90078382212442687</v>
      </c>
      <c r="AO471" s="25">
        <v>0.88328727500389514</v>
      </c>
      <c r="AP471" s="25">
        <v>0.72568724324301415</v>
      </c>
      <c r="AQ471" s="25">
        <v>0.91358300609261422</v>
      </c>
      <c r="AR471" s="25">
        <v>0.9137380350336014</v>
      </c>
      <c r="AS471" s="25">
        <v>0.90078382212442687</v>
      </c>
      <c r="AT471" s="25">
        <v>0.88328727500389514</v>
      </c>
      <c r="AU471" s="25">
        <v>0.72568724324301415</v>
      </c>
      <c r="AW471" s="1">
        <v>13.039249540586182</v>
      </c>
      <c r="AX471" s="1">
        <v>14.760986633320419</v>
      </c>
      <c r="AY471" s="2">
        <v>1293895.2963629181</v>
      </c>
      <c r="AZ471" s="1">
        <v>15.133131253322372</v>
      </c>
      <c r="BA471" s="1">
        <v>16.928301176682158</v>
      </c>
      <c r="BB471" s="2">
        <v>927532.74948652904</v>
      </c>
      <c r="BC471" s="2">
        <f t="shared" si="64"/>
        <v>-366362.54687638907</v>
      </c>
      <c r="BD471" s="242">
        <f t="shared" si="65"/>
        <v>2.0938817127361897</v>
      </c>
      <c r="BE471" s="510">
        <f t="shared" si="59"/>
        <v>-174968.12004611432</v>
      </c>
      <c r="BF471" s="161">
        <f t="shared" si="60"/>
        <v>792384.63013087097</v>
      </c>
      <c r="BG471" s="2">
        <f t="shared" si="61"/>
        <v>1493768.2510450503</v>
      </c>
      <c r="BI471">
        <f t="shared" si="62"/>
        <v>0</v>
      </c>
      <c r="BJ471" s="90">
        <f t="shared" si="63"/>
        <v>1</v>
      </c>
      <c r="BP471" s="206">
        <f t="shared" si="66"/>
        <v>1493768.2510450503</v>
      </c>
    </row>
    <row r="472" spans="1:68">
      <c r="A472" s="11">
        <v>466</v>
      </c>
      <c r="C472" s="25">
        <v>0.92381447143923301</v>
      </c>
      <c r="D472" s="25">
        <v>7.6185528560766991E-2</v>
      </c>
      <c r="E472" s="426" t="e">
        <v>#REF!</v>
      </c>
      <c r="F472" s="25">
        <v>0.85781068496634894</v>
      </c>
      <c r="G472" s="25">
        <v>0.14218931503365109</v>
      </c>
      <c r="H472" s="426" t="e">
        <v>#REF!</v>
      </c>
      <c r="I472" s="25">
        <v>0.74751450445187495</v>
      </c>
      <c r="J472" s="25">
        <v>0.25248549554812505</v>
      </c>
      <c r="K472" s="426" t="e">
        <v>#REF!</v>
      </c>
      <c r="L472" s="25">
        <v>0.10235348677147071</v>
      </c>
      <c r="M472" s="25">
        <v>0.50328382737645627</v>
      </c>
      <c r="N472" s="25">
        <v>0.39436268585207301</v>
      </c>
      <c r="O472" s="25">
        <v>-11.378142026148863</v>
      </c>
      <c r="P472" s="25">
        <v>3.5790946979783703E-2</v>
      </c>
      <c r="Q472" s="25">
        <v>5.1448860018837984E-5</v>
      </c>
      <c r="R472" s="25">
        <v>1.0963143953863064</v>
      </c>
      <c r="S472" s="146"/>
      <c r="T472">
        <v>1.0202971143126416</v>
      </c>
      <c r="U472">
        <v>0.44392858506236005</v>
      </c>
      <c r="V472">
        <v>0.33571612840486531</v>
      </c>
      <c r="W472">
        <v>1</v>
      </c>
      <c r="Y472" s="2">
        <v>413.50330679024449</v>
      </c>
      <c r="Z472" s="2">
        <v>1331.1456207992289</v>
      </c>
      <c r="AA472" s="2">
        <v>84.505151949779361</v>
      </c>
      <c r="AB472" s="2">
        <v>7980.4401572464667</v>
      </c>
      <c r="AC472" s="2">
        <v>44.52873555026499</v>
      </c>
      <c r="AD472" s="2">
        <v>475.45731686190157</v>
      </c>
      <c r="AE472" s="2">
        <v>463.10012470307873</v>
      </c>
      <c r="AF472" s="2">
        <v>982.02194130712678</v>
      </c>
      <c r="AG472" s="2">
        <v>150.0724486268474</v>
      </c>
      <c r="AH472" s="2">
        <v>352.39950774377513</v>
      </c>
      <c r="AI472" s="2">
        <v>405803.44308048335</v>
      </c>
      <c r="AJ472" s="2">
        <v>363856.5660050594</v>
      </c>
      <c r="AL472" s="25">
        <v>0.90982438169904123</v>
      </c>
      <c r="AM472" s="25">
        <v>0.91178537444026586</v>
      </c>
      <c r="AN472" s="25">
        <v>0.91048182461337612</v>
      </c>
      <c r="AO472" s="25">
        <v>0.87275193156634567</v>
      </c>
      <c r="AP472" s="25">
        <v>0.64513301342028473</v>
      </c>
      <c r="AQ472" s="25">
        <v>0.90982438169904123</v>
      </c>
      <c r="AR472" s="25">
        <v>0.91178537444026586</v>
      </c>
      <c r="AS472" s="25">
        <v>0.91048182461337612</v>
      </c>
      <c r="AT472" s="25">
        <v>0.87275193156634567</v>
      </c>
      <c r="AU472" s="25">
        <v>0.64513301342028473</v>
      </c>
      <c r="AW472" s="1">
        <v>13.041668257131819</v>
      </c>
      <c r="AX472" s="1">
        <v>15.045050205108536</v>
      </c>
      <c r="AY472" s="2">
        <v>1163609.6504171127</v>
      </c>
      <c r="AZ472" s="1">
        <v>15.004348939097829</v>
      </c>
      <c r="BA472" s="1">
        <v>16.99686966748444</v>
      </c>
      <c r="BB472" s="2">
        <v>976399.48227709101</v>
      </c>
      <c r="BC472" s="2">
        <f t="shared" si="64"/>
        <v>-187210.16814002173</v>
      </c>
      <c r="BD472" s="242">
        <f t="shared" si="65"/>
        <v>1.9626806819660096</v>
      </c>
      <c r="BE472" s="510">
        <f t="shared" si="59"/>
        <v>-95384.934421677826</v>
      </c>
      <c r="BF472" s="161">
        <f t="shared" si="60"/>
        <v>923057.27072397829</v>
      </c>
      <c r="BG472" s="2">
        <f t="shared" si="61"/>
        <v>1424296.3479785617</v>
      </c>
      <c r="BI472">
        <f t="shared" si="62"/>
        <v>0</v>
      </c>
      <c r="BJ472" s="90">
        <f t="shared" si="63"/>
        <v>1</v>
      </c>
      <c r="BP472" s="206">
        <f t="shared" si="66"/>
        <v>1424296.3479785617</v>
      </c>
    </row>
    <row r="473" spans="1:68">
      <c r="A473" s="11">
        <v>467</v>
      </c>
      <c r="C473" s="25">
        <v>0.92292248393124898</v>
      </c>
      <c r="D473" s="25">
        <v>7.707751606875099E-2</v>
      </c>
      <c r="E473" s="426" t="e">
        <v>#REF!</v>
      </c>
      <c r="F473" s="25">
        <v>0.85994955147486329</v>
      </c>
      <c r="G473" s="25">
        <v>0.14005044852513671</v>
      </c>
      <c r="H473" s="426" t="e">
        <v>#REF!</v>
      </c>
      <c r="I473" s="25">
        <v>0.75964918328223585</v>
      </c>
      <c r="J473" s="25">
        <v>0.2403508167177642</v>
      </c>
      <c r="K473" s="426" t="e">
        <v>#REF!</v>
      </c>
      <c r="L473" s="25">
        <v>9.2094472604484001E-2</v>
      </c>
      <c r="M473" s="25">
        <v>0.49935902823385692</v>
      </c>
      <c r="N473" s="25">
        <v>0.40854649916165908</v>
      </c>
      <c r="O473" s="25">
        <v>-11.547914710646875</v>
      </c>
      <c r="P473" s="25">
        <v>3.8779663949493379E-2</v>
      </c>
      <c r="Q473" s="25">
        <v>4.9222051937609172E-5</v>
      </c>
      <c r="R473" s="25">
        <v>1.0927828002553366</v>
      </c>
      <c r="S473" s="146"/>
      <c r="T473">
        <v>0.99537742635401694</v>
      </c>
      <c r="U473">
        <v>0.43394833403283317</v>
      </c>
      <c r="V473">
        <v>0.31920731137972358</v>
      </c>
      <c r="W473">
        <v>1</v>
      </c>
      <c r="Y473" s="2">
        <v>1889.1958071313802</v>
      </c>
      <c r="Z473" s="2">
        <v>7037.0549435903122</v>
      </c>
      <c r="AA473" s="2">
        <v>4033.2649046115935</v>
      </c>
      <c r="AB473" s="2">
        <v>1496.8932184284051</v>
      </c>
      <c r="AC473" s="2">
        <v>44.614401241503693</v>
      </c>
      <c r="AD473" s="2">
        <v>587.92834471452045</v>
      </c>
      <c r="AE473" s="2">
        <v>559.08794865367679</v>
      </c>
      <c r="AF473" s="2">
        <v>802.258599488757</v>
      </c>
      <c r="AG473" s="2">
        <v>99.687739654743382</v>
      </c>
      <c r="AH473" s="2">
        <v>654.13267774576616</v>
      </c>
      <c r="AI473" s="2">
        <v>529991.17536948086</v>
      </c>
      <c r="AJ473" s="2">
        <v>501198.21451906324</v>
      </c>
      <c r="AL473" s="25">
        <v>0.9144350120743181</v>
      </c>
      <c r="AM473" s="25">
        <v>0.91166706501990424</v>
      </c>
      <c r="AN473" s="25">
        <v>0.90763793824267969</v>
      </c>
      <c r="AO473" s="25">
        <v>0.87640699130426791</v>
      </c>
      <c r="AP473" s="25">
        <v>0.75747454307181727</v>
      </c>
      <c r="AQ473" s="25">
        <v>0.9144350120743181</v>
      </c>
      <c r="AR473" s="25">
        <v>0.91166706501990424</v>
      </c>
      <c r="AS473" s="25">
        <v>0.90763793824267969</v>
      </c>
      <c r="AT473" s="25">
        <v>0.87640699130426791</v>
      </c>
      <c r="AU473" s="25">
        <v>0.75747454307181727</v>
      </c>
      <c r="AW473" s="1">
        <v>13.203679784546893</v>
      </c>
      <c r="AX473" s="1">
        <v>14.891045726664069</v>
      </c>
      <c r="AY473" s="2">
        <v>1695172.1877992563</v>
      </c>
      <c r="AZ473" s="1">
        <v>15.26307959383997</v>
      </c>
      <c r="BA473" s="1">
        <v>17.025020339548789</v>
      </c>
      <c r="BB473" s="2">
        <v>1214095.5881714388</v>
      </c>
      <c r="BC473" s="2">
        <f t="shared" si="64"/>
        <v>-481076.59962781752</v>
      </c>
      <c r="BD473" s="242">
        <f t="shared" si="65"/>
        <v>2.0593998092930779</v>
      </c>
      <c r="BE473" s="510">
        <f t="shared" si="59"/>
        <v>-233600.39049093376</v>
      </c>
      <c r="BF473" s="161">
        <f t="shared" si="60"/>
        <v>417416.57772824634</v>
      </c>
      <c r="BG473" s="2">
        <f t="shared" si="61"/>
        <v>1227997.1468429565</v>
      </c>
      <c r="BI473">
        <f t="shared" si="62"/>
        <v>0</v>
      </c>
      <c r="BJ473" s="90">
        <f t="shared" si="63"/>
        <v>1</v>
      </c>
      <c r="BP473" s="206">
        <f t="shared" si="66"/>
        <v>1227997.1468429565</v>
      </c>
    </row>
    <row r="474" spans="1:68">
      <c r="A474" s="11">
        <v>468</v>
      </c>
      <c r="C474" s="25">
        <v>0.92531378394091024</v>
      </c>
      <c r="D474" s="25">
        <v>7.4686216059089774E-2</v>
      </c>
      <c r="E474" s="426" t="e">
        <v>#REF!</v>
      </c>
      <c r="F474" s="25">
        <v>0.85454850970088447</v>
      </c>
      <c r="G474" s="25">
        <v>0.14545149029911555</v>
      </c>
      <c r="H474" s="426" t="e">
        <v>#REF!</v>
      </c>
      <c r="I474" s="25">
        <v>0.74431387577635832</v>
      </c>
      <c r="J474" s="25">
        <v>0.25568612422364173</v>
      </c>
      <c r="K474" s="426" t="e">
        <v>#REF!</v>
      </c>
      <c r="L474" s="25">
        <v>0.14135357721319919</v>
      </c>
      <c r="M474" s="25">
        <v>0.50123534449847174</v>
      </c>
      <c r="N474" s="25">
        <v>0.35741107828832908</v>
      </c>
      <c r="O474" s="25">
        <v>-10.968836505246779</v>
      </c>
      <c r="P474" s="25">
        <v>3.5334179189715098E-2</v>
      </c>
      <c r="Q474" s="25">
        <v>7.5998194139794193E-5</v>
      </c>
      <c r="R474" s="25">
        <v>1.0360195582212686</v>
      </c>
      <c r="S474" s="146"/>
      <c r="T474">
        <v>0.94507534239486679</v>
      </c>
      <c r="U474">
        <v>0.44750591825981761</v>
      </c>
      <c r="V474">
        <v>0.34011234738304841</v>
      </c>
      <c r="W474">
        <v>1</v>
      </c>
      <c r="Y474" s="2">
        <v>1844.9096005371021</v>
      </c>
      <c r="Z474" s="2">
        <v>2530.8856487240146</v>
      </c>
      <c r="AA474" s="2">
        <v>3024.3690547208621</v>
      </c>
      <c r="AB474" s="2">
        <v>1121.9285292557618</v>
      </c>
      <c r="AC474" s="2">
        <v>76.794198184953629</v>
      </c>
      <c r="AD474" s="2">
        <v>4232.5296170420024</v>
      </c>
      <c r="AE474" s="2">
        <v>534.26251684442491</v>
      </c>
      <c r="AF474" s="2">
        <v>1037.1560943762786</v>
      </c>
      <c r="AG474" s="2">
        <v>88.557437136536151</v>
      </c>
      <c r="AH474" s="2">
        <v>298.11569485847986</v>
      </c>
      <c r="AI474" s="2">
        <v>556678.56844536145</v>
      </c>
      <c r="AJ474" s="2">
        <v>524155.45341889519</v>
      </c>
      <c r="AL474" s="25">
        <v>0.91601135000080081</v>
      </c>
      <c r="AM474" s="25">
        <v>0.91391537067712014</v>
      </c>
      <c r="AN474" s="25">
        <v>0.90016919613060142</v>
      </c>
      <c r="AO474" s="25">
        <v>0.8207406166022484</v>
      </c>
      <c r="AP474" s="25">
        <v>0.65064848844864587</v>
      </c>
      <c r="AQ474" s="25">
        <v>0.91601135000080081</v>
      </c>
      <c r="AR474" s="25">
        <v>0.91391537067712014</v>
      </c>
      <c r="AS474" s="25">
        <v>0.90016919613060142</v>
      </c>
      <c r="AT474" s="25">
        <v>0.8207406166022484</v>
      </c>
      <c r="AU474" s="25">
        <v>0.65064848844864587</v>
      </c>
      <c r="AW474" s="1">
        <v>13.13753839338642</v>
      </c>
      <c r="AX474" s="1">
        <v>15.261707415526006</v>
      </c>
      <c r="AY474" s="2">
        <v>2009146.7253844645</v>
      </c>
      <c r="AZ474" s="1">
        <v>15.215610297301307</v>
      </c>
      <c r="BA474" s="1">
        <v>17.282174325098133</v>
      </c>
      <c r="BB474" s="2">
        <v>1511706.7402722454</v>
      </c>
      <c r="BC474" s="2">
        <f t="shared" si="64"/>
        <v>-497439.98511221912</v>
      </c>
      <c r="BD474" s="242">
        <f t="shared" si="65"/>
        <v>2.0780719039148874</v>
      </c>
      <c r="BE474" s="510">
        <f t="shared" si="59"/>
        <v>-239375.73294508725</v>
      </c>
      <c r="BF474" s="161">
        <f t="shared" si="60"/>
        <v>92859.417557362467</v>
      </c>
      <c r="BG474" s="2">
        <f t="shared" si="61"/>
        <v>922790.90729596373</v>
      </c>
      <c r="BI474">
        <f t="shared" si="62"/>
        <v>0</v>
      </c>
      <c r="BJ474" s="90">
        <f t="shared" si="63"/>
        <v>1</v>
      </c>
      <c r="BP474" s="206">
        <f t="shared" si="66"/>
        <v>922790.90729596373</v>
      </c>
    </row>
    <row r="475" spans="1:68">
      <c r="A475" s="11">
        <v>469</v>
      </c>
      <c r="C475" s="25">
        <v>0.91722269133097023</v>
      </c>
      <c r="D475" s="25">
        <v>8.2777308669029714E-2</v>
      </c>
      <c r="E475" s="426" t="e">
        <v>#REF!</v>
      </c>
      <c r="F475" s="25">
        <v>0.85398097487929014</v>
      </c>
      <c r="G475" s="25">
        <v>0.14601902512070991</v>
      </c>
      <c r="H475" s="426" t="e">
        <v>#REF!</v>
      </c>
      <c r="I475" s="25">
        <v>0.73299235933659435</v>
      </c>
      <c r="J475" s="25">
        <v>0.26700764066340571</v>
      </c>
      <c r="K475" s="426" t="e">
        <v>#REF!</v>
      </c>
      <c r="L475" s="25">
        <v>0.15384551833452431</v>
      </c>
      <c r="M475" s="25">
        <v>0.50373160813148066</v>
      </c>
      <c r="N475" s="25">
        <v>0.34242287353399503</v>
      </c>
      <c r="O475" s="25">
        <v>-10.622218927237766</v>
      </c>
      <c r="P475" s="25">
        <v>3.2791539107289963E-2</v>
      </c>
      <c r="Q475" s="25">
        <v>9.6595897679682425E-5</v>
      </c>
      <c r="R475" s="25">
        <v>1.0183114216986868</v>
      </c>
      <c r="S475" s="146"/>
      <c r="T475">
        <v>1.0534083180225398</v>
      </c>
      <c r="U475">
        <v>0.45477820208498648</v>
      </c>
      <c r="V475">
        <v>0.35510475384085066</v>
      </c>
      <c r="W475">
        <v>1</v>
      </c>
      <c r="Y475" s="2">
        <v>194.57035576178941</v>
      </c>
      <c r="Z475" s="2">
        <v>519.43759634443336</v>
      </c>
      <c r="AA475" s="2">
        <v>1673.8114089124579</v>
      </c>
      <c r="AB475" s="2">
        <v>1267.9351190390646</v>
      </c>
      <c r="AC475" s="2">
        <v>2692.2320624893364</v>
      </c>
      <c r="AD475" s="2">
        <v>960.31526742342714</v>
      </c>
      <c r="AE475" s="2">
        <v>557.94558741742594</v>
      </c>
      <c r="AF475" s="2">
        <v>1013.6142121886039</v>
      </c>
      <c r="AG475" s="2">
        <v>215.17373804693369</v>
      </c>
      <c r="AH475" s="2">
        <v>394.49248577852501</v>
      </c>
      <c r="AI475" s="2">
        <v>614439.45915119059</v>
      </c>
      <c r="AJ475" s="2">
        <v>576939.61112761707</v>
      </c>
      <c r="AL475" s="25">
        <v>0.91551472174281401</v>
      </c>
      <c r="AM475" s="25">
        <v>0.9156445256270711</v>
      </c>
      <c r="AN475" s="25">
        <v>0.91963530735788646</v>
      </c>
      <c r="AO475" s="25">
        <v>0.8441065846560929</v>
      </c>
      <c r="AP475" s="25">
        <v>0.7014781384757125</v>
      </c>
      <c r="AQ475" s="25">
        <v>0.91551472174281401</v>
      </c>
      <c r="AR475" s="25">
        <v>0.9156445256270711</v>
      </c>
      <c r="AS475" s="25">
        <v>0.91963530735788646</v>
      </c>
      <c r="AT475" s="25">
        <v>0.8441065846560929</v>
      </c>
      <c r="AU475" s="25">
        <v>0.7014781384757125</v>
      </c>
      <c r="AW475" s="1">
        <v>13.376321057493463</v>
      </c>
      <c r="AX475" s="1">
        <v>15.335178825924105</v>
      </c>
      <c r="AY475" s="2">
        <v>2211049.1510525327</v>
      </c>
      <c r="AZ475" s="1">
        <v>15.111241037617182</v>
      </c>
      <c r="BA475" s="1">
        <v>17.043625222199474</v>
      </c>
      <c r="BB475" s="2">
        <v>1692620.2198069377</v>
      </c>
      <c r="BC475" s="2">
        <f t="shared" si="64"/>
        <v>-518428.93124559498</v>
      </c>
      <c r="BD475" s="242">
        <f t="shared" si="65"/>
        <v>1.7349199801237187</v>
      </c>
      <c r="BE475" s="510">
        <f t="shared" si="59"/>
        <v>-298820.08230064035</v>
      </c>
      <c r="BF475" s="161">
        <f t="shared" si="60"/>
        <v>-70837.781853578519</v>
      </c>
      <c r="BG475" s="2">
        <f t="shared" si="61"/>
        <v>725178.34621181129</v>
      </c>
      <c r="BI475">
        <f t="shared" si="62"/>
        <v>0</v>
      </c>
      <c r="BJ475" s="90">
        <f t="shared" si="63"/>
        <v>1</v>
      </c>
      <c r="BP475" s="206">
        <f t="shared" si="66"/>
        <v>725178.34621181129</v>
      </c>
    </row>
    <row r="476" spans="1:68">
      <c r="A476" s="11">
        <v>470</v>
      </c>
      <c r="C476" s="25">
        <v>0.92296039444321532</v>
      </c>
      <c r="D476" s="25">
        <v>7.7039605556784727E-2</v>
      </c>
      <c r="E476" s="426" t="e">
        <v>#REF!</v>
      </c>
      <c r="F476" s="25">
        <v>0.85835721493497841</v>
      </c>
      <c r="G476" s="25">
        <v>0.14164278506502159</v>
      </c>
      <c r="H476" s="426" t="e">
        <v>#REF!</v>
      </c>
      <c r="I476" s="25">
        <v>0.75469190481080961</v>
      </c>
      <c r="J476" s="25">
        <v>0.24530809518919042</v>
      </c>
      <c r="K476" s="426" t="e">
        <v>#REF!</v>
      </c>
      <c r="L476" s="25">
        <v>0.15696860117386213</v>
      </c>
      <c r="M476" s="25">
        <v>0.49799819700745829</v>
      </c>
      <c r="N476" s="25">
        <v>0.34503320181867958</v>
      </c>
      <c r="O476" s="25">
        <v>-11.467660961406978</v>
      </c>
      <c r="P476" s="25">
        <v>3.5956446994036662E-2</v>
      </c>
      <c r="Q476" s="25">
        <v>4.7371480495327707E-5</v>
      </c>
      <c r="R476" s="25">
        <v>1.1032536037563019</v>
      </c>
      <c r="S476" s="146"/>
      <c r="T476">
        <v>0.96947006851326145</v>
      </c>
      <c r="U476">
        <v>0.43857931929959432</v>
      </c>
      <c r="V476">
        <v>0.32800296628262809</v>
      </c>
      <c r="W476">
        <v>1</v>
      </c>
      <c r="Y476" s="2">
        <v>479.1087836271281</v>
      </c>
      <c r="Z476" s="2">
        <v>5376.9940795477769</v>
      </c>
      <c r="AA476" s="2">
        <v>497.73116212896537</v>
      </c>
      <c r="AB476" s="2">
        <v>5597.3928630564969</v>
      </c>
      <c r="AC476" s="2">
        <v>1168.9038535562088</v>
      </c>
      <c r="AD476" s="2">
        <v>2219.3079663414419</v>
      </c>
      <c r="AE476" s="2">
        <v>596.03553979213189</v>
      </c>
      <c r="AF476" s="2">
        <v>1038.3126119662852</v>
      </c>
      <c r="AG476" s="2">
        <v>206.16007712532303</v>
      </c>
      <c r="AH476" s="2">
        <v>577.17570457860768</v>
      </c>
      <c r="AI476" s="2">
        <v>539131.39190921758</v>
      </c>
      <c r="AJ476" s="2">
        <v>496822.13124890398</v>
      </c>
      <c r="AL476" s="25">
        <v>0.91122009419271766</v>
      </c>
      <c r="AM476" s="25">
        <v>0.91675753461431375</v>
      </c>
      <c r="AN476" s="25">
        <v>0.90185131585466805</v>
      </c>
      <c r="AO476" s="25">
        <v>0.86875681742127497</v>
      </c>
      <c r="AP476" s="25">
        <v>0.81867893605434139</v>
      </c>
      <c r="AQ476" s="25">
        <v>0.91122009419271766</v>
      </c>
      <c r="AR476" s="25">
        <v>0.91675753461431375</v>
      </c>
      <c r="AS476" s="25">
        <v>0.90185131585466805</v>
      </c>
      <c r="AT476" s="25">
        <v>0.86875681742127497</v>
      </c>
      <c r="AU476" s="25">
        <v>0.81867893605434139</v>
      </c>
      <c r="AW476" s="1">
        <v>13.528367749723857</v>
      </c>
      <c r="AX476" s="1">
        <v>15.157198532968671</v>
      </c>
      <c r="AY476" s="2">
        <v>1882430.9229882634</v>
      </c>
      <c r="AZ476" s="1">
        <v>15.503752393658164</v>
      </c>
      <c r="BA476" s="1">
        <v>17.230796039067322</v>
      </c>
      <c r="BB476" s="2">
        <v>1398680.1648616251</v>
      </c>
      <c r="BC476" s="2">
        <f t="shared" si="64"/>
        <v>-483750.75812663836</v>
      </c>
      <c r="BD476" s="242">
        <f t="shared" si="65"/>
        <v>1.9753846439343068</v>
      </c>
      <c r="BE476" s="510">
        <f t="shared" si="59"/>
        <v>-244889.39893911919</v>
      </c>
      <c r="BF476" s="161">
        <f t="shared" si="60"/>
        <v>282107.91696755355</v>
      </c>
      <c r="BG476" s="2">
        <f t="shared" si="61"/>
        <v>1081920.2181236814</v>
      </c>
      <c r="BI476">
        <f t="shared" si="62"/>
        <v>0</v>
      </c>
      <c r="BJ476" s="90">
        <f t="shared" si="63"/>
        <v>1</v>
      </c>
      <c r="BP476" s="206">
        <f t="shared" si="66"/>
        <v>1081920.2181236814</v>
      </c>
    </row>
    <row r="477" spans="1:68">
      <c r="A477" s="11">
        <v>471</v>
      </c>
      <c r="C477" s="25">
        <v>0.92433439873894829</v>
      </c>
      <c r="D477" s="25">
        <v>7.5665601261051679E-2</v>
      </c>
      <c r="E477" s="426" t="e">
        <v>#REF!</v>
      </c>
      <c r="F477" s="25">
        <v>0.85669581247096294</v>
      </c>
      <c r="G477" s="25">
        <v>0.14330418752903704</v>
      </c>
      <c r="H477" s="426" t="e">
        <v>#REF!</v>
      </c>
      <c r="I477" s="25">
        <v>0.75647548166688328</v>
      </c>
      <c r="J477" s="25">
        <v>0.24352451833311672</v>
      </c>
      <c r="K477" s="426" t="e">
        <v>#REF!</v>
      </c>
      <c r="L477" s="25">
        <v>9.211080507861058E-2</v>
      </c>
      <c r="M477" s="25">
        <v>0.50204894134307199</v>
      </c>
      <c r="N477" s="25">
        <v>0.40584025357831743</v>
      </c>
      <c r="O477" s="25">
        <v>-11.149261145167948</v>
      </c>
      <c r="P477" s="25">
        <v>3.245052495871445E-2</v>
      </c>
      <c r="Q477" s="25">
        <v>5.6214316197063169E-5</v>
      </c>
      <c r="R477" s="25">
        <v>1.0963225058975177</v>
      </c>
      <c r="S477" s="146"/>
      <c r="T477">
        <v>0.9420288168987232</v>
      </c>
      <c r="U477">
        <v>0.44431183856110079</v>
      </c>
      <c r="V477">
        <v>0.32605100938857079</v>
      </c>
      <c r="W477">
        <v>1</v>
      </c>
      <c r="Y477" s="2">
        <v>582.32528352311226</v>
      </c>
      <c r="Z477" s="2">
        <v>1357.1601817127976</v>
      </c>
      <c r="AA477" s="2">
        <v>13.881064298511651</v>
      </c>
      <c r="AB477" s="2">
        <v>4101.1950908989675</v>
      </c>
      <c r="AC477" s="2">
        <v>340.46985627352598</v>
      </c>
      <c r="AD477" s="2">
        <v>750.43162869128901</v>
      </c>
      <c r="AE477" s="2">
        <v>608.80577885128787</v>
      </c>
      <c r="AF477" s="2">
        <v>1048.9151467513987</v>
      </c>
      <c r="AG477" s="2">
        <v>113.04457053133727</v>
      </c>
      <c r="AH477" s="2">
        <v>321.76690686308541</v>
      </c>
      <c r="AI477" s="2">
        <v>507262.23412859178</v>
      </c>
      <c r="AJ477" s="2">
        <v>467671.44864133873</v>
      </c>
      <c r="AL477" s="25">
        <v>0.91311941676624997</v>
      </c>
      <c r="AM477" s="25">
        <v>0.91138285854217671</v>
      </c>
      <c r="AN477" s="25">
        <v>0.89905595307806718</v>
      </c>
      <c r="AO477" s="25">
        <v>0.90265894812513037</v>
      </c>
      <c r="AP477" s="25">
        <v>0.6762980021264503</v>
      </c>
      <c r="AQ477" s="25">
        <v>0.91311941676624997</v>
      </c>
      <c r="AR477" s="25">
        <v>0.91138285854217671</v>
      </c>
      <c r="AS477" s="25">
        <v>0.89905595307806718</v>
      </c>
      <c r="AT477" s="25">
        <v>0.90265894812513037</v>
      </c>
      <c r="AU477" s="25">
        <v>0.6762980021264503</v>
      </c>
      <c r="AW477" s="1">
        <v>12.812084515428975</v>
      </c>
      <c r="AX477" s="1">
        <v>14.648761143646341</v>
      </c>
      <c r="AY477" s="2">
        <v>1449130.4722328186</v>
      </c>
      <c r="AZ477" s="1">
        <v>15.053378114175716</v>
      </c>
      <c r="BA477" s="1">
        <v>16.935679355022089</v>
      </c>
      <c r="BB477" s="2">
        <v>1073836.4145727102</v>
      </c>
      <c r="BC477" s="2">
        <f t="shared" si="64"/>
        <v>-375294.05766010843</v>
      </c>
      <c r="BD477" s="242">
        <f t="shared" si="65"/>
        <v>2.2412935987467417</v>
      </c>
      <c r="BE477" s="510">
        <f t="shared" si="59"/>
        <v>-167445.29046527445</v>
      </c>
      <c r="BF477" s="161">
        <f t="shared" si="60"/>
        <v>600803.05023581744</v>
      </c>
      <c r="BG477" s="2">
        <f t="shared" si="61"/>
        <v>1334704.0836954042</v>
      </c>
      <c r="BI477">
        <f t="shared" si="62"/>
        <v>0</v>
      </c>
      <c r="BJ477" s="90">
        <f t="shared" si="63"/>
        <v>1</v>
      </c>
      <c r="BP477" s="206">
        <f t="shared" si="66"/>
        <v>1334704.0836954042</v>
      </c>
    </row>
    <row r="478" spans="1:68">
      <c r="A478" s="11">
        <v>472</v>
      </c>
      <c r="C478" s="25">
        <v>0.91219012393176802</v>
      </c>
      <c r="D478" s="25">
        <v>8.7809876068232012E-2</v>
      </c>
      <c r="E478" s="426" t="e">
        <v>#REF!</v>
      </c>
      <c r="F478" s="25">
        <v>0.85978743897436649</v>
      </c>
      <c r="G478" s="25">
        <v>0.14021256102563351</v>
      </c>
      <c r="H478" s="426" t="e">
        <v>#REF!</v>
      </c>
      <c r="I478" s="25">
        <v>0.77434470900122643</v>
      </c>
      <c r="J478" s="25">
        <v>0.22565529099877357</v>
      </c>
      <c r="K478" s="426" t="e">
        <v>#REF!</v>
      </c>
      <c r="L478" s="25">
        <v>0.17093187587012454</v>
      </c>
      <c r="M478" s="25">
        <v>0.49960272199396022</v>
      </c>
      <c r="N478" s="25">
        <v>0.32946540213591519</v>
      </c>
      <c r="O478" s="25">
        <v>-11.025946303522037</v>
      </c>
      <c r="P478" s="25">
        <v>3.429840358415151E-2</v>
      </c>
      <c r="Q478" s="25">
        <v>6.8723912155450428E-5</v>
      </c>
      <c r="R478" s="25">
        <v>1.0564250383306979</v>
      </c>
      <c r="S478" s="146"/>
      <c r="T478">
        <v>1.0914780838373306</v>
      </c>
      <c r="U478">
        <v>0.43896161675947487</v>
      </c>
      <c r="V478">
        <v>0.29963849833953637</v>
      </c>
      <c r="W478">
        <v>1</v>
      </c>
      <c r="Y478" s="2">
        <v>469.17157829552946</v>
      </c>
      <c r="Z478" s="2">
        <v>5618.7058084177179</v>
      </c>
      <c r="AA478" s="2">
        <v>4375.4365539151022</v>
      </c>
      <c r="AB478" s="2">
        <v>13719.590279621234</v>
      </c>
      <c r="AC478" s="2">
        <v>1491.1880011700364</v>
      </c>
      <c r="AD478" s="2">
        <v>3359.6034954014135</v>
      </c>
      <c r="AE478" s="2">
        <v>629.99337257292495</v>
      </c>
      <c r="AF478" s="2">
        <v>922.56114042577303</v>
      </c>
      <c r="AG478" s="2">
        <v>143.09228134081351</v>
      </c>
      <c r="AH478" s="2">
        <v>222.2537044778316</v>
      </c>
      <c r="AI478" s="2">
        <v>503488.875791069</v>
      </c>
      <c r="AJ478" s="2">
        <v>467614.04250962788</v>
      </c>
      <c r="AL478" s="25">
        <v>0.91625251271848629</v>
      </c>
      <c r="AM478" s="25">
        <v>0.91205154329356841</v>
      </c>
      <c r="AN478" s="25">
        <v>0.90986267963938738</v>
      </c>
      <c r="AO478" s="25">
        <v>0.8505913650173933</v>
      </c>
      <c r="AP478" s="25">
        <v>0.74551863676492636</v>
      </c>
      <c r="AQ478" s="25">
        <v>0.91625251271848629</v>
      </c>
      <c r="AR478" s="25">
        <v>0.91205154329356841</v>
      </c>
      <c r="AS478" s="25">
        <v>0.90986267963938738</v>
      </c>
      <c r="AT478" s="25">
        <v>0.8505913650173933</v>
      </c>
      <c r="AU478" s="25">
        <v>0.74551863676492636</v>
      </c>
      <c r="AW478" s="1">
        <v>13.472106139380514</v>
      </c>
      <c r="AX478" s="1">
        <v>15.320875412921236</v>
      </c>
      <c r="AY478" s="2">
        <v>1904529.2542421799</v>
      </c>
      <c r="AZ478" s="1">
        <v>15.321750400917727</v>
      </c>
      <c r="BA478" s="1">
        <v>17.193180982193283</v>
      </c>
      <c r="BB478" s="2">
        <v>1663621.7634892927</v>
      </c>
      <c r="BC478" s="2">
        <f t="shared" si="64"/>
        <v>-240907.49075288721</v>
      </c>
      <c r="BD478" s="242">
        <f t="shared" si="65"/>
        <v>1.8496442615372128</v>
      </c>
      <c r="BE478" s="510">
        <f t="shared" si="59"/>
        <v>-130245.31028073066</v>
      </c>
      <c r="BF478" s="161">
        <f t="shared" si="60"/>
        <v>251007.72805870231</v>
      </c>
      <c r="BG478" s="2">
        <f t="shared" si="61"/>
        <v>787858.30065754359</v>
      </c>
      <c r="BI478">
        <f t="shared" si="62"/>
        <v>0</v>
      </c>
      <c r="BJ478" s="90">
        <f t="shared" si="63"/>
        <v>1</v>
      </c>
      <c r="BP478" s="206">
        <f t="shared" si="66"/>
        <v>787858.30065754359</v>
      </c>
    </row>
    <row r="479" spans="1:68">
      <c r="A479" s="11">
        <v>473</v>
      </c>
      <c r="C479" s="25">
        <v>0.92308543759895689</v>
      </c>
      <c r="D479" s="25">
        <v>7.691456240104308E-2</v>
      </c>
      <c r="E479" s="426" t="e">
        <v>#REF!</v>
      </c>
      <c r="F479" s="25">
        <v>0.85179684269615408</v>
      </c>
      <c r="G479" s="25">
        <v>0.14820315730384589</v>
      </c>
      <c r="H479" s="426" t="e">
        <v>#REF!</v>
      </c>
      <c r="I479" s="25">
        <v>0.75555357688995373</v>
      </c>
      <c r="J479" s="25">
        <v>0.2444464231100463</v>
      </c>
      <c r="K479" s="426" t="e">
        <v>#REF!</v>
      </c>
      <c r="L479" s="25">
        <v>0.15709306257109318</v>
      </c>
      <c r="M479" s="25">
        <v>0.50020667295904042</v>
      </c>
      <c r="N479" s="25">
        <v>0.3427002644698664</v>
      </c>
      <c r="O479" s="25">
        <v>-11.379207808269186</v>
      </c>
      <c r="P479" s="25">
        <v>3.5050550405592538E-2</v>
      </c>
      <c r="Q479" s="25">
        <v>4.9820466162736668E-5</v>
      </c>
      <c r="R479" s="25">
        <v>1.0975598279303149</v>
      </c>
      <c r="S479" s="146"/>
      <c r="T479">
        <v>1.056139578420058</v>
      </c>
      <c r="U479">
        <v>0.46021023105049752</v>
      </c>
      <c r="V479">
        <v>0.32599482705488925</v>
      </c>
      <c r="W479">
        <v>1</v>
      </c>
      <c r="Y479" s="2">
        <v>283.89172930630787</v>
      </c>
      <c r="Z479" s="2">
        <v>2490.879280350438</v>
      </c>
      <c r="AA479" s="2">
        <v>326.31871206075886</v>
      </c>
      <c r="AB479" s="2">
        <v>8075.6762470395643</v>
      </c>
      <c r="AC479" s="2">
        <v>1645.7967789089828</v>
      </c>
      <c r="AD479" s="2">
        <v>1098.1950664187827</v>
      </c>
      <c r="AE479" s="2">
        <v>602.50833243069997</v>
      </c>
      <c r="AF479" s="2">
        <v>1254.7598925058285</v>
      </c>
      <c r="AG479" s="2">
        <v>101.021387640592</v>
      </c>
      <c r="AH479" s="2">
        <v>252.58216248612771</v>
      </c>
      <c r="AI479" s="2">
        <v>455807.01084202575</v>
      </c>
      <c r="AJ479" s="2">
        <v>426018.27218299615</v>
      </c>
      <c r="AL479" s="25">
        <v>0.91407660626189824</v>
      </c>
      <c r="AM479" s="25">
        <v>0.91678753404006785</v>
      </c>
      <c r="AN479" s="25">
        <v>0.90555914971289841</v>
      </c>
      <c r="AO479" s="25">
        <v>0.87763020772739897</v>
      </c>
      <c r="AP479" s="25">
        <v>0.82418341006886364</v>
      </c>
      <c r="AQ479" s="25">
        <v>0.91407660626189824</v>
      </c>
      <c r="AR479" s="25">
        <v>0.91678753404006785</v>
      </c>
      <c r="AS479" s="25">
        <v>0.90555914971289841</v>
      </c>
      <c r="AT479" s="25">
        <v>0.87763020772739897</v>
      </c>
      <c r="AU479" s="25">
        <v>0.82418341006886364</v>
      </c>
      <c r="AW479" s="1">
        <v>13.858866804864586</v>
      </c>
      <c r="AX479" s="1">
        <v>15.45339374059378</v>
      </c>
      <c r="AY479" s="2">
        <v>1543143.1736620131</v>
      </c>
      <c r="AZ479" s="1">
        <v>15.507666981897085</v>
      </c>
      <c r="BA479" s="1">
        <v>17.186937354304479</v>
      </c>
      <c r="BB479" s="2">
        <v>1263504.144137623</v>
      </c>
      <c r="BC479" s="2">
        <f t="shared" si="64"/>
        <v>-279639.02952439012</v>
      </c>
      <c r="BD479" s="242">
        <f t="shared" si="65"/>
        <v>1.6488001770324985</v>
      </c>
      <c r="BE479" s="510">
        <f t="shared" si="59"/>
        <v>-169601.52808066949</v>
      </c>
      <c r="BF479" s="161">
        <f t="shared" si="60"/>
        <v>674275.51511632069</v>
      </c>
      <c r="BG479" s="2">
        <f t="shared" si="61"/>
        <v>1217722.5729659104</v>
      </c>
      <c r="BI479">
        <f t="shared" si="62"/>
        <v>0</v>
      </c>
      <c r="BJ479" s="90">
        <f t="shared" si="63"/>
        <v>1</v>
      </c>
      <c r="BP479" s="206">
        <f t="shared" si="66"/>
        <v>1217722.5729659104</v>
      </c>
    </row>
    <row r="480" spans="1:68">
      <c r="A480" s="11">
        <v>474</v>
      </c>
      <c r="C480" s="25">
        <v>0.92687005304147951</v>
      </c>
      <c r="D480" s="25">
        <v>7.3129946958520445E-2</v>
      </c>
      <c r="E480" s="426" t="e">
        <v>#REF!</v>
      </c>
      <c r="F480" s="25">
        <v>0.85562854863072524</v>
      </c>
      <c r="G480" s="25">
        <v>0.14437145136927473</v>
      </c>
      <c r="H480" s="426" t="e">
        <v>#REF!</v>
      </c>
      <c r="I480" s="25">
        <v>0.7369595114226084</v>
      </c>
      <c r="J480" s="25">
        <v>0.26304048857739165</v>
      </c>
      <c r="K480" s="426" t="e">
        <v>#REF!</v>
      </c>
      <c r="L480" s="25">
        <v>0.16320460826855027</v>
      </c>
      <c r="M480" s="25">
        <v>0.49859630566092367</v>
      </c>
      <c r="N480" s="25">
        <v>0.33819908607052601</v>
      </c>
      <c r="O480" s="25">
        <v>-10.934324894285682</v>
      </c>
      <c r="P480" s="25">
        <v>3.6615949462573467E-2</v>
      </c>
      <c r="Q480" s="25">
        <v>8.3017841382021639E-5</v>
      </c>
      <c r="R480" s="25">
        <v>1.0333353767932776</v>
      </c>
      <c r="S480" s="146"/>
      <c r="T480">
        <v>0.93464503498503715</v>
      </c>
      <c r="U480">
        <v>0.44900036495617335</v>
      </c>
      <c r="V480">
        <v>0.34807348221170881</v>
      </c>
      <c r="W480">
        <v>1</v>
      </c>
      <c r="Y480" s="2">
        <v>817.58548441325968</v>
      </c>
      <c r="Z480" s="2">
        <v>5881.1832161982529</v>
      </c>
      <c r="AA480" s="2">
        <v>1382.6726461669514</v>
      </c>
      <c r="AB480" s="2">
        <v>380.01057509544808</v>
      </c>
      <c r="AC480" s="2">
        <v>903.73286826927574</v>
      </c>
      <c r="AD480" s="2">
        <v>5.339398238286921</v>
      </c>
      <c r="AE480" s="2">
        <v>514.89767721776229</v>
      </c>
      <c r="AF480" s="2">
        <v>1061.7879681843963</v>
      </c>
      <c r="AG480" s="2">
        <v>94.574341034277793</v>
      </c>
      <c r="AH480" s="2">
        <v>641.04124260509582</v>
      </c>
      <c r="AI480" s="2">
        <v>630694.248263516</v>
      </c>
      <c r="AJ480" s="2">
        <v>600802.83691194211</v>
      </c>
      <c r="AL480" s="25">
        <v>0.91475872765193544</v>
      </c>
      <c r="AM480" s="25">
        <v>0.91153848550717509</v>
      </c>
      <c r="AN480" s="25">
        <v>0.90275673289392411</v>
      </c>
      <c r="AO480" s="25">
        <v>0.83440155252416537</v>
      </c>
      <c r="AP480" s="25">
        <v>0.59482603459392813</v>
      </c>
      <c r="AQ480" s="25">
        <v>0.91475872765193544</v>
      </c>
      <c r="AR480" s="25">
        <v>0.91153848550717509</v>
      </c>
      <c r="AS480" s="25">
        <v>0.90275673289392411</v>
      </c>
      <c r="AT480" s="25">
        <v>0.83440155252416537</v>
      </c>
      <c r="AU480" s="25">
        <v>0.59482603459392813</v>
      </c>
      <c r="AW480" s="1">
        <v>13.062391671770225</v>
      </c>
      <c r="AX480" s="1">
        <v>15.36722346280107</v>
      </c>
      <c r="AY480" s="2">
        <v>2362285.6764486623</v>
      </c>
      <c r="AZ480" s="1">
        <v>15.165058589669885</v>
      </c>
      <c r="BA480" s="1">
        <v>17.362649766864489</v>
      </c>
      <c r="BB480" s="2">
        <v>1622922.0914516356</v>
      </c>
      <c r="BC480" s="2">
        <f t="shared" si="64"/>
        <v>-739363.58499702672</v>
      </c>
      <c r="BD480" s="242">
        <f t="shared" si="65"/>
        <v>2.1026669178996595</v>
      </c>
      <c r="BE480" s="510">
        <f t="shared" si="59"/>
        <v>-351631.33956355398</v>
      </c>
      <c r="BF480" s="161">
        <f t="shared" si="60"/>
        <v>-272303.00896542636</v>
      </c>
      <c r="BG480" s="2">
        <f t="shared" si="61"/>
        <v>803487.28289554594</v>
      </c>
      <c r="BI480">
        <f t="shared" si="62"/>
        <v>0</v>
      </c>
      <c r="BJ480" s="90">
        <f t="shared" si="63"/>
        <v>1</v>
      </c>
      <c r="BP480" s="206">
        <f t="shared" si="66"/>
        <v>803487.28289554594</v>
      </c>
    </row>
    <row r="481" spans="1:68">
      <c r="A481" s="11">
        <v>475</v>
      </c>
      <c r="C481" s="25">
        <v>0.91129272319568244</v>
      </c>
      <c r="D481" s="25">
        <v>8.8707276804317614E-2</v>
      </c>
      <c r="E481" s="426" t="e">
        <v>#REF!</v>
      </c>
      <c r="F481" s="25">
        <v>0.84882563270603595</v>
      </c>
      <c r="G481" s="25">
        <v>0.151174367293964</v>
      </c>
      <c r="H481" s="426" t="e">
        <v>#REF!</v>
      </c>
      <c r="I481" s="25">
        <v>0.75150812629303232</v>
      </c>
      <c r="J481" s="25">
        <v>0.24849187370696765</v>
      </c>
      <c r="K481" s="426" t="e">
        <v>#REF!</v>
      </c>
      <c r="L481" s="25">
        <v>0.15109820653822825</v>
      </c>
      <c r="M481" s="25">
        <v>0.50239395646217222</v>
      </c>
      <c r="N481" s="25">
        <v>0.34650783699959953</v>
      </c>
      <c r="O481" s="25">
        <v>-11.218836327306725</v>
      </c>
      <c r="P481" s="25">
        <v>3.4017565137265969E-2</v>
      </c>
      <c r="Q481" s="25">
        <v>5.6003375540234454E-5</v>
      </c>
      <c r="R481" s="25">
        <v>1.084310923166941</v>
      </c>
      <c r="S481" s="146"/>
      <c r="T481">
        <v>1.1028766934881853</v>
      </c>
      <c r="U481">
        <v>0.46589662050282787</v>
      </c>
      <c r="V481">
        <v>0.33117521126726629</v>
      </c>
      <c r="W481">
        <v>1</v>
      </c>
      <c r="Y481" s="2">
        <v>956.2848997235975</v>
      </c>
      <c r="Z481" s="2">
        <v>7322.9989757091807</v>
      </c>
      <c r="AA481" s="2">
        <v>1044.338004369738</v>
      </c>
      <c r="AB481" s="2">
        <v>19970.600525353992</v>
      </c>
      <c r="AC481" s="2">
        <v>192.96547445474562</v>
      </c>
      <c r="AD481" s="2">
        <v>2377.4698662397564</v>
      </c>
      <c r="AE481" s="2">
        <v>496.16182002830766</v>
      </c>
      <c r="AF481" s="2">
        <v>1227.0525535018464</v>
      </c>
      <c r="AG481" s="2">
        <v>131.88400897763603</v>
      </c>
      <c r="AH481" s="2">
        <v>191.03976519727931</v>
      </c>
      <c r="AI481" s="2">
        <v>344638.5403404237</v>
      </c>
      <c r="AJ481" s="2">
        <v>310757.46305202553</v>
      </c>
      <c r="AL481" s="25">
        <v>0.91414209242570044</v>
      </c>
      <c r="AM481" s="25">
        <v>0.91224354062551405</v>
      </c>
      <c r="AN481" s="25">
        <v>0.91277655558206516</v>
      </c>
      <c r="AO481" s="25">
        <v>0.86134032660336435</v>
      </c>
      <c r="AP481" s="25">
        <v>0.61606813878888045</v>
      </c>
      <c r="AQ481" s="25">
        <v>0.91414209242570044</v>
      </c>
      <c r="AR481" s="25">
        <v>0.91224354062551405</v>
      </c>
      <c r="AS481" s="25">
        <v>0.91277655558206516</v>
      </c>
      <c r="AT481" s="25">
        <v>0.86134032660336435</v>
      </c>
      <c r="AU481" s="25">
        <v>0.61606813878888045</v>
      </c>
      <c r="AW481" s="1">
        <v>12.961056354244045</v>
      </c>
      <c r="AX481" s="1">
        <v>15.128413021008106</v>
      </c>
      <c r="AY481" s="2">
        <v>1252034.1655395436</v>
      </c>
      <c r="AZ481" s="1">
        <v>14.703512679821355</v>
      </c>
      <c r="BA481" s="1">
        <v>16.813546134383277</v>
      </c>
      <c r="BB481" s="2">
        <v>1255363.3889043685</v>
      </c>
      <c r="BC481" s="2">
        <f t="shared" si="64"/>
        <v>3329.2233648248948</v>
      </c>
      <c r="BD481" s="242">
        <f t="shared" si="65"/>
        <v>1.7424563255773098</v>
      </c>
      <c r="BE481" s="510">
        <f t="shared" si="59"/>
        <v>1910.6495330503381</v>
      </c>
      <c r="BF481" s="161">
        <f t="shared" si="60"/>
        <v>821734.85113950353</v>
      </c>
      <c r="BG481" s="2">
        <f t="shared" si="61"/>
        <v>1097198.6398670482</v>
      </c>
      <c r="BI481">
        <f t="shared" si="62"/>
        <v>0</v>
      </c>
      <c r="BJ481" s="90">
        <f t="shared" si="63"/>
        <v>1</v>
      </c>
      <c r="BP481" s="206">
        <f t="shared" si="66"/>
        <v>1097198.6398670482</v>
      </c>
    </row>
    <row r="482" spans="1:68">
      <c r="A482" s="11">
        <v>476</v>
      </c>
      <c r="C482" s="25">
        <v>0.92680651534992819</v>
      </c>
      <c r="D482" s="25">
        <v>7.3193484650071847E-2</v>
      </c>
      <c r="E482" s="426" t="e">
        <v>#REF!</v>
      </c>
      <c r="F482" s="25">
        <v>0.85523835012003824</v>
      </c>
      <c r="G482" s="25">
        <v>0.14476164987996179</v>
      </c>
      <c r="H482" s="426" t="e">
        <v>#REF!</v>
      </c>
      <c r="I482" s="25">
        <v>0.75930004036450205</v>
      </c>
      <c r="J482" s="25">
        <v>0.24069995963549801</v>
      </c>
      <c r="K482" s="426" t="e">
        <v>#REF!</v>
      </c>
      <c r="L482" s="25">
        <v>0.10858710116665493</v>
      </c>
      <c r="M482" s="25">
        <v>0.50052191319700468</v>
      </c>
      <c r="N482" s="25">
        <v>0.39089098563634039</v>
      </c>
      <c r="O482" s="25">
        <v>-11.093883179294078</v>
      </c>
      <c r="P482" s="25">
        <v>3.3344460578127386E-2</v>
      </c>
      <c r="Q482" s="25">
        <v>6.1688326973230239E-5</v>
      </c>
      <c r="R482" s="25">
        <v>1.0774693711759311</v>
      </c>
      <c r="S482" s="146"/>
      <c r="T482">
        <v>0.94313940584471623</v>
      </c>
      <c r="U482">
        <v>0.45254394346101323</v>
      </c>
      <c r="V482">
        <v>0.31916794716977137</v>
      </c>
      <c r="W482">
        <v>1</v>
      </c>
      <c r="Y482" s="2">
        <v>2724.7918186855845</v>
      </c>
      <c r="Z482" s="2">
        <v>3075.7014912923246</v>
      </c>
      <c r="AA482" s="2">
        <v>5143.465249763246</v>
      </c>
      <c r="AB482" s="2">
        <v>1071.7384281260261</v>
      </c>
      <c r="AC482" s="2">
        <v>52.156918463557467</v>
      </c>
      <c r="AD482" s="2">
        <v>120.28925252669882</v>
      </c>
      <c r="AE482" s="2">
        <v>537.10838244894342</v>
      </c>
      <c r="AF482" s="2">
        <v>782.95778854916705</v>
      </c>
      <c r="AG482" s="2">
        <v>70.66420539337318</v>
      </c>
      <c r="AH482" s="2">
        <v>288.1293403160027</v>
      </c>
      <c r="AI482" s="2">
        <v>462668.01344124501</v>
      </c>
      <c r="AJ482" s="2">
        <v>436140.89384624397</v>
      </c>
      <c r="AL482" s="25">
        <v>0.91931499557584395</v>
      </c>
      <c r="AM482" s="25">
        <v>0.90979296423535583</v>
      </c>
      <c r="AN482" s="25">
        <v>0.91186912294532019</v>
      </c>
      <c r="AO482" s="25">
        <v>0.84801612230342505</v>
      </c>
      <c r="AP482" s="25">
        <v>0.54795291907585697</v>
      </c>
      <c r="AQ482" s="25">
        <v>0.91931499557584395</v>
      </c>
      <c r="AR482" s="25">
        <v>0.90979296423535583</v>
      </c>
      <c r="AS482" s="25">
        <v>0.91186912294532019</v>
      </c>
      <c r="AT482" s="25">
        <v>0.84801612230342505</v>
      </c>
      <c r="AU482" s="25">
        <v>0.54795291907585697</v>
      </c>
      <c r="AW482" s="1">
        <v>12.755437884079978</v>
      </c>
      <c r="AX482" s="1">
        <v>14.935031578096728</v>
      </c>
      <c r="AY482" s="2">
        <v>1468099.0635381937</v>
      </c>
      <c r="AZ482" s="1">
        <v>15.037934229517539</v>
      </c>
      <c r="BA482" s="1">
        <v>17.124663036815701</v>
      </c>
      <c r="BB482" s="2">
        <v>1073173.7999041099</v>
      </c>
      <c r="BC482" s="2">
        <f t="shared" si="64"/>
        <v>-394925.26363408379</v>
      </c>
      <c r="BD482" s="242">
        <f t="shared" si="65"/>
        <v>2.2824963454375613</v>
      </c>
      <c r="BE482" s="510">
        <f t="shared" si="59"/>
        <v>-173023.39362930084</v>
      </c>
      <c r="BF482" s="161">
        <f t="shared" si="60"/>
        <v>572770.99791460275</v>
      </c>
      <c r="BG482" s="2">
        <f t="shared" si="61"/>
        <v>1332895.6768186963</v>
      </c>
      <c r="BI482">
        <f t="shared" si="62"/>
        <v>0</v>
      </c>
      <c r="BJ482" s="90">
        <f t="shared" si="63"/>
        <v>1</v>
      </c>
      <c r="BP482" s="206">
        <f t="shared" si="66"/>
        <v>1332895.6768186963</v>
      </c>
    </row>
    <row r="483" spans="1:68">
      <c r="A483" s="11">
        <v>477</v>
      </c>
      <c r="C483" s="25">
        <v>0.92594155128605471</v>
      </c>
      <c r="D483" s="25">
        <v>7.4058448713945249E-2</v>
      </c>
      <c r="E483" s="426" t="e">
        <v>#REF!</v>
      </c>
      <c r="F483" s="25">
        <v>0.85753034958270924</v>
      </c>
      <c r="G483" s="25">
        <v>0.14246965041729073</v>
      </c>
      <c r="H483" s="426" t="e">
        <v>#REF!</v>
      </c>
      <c r="I483" s="25">
        <v>0.74731407867423338</v>
      </c>
      <c r="J483" s="25">
        <v>0.25268592132576656</v>
      </c>
      <c r="K483" s="426" t="e">
        <v>#REF!</v>
      </c>
      <c r="L483" s="25">
        <v>0.11658967716201463</v>
      </c>
      <c r="M483" s="25">
        <v>0.49591672938722337</v>
      </c>
      <c r="N483" s="25">
        <v>0.38749359345076206</v>
      </c>
      <c r="O483" s="25">
        <v>-11.093425983154885</v>
      </c>
      <c r="P483" s="25">
        <v>3.0198085911822645E-2</v>
      </c>
      <c r="Q483" s="25">
        <v>5.4076741852306624E-5</v>
      </c>
      <c r="R483" s="25">
        <v>1.0937870833778043</v>
      </c>
      <c r="S483" s="146"/>
      <c r="T483">
        <v>0.92704445058972684</v>
      </c>
      <c r="U483">
        <v>0.44541709417926489</v>
      </c>
      <c r="V483">
        <v>0.33766819576488005</v>
      </c>
      <c r="W483">
        <v>1</v>
      </c>
      <c r="Y483" s="2">
        <v>262.27946884537135</v>
      </c>
      <c r="Z483" s="2">
        <v>2599.4339802034146</v>
      </c>
      <c r="AA483" s="2">
        <v>1287.776348893558</v>
      </c>
      <c r="AB483" s="2">
        <v>204.35030021483936</v>
      </c>
      <c r="AC483" s="2">
        <v>896.33871039617304</v>
      </c>
      <c r="AD483" s="2">
        <v>17.143631715129317</v>
      </c>
      <c r="AE483" s="2">
        <v>576.70609290343646</v>
      </c>
      <c r="AF483" s="2">
        <v>979.85605183482426</v>
      </c>
      <c r="AG483" s="2">
        <v>100.62370796544252</v>
      </c>
      <c r="AH483" s="2">
        <v>470.1740729732428</v>
      </c>
      <c r="AI483" s="2">
        <v>565283.59989807964</v>
      </c>
      <c r="AJ483" s="2">
        <v>535582.57173819002</v>
      </c>
      <c r="AL483" s="25">
        <v>0.92074963903745521</v>
      </c>
      <c r="AM483" s="25">
        <v>0.91748811628514948</v>
      </c>
      <c r="AN483" s="25">
        <v>0.90520668252446346</v>
      </c>
      <c r="AO483" s="25">
        <v>0.87635813820138753</v>
      </c>
      <c r="AP483" s="25">
        <v>0.7804501469911842</v>
      </c>
      <c r="AQ483" s="25">
        <v>0.92074963903745521</v>
      </c>
      <c r="AR483" s="25">
        <v>0.91748811628514948</v>
      </c>
      <c r="AS483" s="25">
        <v>0.90520668252446346</v>
      </c>
      <c r="AT483" s="25">
        <v>0.87635813820138753</v>
      </c>
      <c r="AU483" s="25">
        <v>0.7804501469911842</v>
      </c>
      <c r="AW483" s="1">
        <v>13.262763686274852</v>
      </c>
      <c r="AX483" s="1">
        <v>14.832565047496548</v>
      </c>
      <c r="AY483" s="2">
        <v>1763007.069120199</v>
      </c>
      <c r="AZ483" s="1">
        <v>15.410301033776811</v>
      </c>
      <c r="BA483" s="1">
        <v>17.062240475046931</v>
      </c>
      <c r="BB483" s="2">
        <v>1217566.0828466767</v>
      </c>
      <c r="BC483" s="2">
        <f t="shared" si="64"/>
        <v>-545440.98627352226</v>
      </c>
      <c r="BD483" s="242">
        <f t="shared" si="65"/>
        <v>2.1475373475019595</v>
      </c>
      <c r="BE483" s="510">
        <f t="shared" si="59"/>
        <v>-253984.40074068354</v>
      </c>
      <c r="BF483" s="161">
        <f t="shared" si="60"/>
        <v>359035.12068377715</v>
      </c>
      <c r="BG483" s="2">
        <f t="shared" si="61"/>
        <v>1248082.0825576133</v>
      </c>
      <c r="BI483">
        <f t="shared" si="62"/>
        <v>0</v>
      </c>
      <c r="BJ483" s="90">
        <f t="shared" si="63"/>
        <v>1</v>
      </c>
      <c r="BP483" s="206">
        <f t="shared" si="66"/>
        <v>1248082.0825576133</v>
      </c>
    </row>
    <row r="484" spans="1:68">
      <c r="A484" s="11">
        <v>478</v>
      </c>
      <c r="C484" s="25">
        <v>0.9158521261869883</v>
      </c>
      <c r="D484" s="25">
        <v>8.4147873813011725E-2</v>
      </c>
      <c r="E484" s="426" t="e">
        <v>#REF!</v>
      </c>
      <c r="F484" s="25">
        <v>0.85707333801839469</v>
      </c>
      <c r="G484" s="25">
        <v>0.14292666198160531</v>
      </c>
      <c r="H484" s="426" t="e">
        <v>#REF!</v>
      </c>
      <c r="I484" s="25">
        <v>0.74028970253135595</v>
      </c>
      <c r="J484" s="25">
        <v>0.2597102974686441</v>
      </c>
      <c r="K484" s="426" t="e">
        <v>#REF!</v>
      </c>
      <c r="L484" s="25">
        <v>6.2583403133099846E-2</v>
      </c>
      <c r="M484" s="25">
        <v>0.4993029873030726</v>
      </c>
      <c r="N484" s="25">
        <v>0.43811360956382761</v>
      </c>
      <c r="O484" s="25">
        <v>-11.331545513644508</v>
      </c>
      <c r="P484" s="25">
        <v>3.5172099842997864E-2</v>
      </c>
      <c r="Q484" s="25">
        <v>5.251995736906484E-5</v>
      </c>
      <c r="R484" s="25">
        <v>1.0917429849659432</v>
      </c>
      <c r="S484" s="146"/>
      <c r="T484">
        <v>1.0895509645143271</v>
      </c>
      <c r="U484">
        <v>0.44766250585486395</v>
      </c>
      <c r="V484">
        <v>0.34717580260125985</v>
      </c>
      <c r="W484">
        <v>1</v>
      </c>
      <c r="Y484" s="2">
        <v>155.77340553320263</v>
      </c>
      <c r="Z484" s="2">
        <v>3660.5018534496362</v>
      </c>
      <c r="AA484" s="2">
        <v>1001.2452870586958</v>
      </c>
      <c r="AB484" s="2">
        <v>3027.7560384454364</v>
      </c>
      <c r="AC484" s="2">
        <v>758.30743745719315</v>
      </c>
      <c r="AD484" s="2">
        <v>2000.9789271225948</v>
      </c>
      <c r="AE484" s="2">
        <v>558.4350962080166</v>
      </c>
      <c r="AF484" s="2">
        <v>913.70730054921057</v>
      </c>
      <c r="AG484" s="2">
        <v>104.22564079400949</v>
      </c>
      <c r="AH484" s="2">
        <v>527.11248704717605</v>
      </c>
      <c r="AI484" s="2">
        <v>393446.27457718982</v>
      </c>
      <c r="AJ484" s="2">
        <v>364945.24904520891</v>
      </c>
      <c r="AL484" s="25">
        <v>0.91503707751976793</v>
      </c>
      <c r="AM484" s="25">
        <v>0.91355069145840617</v>
      </c>
      <c r="AN484" s="25">
        <v>0.90745739040468743</v>
      </c>
      <c r="AO484" s="25">
        <v>0.87924931676417661</v>
      </c>
      <c r="AP484" s="25">
        <v>0.83306620362014616</v>
      </c>
      <c r="AQ484" s="25">
        <v>0.91503707751976793</v>
      </c>
      <c r="AR484" s="25">
        <v>0.91355069145840617</v>
      </c>
      <c r="AS484" s="25">
        <v>0.90745739040468743</v>
      </c>
      <c r="AT484" s="25">
        <v>0.87924931676417661</v>
      </c>
      <c r="AU484" s="25">
        <v>0.83306620362014616</v>
      </c>
      <c r="AW484" s="1">
        <v>13.230984494697731</v>
      </c>
      <c r="AX484" s="1">
        <v>14.692743071250494</v>
      </c>
      <c r="AY484" s="2">
        <v>1108847.4431683046</v>
      </c>
      <c r="AZ484" s="1">
        <v>14.957844755988075</v>
      </c>
      <c r="BA484" s="1">
        <v>16.537251689524798</v>
      </c>
      <c r="BB484" s="2">
        <v>897502.96025028115</v>
      </c>
      <c r="BC484" s="2">
        <f t="shared" si="64"/>
        <v>-211344.48291802348</v>
      </c>
      <c r="BD484" s="242">
        <f t="shared" si="65"/>
        <v>1.7268602612903443</v>
      </c>
      <c r="BE484" s="510">
        <f t="shared" si="59"/>
        <v>-122386.55764775239</v>
      </c>
      <c r="BF484" s="161">
        <f t="shared" si="60"/>
        <v>1008110.0759833322</v>
      </c>
      <c r="BG484" s="2">
        <f t="shared" si="61"/>
        <v>1495752.2007078109</v>
      </c>
      <c r="BI484">
        <f t="shared" si="62"/>
        <v>0</v>
      </c>
      <c r="BJ484" s="90">
        <f t="shared" si="63"/>
        <v>1</v>
      </c>
      <c r="BP484" s="206">
        <f t="shared" si="66"/>
        <v>1495752.2007078109</v>
      </c>
    </row>
    <row r="485" spans="1:68">
      <c r="A485" s="11">
        <v>479</v>
      </c>
      <c r="C485" s="25">
        <v>0.93331822551334587</v>
      </c>
      <c r="D485" s="25">
        <v>6.6681774486654188E-2</v>
      </c>
      <c r="E485" s="426" t="e">
        <v>#REF!</v>
      </c>
      <c r="F485" s="25">
        <v>0.85558901579394409</v>
      </c>
      <c r="G485" s="25">
        <v>0.14441098420605591</v>
      </c>
      <c r="H485" s="426" t="e">
        <v>#REF!</v>
      </c>
      <c r="I485" s="25">
        <v>0.76956360635819232</v>
      </c>
      <c r="J485" s="25">
        <v>0.23043639364180771</v>
      </c>
      <c r="K485" s="426" t="e">
        <v>#REF!</v>
      </c>
      <c r="L485" s="25">
        <v>0.11455820019044027</v>
      </c>
      <c r="M485" s="25">
        <v>0.49980561067959739</v>
      </c>
      <c r="N485" s="25">
        <v>0.38563618912996234</v>
      </c>
      <c r="O485" s="25">
        <v>-11.032682085026698</v>
      </c>
      <c r="P485" s="25">
        <v>3.3395225148635965E-2</v>
      </c>
      <c r="Q485" s="25">
        <v>6.5721619098601272E-5</v>
      </c>
      <c r="R485" s="25">
        <v>1.0629886760671878</v>
      </c>
      <c r="S485" s="146"/>
      <c r="T485">
        <v>0.86648467139357321</v>
      </c>
      <c r="U485">
        <v>0.44830531324164152</v>
      </c>
      <c r="V485">
        <v>0.30842074357875354</v>
      </c>
      <c r="W485">
        <v>1</v>
      </c>
      <c r="Y485" s="2">
        <v>851.07947874952902</v>
      </c>
      <c r="Z485" s="2">
        <v>3877.8910505042959</v>
      </c>
      <c r="AA485" s="2">
        <v>2628.2325496669446</v>
      </c>
      <c r="AB485" s="2">
        <v>2078.0675088738221</v>
      </c>
      <c r="AC485" s="2">
        <v>1296.277178864281</v>
      </c>
      <c r="AD485" s="2">
        <v>1374.4476579696407</v>
      </c>
      <c r="AE485" s="2">
        <v>595.31217740046543</v>
      </c>
      <c r="AF485" s="2">
        <v>845.57946330680306</v>
      </c>
      <c r="AG485" s="2">
        <v>215.3750499128904</v>
      </c>
      <c r="AH485" s="2">
        <v>411.54677349027702</v>
      </c>
      <c r="AI485" s="2">
        <v>448296.5177152438</v>
      </c>
      <c r="AJ485" s="2">
        <v>410479.10986619157</v>
      </c>
      <c r="AL485" s="25">
        <v>0.91468159769053414</v>
      </c>
      <c r="AM485" s="25">
        <v>0.91230462914748445</v>
      </c>
      <c r="AN485" s="25">
        <v>0.90122889917458782</v>
      </c>
      <c r="AO485" s="25">
        <v>0.83936926522263433</v>
      </c>
      <c r="AP485" s="25">
        <v>0.74417249274504949</v>
      </c>
      <c r="AQ485" s="25">
        <v>0.91468159769053414</v>
      </c>
      <c r="AR485" s="25">
        <v>0.91230462914748445</v>
      </c>
      <c r="AS485" s="25">
        <v>0.90122889917458782</v>
      </c>
      <c r="AT485" s="25">
        <v>0.83936926522263433</v>
      </c>
      <c r="AU485" s="25">
        <v>0.74417249274504949</v>
      </c>
      <c r="AW485" s="1">
        <v>13.274291957790995</v>
      </c>
      <c r="AX485" s="1">
        <v>15.060039602526356</v>
      </c>
      <c r="AY485" s="2">
        <v>1444125.3658280508</v>
      </c>
      <c r="AZ485" s="1">
        <v>15.610474115791487</v>
      </c>
      <c r="BA485" s="1">
        <v>17.451054223890242</v>
      </c>
      <c r="BB485" s="2">
        <v>1001384.4113818728</v>
      </c>
      <c r="BC485" s="2">
        <f t="shared" si="64"/>
        <v>-442740.95444617793</v>
      </c>
      <c r="BD485" s="242">
        <f t="shared" si="65"/>
        <v>2.3361821580004918</v>
      </c>
      <c r="BE485" s="510">
        <f t="shared" si="59"/>
        <v>-189514.74007708122</v>
      </c>
      <c r="BF485" s="161">
        <f t="shared" si="60"/>
        <v>679761.34741850849</v>
      </c>
      <c r="BG485" s="2">
        <f t="shared" si="61"/>
        <v>1496291.4471447649</v>
      </c>
      <c r="BI485">
        <f t="shared" si="62"/>
        <v>0</v>
      </c>
      <c r="BJ485" s="90">
        <f t="shared" si="63"/>
        <v>1</v>
      </c>
      <c r="BP485" s="206">
        <f t="shared" si="66"/>
        <v>1496291.4471447649</v>
      </c>
    </row>
    <row r="486" spans="1:68">
      <c r="A486" s="11">
        <v>480</v>
      </c>
      <c r="C486" s="25">
        <v>0.92917809483794989</v>
      </c>
      <c r="D486" s="25">
        <v>7.0821905162050086E-2</v>
      </c>
      <c r="E486" s="426" t="e">
        <v>#REF!</v>
      </c>
      <c r="F486" s="25">
        <v>0.85657108961119288</v>
      </c>
      <c r="G486" s="25">
        <v>0.14342891038880706</v>
      </c>
      <c r="H486" s="426" t="e">
        <v>#REF!</v>
      </c>
      <c r="I486" s="25">
        <v>0.75545882576322843</v>
      </c>
      <c r="J486" s="25">
        <v>0.24454117423677152</v>
      </c>
      <c r="K486" s="426" t="e">
        <v>#REF!</v>
      </c>
      <c r="L486" s="25">
        <v>0.17252118846566461</v>
      </c>
      <c r="M486" s="25">
        <v>0.50198040033575775</v>
      </c>
      <c r="N486" s="25">
        <v>0.32549841119857764</v>
      </c>
      <c r="O486" s="25">
        <v>-10.488690620124473</v>
      </c>
      <c r="P486" s="25">
        <v>2.92712354661036E-2</v>
      </c>
      <c r="Q486" s="25">
        <v>9.5222078070607559E-5</v>
      </c>
      <c r="R486" s="25">
        <v>1.030463116666489</v>
      </c>
      <c r="S486" s="146"/>
      <c r="T486">
        <v>0.91010728362441706</v>
      </c>
      <c r="U486">
        <v>0.44933247425066697</v>
      </c>
      <c r="V486">
        <v>0.32519575154803315</v>
      </c>
      <c r="W486">
        <v>1</v>
      </c>
      <c r="Y486" s="2">
        <v>298.10000521789038</v>
      </c>
      <c r="Z486" s="2">
        <v>3199.3281358344461</v>
      </c>
      <c r="AA486" s="2">
        <v>1192.8013497833253</v>
      </c>
      <c r="AB486" s="2">
        <v>3158.3957294400257</v>
      </c>
      <c r="AC486" s="2">
        <v>1173.2984174100022</v>
      </c>
      <c r="AD486" s="2">
        <v>2725.013542760365</v>
      </c>
      <c r="AE486" s="2">
        <v>557.35480591127839</v>
      </c>
      <c r="AF486" s="2">
        <v>724.79317232112703</v>
      </c>
      <c r="AG486" s="2">
        <v>99.130781467642109</v>
      </c>
      <c r="AH486" s="2">
        <v>365.4245383457112</v>
      </c>
      <c r="AI486" s="2">
        <v>639205.83256430412</v>
      </c>
      <c r="AJ486" s="2">
        <v>611249.55265319208</v>
      </c>
      <c r="AL486" s="25">
        <v>0.91485057576952855</v>
      </c>
      <c r="AM486" s="25">
        <v>0.91662706981108577</v>
      </c>
      <c r="AN486" s="25">
        <v>0.9131212827647166</v>
      </c>
      <c r="AO486" s="25">
        <v>0.86994350429276768</v>
      </c>
      <c r="AP486" s="25">
        <v>0.72723037967305415</v>
      </c>
      <c r="AQ486" s="25">
        <v>0.91485057576952855</v>
      </c>
      <c r="AR486" s="25">
        <v>0.91662706981108577</v>
      </c>
      <c r="AS486" s="25">
        <v>0.9131212827647166</v>
      </c>
      <c r="AT486" s="25">
        <v>0.86994350429276768</v>
      </c>
      <c r="AU486" s="25">
        <v>0.72723037967305415</v>
      </c>
      <c r="AW486" s="1">
        <v>13.502833007643025</v>
      </c>
      <c r="AX486" s="1">
        <v>15.375957287806816</v>
      </c>
      <c r="AY486" s="2">
        <v>2333803.1514266329</v>
      </c>
      <c r="AZ486" s="1">
        <v>15.633422727363246</v>
      </c>
      <c r="BA486" s="1">
        <v>17.505726056355392</v>
      </c>
      <c r="BB486" s="2">
        <v>1668334.9016354892</v>
      </c>
      <c r="BC486" s="2">
        <f t="shared" si="64"/>
        <v>-665468.24979114369</v>
      </c>
      <c r="BD486" s="242">
        <f t="shared" si="65"/>
        <v>2.1305897197202217</v>
      </c>
      <c r="BE486" s="510">
        <f t="shared" si="59"/>
        <v>-312339.93275745725</v>
      </c>
      <c r="BF486" s="161">
        <f t="shared" si="60"/>
        <v>-173349.87020374881</v>
      </c>
      <c r="BG486" s="2">
        <f t="shared" si="61"/>
        <v>833012.73474263004</v>
      </c>
      <c r="BI486">
        <f t="shared" si="62"/>
        <v>0</v>
      </c>
      <c r="BJ486" s="90">
        <f t="shared" si="63"/>
        <v>1</v>
      </c>
      <c r="BP486" s="206">
        <f t="shared" si="66"/>
        <v>833012.73474263004</v>
      </c>
    </row>
    <row r="487" spans="1:68">
      <c r="A487" s="11">
        <v>481</v>
      </c>
      <c r="C487" s="25">
        <v>0.91887924814724053</v>
      </c>
      <c r="D487" s="25">
        <v>8.1120751852759437E-2</v>
      </c>
      <c r="E487" s="426" t="e">
        <v>#REF!</v>
      </c>
      <c r="F487" s="25">
        <v>0.85453750075622714</v>
      </c>
      <c r="G487" s="25">
        <v>0.14546249924377286</v>
      </c>
      <c r="H487" s="426" t="e">
        <v>#REF!</v>
      </c>
      <c r="I487" s="25">
        <v>0.75438041976664549</v>
      </c>
      <c r="J487" s="25">
        <v>0.24561958023335451</v>
      </c>
      <c r="K487" s="426" t="e">
        <v>#REF!</v>
      </c>
      <c r="L487" s="25">
        <v>0.1661259066307188</v>
      </c>
      <c r="M487" s="25">
        <v>0.49791576276347221</v>
      </c>
      <c r="N487" s="25">
        <v>0.33595833060580893</v>
      </c>
      <c r="O487" s="25">
        <v>-11.52329944246417</v>
      </c>
      <c r="P487" s="25">
        <v>3.8278120292608103E-2</v>
      </c>
      <c r="Q487" s="25">
        <v>4.9397122217456406E-5</v>
      </c>
      <c r="R487" s="25">
        <v>1.0988931254525465</v>
      </c>
      <c r="S487" s="146"/>
      <c r="T487">
        <v>1.0566528395912245</v>
      </c>
      <c r="U487">
        <v>0.4517045951335914</v>
      </c>
      <c r="V487">
        <v>0.32576725059979206</v>
      </c>
      <c r="W487">
        <v>1</v>
      </c>
      <c r="Y487" s="2">
        <v>2023.2033582885917</v>
      </c>
      <c r="Z487" s="2">
        <v>29606.477436965812</v>
      </c>
      <c r="AA487" s="2">
        <v>81.512000940190461</v>
      </c>
      <c r="AB487" s="2">
        <v>3713.0008805442626</v>
      </c>
      <c r="AC487" s="2">
        <v>2213.7684065378285</v>
      </c>
      <c r="AD487" s="2">
        <v>9253.2906949351291</v>
      </c>
      <c r="AE487" s="2">
        <v>618.84268229113752</v>
      </c>
      <c r="AF487" s="2">
        <v>1054.9213942375748</v>
      </c>
      <c r="AG487" s="2">
        <v>80.017833747902074</v>
      </c>
      <c r="AH487" s="2">
        <v>251.77725335973167</v>
      </c>
      <c r="AI487" s="2">
        <v>388827.98796855955</v>
      </c>
      <c r="AJ487" s="2">
        <v>348947.23142316705</v>
      </c>
      <c r="AL487" s="25">
        <v>0.91487921122953431</v>
      </c>
      <c r="AM487" s="25">
        <v>0.91507351276000104</v>
      </c>
      <c r="AN487" s="25">
        <v>0.90067996049686749</v>
      </c>
      <c r="AO487" s="25">
        <v>0.91632605543140477</v>
      </c>
      <c r="AP487" s="25">
        <v>0.64679297981515149</v>
      </c>
      <c r="AQ487" s="25">
        <v>0.91487921122953431</v>
      </c>
      <c r="AR487" s="25">
        <v>0.91507351276000104</v>
      </c>
      <c r="AS487" s="25">
        <v>0.90067996049686749</v>
      </c>
      <c r="AT487" s="25">
        <v>0.91632605543140477</v>
      </c>
      <c r="AU487" s="25">
        <v>0.64679297981515149</v>
      </c>
      <c r="AW487" s="1">
        <v>13.279235205863143</v>
      </c>
      <c r="AX487" s="1">
        <v>15.322805252869575</v>
      </c>
      <c r="AY487" s="2">
        <v>1732259.0226181969</v>
      </c>
      <c r="AZ487" s="1">
        <v>15.10299150883629</v>
      </c>
      <c r="BA487" s="1">
        <v>17.118495964802221</v>
      </c>
      <c r="BB487" s="2">
        <v>1155477.8037619782</v>
      </c>
      <c r="BC487" s="2">
        <f t="shared" si="64"/>
        <v>-576781.21885621874</v>
      </c>
      <c r="BD487" s="242">
        <f t="shared" si="65"/>
        <v>1.8237563029731465</v>
      </c>
      <c r="BE487" s="510">
        <f t="shared" si="59"/>
        <v>-316260.02767800243</v>
      </c>
      <c r="BF487" s="161">
        <f t="shared" si="60"/>
        <v>392418.61031990591</v>
      </c>
      <c r="BG487" s="2">
        <f t="shared" si="61"/>
        <v>1261000.8376518283</v>
      </c>
      <c r="BI487">
        <f t="shared" si="62"/>
        <v>0</v>
      </c>
      <c r="BJ487" s="90">
        <f t="shared" si="63"/>
        <v>1</v>
      </c>
      <c r="BP487" s="206">
        <f t="shared" si="66"/>
        <v>1261000.8376518283</v>
      </c>
    </row>
    <row r="488" spans="1:68">
      <c r="A488" s="11">
        <v>482</v>
      </c>
      <c r="C488" s="25">
        <v>0.91657271489776138</v>
      </c>
      <c r="D488" s="25">
        <v>8.3427285102238652E-2</v>
      </c>
      <c r="E488" s="426" t="e">
        <v>#REF!</v>
      </c>
      <c r="F488" s="25">
        <v>0.85470208450276153</v>
      </c>
      <c r="G488" s="25">
        <v>0.14529791549723853</v>
      </c>
      <c r="H488" s="426" t="e">
        <v>#REF!</v>
      </c>
      <c r="I488" s="25">
        <v>0.73651372137508275</v>
      </c>
      <c r="J488" s="25">
        <v>0.2634862786249173</v>
      </c>
      <c r="K488" s="426" t="e">
        <v>#REF!</v>
      </c>
      <c r="L488" s="25">
        <v>0.1785382715117973</v>
      </c>
      <c r="M488" s="25">
        <v>0.50342388851306985</v>
      </c>
      <c r="N488" s="25">
        <v>0.31803783997513285</v>
      </c>
      <c r="O488" s="25">
        <v>-11.024109232603131</v>
      </c>
      <c r="P488" s="25">
        <v>3.3790031727743142E-2</v>
      </c>
      <c r="Q488" s="25">
        <v>6.7395797067594369E-5</v>
      </c>
      <c r="R488" s="25">
        <v>1.0572923629834505</v>
      </c>
      <c r="S488" s="146"/>
      <c r="T488">
        <v>1.1105165973371058</v>
      </c>
      <c r="U488">
        <v>0.44961285666280315</v>
      </c>
      <c r="V488">
        <v>0.35186837898879081</v>
      </c>
      <c r="W488">
        <v>1</v>
      </c>
      <c r="Y488" s="2">
        <v>541.46892607368216</v>
      </c>
      <c r="Z488" s="2">
        <v>8661.8101336571781</v>
      </c>
      <c r="AA488" s="2">
        <v>716.91924037236595</v>
      </c>
      <c r="AB488" s="2">
        <v>10467.758570066739</v>
      </c>
      <c r="AC488" s="2">
        <v>732.90614752144336</v>
      </c>
      <c r="AD488" s="2">
        <v>138.85643094501359</v>
      </c>
      <c r="AE488" s="2">
        <v>573.85349889861152</v>
      </c>
      <c r="AF488" s="2">
        <v>1129.0320844037224</v>
      </c>
      <c r="AG488" s="2">
        <v>69.601539948171748</v>
      </c>
      <c r="AH488" s="2">
        <v>672.2528123355936</v>
      </c>
      <c r="AI488" s="2">
        <v>368699.63999103982</v>
      </c>
      <c r="AJ488" s="2">
        <v>328754.12735345267</v>
      </c>
      <c r="AL488" s="25">
        <v>0.91456033571422757</v>
      </c>
      <c r="AM488" s="25">
        <v>0.91241596205624154</v>
      </c>
      <c r="AN488" s="25">
        <v>0.90695766941856149</v>
      </c>
      <c r="AO488" s="25">
        <v>0.89301011828329213</v>
      </c>
      <c r="AP488" s="25">
        <v>0.61706666191397419</v>
      </c>
      <c r="AQ488" s="25">
        <v>0.91456033571422757</v>
      </c>
      <c r="AR488" s="25">
        <v>0.91241596205624154</v>
      </c>
      <c r="AS488" s="25">
        <v>0.90695766941856149</v>
      </c>
      <c r="AT488" s="25">
        <v>0.89301011828329213</v>
      </c>
      <c r="AU488" s="25">
        <v>0.61706666191397419</v>
      </c>
      <c r="AW488" s="1">
        <v>13.386475449076752</v>
      </c>
      <c r="AX488" s="1">
        <v>15.615527703493095</v>
      </c>
      <c r="AY488" s="2">
        <v>1414052.0409466268</v>
      </c>
      <c r="AZ488" s="1">
        <v>14.997116475037712</v>
      </c>
      <c r="BA488" s="1">
        <v>17.158156975132904</v>
      </c>
      <c r="BB488" s="2">
        <v>1177511.3787281269</v>
      </c>
      <c r="BC488" s="2">
        <f t="shared" si="64"/>
        <v>-236540.66221849993</v>
      </c>
      <c r="BD488" s="242">
        <f t="shared" si="65"/>
        <v>1.6106410259609607</v>
      </c>
      <c r="BE488" s="510">
        <f t="shared" si="59"/>
        <v>-146861.19278339634</v>
      </c>
      <c r="BF488" s="161">
        <f t="shared" si="60"/>
        <v>727784.03090565349</v>
      </c>
      <c r="BG488" s="2">
        <f t="shared" si="61"/>
        <v>1222027.2572779071</v>
      </c>
      <c r="BI488">
        <f t="shared" si="62"/>
        <v>0</v>
      </c>
      <c r="BJ488" s="90">
        <f t="shared" si="63"/>
        <v>1</v>
      </c>
      <c r="BP488" s="206">
        <f t="shared" si="66"/>
        <v>1222027.2572779071</v>
      </c>
    </row>
    <row r="489" spans="1:68">
      <c r="A489" s="11">
        <v>483</v>
      </c>
      <c r="C489" s="25">
        <v>0.92327887665721697</v>
      </c>
      <c r="D489" s="25">
        <v>7.6721123342782985E-2</v>
      </c>
      <c r="E489" s="426" t="e">
        <v>#REF!</v>
      </c>
      <c r="F489" s="25">
        <v>0.8641970969309779</v>
      </c>
      <c r="G489" s="25">
        <v>0.13580290306902212</v>
      </c>
      <c r="H489" s="426" t="e">
        <v>#REF!</v>
      </c>
      <c r="I489" s="25">
        <v>0.74880967155275946</v>
      </c>
      <c r="J489" s="25">
        <v>0.2511903284472406</v>
      </c>
      <c r="K489" s="426" t="e">
        <v>#REF!</v>
      </c>
      <c r="L489" s="25">
        <v>0.13614339638868317</v>
      </c>
      <c r="M489" s="25">
        <v>0.4991452393896223</v>
      </c>
      <c r="N489" s="25">
        <v>0.36471136422169453</v>
      </c>
      <c r="O489" s="25">
        <v>-11.053651590504547</v>
      </c>
      <c r="P489" s="25">
        <v>3.3684719894053007E-2</v>
      </c>
      <c r="Q489" s="25">
        <v>6.514510738217886E-5</v>
      </c>
      <c r="R489" s="25">
        <v>1.0652213583350201</v>
      </c>
      <c r="S489" s="146"/>
      <c r="T489">
        <v>1.0214900807716485</v>
      </c>
      <c r="U489">
        <v>0.42383714704842246</v>
      </c>
      <c r="V489">
        <v>0.33446721724771039</v>
      </c>
      <c r="W489">
        <v>1</v>
      </c>
      <c r="Y489" s="2">
        <v>1755.4356663857054</v>
      </c>
      <c r="Z489" s="2">
        <v>3368.7637163085678</v>
      </c>
      <c r="AA489" s="2">
        <v>113.89834143065444</v>
      </c>
      <c r="AB489" s="2">
        <v>1840.6508524536152</v>
      </c>
      <c r="AC489" s="2">
        <v>1102.9152032945115</v>
      </c>
      <c r="AD489" s="2">
        <v>195.05284172372561</v>
      </c>
      <c r="AE489" s="2">
        <v>531.07252467720957</v>
      </c>
      <c r="AF489" s="2">
        <v>1130.270572813731</v>
      </c>
      <c r="AG489" s="2">
        <v>90.480125653626956</v>
      </c>
      <c r="AH489" s="2">
        <v>197.36554388981961</v>
      </c>
      <c r="AI489" s="2">
        <v>574908.40054844623</v>
      </c>
      <c r="AJ489" s="2">
        <v>543461.01052376768</v>
      </c>
      <c r="AL489" s="25">
        <v>0.9184111873443459</v>
      </c>
      <c r="AM489" s="25">
        <v>0.91279179504418007</v>
      </c>
      <c r="AN489" s="25">
        <v>0.89540111632592123</v>
      </c>
      <c r="AO489" s="25">
        <v>0.88215362038553391</v>
      </c>
      <c r="AP489" s="25">
        <v>0.86760042369367962</v>
      </c>
      <c r="AQ489" s="25">
        <v>0.9184111873443459</v>
      </c>
      <c r="AR489" s="25">
        <v>0.91279179504418007</v>
      </c>
      <c r="AS489" s="25">
        <v>0.89540111632592123</v>
      </c>
      <c r="AT489" s="25">
        <v>0.88215362038553391</v>
      </c>
      <c r="AU489" s="25">
        <v>0.86760042369367962</v>
      </c>
      <c r="AW489" s="1">
        <v>13.826843666012079</v>
      </c>
      <c r="AX489" s="1">
        <v>15.260486823609945</v>
      </c>
      <c r="AY489" s="2">
        <v>1932093.5289107619</v>
      </c>
      <c r="AZ489" s="1">
        <v>15.643590019507156</v>
      </c>
      <c r="BA489" s="1">
        <v>17.227335168407738</v>
      </c>
      <c r="BB489" s="2">
        <v>1354411.4459365155</v>
      </c>
      <c r="BC489" s="2">
        <f t="shared" si="64"/>
        <v>-577682.08297424647</v>
      </c>
      <c r="BD489" s="242">
        <f t="shared" si="65"/>
        <v>1.816746353495077</v>
      </c>
      <c r="BE489" s="510">
        <f t="shared" si="59"/>
        <v>-317976.18961111177</v>
      </c>
      <c r="BF489" s="161">
        <f t="shared" si="60"/>
        <v>280201.45765117067</v>
      </c>
      <c r="BG489" s="2">
        <f t="shared" si="61"/>
        <v>1148562.9571846295</v>
      </c>
      <c r="BI489">
        <f t="shared" si="62"/>
        <v>0</v>
      </c>
      <c r="BJ489" s="90">
        <f t="shared" si="63"/>
        <v>1</v>
      </c>
      <c r="BP489" s="206">
        <f t="shared" si="66"/>
        <v>1148562.9571846295</v>
      </c>
    </row>
    <row r="490" spans="1:68">
      <c r="A490" s="11">
        <v>484</v>
      </c>
      <c r="C490" s="25">
        <v>0.90983167305780166</v>
      </c>
      <c r="D490" s="25">
        <v>9.0168326942198299E-2</v>
      </c>
      <c r="E490" s="426" t="e">
        <v>#REF!</v>
      </c>
      <c r="F490" s="25">
        <v>0.85588750662177226</v>
      </c>
      <c r="G490" s="25">
        <v>0.14411249337822774</v>
      </c>
      <c r="H490" s="426" t="e">
        <v>#REF!</v>
      </c>
      <c r="I490" s="25">
        <v>0.76275219464079347</v>
      </c>
      <c r="J490" s="25">
        <v>0.23724780535920656</v>
      </c>
      <c r="K490" s="426" t="e">
        <v>#REF!</v>
      </c>
      <c r="L490" s="25">
        <v>0.10903820148781396</v>
      </c>
      <c r="M490" s="25">
        <v>0.49955640830081532</v>
      </c>
      <c r="N490" s="25">
        <v>0.39140539021137077</v>
      </c>
      <c r="O490" s="25">
        <v>-10.974131774377932</v>
      </c>
      <c r="P490" s="25">
        <v>3.3151529696205384E-2</v>
      </c>
      <c r="Q490" s="25">
        <v>6.8974924867202524E-5</v>
      </c>
      <c r="R490" s="25">
        <v>1.0602983846916771</v>
      </c>
      <c r="S490" s="146"/>
      <c r="T490">
        <v>1.1207492284773324</v>
      </c>
      <c r="U490">
        <v>0.44824654616059756</v>
      </c>
      <c r="V490">
        <v>0.31502516404687908</v>
      </c>
      <c r="W490">
        <v>1</v>
      </c>
      <c r="Y490" s="2">
        <v>1267.3064202723565</v>
      </c>
      <c r="Z490" s="2">
        <v>3178.8225360515198</v>
      </c>
      <c r="AA490" s="2">
        <v>127.74590373936095</v>
      </c>
      <c r="AB490" s="2">
        <v>1532.5943577529783</v>
      </c>
      <c r="AC490" s="2">
        <v>1517.8547082073028</v>
      </c>
      <c r="AD490" s="2">
        <v>476.8395707136803</v>
      </c>
      <c r="AE490" s="2">
        <v>553.84497526305438</v>
      </c>
      <c r="AF490" s="2">
        <v>1173.9813876463475</v>
      </c>
      <c r="AG490" s="2">
        <v>91.963398950347184</v>
      </c>
      <c r="AH490" s="2">
        <v>228.16513436338761</v>
      </c>
      <c r="AI490" s="2">
        <v>468499.18841887469</v>
      </c>
      <c r="AJ490" s="2">
        <v>444246.03397262614</v>
      </c>
      <c r="AL490" s="25">
        <v>0.91119963426676565</v>
      </c>
      <c r="AM490" s="25">
        <v>0.91161787505159342</v>
      </c>
      <c r="AN490" s="25">
        <v>0.9023907671498107</v>
      </c>
      <c r="AO490" s="25">
        <v>0.90247319154608119</v>
      </c>
      <c r="AP490" s="25">
        <v>0.69155858447900087</v>
      </c>
      <c r="AQ490" s="25">
        <v>0.91119963426676565</v>
      </c>
      <c r="AR490" s="25">
        <v>0.91161787505159342</v>
      </c>
      <c r="AS490" s="25">
        <v>0.9023907671498107</v>
      </c>
      <c r="AT490" s="25">
        <v>0.90247319154608119</v>
      </c>
      <c r="AU490" s="25">
        <v>0.69155858447900087</v>
      </c>
      <c r="AW490" s="1">
        <v>12.978084408656114</v>
      </c>
      <c r="AX490" s="1">
        <v>14.858106378110719</v>
      </c>
      <c r="AY490" s="2">
        <v>1544459.7144904837</v>
      </c>
      <c r="AZ490" s="1">
        <v>14.787266883709279</v>
      </c>
      <c r="BA490" s="1">
        <v>16.699719577380147</v>
      </c>
      <c r="BB490" s="2">
        <v>1140966.6159323652</v>
      </c>
      <c r="BC490" s="2">
        <f t="shared" si="64"/>
        <v>-403493.09855811857</v>
      </c>
      <c r="BD490" s="242">
        <f t="shared" si="65"/>
        <v>1.8091824750531647</v>
      </c>
      <c r="BE490" s="510">
        <f t="shared" si="59"/>
        <v>-223025.09786706921</v>
      </c>
      <c r="BF490" s="161">
        <f t="shared" si="60"/>
        <v>532033.79089449462</v>
      </c>
      <c r="BG490" s="2">
        <f t="shared" si="61"/>
        <v>1224996.0854611194</v>
      </c>
      <c r="BI490">
        <f t="shared" si="62"/>
        <v>0</v>
      </c>
      <c r="BJ490" s="90">
        <f t="shared" si="63"/>
        <v>1</v>
      </c>
      <c r="BP490" s="206">
        <f t="shared" si="66"/>
        <v>1224996.0854611194</v>
      </c>
    </row>
    <row r="491" spans="1:68">
      <c r="A491" s="11">
        <v>485</v>
      </c>
      <c r="C491" s="25">
        <v>0.92139700764524157</v>
      </c>
      <c r="D491" s="25">
        <v>7.8602992354758372E-2</v>
      </c>
      <c r="E491" s="426" t="e">
        <v>#REF!</v>
      </c>
      <c r="F491" s="25">
        <v>0.85684342472323871</v>
      </c>
      <c r="G491" s="25">
        <v>0.14315657527676126</v>
      </c>
      <c r="H491" s="426" t="e">
        <v>#REF!</v>
      </c>
      <c r="I491" s="25">
        <v>0.73499951319814938</v>
      </c>
      <c r="J491" s="25">
        <v>0.26500048680185062</v>
      </c>
      <c r="K491" s="426" t="e">
        <v>#REF!</v>
      </c>
      <c r="L491" s="25">
        <v>7.9261778857198872E-2</v>
      </c>
      <c r="M491" s="25">
        <v>0.50277374259519569</v>
      </c>
      <c r="N491" s="25">
        <v>0.41796447854760543</v>
      </c>
      <c r="O491" s="25">
        <v>-10.908893074381549</v>
      </c>
      <c r="P491" s="25">
        <v>3.3242741016626484E-2</v>
      </c>
      <c r="Q491" s="25">
        <v>7.390737398623244E-5</v>
      </c>
      <c r="R491" s="25">
        <v>1.0532883404318849</v>
      </c>
      <c r="S491" s="146"/>
      <c r="T491">
        <v>1.071764266348892</v>
      </c>
      <c r="U491">
        <v>0.44209793922678992</v>
      </c>
      <c r="V491">
        <v>0.35242838253953729</v>
      </c>
      <c r="W491">
        <v>1</v>
      </c>
      <c r="Y491" s="2">
        <v>521.96774845543064</v>
      </c>
      <c r="Z491" s="2">
        <v>2495.1820483311421</v>
      </c>
      <c r="AA491" s="2">
        <v>2496.2193904178198</v>
      </c>
      <c r="AB491" s="2">
        <v>7625.5853250700193</v>
      </c>
      <c r="AC491" s="2">
        <v>723.84945678856934</v>
      </c>
      <c r="AD491" s="2">
        <v>1269.3891366275357</v>
      </c>
      <c r="AE491" s="2">
        <v>535.5844758693022</v>
      </c>
      <c r="AF491" s="2">
        <v>1234.0001917743034</v>
      </c>
      <c r="AG491" s="2">
        <v>119.51842694870203</v>
      </c>
      <c r="AH491" s="2">
        <v>542.68384185848856</v>
      </c>
      <c r="AI491" s="2">
        <v>394958.44062887796</v>
      </c>
      <c r="AJ491" s="2">
        <v>370162.56713428028</v>
      </c>
      <c r="AL491" s="25">
        <v>0.91835699054999087</v>
      </c>
      <c r="AM491" s="25">
        <v>0.91518582162737128</v>
      </c>
      <c r="AN491" s="25">
        <v>0.90923475908332274</v>
      </c>
      <c r="AO491" s="25">
        <v>0.91560142035388759</v>
      </c>
      <c r="AP491" s="25">
        <v>0.66813894023571618</v>
      </c>
      <c r="AQ491" s="25">
        <v>0.91835699054999087</v>
      </c>
      <c r="AR491" s="25">
        <v>0.91518582162737128</v>
      </c>
      <c r="AS491" s="25">
        <v>0.90923475908332274</v>
      </c>
      <c r="AT491" s="25">
        <v>0.91560142035388759</v>
      </c>
      <c r="AU491" s="25">
        <v>0.66813894023571618</v>
      </c>
      <c r="AW491" s="1">
        <v>13.193360866003079</v>
      </c>
      <c r="AX491" s="1">
        <v>14.995433887138743</v>
      </c>
      <c r="AY491" s="2">
        <v>1156722.625858817</v>
      </c>
      <c r="AZ491" s="1">
        <v>14.972405783433054</v>
      </c>
      <c r="BA491" s="1">
        <v>16.791630131651576</v>
      </c>
      <c r="BB491" s="2">
        <v>1032857.8580393814</v>
      </c>
      <c r="BC491" s="2">
        <f t="shared" si="64"/>
        <v>-123864.76781943557</v>
      </c>
      <c r="BD491" s="242">
        <f t="shared" si="65"/>
        <v>1.7790449174299745</v>
      </c>
      <c r="BE491" s="510">
        <f t="shared" si="59"/>
        <v>-69624.306056517002</v>
      </c>
      <c r="BF491" s="161">
        <f t="shared" si="60"/>
        <v>954215.11270167562</v>
      </c>
      <c r="BG491" s="2">
        <f t="shared" si="61"/>
        <v>1362727.0673099072</v>
      </c>
      <c r="BI491">
        <f t="shared" si="62"/>
        <v>0</v>
      </c>
      <c r="BJ491" s="90">
        <f t="shared" si="63"/>
        <v>1</v>
      </c>
      <c r="BP491" s="206">
        <f t="shared" si="66"/>
        <v>1362727.0673099072</v>
      </c>
    </row>
    <row r="492" spans="1:68">
      <c r="A492" s="11">
        <v>486</v>
      </c>
      <c r="C492" s="25">
        <v>0.92801217173349004</v>
      </c>
      <c r="D492" s="25">
        <v>7.1987828266509957E-2</v>
      </c>
      <c r="E492" s="426" t="e">
        <v>#REF!</v>
      </c>
      <c r="F492" s="25">
        <v>0.85772414695950161</v>
      </c>
      <c r="G492" s="25">
        <v>0.14227585304049842</v>
      </c>
      <c r="H492" s="426" t="e">
        <v>#REF!</v>
      </c>
      <c r="I492" s="25">
        <v>0.75189309922137837</v>
      </c>
      <c r="J492" s="25">
        <v>0.24810690077862163</v>
      </c>
      <c r="K492" s="426" t="e">
        <v>#REF!</v>
      </c>
      <c r="L492" s="25">
        <v>0.10719851308064088</v>
      </c>
      <c r="M492" s="25">
        <v>0.50186955599381511</v>
      </c>
      <c r="N492" s="25">
        <v>0.39093193092554401</v>
      </c>
      <c r="O492" s="25">
        <v>-11.286723024234858</v>
      </c>
      <c r="P492" s="25">
        <v>3.5654968364699641E-2</v>
      </c>
      <c r="Q492" s="25">
        <v>5.6052917788322715E-5</v>
      </c>
      <c r="R492" s="25">
        <v>1.0826463179476391</v>
      </c>
      <c r="S492" s="146"/>
      <c r="T492">
        <v>0.95958116783399361</v>
      </c>
      <c r="U492">
        <v>0.44459225781222211</v>
      </c>
      <c r="V492">
        <v>0.33105620511752332</v>
      </c>
      <c r="W492">
        <v>1</v>
      </c>
      <c r="Y492" s="2">
        <v>251.16140302443105</v>
      </c>
      <c r="Z492" s="2">
        <v>3.4904313805296741</v>
      </c>
      <c r="AA492" s="2">
        <v>30.756732200741499</v>
      </c>
      <c r="AB492" s="2">
        <v>5205.1681804349528</v>
      </c>
      <c r="AC492" s="2">
        <v>902.84938066033578</v>
      </c>
      <c r="AD492" s="2">
        <v>17.73900708445867</v>
      </c>
      <c r="AE492" s="2">
        <v>545.45871270165503</v>
      </c>
      <c r="AF492" s="2">
        <v>1205.2420453705697</v>
      </c>
      <c r="AG492" s="2">
        <v>122.1185806847223</v>
      </c>
      <c r="AH492" s="2">
        <v>457.58499595466429</v>
      </c>
      <c r="AI492" s="2">
        <v>377946.01164856338</v>
      </c>
      <c r="AJ492" s="2">
        <v>348620.76800453849</v>
      </c>
      <c r="AL492" s="25">
        <v>0.9096552954006516</v>
      </c>
      <c r="AM492" s="25">
        <v>0.91925221207693308</v>
      </c>
      <c r="AN492" s="25">
        <v>0.9023333863823596</v>
      </c>
      <c r="AO492" s="25">
        <v>0.85413727860387145</v>
      </c>
      <c r="AP492" s="25">
        <v>0.63514568288942874</v>
      </c>
      <c r="AQ492" s="25">
        <v>0.9096552954006516</v>
      </c>
      <c r="AR492" s="25">
        <v>0.91925221207693308</v>
      </c>
      <c r="AS492" s="25">
        <v>0.9023333863823596</v>
      </c>
      <c r="AT492" s="25">
        <v>0.85413727860387145</v>
      </c>
      <c r="AU492" s="25">
        <v>0.63514568288942874</v>
      </c>
      <c r="AW492" s="1">
        <v>13.03559258009876</v>
      </c>
      <c r="AX492" s="1">
        <v>15.091704772610075</v>
      </c>
      <c r="AY492" s="2">
        <v>1132715.742694929</v>
      </c>
      <c r="AZ492" s="1">
        <v>15.165024279134993</v>
      </c>
      <c r="BA492" s="1">
        <v>17.186113609141447</v>
      </c>
      <c r="BB492" s="2">
        <v>883916.4828262612</v>
      </c>
      <c r="BC492" s="2">
        <f t="shared" si="64"/>
        <v>-248799.25986866781</v>
      </c>
      <c r="BD492" s="242">
        <f t="shared" si="65"/>
        <v>2.1294316990362336</v>
      </c>
      <c r="BE492" s="510">
        <f t="shared" si="59"/>
        <v>-116838.33765660231</v>
      </c>
      <c r="BF492" s="161">
        <f t="shared" si="60"/>
        <v>952979.07012087246</v>
      </c>
      <c r="BG492" s="2">
        <f t="shared" si="61"/>
        <v>1542487.4018353377</v>
      </c>
      <c r="BI492">
        <f t="shared" si="62"/>
        <v>0</v>
      </c>
      <c r="BJ492" s="90">
        <f t="shared" si="63"/>
        <v>1</v>
      </c>
      <c r="BP492" s="206">
        <f t="shared" si="66"/>
        <v>1542487.4018353377</v>
      </c>
    </row>
    <row r="493" spans="1:68">
      <c r="A493" s="11">
        <v>487</v>
      </c>
      <c r="C493" s="25">
        <v>0.92254536074862636</v>
      </c>
      <c r="D493" s="25">
        <v>7.7454639251373636E-2</v>
      </c>
      <c r="E493" s="426" t="e">
        <v>#REF!</v>
      </c>
      <c r="F493" s="25">
        <v>0.86192847674451034</v>
      </c>
      <c r="G493" s="25">
        <v>0.1380715232554896</v>
      </c>
      <c r="H493" s="426" t="e">
        <v>#REF!</v>
      </c>
      <c r="I493" s="25">
        <v>0.74683315044243215</v>
      </c>
      <c r="J493" s="25">
        <v>0.25316684955756791</v>
      </c>
      <c r="K493" s="426" t="e">
        <v>#REF!</v>
      </c>
      <c r="L493" s="25">
        <v>5.5415903387659782E-2</v>
      </c>
      <c r="M493" s="25">
        <v>0.50415349272223942</v>
      </c>
      <c r="N493" s="25">
        <v>0.4404306038901008</v>
      </c>
      <c r="O493" s="25">
        <v>-10.925518034621557</v>
      </c>
      <c r="P493" s="25">
        <v>3.5494940132133099E-2</v>
      </c>
      <c r="Q493" s="25">
        <v>7.9900332074684337E-5</v>
      </c>
      <c r="R493" s="25">
        <v>1.0382513073500828</v>
      </c>
      <c r="S493" s="146"/>
      <c r="T493">
        <v>0.94844581907042325</v>
      </c>
      <c r="U493">
        <v>0.43101183378569591</v>
      </c>
      <c r="V493">
        <v>0.33800294100886996</v>
      </c>
      <c r="W493">
        <v>1</v>
      </c>
      <c r="Y493" s="2">
        <v>1455.0419813709825</v>
      </c>
      <c r="Z493" s="2">
        <v>650.47982782028555</v>
      </c>
      <c r="AA493" s="2">
        <v>3225.8040902388234</v>
      </c>
      <c r="AB493" s="2">
        <v>3172.6277095989776</v>
      </c>
      <c r="AC493" s="2">
        <v>110.96652667858446</v>
      </c>
      <c r="AD493" s="2">
        <v>1210.1373271832579</v>
      </c>
      <c r="AE493" s="2">
        <v>646.58572537514146</v>
      </c>
      <c r="AF493" s="2">
        <v>1194.867772227519</v>
      </c>
      <c r="AG493" s="2">
        <v>75.400710956386874</v>
      </c>
      <c r="AH493" s="2">
        <v>329.55427286849113</v>
      </c>
      <c r="AI493" s="2">
        <v>399465.36009976437</v>
      </c>
      <c r="AJ493" s="2">
        <v>359508.71435373899</v>
      </c>
      <c r="AL493" s="25">
        <v>0.9100845523791673</v>
      </c>
      <c r="AM493" s="25">
        <v>0.91394788498910395</v>
      </c>
      <c r="AN493" s="25">
        <v>0.91289430189166221</v>
      </c>
      <c r="AO493" s="25">
        <v>0.87085112417169919</v>
      </c>
      <c r="AP493" s="25">
        <v>0.578296582517005</v>
      </c>
      <c r="AQ493" s="25">
        <v>0.9100845523791673</v>
      </c>
      <c r="AR493" s="25">
        <v>0.91394788498910395</v>
      </c>
      <c r="AS493" s="25">
        <v>0.91289430189166221</v>
      </c>
      <c r="AT493" s="25">
        <v>0.87085112417169919</v>
      </c>
      <c r="AU493" s="25">
        <v>0.578296582517005</v>
      </c>
      <c r="AW493" s="1">
        <v>12.484059506169196</v>
      </c>
      <c r="AX493" s="1">
        <v>14.577688918334083</v>
      </c>
      <c r="AY493" s="2">
        <v>1129988.3434510692</v>
      </c>
      <c r="AZ493" s="1">
        <v>14.835174514023207</v>
      </c>
      <c r="BA493" s="1">
        <v>16.878818940452028</v>
      </c>
      <c r="BB493" s="2">
        <v>902010.20630744006</v>
      </c>
      <c r="BC493" s="2">
        <f t="shared" si="64"/>
        <v>-227978.13714362914</v>
      </c>
      <c r="BD493" s="242">
        <f t="shared" si="65"/>
        <v>2.3511150078540108</v>
      </c>
      <c r="BE493" s="510">
        <f t="shared" si="59"/>
        <v>-96965.965672481951</v>
      </c>
      <c r="BF493" s="161">
        <f t="shared" si="60"/>
        <v>867461.17753600213</v>
      </c>
      <c r="BG493" s="2">
        <f t="shared" si="61"/>
        <v>1471617.7159362729</v>
      </c>
      <c r="BI493">
        <f t="shared" si="62"/>
        <v>0</v>
      </c>
      <c r="BJ493" s="90">
        <f t="shared" si="63"/>
        <v>1</v>
      </c>
      <c r="BP493" s="206">
        <f t="shared" si="66"/>
        <v>1471617.7159362729</v>
      </c>
    </row>
    <row r="494" spans="1:68">
      <c r="A494" s="11">
        <v>488</v>
      </c>
      <c r="C494" s="25">
        <v>0.92170094039029982</v>
      </c>
      <c r="D494" s="25">
        <v>7.8299059609700128E-2</v>
      </c>
      <c r="E494" s="426" t="e">
        <v>#REF!</v>
      </c>
      <c r="F494" s="25">
        <v>0.85833746104852993</v>
      </c>
      <c r="G494" s="25">
        <v>0.14166253895147007</v>
      </c>
      <c r="H494" s="426" t="e">
        <v>#REF!</v>
      </c>
      <c r="I494" s="25">
        <v>0.72732148573515043</v>
      </c>
      <c r="J494" s="25">
        <v>0.27267851426484957</v>
      </c>
      <c r="K494" s="426" t="e">
        <v>#REF!</v>
      </c>
      <c r="L494" s="25">
        <v>0.13341804334523499</v>
      </c>
      <c r="M494" s="25">
        <v>0.50120840183218052</v>
      </c>
      <c r="N494" s="25">
        <v>0.36537355482258449</v>
      </c>
      <c r="O494" s="25">
        <v>-10.881522888656162</v>
      </c>
      <c r="P494" s="25">
        <v>3.010155683788529E-2</v>
      </c>
      <c r="Q494" s="25">
        <v>6.656993548615766E-5</v>
      </c>
      <c r="R494" s="25">
        <v>1.0657234752690818</v>
      </c>
      <c r="S494" s="146"/>
      <c r="T494">
        <v>0.96689241657747471</v>
      </c>
      <c r="U494">
        <v>0.4401913996955707</v>
      </c>
      <c r="V494">
        <v>0.36251989533469386</v>
      </c>
      <c r="W494">
        <v>1</v>
      </c>
      <c r="Y494" s="2">
        <v>1511.3318125569226</v>
      </c>
      <c r="Z494" s="2">
        <v>1254.3266388496845</v>
      </c>
      <c r="AA494" s="2">
        <v>71.74137006756493</v>
      </c>
      <c r="AB494" s="2">
        <v>1872.787430288626</v>
      </c>
      <c r="AC494" s="2">
        <v>2020.2691412536722</v>
      </c>
      <c r="AD494" s="2">
        <v>1890.9408351936704</v>
      </c>
      <c r="AE494" s="2">
        <v>536.302825788527</v>
      </c>
      <c r="AF494" s="2">
        <v>1044.9645576302446</v>
      </c>
      <c r="AG494" s="2">
        <v>152.9721550603247</v>
      </c>
      <c r="AH494" s="2">
        <v>469.89683373958025</v>
      </c>
      <c r="AI494" s="2">
        <v>473172.63235934637</v>
      </c>
      <c r="AJ494" s="2">
        <v>445813.95585706586</v>
      </c>
      <c r="AL494" s="25">
        <v>0.92009016058182513</v>
      </c>
      <c r="AM494" s="25">
        <v>0.91226900459827276</v>
      </c>
      <c r="AN494" s="25">
        <v>0.9041239164096907</v>
      </c>
      <c r="AO494" s="25">
        <v>0.83990993613128162</v>
      </c>
      <c r="AP494" s="25">
        <v>0.76636520089067073</v>
      </c>
      <c r="AQ494" s="25">
        <v>0.92009016058182513</v>
      </c>
      <c r="AR494" s="25">
        <v>0.91226900459827276</v>
      </c>
      <c r="AS494" s="25">
        <v>0.9041239164096907</v>
      </c>
      <c r="AT494" s="25">
        <v>0.83990993613128162</v>
      </c>
      <c r="AU494" s="25">
        <v>0.76636520089067073</v>
      </c>
      <c r="AW494" s="1">
        <v>13.294352208503017</v>
      </c>
      <c r="AX494" s="1">
        <v>14.993358318644141</v>
      </c>
      <c r="AY494" s="2">
        <v>1623528.076544421</v>
      </c>
      <c r="AZ494" s="1">
        <v>15.258767355115644</v>
      </c>
      <c r="BA494" s="1">
        <v>17.015700014776343</v>
      </c>
      <c r="BB494" s="2">
        <v>1189382.0508587023</v>
      </c>
      <c r="BC494" s="2">
        <f t="shared" si="64"/>
        <v>-434146.02568571875</v>
      </c>
      <c r="BD494" s="242">
        <f t="shared" si="65"/>
        <v>1.9644151466126267</v>
      </c>
      <c r="BE494" s="510">
        <f t="shared" si="59"/>
        <v>-221005.23223634574</v>
      </c>
      <c r="BF494" s="161">
        <f t="shared" si="60"/>
        <v>503568.27681606193</v>
      </c>
      <c r="BG494" s="2">
        <f t="shared" si="61"/>
        <v>1252020.7259598009</v>
      </c>
      <c r="BI494">
        <f t="shared" si="62"/>
        <v>0</v>
      </c>
      <c r="BJ494" s="90">
        <f t="shared" si="63"/>
        <v>1</v>
      </c>
      <c r="BP494" s="206">
        <f t="shared" si="66"/>
        <v>1252020.7259598009</v>
      </c>
    </row>
    <row r="495" spans="1:68">
      <c r="A495" s="11">
        <v>489</v>
      </c>
      <c r="C495" s="25">
        <v>0.92581981775172617</v>
      </c>
      <c r="D495" s="25">
        <v>7.4180182248273829E-2</v>
      </c>
      <c r="E495" s="426" t="e">
        <v>#REF!</v>
      </c>
      <c r="F495" s="25">
        <v>0.85763396634528455</v>
      </c>
      <c r="G495" s="25">
        <v>0.14236603365471548</v>
      </c>
      <c r="H495" s="426" t="e">
        <v>#REF!</v>
      </c>
      <c r="I495" s="25">
        <v>0.74981386541889594</v>
      </c>
      <c r="J495" s="25">
        <v>0.250186134581104</v>
      </c>
      <c r="K495" s="426" t="e">
        <v>#REF!</v>
      </c>
      <c r="L495" s="25">
        <v>0.14067028310901775</v>
      </c>
      <c r="M495" s="25">
        <v>0.50257316761334248</v>
      </c>
      <c r="N495" s="25">
        <v>0.35675654927763978</v>
      </c>
      <c r="O495" s="25">
        <v>-11.017940260109093</v>
      </c>
      <c r="P495" s="25">
        <v>3.309117129038959E-2</v>
      </c>
      <c r="Q495" s="25">
        <v>6.5851321218583759E-5</v>
      </c>
      <c r="R495" s="25">
        <v>1.0697914571517013</v>
      </c>
      <c r="S495" s="146"/>
      <c r="T495">
        <v>1.0065009069453961</v>
      </c>
      <c r="U495">
        <v>0.44300982829233226</v>
      </c>
      <c r="V495">
        <v>0.3323113383484092</v>
      </c>
      <c r="W495">
        <v>1</v>
      </c>
      <c r="Y495" s="2">
        <v>969.12471048538157</v>
      </c>
      <c r="Z495" s="2">
        <v>3845.8927139357525</v>
      </c>
      <c r="AA495" s="2">
        <v>764.87345899158242</v>
      </c>
      <c r="AB495" s="2">
        <v>619.58699524599399</v>
      </c>
      <c r="AC495" s="2">
        <v>1731.0244383934335</v>
      </c>
      <c r="AD495" s="2">
        <v>3097.9790798876011</v>
      </c>
      <c r="AE495" s="2">
        <v>530.69805375390706</v>
      </c>
      <c r="AF495" s="2">
        <v>1191.9521207007438</v>
      </c>
      <c r="AG495" s="2">
        <v>131.98306375011555</v>
      </c>
      <c r="AH495" s="2">
        <v>387.62459116619721</v>
      </c>
      <c r="AI495" s="2">
        <v>556566.87570317276</v>
      </c>
      <c r="AJ495" s="2">
        <v>508546.23633278953</v>
      </c>
      <c r="AL495" s="25">
        <v>0.91283764365130871</v>
      </c>
      <c r="AM495" s="25">
        <v>0.91560757627415379</v>
      </c>
      <c r="AN495" s="25">
        <v>0.91334586170364984</v>
      </c>
      <c r="AO495" s="25">
        <v>0.86776290542494972</v>
      </c>
      <c r="AP495" s="25">
        <v>0.79818500095338341</v>
      </c>
      <c r="AQ495" s="25">
        <v>0.91283764365130871</v>
      </c>
      <c r="AR495" s="25">
        <v>0.91560757627415379</v>
      </c>
      <c r="AS495" s="25">
        <v>0.91334586170364984</v>
      </c>
      <c r="AT495" s="25">
        <v>0.86776290542494972</v>
      </c>
      <c r="AU495" s="25">
        <v>0.79818500095338341</v>
      </c>
      <c r="AW495" s="1">
        <v>13.662402946453224</v>
      </c>
      <c r="AX495" s="1">
        <v>15.321009987640878</v>
      </c>
      <c r="AY495" s="2">
        <v>1813704.4262851968</v>
      </c>
      <c r="AZ495" s="1">
        <v>15.511719217915269</v>
      </c>
      <c r="BA495" s="1">
        <v>17.239063125840588</v>
      </c>
      <c r="BB495" s="2">
        <v>1320869.1095405319</v>
      </c>
      <c r="BC495" s="2">
        <f t="shared" si="64"/>
        <v>-492835.31674466492</v>
      </c>
      <c r="BD495" s="242">
        <f t="shared" si="65"/>
        <v>1.8493162714620457</v>
      </c>
      <c r="BE495" s="510">
        <f t="shared" si="59"/>
        <v>-266495.96088560647</v>
      </c>
      <c r="BF495" s="161">
        <f t="shared" si="60"/>
        <v>372280.04514731909</v>
      </c>
      <c r="BG495" s="2">
        <f t="shared" si="61"/>
        <v>1161005.9653259111</v>
      </c>
      <c r="BI495">
        <f t="shared" si="62"/>
        <v>0</v>
      </c>
      <c r="BJ495" s="90">
        <f t="shared" si="63"/>
        <v>1</v>
      </c>
      <c r="BP495" s="206">
        <f t="shared" si="66"/>
        <v>1161005.9653259111</v>
      </c>
    </row>
    <row r="496" spans="1:68">
      <c r="A496" s="11">
        <v>490</v>
      </c>
      <c r="C496" s="25">
        <v>0.9209397138398725</v>
      </c>
      <c r="D496" s="25">
        <v>7.906028616012753E-2</v>
      </c>
      <c r="E496" s="426" t="e">
        <v>#REF!</v>
      </c>
      <c r="F496" s="25">
        <v>0.86014438465006071</v>
      </c>
      <c r="G496" s="25">
        <v>0.13985561534993929</v>
      </c>
      <c r="H496" s="426" t="e">
        <v>#REF!</v>
      </c>
      <c r="I496" s="25">
        <v>0.76753123545682778</v>
      </c>
      <c r="J496" s="25">
        <v>0.23246876454317225</v>
      </c>
      <c r="K496" s="426" t="e">
        <v>#REF!</v>
      </c>
      <c r="L496" s="25">
        <v>0.12992014898612686</v>
      </c>
      <c r="M496" s="25">
        <v>0.49926753860983469</v>
      </c>
      <c r="N496" s="25">
        <v>0.3708123124040385</v>
      </c>
      <c r="O496" s="25">
        <v>-10.955031102159833</v>
      </c>
      <c r="P496" s="25">
        <v>3.3399540533631325E-2</v>
      </c>
      <c r="Q496" s="25">
        <v>7.1041211919564701E-5</v>
      </c>
      <c r="R496" s="25">
        <v>1.0523307417676231</v>
      </c>
      <c r="S496" s="146"/>
      <c r="T496">
        <v>1.0399571378401957</v>
      </c>
      <c r="U496">
        <v>0.43935628828552753</v>
      </c>
      <c r="V496">
        <v>0.30874625139809098</v>
      </c>
      <c r="W496">
        <v>1</v>
      </c>
      <c r="Y496" s="2">
        <v>509.27021562661673</v>
      </c>
      <c r="Z496" s="2">
        <v>796.28402228088748</v>
      </c>
      <c r="AA496" s="2">
        <v>2104.3652467829752</v>
      </c>
      <c r="AB496" s="2">
        <v>23960.508238616396</v>
      </c>
      <c r="AC496" s="2">
        <v>481.30904042661882</v>
      </c>
      <c r="AD496" s="2">
        <v>439.81257795994981</v>
      </c>
      <c r="AE496" s="2">
        <v>590.86660190803445</v>
      </c>
      <c r="AF496" s="2">
        <v>852.03597040158172</v>
      </c>
      <c r="AG496" s="2">
        <v>128.40513628606757</v>
      </c>
      <c r="AH496" s="2">
        <v>556.01830375029112</v>
      </c>
      <c r="AI496" s="2">
        <v>455340.32550148549</v>
      </c>
      <c r="AJ496" s="2">
        <v>420255.04381106002</v>
      </c>
      <c r="AL496" s="25">
        <v>0.91370390106944488</v>
      </c>
      <c r="AM496" s="25">
        <v>0.91483930491800125</v>
      </c>
      <c r="AN496" s="25">
        <v>0.90530762870661108</v>
      </c>
      <c r="AO496" s="25">
        <v>0.91802583068629762</v>
      </c>
      <c r="AP496" s="25">
        <v>0.74269281732635939</v>
      </c>
      <c r="AQ496" s="25">
        <v>0.91370390106944488</v>
      </c>
      <c r="AR496" s="25">
        <v>0.91483930491800125</v>
      </c>
      <c r="AS496" s="25">
        <v>0.90530762870661108</v>
      </c>
      <c r="AT496" s="25">
        <v>0.91802583068629762</v>
      </c>
      <c r="AU496" s="25">
        <v>0.74269281732635939</v>
      </c>
      <c r="AW496" s="1">
        <v>13.468250643956084</v>
      </c>
      <c r="AX496" s="1">
        <v>15.22475996524134</v>
      </c>
      <c r="AY496" s="2">
        <v>1465473.3854573627</v>
      </c>
      <c r="AZ496" s="1">
        <v>15.386848895820471</v>
      </c>
      <c r="BA496" s="1">
        <v>17.192213048341376</v>
      </c>
      <c r="BB496" s="2">
        <v>1481776.9572878254</v>
      </c>
      <c r="BC496" s="2">
        <f t="shared" si="64"/>
        <v>16303.571830462664</v>
      </c>
      <c r="BD496" s="242">
        <f t="shared" si="65"/>
        <v>1.9185982518643865</v>
      </c>
      <c r="BE496" s="510">
        <f t="shared" si="59"/>
        <v>8497.6476000745679</v>
      </c>
      <c r="BF496" s="161">
        <f t="shared" si="60"/>
        <v>689446.71757561085</v>
      </c>
      <c r="BG496" s="2">
        <f t="shared" si="61"/>
        <v>980118.86604345008</v>
      </c>
      <c r="BI496">
        <f t="shared" si="62"/>
        <v>0</v>
      </c>
      <c r="BJ496" s="90">
        <f t="shared" si="63"/>
        <v>1</v>
      </c>
      <c r="BP496" s="206">
        <f t="shared" si="66"/>
        <v>980118.86604345008</v>
      </c>
    </row>
    <row r="497" spans="1:68">
      <c r="A497" s="11">
        <v>491</v>
      </c>
      <c r="C497" s="25">
        <v>0.92277530866657331</v>
      </c>
      <c r="D497" s="25">
        <v>7.7224691333426673E-2</v>
      </c>
      <c r="E497" s="426" t="e">
        <v>#REF!</v>
      </c>
      <c r="F497" s="25">
        <v>0.86348585775137354</v>
      </c>
      <c r="G497" s="25">
        <v>0.1365141422486264</v>
      </c>
      <c r="H497" s="426" t="e">
        <v>#REF!</v>
      </c>
      <c r="I497" s="25">
        <v>0.7268999129935052</v>
      </c>
      <c r="J497" s="25">
        <v>0.27310008700649485</v>
      </c>
      <c r="K497" s="426" t="e">
        <v>#REF!</v>
      </c>
      <c r="L497" s="25">
        <v>9.990833874040006E-2</v>
      </c>
      <c r="M497" s="25">
        <v>0.49623318527463312</v>
      </c>
      <c r="N497" s="25">
        <v>0.40385847598496682</v>
      </c>
      <c r="O497" s="25">
        <v>-11.193328673759556</v>
      </c>
      <c r="P497" s="25">
        <v>3.2024646325786242E-2</v>
      </c>
      <c r="Q497" s="25">
        <v>5.2837281464278882E-5</v>
      </c>
      <c r="R497" s="25">
        <v>1.1003317853049484</v>
      </c>
      <c r="S497" s="146"/>
      <c r="T497">
        <v>0.95299013818950284</v>
      </c>
      <c r="U497">
        <v>0.42508049215268978</v>
      </c>
      <c r="V497">
        <v>0.36490265050039683</v>
      </c>
      <c r="W497">
        <v>1</v>
      </c>
      <c r="Y497" s="2">
        <v>96.785438812735933</v>
      </c>
      <c r="Z497" s="2">
        <v>11074.995796041863</v>
      </c>
      <c r="AA497" s="2">
        <v>121.31287769587492</v>
      </c>
      <c r="AB497" s="2">
        <v>2612.871929146339</v>
      </c>
      <c r="AC497" s="2">
        <v>2861.5857251590992</v>
      </c>
      <c r="AD497" s="2">
        <v>597.22686407502522</v>
      </c>
      <c r="AE497" s="2">
        <v>658.88338513753308</v>
      </c>
      <c r="AF497" s="2">
        <v>1282.2887962104842</v>
      </c>
      <c r="AG497" s="2">
        <v>100.78177095823807</v>
      </c>
      <c r="AH497" s="2">
        <v>264.41339469457131</v>
      </c>
      <c r="AI497" s="2">
        <v>568928.55481843872</v>
      </c>
      <c r="AJ497" s="2">
        <v>535918.79776838305</v>
      </c>
      <c r="AL497" s="25">
        <v>0.91542953626932588</v>
      </c>
      <c r="AM497" s="25">
        <v>0.91016278118101279</v>
      </c>
      <c r="AN497" s="25">
        <v>0.9115640507863807</v>
      </c>
      <c r="AO497" s="25">
        <v>0.83077617042359375</v>
      </c>
      <c r="AP497" s="25">
        <v>0.60220313814841697</v>
      </c>
      <c r="AQ497" s="25">
        <v>0.91542953626932588</v>
      </c>
      <c r="AR497" s="25">
        <v>0.91016278118101279</v>
      </c>
      <c r="AS497" s="25">
        <v>0.9115640507863807</v>
      </c>
      <c r="AT497" s="25">
        <v>0.83077617042359375</v>
      </c>
      <c r="AU497" s="25">
        <v>0.60220313814841697</v>
      </c>
      <c r="AW497" s="1">
        <v>12.600933399427626</v>
      </c>
      <c r="AX497" s="1">
        <v>14.644548544716217</v>
      </c>
      <c r="AY497" s="2">
        <v>1827166.6614243628</v>
      </c>
      <c r="AZ497" s="1">
        <v>14.851275607283362</v>
      </c>
      <c r="BA497" s="1">
        <v>16.860359595113632</v>
      </c>
      <c r="BB497" s="2">
        <v>1216066.7770888796</v>
      </c>
      <c r="BC497" s="2">
        <f t="shared" si="64"/>
        <v>-611099.88433548319</v>
      </c>
      <c r="BD497" s="242">
        <f t="shared" si="65"/>
        <v>2.250342207855736</v>
      </c>
      <c r="BE497" s="510">
        <f t="shared" si="59"/>
        <v>-271558.64659258939</v>
      </c>
      <c r="BF497" s="161">
        <f t="shared" si="60"/>
        <v>188982.6824840575</v>
      </c>
      <c r="BG497" s="2">
        <f t="shared" si="61"/>
        <v>1160137.3200764586</v>
      </c>
      <c r="BI497">
        <f t="shared" si="62"/>
        <v>0</v>
      </c>
      <c r="BJ497" s="90">
        <f t="shared" si="63"/>
        <v>1</v>
      </c>
      <c r="BP497" s="206">
        <f t="shared" si="66"/>
        <v>1160137.3200764586</v>
      </c>
    </row>
    <row r="498" spans="1:68">
      <c r="A498" s="11">
        <v>492</v>
      </c>
      <c r="C498" s="25">
        <v>0.92425177640712264</v>
      </c>
      <c r="D498" s="25">
        <v>7.5748223592877376E-2</v>
      </c>
      <c r="E498" s="426" t="e">
        <v>#REF!</v>
      </c>
      <c r="F498" s="25">
        <v>0.86102525840774979</v>
      </c>
      <c r="G498" s="25">
        <v>0.13897474159225015</v>
      </c>
      <c r="H498" s="426" t="e">
        <v>#REF!</v>
      </c>
      <c r="I498" s="25">
        <v>0.72877954755253604</v>
      </c>
      <c r="J498" s="25">
        <v>0.27122045244746396</v>
      </c>
      <c r="K498" s="426" t="e">
        <v>#REF!</v>
      </c>
      <c r="L498" s="25">
        <v>0.11128327096728963</v>
      </c>
      <c r="M498" s="25">
        <v>0.50189337992538241</v>
      </c>
      <c r="N498" s="25">
        <v>0.38682334910732796</v>
      </c>
      <c r="O498" s="25">
        <v>-11.036371209419096</v>
      </c>
      <c r="P498" s="25">
        <v>3.5369877087550947E-2</v>
      </c>
      <c r="Q498" s="25">
        <v>7.114173723881221E-5</v>
      </c>
      <c r="R498" s="25">
        <v>1.0504680946126592</v>
      </c>
      <c r="S498" s="146"/>
      <c r="T498">
        <v>0.98320411243611971</v>
      </c>
      <c r="U498">
        <v>0.43298072709835189</v>
      </c>
      <c r="V498">
        <v>0.36193249935903138</v>
      </c>
      <c r="W498">
        <v>1</v>
      </c>
      <c r="Y498" s="2">
        <v>783.75837133747871</v>
      </c>
      <c r="Z498" s="2">
        <v>1173.6461585656959</v>
      </c>
      <c r="AA498" s="2">
        <v>738.06866646408059</v>
      </c>
      <c r="AB498" s="2">
        <v>8019.9488053501054</v>
      </c>
      <c r="AC498" s="2">
        <v>351.59685261069421</v>
      </c>
      <c r="AD498" s="2">
        <v>2547.6824433781994</v>
      </c>
      <c r="AE498" s="2">
        <v>535.49623142321116</v>
      </c>
      <c r="AF498" s="2">
        <v>1197.4910593358613</v>
      </c>
      <c r="AG498" s="2">
        <v>118.84007428425831</v>
      </c>
      <c r="AH498" s="2">
        <v>423.10330464884402</v>
      </c>
      <c r="AI498" s="2">
        <v>655419.79093421274</v>
      </c>
      <c r="AJ498" s="2">
        <v>604397.72938138864</v>
      </c>
      <c r="AL498" s="25">
        <v>0.90941478648193852</v>
      </c>
      <c r="AM498" s="25">
        <v>0.91539191677097886</v>
      </c>
      <c r="AN498" s="25">
        <v>0.9090102765214001</v>
      </c>
      <c r="AO498" s="25">
        <v>0.85020449272853449</v>
      </c>
      <c r="AP498" s="25">
        <v>0.78948388244213441</v>
      </c>
      <c r="AQ498" s="25">
        <v>0.90941478648193852</v>
      </c>
      <c r="AR498" s="25">
        <v>0.91539191677097886</v>
      </c>
      <c r="AS498" s="25">
        <v>0.9090102765214001</v>
      </c>
      <c r="AT498" s="25">
        <v>0.85020449272853449</v>
      </c>
      <c r="AU498" s="25">
        <v>0.78948388244213441</v>
      </c>
      <c r="AW498" s="1">
        <v>13.386865151604285</v>
      </c>
      <c r="AX498" s="1">
        <v>15.093849409448046</v>
      </c>
      <c r="AY498" s="2">
        <v>2056688.0673567036</v>
      </c>
      <c r="AZ498" s="1">
        <v>15.303920852096315</v>
      </c>
      <c r="BA498" s="1">
        <v>17.080603273183694</v>
      </c>
      <c r="BB498" s="2">
        <v>1645774.6810766682</v>
      </c>
      <c r="BC498" s="2">
        <f t="shared" si="64"/>
        <v>-410913.38628003537</v>
      </c>
      <c r="BD498" s="242">
        <f t="shared" si="65"/>
        <v>1.9170557004920301</v>
      </c>
      <c r="BE498" s="510">
        <f t="shared" si="59"/>
        <v>-214346.0861228866</v>
      </c>
      <c r="BF498" s="161">
        <f t="shared" si="60"/>
        <v>85210.356899982085</v>
      </c>
      <c r="BG498" s="2">
        <f t="shared" si="61"/>
        <v>802852.65525874216</v>
      </c>
      <c r="BI498">
        <f t="shared" si="62"/>
        <v>0</v>
      </c>
      <c r="BJ498" s="90">
        <f t="shared" si="63"/>
        <v>1</v>
      </c>
      <c r="BP498" s="206">
        <f t="shared" si="66"/>
        <v>802852.65525874216</v>
      </c>
    </row>
    <row r="499" spans="1:68">
      <c r="A499" s="11">
        <v>493</v>
      </c>
      <c r="C499" s="25">
        <v>0.93080062598935864</v>
      </c>
      <c r="D499" s="25">
        <v>6.9199374010641412E-2</v>
      </c>
      <c r="E499" s="426" t="e">
        <v>#REF!</v>
      </c>
      <c r="F499" s="25">
        <v>0.86279051528256023</v>
      </c>
      <c r="G499" s="25">
        <v>0.13720948471743979</v>
      </c>
      <c r="H499" s="426" t="e">
        <v>#REF!</v>
      </c>
      <c r="I499" s="25">
        <v>0.7198064039319495</v>
      </c>
      <c r="J499" s="25">
        <v>0.2801935960680505</v>
      </c>
      <c r="K499" s="426" t="e">
        <v>#REF!</v>
      </c>
      <c r="L499" s="25">
        <v>0.17891666110988591</v>
      </c>
      <c r="M499" s="25">
        <v>0.4991532639498053</v>
      </c>
      <c r="N499" s="25">
        <v>0.32193007494030879</v>
      </c>
      <c r="O499" s="25">
        <v>-12.007536781674915</v>
      </c>
      <c r="P499" s="25">
        <v>4.0631348880052043E-2</v>
      </c>
      <c r="Q499" s="25">
        <v>3.3598802594024734E-5</v>
      </c>
      <c r="R499" s="25">
        <v>1.1505680507850451</v>
      </c>
      <c r="S499" s="146"/>
      <c r="T499">
        <v>0.91263557242557225</v>
      </c>
      <c r="U499">
        <v>0.42878713612071556</v>
      </c>
      <c r="V499">
        <v>0.374097491175997</v>
      </c>
      <c r="W499">
        <v>1</v>
      </c>
      <c r="Y499" s="2">
        <v>377.1247534260562</v>
      </c>
      <c r="Z499" s="2">
        <v>4900.2603917974893</v>
      </c>
      <c r="AA499" s="2">
        <v>1796.312934042513</v>
      </c>
      <c r="AB499" s="2">
        <v>2531.0741733539985</v>
      </c>
      <c r="AC499" s="2">
        <v>1958.6942307802331</v>
      </c>
      <c r="AD499" s="2">
        <v>6622.8052538713373</v>
      </c>
      <c r="AE499" s="2">
        <v>625.19684251303966</v>
      </c>
      <c r="AF499" s="2">
        <v>971.82937001249547</v>
      </c>
      <c r="AG499" s="2">
        <v>59.439933953598562</v>
      </c>
      <c r="AH499" s="2">
        <v>371.87349573255085</v>
      </c>
      <c r="AI499" s="2">
        <v>444823.65586302534</v>
      </c>
      <c r="AJ499" s="2">
        <v>416051.85796192626</v>
      </c>
      <c r="AL499" s="25">
        <v>0.91414150798075477</v>
      </c>
      <c r="AM499" s="25">
        <v>0.91476961868834539</v>
      </c>
      <c r="AN499" s="25">
        <v>0.91193179290490878</v>
      </c>
      <c r="AO499" s="25">
        <v>0.83662241481538624</v>
      </c>
      <c r="AP499" s="25">
        <v>0.67936682610825483</v>
      </c>
      <c r="AQ499" s="25">
        <v>0.91414150798075477</v>
      </c>
      <c r="AR499" s="25">
        <v>0.91476961868834539</v>
      </c>
      <c r="AS499" s="25">
        <v>0.91193179290490878</v>
      </c>
      <c r="AT499" s="25">
        <v>0.83662241481538624</v>
      </c>
      <c r="AU499" s="25">
        <v>0.67936682610825483</v>
      </c>
      <c r="AW499" s="1">
        <v>13.338259627329407</v>
      </c>
      <c r="AX499" s="1">
        <v>15.348516346878583</v>
      </c>
      <c r="AY499" s="2">
        <v>1573573.0665594882</v>
      </c>
      <c r="AZ499" s="1">
        <v>15.443371331555825</v>
      </c>
      <c r="BA499" s="1">
        <v>17.416163578950616</v>
      </c>
      <c r="BB499" s="2">
        <v>1209182.9589449707</v>
      </c>
      <c r="BC499" s="2">
        <f t="shared" si="64"/>
        <v>-364390.10761451744</v>
      </c>
      <c r="BD499" s="242">
        <f t="shared" si="65"/>
        <v>2.1051117042264185</v>
      </c>
      <c r="BE499" s="510">
        <f t="shared" si="59"/>
        <v>-173097.75385455028</v>
      </c>
      <c r="BF499" s="161">
        <f t="shared" si="60"/>
        <v>560548.4738132169</v>
      </c>
      <c r="BG499" s="2">
        <f t="shared" si="61"/>
        <v>1261756.4541039611</v>
      </c>
      <c r="BI499">
        <f t="shared" si="62"/>
        <v>0</v>
      </c>
      <c r="BJ499" s="90">
        <f t="shared" si="63"/>
        <v>1</v>
      </c>
      <c r="BP499" s="206">
        <f t="shared" si="66"/>
        <v>1261756.4541039611</v>
      </c>
    </row>
    <row r="500" spans="1:68">
      <c r="A500" s="11">
        <v>494</v>
      </c>
      <c r="C500" s="25">
        <v>0.92603398289857741</v>
      </c>
      <c r="D500" s="25">
        <v>7.3966017101422629E-2</v>
      </c>
      <c r="E500" s="426" t="e">
        <v>#REF!</v>
      </c>
      <c r="F500" s="25">
        <v>0.85253426457649861</v>
      </c>
      <c r="G500" s="25">
        <v>0.14746573542350136</v>
      </c>
      <c r="H500" s="426" t="e">
        <v>#REF!</v>
      </c>
      <c r="I500" s="25">
        <v>0.71852479818906112</v>
      </c>
      <c r="J500" s="25">
        <v>0.28147520181093888</v>
      </c>
      <c r="K500" s="426" t="e">
        <v>#REF!</v>
      </c>
      <c r="L500" s="25">
        <v>0.19509857826222016</v>
      </c>
      <c r="M500" s="25">
        <v>0.50294566704827315</v>
      </c>
      <c r="N500" s="25">
        <v>0.30195575468950669</v>
      </c>
      <c r="O500" s="25">
        <v>-11.003635750994867</v>
      </c>
      <c r="P500" s="25">
        <v>3.5203456637145719E-2</v>
      </c>
      <c r="Q500" s="25">
        <v>7.2997119811242815E-5</v>
      </c>
      <c r="R500" s="25">
        <v>1.0494354880661307</v>
      </c>
      <c r="S500" s="146"/>
      <c r="T500">
        <v>0.98075177126684443</v>
      </c>
      <c r="U500">
        <v>0.45306057452092402</v>
      </c>
      <c r="V500">
        <v>0.37508795293209024</v>
      </c>
      <c r="W500">
        <v>1</v>
      </c>
      <c r="Y500" s="2">
        <v>969.7431690791517</v>
      </c>
      <c r="Z500" s="2">
        <v>3908.3892014342669</v>
      </c>
      <c r="AA500" s="2">
        <v>2168.4077444548284</v>
      </c>
      <c r="AB500" s="2">
        <v>6813.688249013162</v>
      </c>
      <c r="AC500" s="2">
        <v>88.209990565172546</v>
      </c>
      <c r="AD500" s="2">
        <v>718.91617339016852</v>
      </c>
      <c r="AE500" s="2">
        <v>572.08473996623297</v>
      </c>
      <c r="AF500" s="2">
        <v>955.09369688452682</v>
      </c>
      <c r="AG500" s="2">
        <v>149.11839438830211</v>
      </c>
      <c r="AH500" s="2">
        <v>388.24212526166116</v>
      </c>
      <c r="AI500" s="2">
        <v>493139.06693479588</v>
      </c>
      <c r="AJ500" s="2">
        <v>466693.85572999174</v>
      </c>
      <c r="AL500" s="25">
        <v>0.92077296392957464</v>
      </c>
      <c r="AM500" s="25">
        <v>0.91078382964152216</v>
      </c>
      <c r="AN500" s="25">
        <v>0.90797154621355547</v>
      </c>
      <c r="AO500" s="25">
        <v>0.87183892323979073</v>
      </c>
      <c r="AP500" s="25">
        <v>0.66625896126590523</v>
      </c>
      <c r="AQ500" s="25">
        <v>0.92077296392957464</v>
      </c>
      <c r="AR500" s="25">
        <v>0.91078382964152216</v>
      </c>
      <c r="AS500" s="25">
        <v>0.90797154621355547</v>
      </c>
      <c r="AT500" s="25">
        <v>0.87183892323979073</v>
      </c>
      <c r="AU500" s="25">
        <v>0.66625896126590523</v>
      </c>
      <c r="AW500" s="1">
        <v>13.620203232933505</v>
      </c>
      <c r="AX500" s="1">
        <v>15.703537552804319</v>
      </c>
      <c r="AY500" s="2">
        <v>1932514.5296325895</v>
      </c>
      <c r="AZ500" s="1">
        <v>15.387046652792897</v>
      </c>
      <c r="BA500" s="1">
        <v>17.414821781462994</v>
      </c>
      <c r="BB500" s="2">
        <v>1530049.4711838835</v>
      </c>
      <c r="BC500" s="2">
        <f t="shared" si="64"/>
        <v>-402465.05844870606</v>
      </c>
      <c r="BD500" s="242">
        <f t="shared" si="65"/>
        <v>1.7668434198593914</v>
      </c>
      <c r="BE500" s="510">
        <f t="shared" si="59"/>
        <v>-227787.6205242539</v>
      </c>
      <c r="BF500" s="161">
        <f t="shared" si="60"/>
        <v>246717.98763677129</v>
      </c>
      <c r="BG500" s="2">
        <f t="shared" si="61"/>
        <v>931877.99326298013</v>
      </c>
      <c r="BI500">
        <f t="shared" si="62"/>
        <v>0</v>
      </c>
      <c r="BJ500" s="90">
        <f t="shared" si="63"/>
        <v>1</v>
      </c>
      <c r="BP500" s="206">
        <f t="shared" si="66"/>
        <v>931877.99326298013</v>
      </c>
    </row>
    <row r="501" spans="1:68">
      <c r="A501" s="11">
        <v>495</v>
      </c>
      <c r="C501" s="25">
        <v>0.9202810958151405</v>
      </c>
      <c r="D501" s="25">
        <v>7.9718904184859468E-2</v>
      </c>
      <c r="E501" s="426" t="e">
        <v>#REF!</v>
      </c>
      <c r="F501" s="25">
        <v>0.85918323483067982</v>
      </c>
      <c r="G501" s="25">
        <v>0.14081676516932018</v>
      </c>
      <c r="H501" s="426" t="e">
        <v>#REF!</v>
      </c>
      <c r="I501" s="25">
        <v>0.73976298122160722</v>
      </c>
      <c r="J501" s="25">
        <v>0.26023701877839278</v>
      </c>
      <c r="K501" s="426" t="e">
        <v>#REF!</v>
      </c>
      <c r="L501" s="25">
        <v>0.12828155173559574</v>
      </c>
      <c r="M501" s="25">
        <v>0.50072772958716394</v>
      </c>
      <c r="N501" s="25">
        <v>0.37099071867724032</v>
      </c>
      <c r="O501" s="25">
        <v>-11.305312677700098</v>
      </c>
      <c r="P501" s="25">
        <v>3.5371004034097868E-2</v>
      </c>
      <c r="Q501" s="25">
        <v>5.4368234011617022E-5</v>
      </c>
      <c r="R501" s="25">
        <v>1.0897363996059033</v>
      </c>
      <c r="S501" s="146"/>
      <c r="T501">
        <v>1.0341731280998092</v>
      </c>
      <c r="U501">
        <v>0.43578735474225383</v>
      </c>
      <c r="V501">
        <v>0.34621325498390426</v>
      </c>
      <c r="W501">
        <v>1</v>
      </c>
      <c r="Y501" s="2">
        <v>475.89658734146985</v>
      </c>
      <c r="Z501" s="2">
        <v>1706.6350582469292</v>
      </c>
      <c r="AA501" s="2">
        <v>9.9476354608533342</v>
      </c>
      <c r="AB501" s="2">
        <v>4786.714813242962</v>
      </c>
      <c r="AC501" s="2">
        <v>333.79728466493788</v>
      </c>
      <c r="AD501" s="2">
        <v>885.93932740772834</v>
      </c>
      <c r="AE501" s="2">
        <v>592.27807779781892</v>
      </c>
      <c r="AF501" s="2">
        <v>900.95162282226636</v>
      </c>
      <c r="AG501" s="2">
        <v>101.57004784608138</v>
      </c>
      <c r="AH501" s="2">
        <v>405.71201717848857</v>
      </c>
      <c r="AI501" s="2">
        <v>530278.42091319966</v>
      </c>
      <c r="AJ501" s="2">
        <v>488204.77662007639</v>
      </c>
      <c r="AL501" s="25">
        <v>0.90966403872100554</v>
      </c>
      <c r="AM501" s="25">
        <v>0.9093840529565016</v>
      </c>
      <c r="AN501" s="25">
        <v>0.91191661153297088</v>
      </c>
      <c r="AO501" s="25">
        <v>0.88113089589889571</v>
      </c>
      <c r="AP501" s="25">
        <v>0.6301555766619269</v>
      </c>
      <c r="AQ501" s="25">
        <v>0.90966403872100554</v>
      </c>
      <c r="AR501" s="25">
        <v>0.9093840529565016</v>
      </c>
      <c r="AS501" s="25">
        <v>0.91191661153297088</v>
      </c>
      <c r="AT501" s="25">
        <v>0.88113089589889571</v>
      </c>
      <c r="AU501" s="25">
        <v>0.6301555766619269</v>
      </c>
      <c r="AW501" s="1">
        <v>12.990280527637745</v>
      </c>
      <c r="AX501" s="1">
        <v>15.079218552480842</v>
      </c>
      <c r="AY501" s="2">
        <v>1667286.0846368433</v>
      </c>
      <c r="AZ501" s="1">
        <v>14.923441589125963</v>
      </c>
      <c r="BA501" s="1">
        <v>16.982987553488574</v>
      </c>
      <c r="BB501" s="2">
        <v>1291563.1697127544</v>
      </c>
      <c r="BC501" s="2">
        <f t="shared" si="64"/>
        <v>-375722.91492408887</v>
      </c>
      <c r="BD501" s="242">
        <f t="shared" si="65"/>
        <v>1.9331610614882173</v>
      </c>
      <c r="BE501" s="510">
        <f t="shared" si="59"/>
        <v>-194356.7571316814</v>
      </c>
      <c r="BF501" s="161">
        <f t="shared" si="60"/>
        <v>411158.79978519585</v>
      </c>
      <c r="BG501" s="2">
        <f t="shared" si="61"/>
        <v>1096187.4845473995</v>
      </c>
      <c r="BI501">
        <f t="shared" si="62"/>
        <v>0</v>
      </c>
      <c r="BJ501" s="90">
        <f t="shared" si="63"/>
        <v>1</v>
      </c>
      <c r="BP501" s="206">
        <f t="shared" si="66"/>
        <v>1096187.4845473995</v>
      </c>
    </row>
    <row r="502" spans="1:68">
      <c r="A502" s="11">
        <v>496</v>
      </c>
      <c r="C502" s="25">
        <v>0.92097671988518881</v>
      </c>
      <c r="D502" s="25">
        <v>7.9023280114811217E-2</v>
      </c>
      <c r="E502" s="426" t="e">
        <v>#REF!</v>
      </c>
      <c r="F502" s="25">
        <v>0.85685455471565275</v>
      </c>
      <c r="G502" s="25">
        <v>0.14314544528434731</v>
      </c>
      <c r="H502" s="426" t="e">
        <v>#REF!</v>
      </c>
      <c r="I502" s="25">
        <v>0.7670173355338652</v>
      </c>
      <c r="J502" s="25">
        <v>0.2329826644661348</v>
      </c>
      <c r="K502" s="426" t="e">
        <v>#REF!</v>
      </c>
      <c r="L502" s="25">
        <v>0.1180211214916741</v>
      </c>
      <c r="M502" s="25">
        <v>0.49765320766376925</v>
      </c>
      <c r="N502" s="25">
        <v>0.38432567084455671</v>
      </c>
      <c r="O502" s="25">
        <v>-11.321508042191301</v>
      </c>
      <c r="P502" s="25">
        <v>3.671949124874771E-2</v>
      </c>
      <c r="Q502" s="25">
        <v>5.661200970039828E-5</v>
      </c>
      <c r="R502" s="25">
        <v>1.0837914842076926</v>
      </c>
      <c r="S502" s="146"/>
      <c r="T502">
        <v>0.99012855318148796</v>
      </c>
      <c r="U502">
        <v>0.44363569608876879</v>
      </c>
      <c r="V502">
        <v>0.31101403830353991</v>
      </c>
      <c r="W502">
        <v>1</v>
      </c>
      <c r="Y502" s="2">
        <v>1807.6461111162105</v>
      </c>
      <c r="Z502" s="2">
        <v>1067.404585690568</v>
      </c>
      <c r="AA502" s="2">
        <v>5274.4715646228324</v>
      </c>
      <c r="AB502" s="2">
        <v>9259.2588241130579</v>
      </c>
      <c r="AC502" s="2">
        <v>1762.2546133720266</v>
      </c>
      <c r="AD502" s="2">
        <v>610.07567916262633</v>
      </c>
      <c r="AE502" s="2">
        <v>501.57849468995005</v>
      </c>
      <c r="AF502" s="2">
        <v>1199.4058037432919</v>
      </c>
      <c r="AG502" s="2">
        <v>99.076574242239772</v>
      </c>
      <c r="AH502" s="2">
        <v>289.54138393763782</v>
      </c>
      <c r="AI502" s="2">
        <v>762499.33841130591</v>
      </c>
      <c r="AJ502" s="2">
        <v>727193.24210572767</v>
      </c>
      <c r="AL502" s="25">
        <v>0.91844053744850473</v>
      </c>
      <c r="AM502" s="25">
        <v>0.9136325682749008</v>
      </c>
      <c r="AN502" s="25">
        <v>0.91260043459526274</v>
      </c>
      <c r="AO502" s="25">
        <v>0.86313597457960212</v>
      </c>
      <c r="AP502" s="25">
        <v>0.59590222823638572</v>
      </c>
      <c r="AQ502" s="25">
        <v>0.91844053744850473</v>
      </c>
      <c r="AR502" s="25">
        <v>0.9136325682749008</v>
      </c>
      <c r="AS502" s="25">
        <v>0.91260043459526274</v>
      </c>
      <c r="AT502" s="25">
        <v>0.86313597457960212</v>
      </c>
      <c r="AU502" s="25">
        <v>0.59590222823638572</v>
      </c>
      <c r="AW502" s="1">
        <v>12.818452333777683</v>
      </c>
      <c r="AX502" s="1">
        <v>14.896184979626977</v>
      </c>
      <c r="AY502" s="2">
        <v>2451198.1677342611</v>
      </c>
      <c r="AZ502" s="1">
        <v>15.027616631492659</v>
      </c>
      <c r="BA502" s="1">
        <v>17.040754090519641</v>
      </c>
      <c r="BB502" s="2">
        <v>1935095.1449689756</v>
      </c>
      <c r="BC502" s="2">
        <f t="shared" si="64"/>
        <v>-516103.02276528557</v>
      </c>
      <c r="BD502" s="242">
        <f t="shared" si="65"/>
        <v>2.2091642977149757</v>
      </c>
      <c r="BE502" s="510">
        <f t="shared" si="59"/>
        <v>-233619.12162853207</v>
      </c>
      <c r="BF502" s="161">
        <f t="shared" si="60"/>
        <v>-400245.79432983184</v>
      </c>
      <c r="BG502" s="2">
        <f t="shared" si="61"/>
        <v>469323.51606984972</v>
      </c>
      <c r="BI502">
        <f t="shared" si="62"/>
        <v>0</v>
      </c>
      <c r="BJ502" s="90">
        <f t="shared" si="63"/>
        <v>1</v>
      </c>
      <c r="BP502" s="206">
        <f t="shared" si="66"/>
        <v>469323.51606984972</v>
      </c>
    </row>
    <row r="503" spans="1:68">
      <c r="A503" s="11">
        <v>497</v>
      </c>
      <c r="C503" s="25">
        <v>0.93087826619576508</v>
      </c>
      <c r="D503" s="25">
        <v>6.9121733804234961E-2</v>
      </c>
      <c r="E503" s="426" t="e">
        <v>#REF!</v>
      </c>
      <c r="F503" s="25">
        <v>0.85859397104213064</v>
      </c>
      <c r="G503" s="25">
        <v>0.14140602895786936</v>
      </c>
      <c r="H503" s="426" t="e">
        <v>#REF!</v>
      </c>
      <c r="I503" s="25">
        <v>0.74669441130767211</v>
      </c>
      <c r="J503" s="25">
        <v>0.25330558869232789</v>
      </c>
      <c r="K503" s="426" t="e">
        <v>#REF!</v>
      </c>
      <c r="L503" s="25">
        <v>5.0186408197277488E-2</v>
      </c>
      <c r="M503" s="25">
        <v>0.49925702673865563</v>
      </c>
      <c r="N503" s="25">
        <v>0.45055656506406694</v>
      </c>
      <c r="O503" s="25">
        <v>-11.321050303776536</v>
      </c>
      <c r="P503" s="25">
        <v>3.5113587757958066E-2</v>
      </c>
      <c r="Q503" s="25">
        <v>5.2943798222473496E-5</v>
      </c>
      <c r="R503" s="25">
        <v>1.0928105081017534</v>
      </c>
      <c r="S503" s="146"/>
      <c r="T503">
        <v>0.8868159863343531</v>
      </c>
      <c r="U503">
        <v>0.43825669056138461</v>
      </c>
      <c r="V503">
        <v>0.33822985635207581</v>
      </c>
      <c r="W503">
        <v>1</v>
      </c>
      <c r="Y503" s="2">
        <v>12.226150909476559</v>
      </c>
      <c r="Z503" s="2">
        <v>1931.766858790819</v>
      </c>
      <c r="AA503" s="2">
        <v>932.97508885617242</v>
      </c>
      <c r="AB503" s="2">
        <v>3872.0206935483961</v>
      </c>
      <c r="AC503" s="2">
        <v>269.39709061071278</v>
      </c>
      <c r="AD503" s="2">
        <v>2267.9394547949578</v>
      </c>
      <c r="AE503" s="2">
        <v>571.96356113140166</v>
      </c>
      <c r="AF503" s="2">
        <v>1012.8981754914741</v>
      </c>
      <c r="AG503" s="2">
        <v>133.03055887989686</v>
      </c>
      <c r="AH503" s="2">
        <v>350.38203785780451</v>
      </c>
      <c r="AI503" s="2">
        <v>340619.18477989954</v>
      </c>
      <c r="AJ503" s="2">
        <v>313794.01603109826</v>
      </c>
      <c r="AL503" s="25">
        <v>0.91689485882817023</v>
      </c>
      <c r="AM503" s="25">
        <v>0.91557004687570542</v>
      </c>
      <c r="AN503" s="25">
        <v>0.913100197197249</v>
      </c>
      <c r="AO503" s="25">
        <v>0.88041087832766363</v>
      </c>
      <c r="AP503" s="25">
        <v>0.82092252159986201</v>
      </c>
      <c r="AQ503" s="25">
        <v>0.91689485882817023</v>
      </c>
      <c r="AR503" s="25">
        <v>0.91557004687570542</v>
      </c>
      <c r="AS503" s="25">
        <v>0.913100197197249</v>
      </c>
      <c r="AT503" s="25">
        <v>0.88041087832766363</v>
      </c>
      <c r="AU503" s="25">
        <v>0.82092252159986201</v>
      </c>
      <c r="AW503" s="1">
        <v>13.11735008833978</v>
      </c>
      <c r="AX503" s="1">
        <v>14.56181997965763</v>
      </c>
      <c r="AY503" s="2">
        <v>904323.65534083045</v>
      </c>
      <c r="AZ503" s="1">
        <v>15.423369957354355</v>
      </c>
      <c r="BA503" s="1">
        <v>17.00178660585582</v>
      </c>
      <c r="BB503" s="2">
        <v>719763.52003070677</v>
      </c>
      <c r="BC503" s="2">
        <f t="shared" si="64"/>
        <v>-184560.13531012367</v>
      </c>
      <c r="BD503" s="242">
        <f t="shared" si="65"/>
        <v>2.306019869014575</v>
      </c>
      <c r="BE503" s="510">
        <f t="shared" si="59"/>
        <v>-80034.061193493195</v>
      </c>
      <c r="BF503" s="161">
        <f t="shared" si="60"/>
        <v>1194452.3587935343</v>
      </c>
      <c r="BG503" s="2">
        <f t="shared" si="61"/>
        <v>1747975.6731459904</v>
      </c>
      <c r="BI503">
        <f t="shared" si="62"/>
        <v>0</v>
      </c>
      <c r="BJ503" s="90">
        <f t="shared" si="63"/>
        <v>1</v>
      </c>
      <c r="BP503" s="206">
        <f t="shared" si="66"/>
        <v>1747975.6731459904</v>
      </c>
    </row>
    <row r="504" spans="1:68">
      <c r="A504" s="11">
        <v>498</v>
      </c>
      <c r="C504" s="25">
        <v>0.92171242128811537</v>
      </c>
      <c r="D504" s="25">
        <v>7.8287578711884576E-2</v>
      </c>
      <c r="E504" s="426" t="e">
        <v>#REF!</v>
      </c>
      <c r="F504" s="25">
        <v>0.86087665807656488</v>
      </c>
      <c r="G504" s="25">
        <v>0.13912334192343509</v>
      </c>
      <c r="H504" s="426" t="e">
        <v>#REF!</v>
      </c>
      <c r="I504" s="25">
        <v>0.73565232880110631</v>
      </c>
      <c r="J504" s="25">
        <v>0.26434767119889363</v>
      </c>
      <c r="K504" s="426" t="e">
        <v>#REF!</v>
      </c>
      <c r="L504" s="25">
        <v>6.7897709581976384E-2</v>
      </c>
      <c r="M504" s="25">
        <v>0.49752821090997229</v>
      </c>
      <c r="N504" s="25">
        <v>0.43457407950805127</v>
      </c>
      <c r="O504" s="25">
        <v>-11.185031265472185</v>
      </c>
      <c r="P504" s="25">
        <v>3.5124036403918875E-2</v>
      </c>
      <c r="Q504" s="25">
        <v>6.068453096127941E-5</v>
      </c>
      <c r="R504" s="25">
        <v>1.0732299165925758</v>
      </c>
      <c r="S504" s="146"/>
      <c r="T504">
        <v>1.0091700853802565</v>
      </c>
      <c r="U504">
        <v>0.43759598075066192</v>
      </c>
      <c r="V504">
        <v>0.35199228014831524</v>
      </c>
      <c r="W504">
        <v>1</v>
      </c>
      <c r="Y504" s="2">
        <v>309.18426041879428</v>
      </c>
      <c r="Z504" s="2">
        <v>6513.2983490590286</v>
      </c>
      <c r="AA504" s="2">
        <v>1262.9815694889614</v>
      </c>
      <c r="AB504" s="2">
        <v>6501.9004913279496</v>
      </c>
      <c r="AC504" s="2">
        <v>830.37527253889823</v>
      </c>
      <c r="AD504" s="2">
        <v>805.45111559605664</v>
      </c>
      <c r="AE504" s="2">
        <v>500.65234172080397</v>
      </c>
      <c r="AF504" s="2">
        <v>1055.8043233523074</v>
      </c>
      <c r="AG504" s="2">
        <v>240.24556802680846</v>
      </c>
      <c r="AH504" s="2">
        <v>437.21603768635345</v>
      </c>
      <c r="AI504" s="2">
        <v>424295.41675680893</v>
      </c>
      <c r="AJ504" s="2">
        <v>398079.09802819096</v>
      </c>
      <c r="AL504" s="25">
        <v>0.91453480120433384</v>
      </c>
      <c r="AM504" s="25">
        <v>0.91392331916360547</v>
      </c>
      <c r="AN504" s="25">
        <v>0.90374752211305476</v>
      </c>
      <c r="AO504" s="25">
        <v>0.85837936010436222</v>
      </c>
      <c r="AP504" s="25">
        <v>0.78702454891701512</v>
      </c>
      <c r="AQ504" s="25">
        <v>0.91453480120433384</v>
      </c>
      <c r="AR504" s="25">
        <v>0.91392331916360547</v>
      </c>
      <c r="AS504" s="25">
        <v>0.90374752211305476</v>
      </c>
      <c r="AT504" s="25">
        <v>0.85837936010436222</v>
      </c>
      <c r="AU504" s="25">
        <v>0.78702454891701512</v>
      </c>
      <c r="AW504" s="1">
        <v>13.132363910803981</v>
      </c>
      <c r="AX504" s="1">
        <v>14.725085847610959</v>
      </c>
      <c r="AY504" s="2">
        <v>1268487.2761859344</v>
      </c>
      <c r="AZ504" s="1">
        <v>15.082760744623677</v>
      </c>
      <c r="BA504" s="1">
        <v>16.772641049620191</v>
      </c>
      <c r="BB504" s="2">
        <v>993542.10821369954</v>
      </c>
      <c r="BC504" s="2">
        <f t="shared" si="64"/>
        <v>-274945.16797223489</v>
      </c>
      <c r="BD504" s="242">
        <f t="shared" si="65"/>
        <v>1.9503968338196955</v>
      </c>
      <c r="BE504" s="510">
        <f t="shared" si="59"/>
        <v>-140968.83424168447</v>
      </c>
      <c r="BF504" s="161">
        <f t="shared" si="60"/>
        <v>832690.94954270264</v>
      </c>
      <c r="BG504" s="2">
        <f t="shared" si="61"/>
        <v>1419699.6109260889</v>
      </c>
      <c r="BI504">
        <f t="shared" si="62"/>
        <v>0</v>
      </c>
      <c r="BJ504" s="90">
        <f t="shared" si="63"/>
        <v>1</v>
      </c>
      <c r="BP504" s="206">
        <f t="shared" si="66"/>
        <v>1419699.6109260889</v>
      </c>
    </row>
    <row r="505" spans="1:68">
      <c r="A505" s="11">
        <v>499</v>
      </c>
      <c r="C505" s="25">
        <v>0.9297587672711215</v>
      </c>
      <c r="D505" s="25">
        <v>7.0241232728878458E-2</v>
      </c>
      <c r="E505" s="426" t="e">
        <v>#REF!</v>
      </c>
      <c r="F505" s="25">
        <v>0.85822265675461162</v>
      </c>
      <c r="G505" s="25">
        <v>0.14177734324538843</v>
      </c>
      <c r="H505" s="426" t="e">
        <v>#REF!</v>
      </c>
      <c r="I505" s="25">
        <v>0.75351073598299267</v>
      </c>
      <c r="J505" s="25">
        <v>0.2464892640170073</v>
      </c>
      <c r="K505" s="426" t="e">
        <v>#REF!</v>
      </c>
      <c r="L505" s="25">
        <v>0.11499859362915266</v>
      </c>
      <c r="M505" s="25">
        <v>0.50197506704426331</v>
      </c>
      <c r="N505" s="25">
        <v>0.38302633932658403</v>
      </c>
      <c r="O505" s="25">
        <v>-11.413896415919263</v>
      </c>
      <c r="P505" s="25">
        <v>3.4707432993048924E-2</v>
      </c>
      <c r="Q505" s="25">
        <v>4.7433386047229263E-5</v>
      </c>
      <c r="R505" s="25">
        <v>1.1062130407971391</v>
      </c>
      <c r="S505" s="146"/>
      <c r="T505">
        <v>0.89718994369972005</v>
      </c>
      <c r="U505">
        <v>0.44426411741709282</v>
      </c>
      <c r="V505">
        <v>0.32936903338600176</v>
      </c>
      <c r="W505">
        <v>1</v>
      </c>
      <c r="Y505" s="2">
        <v>37.339598677253079</v>
      </c>
      <c r="Z505" s="2">
        <v>1593.7326062081181</v>
      </c>
      <c r="AA505" s="2">
        <v>869.67891842570123</v>
      </c>
      <c r="AB505" s="2">
        <v>1082.7153957486978</v>
      </c>
      <c r="AC505" s="2">
        <v>26.226864754916981</v>
      </c>
      <c r="AD505" s="2">
        <v>314.47844119340959</v>
      </c>
      <c r="AE505" s="2">
        <v>580.53508293998391</v>
      </c>
      <c r="AF505" s="2">
        <v>838.22549675674372</v>
      </c>
      <c r="AG505" s="2">
        <v>159.58402368302313</v>
      </c>
      <c r="AH505" s="2">
        <v>427.23054017107177</v>
      </c>
      <c r="AI505" s="2">
        <v>433773.61827691668</v>
      </c>
      <c r="AJ505" s="2">
        <v>402008.79840285896</v>
      </c>
      <c r="AL505" s="25">
        <v>0.92155984222434517</v>
      </c>
      <c r="AM505" s="25">
        <v>0.91254899490873753</v>
      </c>
      <c r="AN505" s="25">
        <v>0.91161130181854877</v>
      </c>
      <c r="AO505" s="25">
        <v>0.86101616778532275</v>
      </c>
      <c r="AP505" s="25">
        <v>0.73750370972122603</v>
      </c>
      <c r="AQ505" s="25">
        <v>0.92155984222434517</v>
      </c>
      <c r="AR505" s="25">
        <v>0.91254899490873753</v>
      </c>
      <c r="AS505" s="25">
        <v>0.91161130181854877</v>
      </c>
      <c r="AT505" s="25">
        <v>0.86101616778532275</v>
      </c>
      <c r="AU505" s="25">
        <v>0.73750370972122603</v>
      </c>
      <c r="AW505" s="1">
        <v>13.254573260624959</v>
      </c>
      <c r="AX505" s="1">
        <v>14.952418877084581</v>
      </c>
      <c r="AY505" s="2">
        <v>1329569.946032925</v>
      </c>
      <c r="AZ505" s="1">
        <v>15.510528990868822</v>
      </c>
      <c r="BA505" s="1">
        <v>17.251156421372695</v>
      </c>
      <c r="BB505" s="2">
        <v>926521.57493293681</v>
      </c>
      <c r="BC505" s="2">
        <f t="shared" si="64"/>
        <v>-403048.37109998823</v>
      </c>
      <c r="BD505" s="242">
        <f t="shared" si="65"/>
        <v>2.2559557302438638</v>
      </c>
      <c r="BE505" s="510">
        <f t="shared" si="59"/>
        <v>-178659.69872397257</v>
      </c>
      <c r="BF505" s="161">
        <f t="shared" si="60"/>
        <v>791161.77566706855</v>
      </c>
      <c r="BG505" s="2">
        <f t="shared" si="61"/>
        <v>1555163.0636060748</v>
      </c>
      <c r="BI505">
        <f t="shared" si="62"/>
        <v>0</v>
      </c>
      <c r="BJ505" s="90">
        <f t="shared" si="63"/>
        <v>1</v>
      </c>
      <c r="BP505" s="206">
        <f t="shared" si="66"/>
        <v>1555163.0636060748</v>
      </c>
    </row>
    <row r="506" spans="1:68">
      <c r="A506" s="11">
        <v>500</v>
      </c>
      <c r="C506" s="25">
        <v>0.92159130760975827</v>
      </c>
      <c r="D506" s="25">
        <v>7.8408692390241772E-2</v>
      </c>
      <c r="E506" s="426" t="e">
        <v>#REF!</v>
      </c>
      <c r="F506" s="25">
        <v>0.85777464718550422</v>
      </c>
      <c r="G506" s="25">
        <v>0.14222535281449578</v>
      </c>
      <c r="H506" s="426" t="e">
        <v>#REF!</v>
      </c>
      <c r="I506" s="25">
        <v>0.76256450952181931</v>
      </c>
      <c r="J506" s="25">
        <v>0.23743549047818072</v>
      </c>
      <c r="K506" s="426" t="e">
        <v>#REF!</v>
      </c>
      <c r="L506" s="25">
        <v>0.11026890048520133</v>
      </c>
      <c r="M506" s="25">
        <v>0.49984333198191211</v>
      </c>
      <c r="N506" s="25">
        <v>0.38988776753288656</v>
      </c>
      <c r="O506" s="25">
        <v>-11.123001661593781</v>
      </c>
      <c r="P506" s="25">
        <v>3.4669173760816067E-2</v>
      </c>
      <c r="Q506" s="25">
        <v>6.3346153983526965E-5</v>
      </c>
      <c r="R506" s="25">
        <v>1.0681065293122252</v>
      </c>
      <c r="S506" s="146"/>
      <c r="T506">
        <v>1.0241114394037982</v>
      </c>
      <c r="U506">
        <v>0.44082130529765107</v>
      </c>
      <c r="V506">
        <v>0.31514310811992824</v>
      </c>
      <c r="W506">
        <v>1</v>
      </c>
      <c r="Y506" s="2">
        <v>64.060016190072531</v>
      </c>
      <c r="Z506" s="2">
        <v>4378.0036656643406</v>
      </c>
      <c r="AA506" s="2">
        <v>1087.7853247852524</v>
      </c>
      <c r="AB506" s="2">
        <v>1048.4088838966622</v>
      </c>
      <c r="AC506" s="2">
        <v>627.07683171800511</v>
      </c>
      <c r="AD506" s="2">
        <v>3939.7092987918086</v>
      </c>
      <c r="AE506" s="2">
        <v>609.65051453708418</v>
      </c>
      <c r="AF506" s="2">
        <v>884.4492061651232</v>
      </c>
      <c r="AG506" s="2">
        <v>107.84283291854965</v>
      </c>
      <c r="AH506" s="2">
        <v>323.19908643111711</v>
      </c>
      <c r="AI506" s="2">
        <v>609604.742069987</v>
      </c>
      <c r="AJ506" s="2">
        <v>579302.13521210139</v>
      </c>
      <c r="AL506" s="25">
        <v>0.91177827449500726</v>
      </c>
      <c r="AM506" s="25">
        <v>0.9131947542928246</v>
      </c>
      <c r="AN506" s="25">
        <v>0.90266922526900728</v>
      </c>
      <c r="AO506" s="25">
        <v>0.85447978405853064</v>
      </c>
      <c r="AP506" s="25">
        <v>0.65261513010813954</v>
      </c>
      <c r="AQ506" s="25">
        <v>0.91177827449500726</v>
      </c>
      <c r="AR506" s="25">
        <v>0.9131947542928246</v>
      </c>
      <c r="AS506" s="25">
        <v>0.90266922526900728</v>
      </c>
      <c r="AT506" s="25">
        <v>0.85447978405853064</v>
      </c>
      <c r="AU506" s="25">
        <v>0.65261513010813954</v>
      </c>
      <c r="AW506" s="1">
        <v>13.019857626523653</v>
      </c>
      <c r="AX506" s="1">
        <v>15.03219942594818</v>
      </c>
      <c r="AY506" s="2">
        <v>1947753.8563382723</v>
      </c>
      <c r="AZ506" s="1">
        <v>15.049274909609645</v>
      </c>
      <c r="BA506" s="1">
        <v>17.051300325898456</v>
      </c>
      <c r="BB506" s="2">
        <v>1444920.836429805</v>
      </c>
      <c r="BC506" s="2">
        <f t="shared" si="64"/>
        <v>-502833.01990846731</v>
      </c>
      <c r="BD506" s="242">
        <f t="shared" si="65"/>
        <v>2.0294172830859925</v>
      </c>
      <c r="BE506" s="510">
        <f t="shared" si="59"/>
        <v>-247772.1186762756</v>
      </c>
      <c r="BF506" s="161">
        <f t="shared" si="60"/>
        <v>135423.36390551203</v>
      </c>
      <c r="BG506" s="2">
        <f t="shared" si="61"/>
        <v>962963.1491077384</v>
      </c>
      <c r="BI506">
        <f t="shared" si="62"/>
        <v>0</v>
      </c>
      <c r="BJ506" s="90">
        <f t="shared" si="63"/>
        <v>1</v>
      </c>
      <c r="BP506" s="206">
        <f t="shared" si="66"/>
        <v>962963.1491077384</v>
      </c>
    </row>
    <row r="507" spans="1:68">
      <c r="A507" s="11">
        <v>501</v>
      </c>
      <c r="C507" s="25">
        <v>0.91813802469464867</v>
      </c>
      <c r="D507" s="25">
        <v>8.1861975305351276E-2</v>
      </c>
      <c r="E507" s="426" t="e">
        <v>#REF!</v>
      </c>
      <c r="F507" s="25">
        <v>0.86309442454079877</v>
      </c>
      <c r="G507" s="25">
        <v>0.13690557545920126</v>
      </c>
      <c r="H507" s="426" t="e">
        <v>#REF!</v>
      </c>
      <c r="I507" s="25">
        <v>0.74868429532355185</v>
      </c>
      <c r="J507" s="25">
        <v>0.25131570467644815</v>
      </c>
      <c r="K507" s="426" t="e">
        <v>#REF!</v>
      </c>
      <c r="L507" s="25">
        <v>0.14893787386047685</v>
      </c>
      <c r="M507" s="25">
        <v>0.49691609168618911</v>
      </c>
      <c r="N507" s="25">
        <v>0.35414603445333404</v>
      </c>
      <c r="O507" s="25">
        <v>-10.822631250720715</v>
      </c>
      <c r="P507" s="25">
        <v>3.3320227215516481E-2</v>
      </c>
      <c r="Q507" s="25">
        <v>8.0828437292302215E-5</v>
      </c>
      <c r="R507" s="25">
        <v>1.0337663023431671</v>
      </c>
      <c r="S507" s="146"/>
      <c r="T507">
        <v>1.0214396375543682</v>
      </c>
      <c r="U507">
        <v>0.43246558701404114</v>
      </c>
      <c r="V507">
        <v>0.33573135369135021</v>
      </c>
      <c r="W507">
        <v>1</v>
      </c>
      <c r="Y507" s="2">
        <v>201.5447882023729</v>
      </c>
      <c r="Z507" s="2">
        <v>1252.9915866060376</v>
      </c>
      <c r="AA507" s="2">
        <v>3088.7151565979148</v>
      </c>
      <c r="AB507" s="2">
        <v>3402.6884513052464</v>
      </c>
      <c r="AC507" s="2">
        <v>59.224720662292043</v>
      </c>
      <c r="AD507" s="2">
        <v>298.1323954906228</v>
      </c>
      <c r="AE507" s="2">
        <v>583.92063119609736</v>
      </c>
      <c r="AF507" s="2">
        <v>756.31006075960647</v>
      </c>
      <c r="AG507" s="2">
        <v>56.994921733099048</v>
      </c>
      <c r="AH507" s="2">
        <v>492.24616746102816</v>
      </c>
      <c r="AI507" s="2">
        <v>470842.78366118215</v>
      </c>
      <c r="AJ507" s="2">
        <v>434569.80045952869</v>
      </c>
      <c r="AL507" s="25">
        <v>0.92591990863861318</v>
      </c>
      <c r="AM507" s="25">
        <v>0.91618774233158784</v>
      </c>
      <c r="AN507" s="25">
        <v>0.91062274579111468</v>
      </c>
      <c r="AO507" s="25">
        <v>0.8918868132327944</v>
      </c>
      <c r="AP507" s="25">
        <v>0.56615083893546247</v>
      </c>
      <c r="AQ507" s="25">
        <v>0.92591990863861318</v>
      </c>
      <c r="AR507" s="25">
        <v>0.91618774233158784</v>
      </c>
      <c r="AS507" s="25">
        <v>0.91062274579111468</v>
      </c>
      <c r="AT507" s="25">
        <v>0.8918868132327944</v>
      </c>
      <c r="AU507" s="25">
        <v>0.56615083893546247</v>
      </c>
      <c r="AW507" s="1">
        <v>13.032959791699284</v>
      </c>
      <c r="AX507" s="1">
        <v>15.224325078619071</v>
      </c>
      <c r="AY507" s="2">
        <v>1626558.3732484984</v>
      </c>
      <c r="AZ507" s="1">
        <v>15.103166625659467</v>
      </c>
      <c r="BA507" s="1">
        <v>17.177045570748657</v>
      </c>
      <c r="BB507" s="2">
        <v>1267740.0630526387</v>
      </c>
      <c r="BC507" s="2">
        <f t="shared" si="64"/>
        <v>-358818.31019585975</v>
      </c>
      <c r="BD507" s="242">
        <f t="shared" si="65"/>
        <v>2.0702068339601833</v>
      </c>
      <c r="BE507" s="510">
        <f t="shared" si="59"/>
        <v>-173324.86025536951</v>
      </c>
      <c r="BF507" s="161">
        <f t="shared" si="60"/>
        <v>458715.1934233869</v>
      </c>
      <c r="BG507" s="2">
        <f t="shared" si="61"/>
        <v>1148766.5970528761</v>
      </c>
      <c r="BI507">
        <f t="shared" si="62"/>
        <v>0</v>
      </c>
      <c r="BJ507" s="90">
        <f t="shared" si="63"/>
        <v>1</v>
      </c>
      <c r="BP507" s="206">
        <f t="shared" si="66"/>
        <v>1148766.5970528761</v>
      </c>
    </row>
    <row r="508" spans="1:68">
      <c r="A508" s="11">
        <v>502</v>
      </c>
      <c r="C508" s="25">
        <v>0.91566956147419787</v>
      </c>
      <c r="D508" s="25">
        <v>8.4330438525802173E-2</v>
      </c>
      <c r="E508" s="426" t="e">
        <v>#REF!</v>
      </c>
      <c r="F508" s="25">
        <v>0.85993347159133959</v>
      </c>
      <c r="G508" s="25">
        <v>0.14006652840866041</v>
      </c>
      <c r="H508" s="426" t="e">
        <v>#REF!</v>
      </c>
      <c r="I508" s="25">
        <v>0.73993902785595267</v>
      </c>
      <c r="J508" s="25">
        <v>0.26006097214404733</v>
      </c>
      <c r="K508" s="426" t="e">
        <v>#REF!</v>
      </c>
      <c r="L508" s="25">
        <v>0.19344770806808531</v>
      </c>
      <c r="M508" s="25">
        <v>0.49969767676518378</v>
      </c>
      <c r="N508" s="25">
        <v>0.30685461516673096</v>
      </c>
      <c r="O508" s="25">
        <v>-11.196425146069382</v>
      </c>
      <c r="P508" s="25">
        <v>3.5559772946828036E-2</v>
      </c>
      <c r="Q508" s="25">
        <v>6.110513319509519E-5</v>
      </c>
      <c r="R508" s="25">
        <v>1.076903775135664</v>
      </c>
      <c r="S508" s="146"/>
      <c r="T508">
        <v>1.1016420318110434</v>
      </c>
      <c r="U508">
        <v>0.43867007502731087</v>
      </c>
      <c r="V508">
        <v>0.34361910009353486</v>
      </c>
      <c r="W508">
        <v>1</v>
      </c>
      <c r="Y508" s="2">
        <v>2273.7576600983489</v>
      </c>
      <c r="Z508" s="2">
        <v>2419.1775692804658</v>
      </c>
      <c r="AA508" s="2">
        <v>3647.51288102133</v>
      </c>
      <c r="AB508" s="2">
        <v>2162.2617456044759</v>
      </c>
      <c r="AC508" s="2">
        <v>3700.8716111335589</v>
      </c>
      <c r="AD508" s="2">
        <v>1949.9061383585179</v>
      </c>
      <c r="AE508" s="2">
        <v>542.68772167311079</v>
      </c>
      <c r="AF508" s="2">
        <v>965.73687303022461</v>
      </c>
      <c r="AG508" s="2">
        <v>114.54538417116977</v>
      </c>
      <c r="AH508" s="2">
        <v>158.8883155686249</v>
      </c>
      <c r="AI508" s="2">
        <v>427910.15304694307</v>
      </c>
      <c r="AJ508" s="2">
        <v>397764.20403249178</v>
      </c>
      <c r="AL508" s="25">
        <v>0.91508042039478721</v>
      </c>
      <c r="AM508" s="25">
        <v>0.90990299101730865</v>
      </c>
      <c r="AN508" s="25">
        <v>0.90249788770400452</v>
      </c>
      <c r="AO508" s="25">
        <v>0.88022826177964442</v>
      </c>
      <c r="AP508" s="25">
        <v>0.66155576769548596</v>
      </c>
      <c r="AQ508" s="25">
        <v>0.91508042039478721</v>
      </c>
      <c r="AR508" s="25">
        <v>0.90990299101730865</v>
      </c>
      <c r="AS508" s="25">
        <v>0.90249788770400452</v>
      </c>
      <c r="AT508" s="25">
        <v>0.88022826177964442</v>
      </c>
      <c r="AU508" s="25">
        <v>0.66155576769548596</v>
      </c>
      <c r="AW508" s="1">
        <v>13.435110770421618</v>
      </c>
      <c r="AX508" s="1">
        <v>15.539003705086772</v>
      </c>
      <c r="AY508" s="2">
        <v>1644144.6308282483</v>
      </c>
      <c r="AZ508" s="1">
        <v>15.111037092399648</v>
      </c>
      <c r="BA508" s="1">
        <v>17.186750245955345</v>
      </c>
      <c r="BB508" s="2">
        <v>1280710.9830742357</v>
      </c>
      <c r="BC508" s="2">
        <f t="shared" si="64"/>
        <v>-363433.64775401261</v>
      </c>
      <c r="BD508" s="242">
        <f t="shared" si="65"/>
        <v>1.6759263219780305</v>
      </c>
      <c r="BE508" s="510">
        <f t="shared" si="59"/>
        <v>-216855.38498199973</v>
      </c>
      <c r="BF508" s="161">
        <f t="shared" si="60"/>
        <v>505473.09243921051</v>
      </c>
      <c r="BG508" s="2">
        <f t="shared" si="61"/>
        <v>1137054.9517097082</v>
      </c>
      <c r="BI508">
        <f t="shared" si="62"/>
        <v>0</v>
      </c>
      <c r="BJ508" s="90">
        <f t="shared" si="63"/>
        <v>1</v>
      </c>
      <c r="BP508" s="206">
        <f t="shared" si="66"/>
        <v>1137054.9517097082</v>
      </c>
    </row>
    <row r="509" spans="1:68">
      <c r="A509" s="11">
        <v>503</v>
      </c>
      <c r="C509" s="25">
        <v>0.9233802722414135</v>
      </c>
      <c r="D509" s="25">
        <v>7.6619727758586456E-2</v>
      </c>
      <c r="E509" s="426" t="e">
        <v>#REF!</v>
      </c>
      <c r="F509" s="25">
        <v>0.85783416181610683</v>
      </c>
      <c r="G509" s="25">
        <v>0.14216583818389317</v>
      </c>
      <c r="H509" s="426" t="e">
        <v>#REF!</v>
      </c>
      <c r="I509" s="25">
        <v>0.75511429770638105</v>
      </c>
      <c r="J509" s="25">
        <v>0.24488570229361897</v>
      </c>
      <c r="K509" s="426" t="e">
        <v>#REF!</v>
      </c>
      <c r="L509" s="25">
        <v>9.4674318481549946E-2</v>
      </c>
      <c r="M509" s="25">
        <v>0.50236730660985729</v>
      </c>
      <c r="N509" s="25">
        <v>0.40295837490859276</v>
      </c>
      <c r="O509" s="25">
        <v>-11.338253664098316</v>
      </c>
      <c r="P509" s="25">
        <v>3.617052920480554E-2</v>
      </c>
      <c r="Q509" s="25">
        <v>5.4402990265542227E-5</v>
      </c>
      <c r="R509" s="25">
        <v>1.0839492479933464</v>
      </c>
      <c r="S509" s="146"/>
      <c r="T509">
        <v>1.0177179638914966</v>
      </c>
      <c r="U509">
        <v>0.44080310174955867</v>
      </c>
      <c r="V509">
        <v>0.32721738050122723</v>
      </c>
      <c r="W509">
        <v>1</v>
      </c>
      <c r="Y509" s="2">
        <v>867.17725462351814</v>
      </c>
      <c r="Z509" s="2">
        <v>3310.948476608341</v>
      </c>
      <c r="AA509" s="2">
        <v>4060.8552625477701</v>
      </c>
      <c r="AB509" s="2">
        <v>7873.7501034389124</v>
      </c>
      <c r="AC509" s="2">
        <v>255.93310503047769</v>
      </c>
      <c r="AD509" s="2">
        <v>2659.9558906598427</v>
      </c>
      <c r="AE509" s="2">
        <v>558.79618750315217</v>
      </c>
      <c r="AF509" s="2">
        <v>1228.9939432008134</v>
      </c>
      <c r="AG509" s="2">
        <v>89.337852515030335</v>
      </c>
      <c r="AH509" s="2">
        <v>722.91149998703304</v>
      </c>
      <c r="AI509" s="2">
        <v>430999.79964894115</v>
      </c>
      <c r="AJ509" s="2">
        <v>397266.18198842113</v>
      </c>
      <c r="AL509" s="25">
        <v>0.91040892790384376</v>
      </c>
      <c r="AM509" s="25">
        <v>0.90609580974246473</v>
      </c>
      <c r="AN509" s="25">
        <v>0.9075426558483185</v>
      </c>
      <c r="AO509" s="25">
        <v>0.87879477592257038</v>
      </c>
      <c r="AP509" s="25">
        <v>0.73008293402482471</v>
      </c>
      <c r="AQ509" s="25">
        <v>0.91040892790384376</v>
      </c>
      <c r="AR509" s="25">
        <v>0.90609580974246473</v>
      </c>
      <c r="AS509" s="25">
        <v>0.9075426558483185</v>
      </c>
      <c r="AT509" s="25">
        <v>0.87879477592257038</v>
      </c>
      <c r="AU509" s="25">
        <v>0.73008293402482471</v>
      </c>
      <c r="AW509" s="1">
        <v>13.207660794183028</v>
      </c>
      <c r="AX509" s="1">
        <v>15.014816810104998</v>
      </c>
      <c r="AY509" s="2">
        <v>1309362.4136639626</v>
      </c>
      <c r="AZ509" s="1">
        <v>15.147498671456512</v>
      </c>
      <c r="BA509" s="1">
        <v>17.01577289653099</v>
      </c>
      <c r="BB509" s="2">
        <v>1157954.672505266</v>
      </c>
      <c r="BC509" s="2">
        <f t="shared" si="64"/>
        <v>-151407.74115869659</v>
      </c>
      <c r="BD509" s="242">
        <f t="shared" si="65"/>
        <v>1.9398378772734848</v>
      </c>
      <c r="BE509" s="510">
        <f t="shared" si="59"/>
        <v>-78051.750062487627</v>
      </c>
      <c r="BF509" s="161">
        <f t="shared" si="60"/>
        <v>803863.31340532168</v>
      </c>
      <c r="BG509" s="2">
        <f t="shared" si="61"/>
        <v>1265645.1149277762</v>
      </c>
      <c r="BI509">
        <f t="shared" si="62"/>
        <v>0</v>
      </c>
      <c r="BJ509" s="90">
        <f t="shared" si="63"/>
        <v>1</v>
      </c>
      <c r="BP509" s="206">
        <f t="shared" si="66"/>
        <v>1265645.1149277762</v>
      </c>
    </row>
    <row r="510" spans="1:68">
      <c r="A510" s="11">
        <v>504</v>
      </c>
      <c r="C510" s="25">
        <v>0.9065711643245542</v>
      </c>
      <c r="D510" s="25">
        <v>9.3428835675445757E-2</v>
      </c>
      <c r="E510" s="426" t="e">
        <v>#REF!</v>
      </c>
      <c r="F510" s="25">
        <v>0.8560961801759257</v>
      </c>
      <c r="G510" s="25">
        <v>0.14390381982407432</v>
      </c>
      <c r="H510" s="426" t="e">
        <v>#REF!</v>
      </c>
      <c r="I510" s="25">
        <v>0.74655223048537622</v>
      </c>
      <c r="J510" s="25">
        <v>0.25344776951462383</v>
      </c>
      <c r="K510" s="426" t="e">
        <v>#REF!</v>
      </c>
      <c r="L510" s="25">
        <v>7.718332955071816E-2</v>
      </c>
      <c r="M510" s="25">
        <v>0.50027027768062837</v>
      </c>
      <c r="N510" s="25">
        <v>0.42254639276865347</v>
      </c>
      <c r="O510" s="25">
        <v>-11.132396532831498</v>
      </c>
      <c r="P510" s="25">
        <v>3.6242525930397819E-2</v>
      </c>
      <c r="Q510" s="25">
        <v>6.7040714518518105E-5</v>
      </c>
      <c r="R510" s="25">
        <v>1.0615971046086674</v>
      </c>
      <c r="S510" s="146"/>
      <c r="T510">
        <v>1.195797659612009</v>
      </c>
      <c r="U510">
        <v>0.44971084271158773</v>
      </c>
      <c r="V510">
        <v>0.33971502446985097</v>
      </c>
      <c r="W510">
        <v>1</v>
      </c>
      <c r="Y510" s="2">
        <v>117.40083413833104</v>
      </c>
      <c r="Z510" s="2">
        <v>10588.331054828152</v>
      </c>
      <c r="AA510" s="2">
        <v>371.75965766056487</v>
      </c>
      <c r="AB510" s="2">
        <v>6063.1481329058179</v>
      </c>
      <c r="AC510" s="2">
        <v>1406.1979231063733</v>
      </c>
      <c r="AD510" s="2">
        <v>677.98022394965767</v>
      </c>
      <c r="AE510" s="2">
        <v>571.06352295572276</v>
      </c>
      <c r="AF510" s="2">
        <v>878.39725167029962</v>
      </c>
      <c r="AG510" s="2">
        <v>174.95490535583926</v>
      </c>
      <c r="AH510" s="2">
        <v>460.95648966098662</v>
      </c>
      <c r="AI510" s="2">
        <v>1069150.2822627949</v>
      </c>
      <c r="AJ510" s="2">
        <v>1004424.431365064</v>
      </c>
      <c r="AL510" s="25">
        <v>0.91881375183378611</v>
      </c>
      <c r="AM510" s="25">
        <v>0.91675134217052368</v>
      </c>
      <c r="AN510" s="25">
        <v>0.91252282736812773</v>
      </c>
      <c r="AO510" s="25">
        <v>0.85583814446071949</v>
      </c>
      <c r="AP510" s="25">
        <v>0.75793768430061026</v>
      </c>
      <c r="AQ510" s="25">
        <v>0.91881375183378611</v>
      </c>
      <c r="AR510" s="25">
        <v>0.91675134217052368</v>
      </c>
      <c r="AS510" s="25">
        <v>0.91252282736812773</v>
      </c>
      <c r="AT510" s="25">
        <v>0.85583814446071949</v>
      </c>
      <c r="AU510" s="25">
        <v>0.75793768430061026</v>
      </c>
      <c r="AW510" s="1">
        <v>13.157856698509319</v>
      </c>
      <c r="AX510" s="1">
        <v>14.786035288011888</v>
      </c>
      <c r="AY510" s="2">
        <v>3208272.3441583258</v>
      </c>
      <c r="AZ510" s="1">
        <v>14.723704653073954</v>
      </c>
      <c r="BA510" s="1">
        <v>16.405131396485732</v>
      </c>
      <c r="BB510" s="2">
        <v>2497654.2980565601</v>
      </c>
      <c r="BC510" s="2">
        <f t="shared" si="64"/>
        <v>-710618.04610176571</v>
      </c>
      <c r="BD510" s="242">
        <f t="shared" si="65"/>
        <v>1.5658479545646351</v>
      </c>
      <c r="BE510" s="510">
        <f t="shared" si="59"/>
        <v>-453823.14676864294</v>
      </c>
      <c r="BF510" s="161">
        <f t="shared" si="60"/>
        <v>-1103015.272396835</v>
      </c>
      <c r="BG510" s="2">
        <f t="shared" si="61"/>
        <v>-141861.55356472731</v>
      </c>
      <c r="BI510">
        <f t="shared" si="62"/>
        <v>0</v>
      </c>
      <c r="BJ510" s="90">
        <f t="shared" si="63"/>
        <v>1</v>
      </c>
      <c r="BP510" s="206">
        <f t="shared" si="66"/>
        <v>-141861.55356472731</v>
      </c>
    </row>
    <row r="511" spans="1:68">
      <c r="A511" s="11">
        <v>505</v>
      </c>
      <c r="C511" s="25">
        <v>0.9253230065281155</v>
      </c>
      <c r="D511" s="25">
        <v>7.4676993471884542E-2</v>
      </c>
      <c r="E511" s="426" t="e">
        <v>#REF!</v>
      </c>
      <c r="F511" s="25">
        <v>0.85216093552505323</v>
      </c>
      <c r="G511" s="25">
        <v>0.14783906447494674</v>
      </c>
      <c r="H511" s="426" t="e">
        <v>#REF!</v>
      </c>
      <c r="I511" s="25">
        <v>0.73381471043669044</v>
      </c>
      <c r="J511" s="25">
        <v>0.26618528956330956</v>
      </c>
      <c r="K511" s="426" t="e">
        <v>#REF!</v>
      </c>
      <c r="L511" s="25">
        <v>0.15015973007711453</v>
      </c>
      <c r="M511" s="25">
        <v>0.50468575886831424</v>
      </c>
      <c r="N511" s="25">
        <v>0.34515451105457123</v>
      </c>
      <c r="O511" s="25">
        <v>-11.157005241846221</v>
      </c>
      <c r="P511" s="25">
        <v>3.6369460201528703E-2</v>
      </c>
      <c r="Q511" s="25">
        <v>6.5760716382447945E-5</v>
      </c>
      <c r="R511" s="25">
        <v>1.0573417473994657</v>
      </c>
      <c r="S511" s="146"/>
      <c r="T511">
        <v>0.96344072517963919</v>
      </c>
      <c r="U511">
        <v>0.46353786488235316</v>
      </c>
      <c r="V511">
        <v>0.35295643757370077</v>
      </c>
      <c r="W511">
        <v>1</v>
      </c>
      <c r="Y511" s="2">
        <v>307.98091875084134</v>
      </c>
      <c r="Z511" s="2">
        <v>40.345665856655906</v>
      </c>
      <c r="AA511" s="2">
        <v>0.74774960408678848</v>
      </c>
      <c r="AB511" s="2">
        <v>1613.9759991598378</v>
      </c>
      <c r="AC511" s="2">
        <v>515.81860526617947</v>
      </c>
      <c r="AD511" s="2">
        <v>1054.7567369067585</v>
      </c>
      <c r="AE511" s="2">
        <v>566.33874371330592</v>
      </c>
      <c r="AF511" s="2">
        <v>1248.4866988890344</v>
      </c>
      <c r="AG511" s="2">
        <v>187.77072889143295</v>
      </c>
      <c r="AH511" s="2">
        <v>516.97200100060661</v>
      </c>
      <c r="AI511" s="2">
        <v>433562.40959166543</v>
      </c>
      <c r="AJ511" s="2">
        <v>396478.9210512492</v>
      </c>
      <c r="AL511" s="25">
        <v>0.91599002717007427</v>
      </c>
      <c r="AM511" s="25">
        <v>0.91710333584921078</v>
      </c>
      <c r="AN511" s="25">
        <v>0.90690096403362808</v>
      </c>
      <c r="AO511" s="25">
        <v>0.83548336392343336</v>
      </c>
      <c r="AP511" s="25">
        <v>0.72755967453167447</v>
      </c>
      <c r="AQ511" s="25">
        <v>0.91599002717007427</v>
      </c>
      <c r="AR511" s="25">
        <v>0.91710333584921078</v>
      </c>
      <c r="AS511" s="25">
        <v>0.90690096403362808</v>
      </c>
      <c r="AT511" s="25">
        <v>0.83548336392343336</v>
      </c>
      <c r="AU511" s="25">
        <v>0.72755967453167447</v>
      </c>
      <c r="AW511" s="1">
        <v>13.48064756115159</v>
      </c>
      <c r="AX511" s="1">
        <v>15.372852196142885</v>
      </c>
      <c r="AY511" s="2">
        <v>1491588.2432419162</v>
      </c>
      <c r="AZ511" s="1">
        <v>15.354549693564808</v>
      </c>
      <c r="BA511" s="1">
        <v>17.24431831608322</v>
      </c>
      <c r="BB511" s="2">
        <v>1123333.6222243556</v>
      </c>
      <c r="BC511" s="2">
        <f t="shared" si="64"/>
        <v>-368254.6210175606</v>
      </c>
      <c r="BD511" s="242">
        <f t="shared" si="65"/>
        <v>1.8739021324132175</v>
      </c>
      <c r="BE511" s="510">
        <f t="shared" si="59"/>
        <v>-196517.53133090309</v>
      </c>
      <c r="BF511" s="161">
        <f t="shared" si="60"/>
        <v>665315.36654233816</v>
      </c>
      <c r="BG511" s="2">
        <f t="shared" si="61"/>
        <v>1333394.3287460138</v>
      </c>
      <c r="BI511">
        <f t="shared" si="62"/>
        <v>0</v>
      </c>
      <c r="BJ511" s="90">
        <f t="shared" si="63"/>
        <v>1</v>
      </c>
      <c r="BP511" s="206">
        <f t="shared" si="66"/>
        <v>1333394.3287460138</v>
      </c>
    </row>
    <row r="512" spans="1:68">
      <c r="A512" s="11">
        <v>506</v>
      </c>
      <c r="C512" s="25">
        <v>0.91526524759558525</v>
      </c>
      <c r="D512" s="25">
        <v>8.4734752404414748E-2</v>
      </c>
      <c r="E512" s="426" t="e">
        <v>#REF!</v>
      </c>
      <c r="F512" s="25">
        <v>0.85557292744110747</v>
      </c>
      <c r="G512" s="25">
        <v>0.14442707255889251</v>
      </c>
      <c r="H512" s="426" t="e">
        <v>#REF!</v>
      </c>
      <c r="I512" s="25">
        <v>0.73515914108549285</v>
      </c>
      <c r="J512" s="25">
        <v>0.26484085891450715</v>
      </c>
      <c r="K512" s="426" t="e">
        <v>#REF!</v>
      </c>
      <c r="L512" s="25">
        <v>0.18858835052877726</v>
      </c>
      <c r="M512" s="25">
        <v>0.49653468748269547</v>
      </c>
      <c r="N512" s="25">
        <v>0.31487696198852727</v>
      </c>
      <c r="O512" s="25">
        <v>-11.310382440870278</v>
      </c>
      <c r="P512" s="25">
        <v>3.648717530696146E-2</v>
      </c>
      <c r="Q512" s="25">
        <v>5.6689526734023334E-5</v>
      </c>
      <c r="R512" s="25">
        <v>1.082026118875653</v>
      </c>
      <c r="S512" s="146"/>
      <c r="T512">
        <v>1.0804746518348556</v>
      </c>
      <c r="U512">
        <v>0.45059837206603393</v>
      </c>
      <c r="V512">
        <v>0.35271000026495897</v>
      </c>
      <c r="W512">
        <v>1</v>
      </c>
      <c r="Y512" s="2">
        <v>52.220460340179457</v>
      </c>
      <c r="Z512" s="2">
        <v>334.55602923375176</v>
      </c>
      <c r="AA512" s="2">
        <v>846.68352615964648</v>
      </c>
      <c r="AB512" s="2">
        <v>6247.7309769699295</v>
      </c>
      <c r="AC512" s="2">
        <v>1617.8315688681685</v>
      </c>
      <c r="AD512" s="2">
        <v>2082.6339665661958</v>
      </c>
      <c r="AE512" s="2">
        <v>568.74035199199488</v>
      </c>
      <c r="AF512" s="2">
        <v>1113.0650409506579</v>
      </c>
      <c r="AG512" s="2">
        <v>109.48972095941915</v>
      </c>
      <c r="AH512" s="2">
        <v>331.31133339106418</v>
      </c>
      <c r="AI512" s="2">
        <v>482698.73051501368</v>
      </c>
      <c r="AJ512" s="2">
        <v>429310.56192298175</v>
      </c>
      <c r="AL512" s="25">
        <v>0.9214231613053292</v>
      </c>
      <c r="AM512" s="25">
        <v>0.9154693531690179</v>
      </c>
      <c r="AN512" s="25">
        <v>0.90530299967254335</v>
      </c>
      <c r="AO512" s="25">
        <v>0.87201877597547361</v>
      </c>
      <c r="AP512" s="25">
        <v>0.8215100151797754</v>
      </c>
      <c r="AQ512" s="25">
        <v>0.9214231613053292</v>
      </c>
      <c r="AR512" s="25">
        <v>0.9154693531690179</v>
      </c>
      <c r="AS512" s="25">
        <v>0.90530299967254335</v>
      </c>
      <c r="AT512" s="25">
        <v>0.87201877597547361</v>
      </c>
      <c r="AU512" s="25">
        <v>0.8215100151797754</v>
      </c>
      <c r="AW512" s="1">
        <v>13.863170511278286</v>
      </c>
      <c r="AX512" s="1">
        <v>15.432016656874888</v>
      </c>
      <c r="AY512" s="2">
        <v>1684222.2391930819</v>
      </c>
      <c r="AZ512" s="1">
        <v>15.436081102019138</v>
      </c>
      <c r="BA512" s="1">
        <v>17.082275520126451</v>
      </c>
      <c r="BB512" s="2">
        <v>1409524.3104454561</v>
      </c>
      <c r="BC512" s="2">
        <f t="shared" si="64"/>
        <v>-274697.92874762579</v>
      </c>
      <c r="BD512" s="242">
        <f t="shared" si="65"/>
        <v>1.572910590740852</v>
      </c>
      <c r="BE512" s="510">
        <f t="shared" si="59"/>
        <v>-174643.06640483686</v>
      </c>
      <c r="BF512" s="161">
        <f t="shared" si="60"/>
        <v>533885.0426114439</v>
      </c>
      <c r="BG512" s="2">
        <f t="shared" si="61"/>
        <v>1060248.665877606</v>
      </c>
      <c r="BI512">
        <f t="shared" si="62"/>
        <v>0</v>
      </c>
      <c r="BJ512" s="90">
        <f t="shared" si="63"/>
        <v>1</v>
      </c>
      <c r="BP512" s="206">
        <f t="shared" si="66"/>
        <v>1060248.665877606</v>
      </c>
    </row>
    <row r="513" spans="1:68">
      <c r="A513" s="11">
        <v>507</v>
      </c>
      <c r="C513" s="25">
        <v>0.91734708387633945</v>
      </c>
      <c r="D513" s="25">
        <v>8.2652916123660533E-2</v>
      </c>
      <c r="E513" s="426" t="e">
        <v>#REF!</v>
      </c>
      <c r="F513" s="25">
        <v>0.86045911438685541</v>
      </c>
      <c r="G513" s="25">
        <v>0.13954088561314465</v>
      </c>
      <c r="H513" s="426" t="e">
        <v>#REF!</v>
      </c>
      <c r="I513" s="25">
        <v>0.7402410834874249</v>
      </c>
      <c r="J513" s="25">
        <v>0.25975891651257516</v>
      </c>
      <c r="K513" s="426" t="e">
        <v>#REF!</v>
      </c>
      <c r="L513" s="25">
        <v>0.13347987490663688</v>
      </c>
      <c r="M513" s="25">
        <v>0.50077697650781638</v>
      </c>
      <c r="N513" s="25">
        <v>0.36574314858554674</v>
      </c>
      <c r="O513" s="25">
        <v>-11.13528832760699</v>
      </c>
      <c r="P513" s="25">
        <v>3.2449382284420451E-2</v>
      </c>
      <c r="Q513" s="25">
        <v>5.7002566110459136E-5</v>
      </c>
      <c r="R513" s="25">
        <v>1.0875446948555416</v>
      </c>
      <c r="S513" s="146"/>
      <c r="T513">
        <v>1.0845316359745238</v>
      </c>
      <c r="U513">
        <v>0.43891017314953806</v>
      </c>
      <c r="V513">
        <v>0.3478559586905795</v>
      </c>
      <c r="W513">
        <v>1</v>
      </c>
      <c r="Y513" s="2">
        <v>692.75419241582301</v>
      </c>
      <c r="Z513" s="2">
        <v>4453.3237183221718</v>
      </c>
      <c r="AA513" s="2">
        <v>630.17376785527233</v>
      </c>
      <c r="AB513" s="2">
        <v>1562.0318682754128</v>
      </c>
      <c r="AC513" s="2">
        <v>383.78711196380493</v>
      </c>
      <c r="AD513" s="2">
        <v>579.81418378729245</v>
      </c>
      <c r="AE513" s="2">
        <v>630.94263956606994</v>
      </c>
      <c r="AF513" s="2">
        <v>906.3731848190854</v>
      </c>
      <c r="AG513" s="2">
        <v>190.33131627540243</v>
      </c>
      <c r="AH513" s="2">
        <v>366.04991334825343</v>
      </c>
      <c r="AI513" s="2">
        <v>470601.22887457168</v>
      </c>
      <c r="AJ513" s="2">
        <v>440395.40090841899</v>
      </c>
      <c r="AL513" s="25">
        <v>0.92323360175369706</v>
      </c>
      <c r="AM513" s="25">
        <v>0.91340834094254031</v>
      </c>
      <c r="AN513" s="25">
        <v>0.90750221136609133</v>
      </c>
      <c r="AO513" s="25">
        <v>0.83792672331707607</v>
      </c>
      <c r="AP513" s="25">
        <v>0.65499639369861473</v>
      </c>
      <c r="AQ513" s="25">
        <v>0.92323360175369706</v>
      </c>
      <c r="AR513" s="25">
        <v>0.91340834094254031</v>
      </c>
      <c r="AS513" s="25">
        <v>0.90750221136609133</v>
      </c>
      <c r="AT513" s="25">
        <v>0.83792672331707607</v>
      </c>
      <c r="AU513" s="25">
        <v>0.65499639369861473</v>
      </c>
      <c r="AW513" s="1">
        <v>13.209994938998229</v>
      </c>
      <c r="AX513" s="1">
        <v>15.145047249482582</v>
      </c>
      <c r="AY513" s="2">
        <v>1540176.7053815229</v>
      </c>
      <c r="AZ513" s="1">
        <v>15.004772871774302</v>
      </c>
      <c r="BA513" s="1">
        <v>16.924870569769045</v>
      </c>
      <c r="BB513" s="2">
        <v>1143572.9932322623</v>
      </c>
      <c r="BC513" s="2">
        <f t="shared" si="64"/>
        <v>-396603.71214926057</v>
      </c>
      <c r="BD513" s="242">
        <f t="shared" si="65"/>
        <v>1.7947779327760731</v>
      </c>
      <c r="BE513" s="510">
        <f t="shared" si="59"/>
        <v>-220976.48121615453</v>
      </c>
      <c r="BF513" s="161">
        <f t="shared" si="60"/>
        <v>573422.4848581939</v>
      </c>
      <c r="BG513" s="2">
        <f t="shared" si="61"/>
        <v>1257190.6662516259</v>
      </c>
      <c r="BI513">
        <f t="shared" si="62"/>
        <v>0</v>
      </c>
      <c r="BJ513" s="90">
        <f t="shared" si="63"/>
        <v>1</v>
      </c>
      <c r="BP513" s="206">
        <f t="shared" si="66"/>
        <v>1257190.6662516259</v>
      </c>
    </row>
    <row r="514" spans="1:68">
      <c r="A514" s="11">
        <v>508</v>
      </c>
      <c r="C514" s="25">
        <v>0.91967343769120113</v>
      </c>
      <c r="D514" s="25">
        <v>8.0326562308798879E-2</v>
      </c>
      <c r="E514" s="426" t="e">
        <v>#REF!</v>
      </c>
      <c r="F514" s="25">
        <v>0.85716172304940907</v>
      </c>
      <c r="G514" s="25">
        <v>0.14283827695059087</v>
      </c>
      <c r="H514" s="426" t="e">
        <v>#REF!</v>
      </c>
      <c r="I514" s="25">
        <v>0.76526710753312388</v>
      </c>
      <c r="J514" s="25">
        <v>0.23473289246687606</v>
      </c>
      <c r="K514" s="426" t="e">
        <v>#REF!</v>
      </c>
      <c r="L514" s="25">
        <v>4.9994990742230794E-2</v>
      </c>
      <c r="M514" s="25">
        <v>0.50179086266652118</v>
      </c>
      <c r="N514" s="25">
        <v>0.44821414659124803</v>
      </c>
      <c r="O514" s="25">
        <v>-10.746340516391413</v>
      </c>
      <c r="P514" s="25">
        <v>2.9845670627651484E-2</v>
      </c>
      <c r="Q514" s="25">
        <v>7.5391022876642079E-5</v>
      </c>
      <c r="R514" s="25">
        <v>1.0518963308850118</v>
      </c>
      <c r="S514" s="146"/>
      <c r="T514">
        <v>1.0356174207266531</v>
      </c>
      <c r="U514">
        <v>0.44131933271166862</v>
      </c>
      <c r="V514">
        <v>0.3114686252025553</v>
      </c>
      <c r="W514">
        <v>1</v>
      </c>
      <c r="Y514" s="2">
        <v>248.10742590714085</v>
      </c>
      <c r="Z514" s="2">
        <v>16656.942391306824</v>
      </c>
      <c r="AA514" s="2">
        <v>695.10165434688304</v>
      </c>
      <c r="AB514" s="2">
        <v>461.75992092023944</v>
      </c>
      <c r="AC514" s="2">
        <v>761.10429768959125</v>
      </c>
      <c r="AD514" s="2">
        <v>60.086506312348689</v>
      </c>
      <c r="AE514" s="2">
        <v>570.06987875929462</v>
      </c>
      <c r="AF514" s="2">
        <v>885.01492432070791</v>
      </c>
      <c r="AG514" s="2">
        <v>132.08867602349457</v>
      </c>
      <c r="AH514" s="2">
        <v>688.72891349696386</v>
      </c>
      <c r="AI514" s="2">
        <v>482873.21814313246</v>
      </c>
      <c r="AJ514" s="2">
        <v>426649.85158966453</v>
      </c>
      <c r="AL514" s="25">
        <v>0.9161974263436482</v>
      </c>
      <c r="AM514" s="25">
        <v>0.91467806690565778</v>
      </c>
      <c r="AN514" s="25">
        <v>0.91497912586555707</v>
      </c>
      <c r="AO514" s="25">
        <v>0.86542599265797515</v>
      </c>
      <c r="AP514" s="25">
        <v>0.60700339274037884</v>
      </c>
      <c r="AQ514" s="25">
        <v>0.9161974263436482</v>
      </c>
      <c r="AR514" s="25">
        <v>0.91467806690565778</v>
      </c>
      <c r="AS514" s="25">
        <v>0.91497912586555707</v>
      </c>
      <c r="AT514" s="25">
        <v>0.86542599265797515</v>
      </c>
      <c r="AU514" s="25">
        <v>0.60700339274037884</v>
      </c>
      <c r="AW514" s="1">
        <v>12.69311075859363</v>
      </c>
      <c r="AX514" s="1">
        <v>14.62285134742217</v>
      </c>
      <c r="AY514" s="2">
        <v>1459108.1392019163</v>
      </c>
      <c r="AZ514" s="1">
        <v>14.831013739522811</v>
      </c>
      <c r="BA514" s="1">
        <v>16.743459533852821</v>
      </c>
      <c r="BB514" s="2">
        <v>907212.18520534982</v>
      </c>
      <c r="BC514" s="2">
        <f t="shared" si="64"/>
        <v>-551895.95399656647</v>
      </c>
      <c r="BD514" s="242">
        <f t="shared" si="65"/>
        <v>2.1379029809291819</v>
      </c>
      <c r="BE514" s="510">
        <f t="shared" si="59"/>
        <v>-258148.26908408155</v>
      </c>
      <c r="BF514" s="161">
        <f t="shared" si="60"/>
        <v>571789.58217306435</v>
      </c>
      <c r="BG514" s="2">
        <f t="shared" si="61"/>
        <v>1465750.0131183001</v>
      </c>
      <c r="BI514">
        <f t="shared" si="62"/>
        <v>0</v>
      </c>
      <c r="BJ514" s="90">
        <f t="shared" si="63"/>
        <v>1</v>
      </c>
      <c r="BP514" s="206">
        <f t="shared" si="66"/>
        <v>1465750.0131183001</v>
      </c>
    </row>
    <row r="515" spans="1:68">
      <c r="A515" s="11">
        <v>509</v>
      </c>
      <c r="C515" s="25">
        <v>0.91443967310127039</v>
      </c>
      <c r="D515" s="25">
        <v>8.5560326898729652E-2</v>
      </c>
      <c r="E515" s="426" t="e">
        <v>#REF!</v>
      </c>
      <c r="F515" s="25">
        <v>0.85889779134876398</v>
      </c>
      <c r="G515" s="25">
        <v>0.14110220865123604</v>
      </c>
      <c r="H515" s="426" t="e">
        <v>#REF!</v>
      </c>
      <c r="I515" s="25">
        <v>0.74816063263807742</v>
      </c>
      <c r="J515" s="25">
        <v>0.25183936736192253</v>
      </c>
      <c r="K515" s="426" t="e">
        <v>#REF!</v>
      </c>
      <c r="L515" s="25">
        <v>6.0641344529916097E-2</v>
      </c>
      <c r="M515" s="25">
        <v>0.49553313862005777</v>
      </c>
      <c r="N515" s="25">
        <v>0.44382551685002614</v>
      </c>
      <c r="O515" s="25">
        <v>-11.052828171890233</v>
      </c>
      <c r="P515" s="25">
        <v>3.4888520407073312E-2</v>
      </c>
      <c r="Q515" s="25">
        <v>6.8579951729047509E-5</v>
      </c>
      <c r="R515" s="25">
        <v>1.0585092033733843</v>
      </c>
      <c r="S515" s="146"/>
      <c r="T515">
        <v>1.0385434247025687</v>
      </c>
      <c r="U515">
        <v>0.434582614703655</v>
      </c>
      <c r="V515">
        <v>0.33507457908171251</v>
      </c>
      <c r="W515">
        <v>1</v>
      </c>
      <c r="Y515" s="2">
        <v>1773.3637846739316</v>
      </c>
      <c r="Z515" s="2">
        <v>13720.795515982538</v>
      </c>
      <c r="AA515" s="2">
        <v>5364.6002429557839</v>
      </c>
      <c r="AB515" s="2">
        <v>180.30863337131487</v>
      </c>
      <c r="AC515" s="2">
        <v>765.14507370636943</v>
      </c>
      <c r="AD515" s="2">
        <v>473.19732402646031</v>
      </c>
      <c r="AE515" s="2">
        <v>616.61247369204534</v>
      </c>
      <c r="AF515" s="2">
        <v>1162.5716580196927</v>
      </c>
      <c r="AG515" s="2">
        <v>155.54250989924145</v>
      </c>
      <c r="AH515" s="2">
        <v>349.02817015834881</v>
      </c>
      <c r="AI515" s="2">
        <v>536233.6041548202</v>
      </c>
      <c r="AJ515" s="2">
        <v>507178.94869541522</v>
      </c>
      <c r="AL515" s="25">
        <v>0.917744474951392</v>
      </c>
      <c r="AM515" s="25">
        <v>0.91622896210853511</v>
      </c>
      <c r="AN515" s="25">
        <v>0.90194814197087292</v>
      </c>
      <c r="AO515" s="25">
        <v>0.89954709201366101</v>
      </c>
      <c r="AP515" s="25">
        <v>0.64904158611849661</v>
      </c>
      <c r="AQ515" s="25">
        <v>0.917744474951392</v>
      </c>
      <c r="AR515" s="25">
        <v>0.91622896210853511</v>
      </c>
      <c r="AS515" s="25">
        <v>0.90194814197087292</v>
      </c>
      <c r="AT515" s="25">
        <v>0.89954709201366101</v>
      </c>
      <c r="AU515" s="25">
        <v>0.64904158611849661</v>
      </c>
      <c r="AW515" s="1">
        <v>12.635516384529458</v>
      </c>
      <c r="AX515" s="1">
        <v>14.454286966402206</v>
      </c>
      <c r="AY515" s="2">
        <v>1715776.0336334736</v>
      </c>
      <c r="AZ515" s="1">
        <v>14.714366818597123</v>
      </c>
      <c r="BA515" s="1">
        <v>16.555999620083306</v>
      </c>
      <c r="BB515" s="2">
        <v>1196564.1216550274</v>
      </c>
      <c r="BC515" s="2">
        <f t="shared" si="64"/>
        <v>-519211.91197844618</v>
      </c>
      <c r="BD515" s="242">
        <f t="shared" si="65"/>
        <v>2.0788504340676646</v>
      </c>
      <c r="BE515" s="510">
        <f t="shared" si="59"/>
        <v>-249759.14739691481</v>
      </c>
      <c r="BF515" s="161">
        <f t="shared" si="60"/>
        <v>305906.58789123967</v>
      </c>
      <c r="BG515" s="2">
        <f t="shared" si="61"/>
        <v>1157734.569320512</v>
      </c>
      <c r="BI515">
        <f t="shared" si="62"/>
        <v>0</v>
      </c>
      <c r="BJ515" s="90">
        <f t="shared" si="63"/>
        <v>1</v>
      </c>
      <c r="BP515" s="206">
        <f t="shared" si="66"/>
        <v>1157734.569320512</v>
      </c>
    </row>
    <row r="516" spans="1:68">
      <c r="A516" s="11">
        <v>510</v>
      </c>
      <c r="C516" s="25">
        <v>0.91681854969422893</v>
      </c>
      <c r="D516" s="25">
        <v>8.3181450305771079E-2</v>
      </c>
      <c r="E516" s="426" t="e">
        <v>#REF!</v>
      </c>
      <c r="F516" s="25">
        <v>0.86182303423226481</v>
      </c>
      <c r="G516" s="25">
        <v>0.13817696576773514</v>
      </c>
      <c r="H516" s="426" t="e">
        <v>#REF!</v>
      </c>
      <c r="I516" s="25">
        <v>0.75800035530624377</v>
      </c>
      <c r="J516" s="25">
        <v>0.24199964469375626</v>
      </c>
      <c r="K516" s="426" t="e">
        <v>#REF!</v>
      </c>
      <c r="L516" s="25">
        <v>7.5922565366581929E-2</v>
      </c>
      <c r="M516" s="25">
        <v>0.49996998486832628</v>
      </c>
      <c r="N516" s="25">
        <v>0.42410744976509174</v>
      </c>
      <c r="O516" s="25">
        <v>-11.594533048523038</v>
      </c>
      <c r="P516" s="25">
        <v>3.6625709915644789E-2</v>
      </c>
      <c r="Q516" s="25">
        <v>4.2916541136569345E-5</v>
      </c>
      <c r="R516" s="25">
        <v>1.1158064709245616</v>
      </c>
      <c r="S516" s="146"/>
      <c r="T516">
        <v>1.0750283797148983</v>
      </c>
      <c r="U516">
        <v>0.430707004522903</v>
      </c>
      <c r="V516">
        <v>0.3223128060850195</v>
      </c>
      <c r="W516">
        <v>1</v>
      </c>
      <c r="Y516" s="2">
        <v>289.73955778503921</v>
      </c>
      <c r="Z516" s="2">
        <v>306.78094718349854</v>
      </c>
      <c r="AA516" s="2">
        <v>1060.3162985658803</v>
      </c>
      <c r="AB516" s="2">
        <v>10333.358296526878</v>
      </c>
      <c r="AC516" s="2">
        <v>722.94121850435181</v>
      </c>
      <c r="AD516" s="2">
        <v>132.94806409446673</v>
      </c>
      <c r="AE516" s="2">
        <v>549.94652166779917</v>
      </c>
      <c r="AF516" s="2">
        <v>1093.8400217660371</v>
      </c>
      <c r="AG516" s="2">
        <v>131.61872592780489</v>
      </c>
      <c r="AH516" s="2">
        <v>537.93519231635719</v>
      </c>
      <c r="AI516" s="2">
        <v>485342.92745097808</v>
      </c>
      <c r="AJ516" s="2">
        <v>456596.53716354014</v>
      </c>
      <c r="AL516" s="25">
        <v>0.91769330212054334</v>
      </c>
      <c r="AM516" s="25">
        <v>0.91244062138268844</v>
      </c>
      <c r="AN516" s="25">
        <v>0.91040611836838004</v>
      </c>
      <c r="AO516" s="25">
        <v>0.82309341288741877</v>
      </c>
      <c r="AP516" s="25">
        <v>0.69032306359586149</v>
      </c>
      <c r="AQ516" s="25">
        <v>0.91769330212054334</v>
      </c>
      <c r="AR516" s="25">
        <v>0.91244062138268844</v>
      </c>
      <c r="AS516" s="25">
        <v>0.91040611836838004</v>
      </c>
      <c r="AT516" s="25">
        <v>0.82309341288741877</v>
      </c>
      <c r="AU516" s="25">
        <v>0.69032306359586149</v>
      </c>
      <c r="AW516" s="1">
        <v>12.931312116979429</v>
      </c>
      <c r="AX516" s="1">
        <v>14.737496802162719</v>
      </c>
      <c r="AY516" s="2">
        <v>1356730.3960767111</v>
      </c>
      <c r="AZ516" s="1">
        <v>14.912131626297709</v>
      </c>
      <c r="BA516" s="1">
        <v>16.746771307761293</v>
      </c>
      <c r="BB516" s="2">
        <v>1177585.9399879493</v>
      </c>
      <c r="BC516" s="2">
        <f t="shared" si="64"/>
        <v>-179144.4560887618</v>
      </c>
      <c r="BD516" s="242">
        <f t="shared" si="65"/>
        <v>1.9808195093182803</v>
      </c>
      <c r="BE516" s="510">
        <f t="shared" si="59"/>
        <v>-90439.565667654504</v>
      </c>
      <c r="BF516" s="161">
        <f t="shared" si="60"/>
        <v>712279.54263999755</v>
      </c>
      <c r="BG516" s="2">
        <f t="shared" si="61"/>
        <v>1208355.120219684</v>
      </c>
      <c r="BI516">
        <f t="shared" si="62"/>
        <v>0</v>
      </c>
      <c r="BJ516" s="90">
        <f t="shared" si="63"/>
        <v>1</v>
      </c>
      <c r="BP516" s="206">
        <f t="shared" si="66"/>
        <v>1208355.120219684</v>
      </c>
    </row>
    <row r="517" spans="1:68">
      <c r="A517" s="11">
        <v>511</v>
      </c>
      <c r="C517" s="25">
        <v>0.9269784253887482</v>
      </c>
      <c r="D517" s="25">
        <v>7.3021574611251791E-2</v>
      </c>
      <c r="E517" s="426" t="e">
        <v>#REF!</v>
      </c>
      <c r="F517" s="25">
        <v>0.85852317866883265</v>
      </c>
      <c r="G517" s="25">
        <v>0.14147682133116737</v>
      </c>
      <c r="H517" s="426" t="e">
        <v>#REF!</v>
      </c>
      <c r="I517" s="25">
        <v>0.76322101644938423</v>
      </c>
      <c r="J517" s="25">
        <v>0.23677898355061577</v>
      </c>
      <c r="K517" s="426" t="e">
        <v>#REF!</v>
      </c>
      <c r="L517" s="25">
        <v>8.3832173389666753E-2</v>
      </c>
      <c r="M517" s="25">
        <v>0.50146487347284185</v>
      </c>
      <c r="N517" s="25">
        <v>0.41470295313749139</v>
      </c>
      <c r="O517" s="25">
        <v>-10.917873641818874</v>
      </c>
      <c r="P517" s="25">
        <v>3.8112765001741565E-2</v>
      </c>
      <c r="Q517" s="25">
        <v>8.9870796660483559E-5</v>
      </c>
      <c r="R517" s="25">
        <v>1.0169197826350505</v>
      </c>
      <c r="S517" s="146"/>
      <c r="T517">
        <v>0.94115140002762121</v>
      </c>
      <c r="U517">
        <v>0.43979001183317556</v>
      </c>
      <c r="V517">
        <v>0.31441315723458602</v>
      </c>
      <c r="W517">
        <v>1</v>
      </c>
      <c r="Y517" s="2">
        <v>1568.8486426244476</v>
      </c>
      <c r="Z517" s="2">
        <v>3273.5677254313323</v>
      </c>
      <c r="AA517" s="2">
        <v>1384.3512425978265</v>
      </c>
      <c r="AB517" s="2">
        <v>8273.342513763153</v>
      </c>
      <c r="AC517" s="2">
        <v>2246.3843583256889</v>
      </c>
      <c r="AD517" s="2">
        <v>1826.7149082439701</v>
      </c>
      <c r="AE517" s="2">
        <v>566.67486224031143</v>
      </c>
      <c r="AF517" s="2">
        <v>652.53542049368377</v>
      </c>
      <c r="AG517" s="2">
        <v>154.12457872871727</v>
      </c>
      <c r="AH517" s="2">
        <v>708.2390117886705</v>
      </c>
      <c r="AI517" s="2">
        <v>432705.77649624401</v>
      </c>
      <c r="AJ517" s="2">
        <v>407388.08849646605</v>
      </c>
      <c r="AL517" s="25">
        <v>0.91596243817255685</v>
      </c>
      <c r="AM517" s="25">
        <v>0.92181917198167973</v>
      </c>
      <c r="AN517" s="25">
        <v>0.91134422539822235</v>
      </c>
      <c r="AO517" s="25">
        <v>0.91079164666790247</v>
      </c>
      <c r="AP517" s="25">
        <v>0.63908878318667783</v>
      </c>
      <c r="AQ517" s="25">
        <v>0.91596243817255685</v>
      </c>
      <c r="AR517" s="25">
        <v>0.92181917198167973</v>
      </c>
      <c r="AS517" s="25">
        <v>0.91134422539822235</v>
      </c>
      <c r="AT517" s="25">
        <v>0.91079164666790247</v>
      </c>
      <c r="AU517" s="25">
        <v>0.63908878318667783</v>
      </c>
      <c r="AW517" s="1">
        <v>13.030925618564147</v>
      </c>
      <c r="AX517" s="1">
        <v>14.964314268820278</v>
      </c>
      <c r="AY517" s="2">
        <v>1421507.382462075</v>
      </c>
      <c r="AZ517" s="1">
        <v>15.306800161620297</v>
      </c>
      <c r="BA517" s="1">
        <v>17.201091030226554</v>
      </c>
      <c r="BB517" s="2">
        <v>1106909.9726252381</v>
      </c>
      <c r="BC517" s="2">
        <f t="shared" si="64"/>
        <v>-314597.40983683686</v>
      </c>
      <c r="BD517" s="242">
        <f t="shared" si="65"/>
        <v>2.2758745430561493</v>
      </c>
      <c r="BE517" s="510">
        <f t="shared" si="59"/>
        <v>-138231.43757932322</v>
      </c>
      <c r="BF517" s="161">
        <f t="shared" si="60"/>
        <v>663440.71650818852</v>
      </c>
      <c r="BG517" s="2">
        <f t="shared" si="61"/>
        <v>1342178.0532340093</v>
      </c>
      <c r="BI517">
        <f t="shared" si="62"/>
        <v>0</v>
      </c>
      <c r="BJ517" s="90">
        <f t="shared" si="63"/>
        <v>1</v>
      </c>
      <c r="BP517" s="206">
        <f t="shared" si="66"/>
        <v>1342178.0532340093</v>
      </c>
    </row>
    <row r="518" spans="1:68">
      <c r="A518" s="11">
        <v>512</v>
      </c>
      <c r="C518" s="25">
        <v>0.92260919901047367</v>
      </c>
      <c r="D518" s="25">
        <v>7.7390800989526304E-2</v>
      </c>
      <c r="E518" s="426" t="e">
        <v>#REF!</v>
      </c>
      <c r="F518" s="25">
        <v>0.85605890889378655</v>
      </c>
      <c r="G518" s="25">
        <v>0.14394109110621342</v>
      </c>
      <c r="H518" s="426" t="e">
        <v>#REF!</v>
      </c>
      <c r="I518" s="25">
        <v>0.75419343439951425</v>
      </c>
      <c r="J518" s="25">
        <v>0.24580656560048569</v>
      </c>
      <c r="K518" s="426" t="e">
        <v>#REF!</v>
      </c>
      <c r="L518" s="25">
        <v>0.14852759461126891</v>
      </c>
      <c r="M518" s="25">
        <v>0.50232367791468446</v>
      </c>
      <c r="N518" s="25">
        <v>0.34914872747404663</v>
      </c>
      <c r="O518" s="25">
        <v>-10.769391980230914</v>
      </c>
      <c r="P518" s="25">
        <v>3.475021599848524E-2</v>
      </c>
      <c r="Q518" s="25">
        <v>9.0525144298597747E-5</v>
      </c>
      <c r="R518" s="25">
        <v>1.0162071799071293</v>
      </c>
      <c r="S518" s="146"/>
      <c r="T518">
        <v>1.0140653930877126</v>
      </c>
      <c r="U518">
        <v>0.44911742637465657</v>
      </c>
      <c r="V518">
        <v>0.32960147791469857</v>
      </c>
      <c r="W518">
        <v>1</v>
      </c>
      <c r="Y518" s="2">
        <v>2929.2964811352863</v>
      </c>
      <c r="Z518" s="2">
        <v>9500.8321257808584</v>
      </c>
      <c r="AA518" s="2">
        <v>687.00583627332344</v>
      </c>
      <c r="AB518" s="2">
        <v>8008.4990036478011</v>
      </c>
      <c r="AC518" s="2">
        <v>255.71409393455332</v>
      </c>
      <c r="AD518" s="2">
        <v>552.30678938847939</v>
      </c>
      <c r="AE518" s="2">
        <v>575.53560811847888</v>
      </c>
      <c r="AF518" s="2">
        <v>769.12275373953605</v>
      </c>
      <c r="AG518" s="2">
        <v>70.126826821460313</v>
      </c>
      <c r="AH518" s="2">
        <v>380.5354751308484</v>
      </c>
      <c r="AI518" s="2">
        <v>436071.19139291689</v>
      </c>
      <c r="AJ518" s="2">
        <v>403043.34753585246</v>
      </c>
      <c r="AL518" s="25">
        <v>0.91602078003978049</v>
      </c>
      <c r="AM518" s="25">
        <v>0.9121561679468756</v>
      </c>
      <c r="AN518" s="25">
        <v>0.91326968004877762</v>
      </c>
      <c r="AO518" s="25">
        <v>0.88451102133948467</v>
      </c>
      <c r="AP518" s="25">
        <v>0.67520909906276516</v>
      </c>
      <c r="AQ518" s="25">
        <v>0.91602078003978049</v>
      </c>
      <c r="AR518" s="25">
        <v>0.9121561679468756</v>
      </c>
      <c r="AS518" s="25">
        <v>0.91326968004877762</v>
      </c>
      <c r="AT518" s="25">
        <v>0.88451102133948467</v>
      </c>
      <c r="AU518" s="25">
        <v>0.67520909906276516</v>
      </c>
      <c r="AW518" s="1">
        <v>13.446563230617674</v>
      </c>
      <c r="AX518" s="1">
        <v>15.462426918341199</v>
      </c>
      <c r="AY518" s="2">
        <v>1687770.4490383749</v>
      </c>
      <c r="AZ518" s="1">
        <v>15.333936589408916</v>
      </c>
      <c r="BA518" s="1">
        <v>17.314099441260318</v>
      </c>
      <c r="BB518" s="2">
        <v>1247016.5917946827</v>
      </c>
      <c r="BC518" s="2">
        <f t="shared" si="64"/>
        <v>-440753.85724369227</v>
      </c>
      <c r="BD518" s="242">
        <f t="shared" si="65"/>
        <v>1.8873733587912422</v>
      </c>
      <c r="BE518" s="510">
        <f t="shared" si="59"/>
        <v>-233527.64581035022</v>
      </c>
      <c r="BF518" s="161">
        <f t="shared" si="60"/>
        <v>463679.66786045278</v>
      </c>
      <c r="BG518" s="2">
        <f t="shared" si="61"/>
        <v>1206413.2625107439</v>
      </c>
      <c r="BI518">
        <f t="shared" si="62"/>
        <v>0</v>
      </c>
      <c r="BJ518" s="90">
        <f t="shared" si="63"/>
        <v>1</v>
      </c>
      <c r="BP518" s="206">
        <f t="shared" si="66"/>
        <v>1206413.2625107439</v>
      </c>
    </row>
    <row r="519" spans="1:68">
      <c r="A519" s="11">
        <v>513</v>
      </c>
      <c r="C519" s="25">
        <v>0.92788188450540321</v>
      </c>
      <c r="D519" s="25">
        <v>7.2118115494596763E-2</v>
      </c>
      <c r="E519" s="426" t="e">
        <v>#REF!</v>
      </c>
      <c r="F519" s="25">
        <v>0.85271115283130605</v>
      </c>
      <c r="G519" s="25">
        <v>0.14728884716869395</v>
      </c>
      <c r="H519" s="426" t="e">
        <v>#REF!</v>
      </c>
      <c r="I519" s="25">
        <v>0.731452337030713</v>
      </c>
      <c r="J519" s="25">
        <v>0.268547662969287</v>
      </c>
      <c r="K519" s="426" t="e">
        <v>#REF!</v>
      </c>
      <c r="L519" s="25">
        <v>0.12872547222805936</v>
      </c>
      <c r="M519" s="25">
        <v>0.50066693379751726</v>
      </c>
      <c r="N519" s="25">
        <v>0.37060759397442339</v>
      </c>
      <c r="O519" s="25">
        <v>-11.54235267744682</v>
      </c>
      <c r="P519" s="25">
        <v>3.7839574552590682E-2</v>
      </c>
      <c r="Q519" s="25">
        <v>4.7580357177332709E-5</v>
      </c>
      <c r="R519" s="25">
        <v>1.1037934016945496</v>
      </c>
      <c r="S519" s="146"/>
      <c r="T519">
        <v>0.9074385095365729</v>
      </c>
      <c r="U519">
        <v>0.45447287713685286</v>
      </c>
      <c r="V519">
        <v>0.35735354116465479</v>
      </c>
      <c r="W519">
        <v>1</v>
      </c>
      <c r="Y519" s="2">
        <v>386.19494078885327</v>
      </c>
      <c r="Z519" s="2">
        <v>4060.1967798972173</v>
      </c>
      <c r="AA519" s="2">
        <v>4684.0032393077699</v>
      </c>
      <c r="AB519" s="2">
        <v>12583.279235855693</v>
      </c>
      <c r="AC519" s="2">
        <v>1152.3814545037305</v>
      </c>
      <c r="AD519" s="2">
        <v>33.721255682615627</v>
      </c>
      <c r="AE519" s="2">
        <v>541.09272156630652</v>
      </c>
      <c r="AF519" s="2">
        <v>1170.7962699260268</v>
      </c>
      <c r="AG519" s="2">
        <v>102.44514304226971</v>
      </c>
      <c r="AH519" s="2">
        <v>354.92642228342436</v>
      </c>
      <c r="AI519" s="2">
        <v>513993.8840944118</v>
      </c>
      <c r="AJ519" s="2">
        <v>476537.55170606443</v>
      </c>
      <c r="AL519" s="25">
        <v>0.90834317226989636</v>
      </c>
      <c r="AM519" s="25">
        <v>0.90962680308744348</v>
      </c>
      <c r="AN519" s="25">
        <v>0.91057043473200183</v>
      </c>
      <c r="AO519" s="25">
        <v>0.84341427536203395</v>
      </c>
      <c r="AP519" s="25">
        <v>0.69205264631727725</v>
      </c>
      <c r="AQ519" s="25">
        <v>0.90834317226989636</v>
      </c>
      <c r="AR519" s="25">
        <v>0.90962680308744348</v>
      </c>
      <c r="AS519" s="25">
        <v>0.91057043473200183</v>
      </c>
      <c r="AT519" s="25">
        <v>0.84341427536203395</v>
      </c>
      <c r="AU519" s="25">
        <v>0.69205264631727725</v>
      </c>
      <c r="AW519" s="1">
        <v>13.003817620802453</v>
      </c>
      <c r="AX519" s="1">
        <v>14.979500694253979</v>
      </c>
      <c r="AY519" s="2">
        <v>1691951.4464073381</v>
      </c>
      <c r="AZ519" s="1">
        <v>15.127443281453285</v>
      </c>
      <c r="BA519" s="1">
        <v>17.110626889652426</v>
      </c>
      <c r="BB519" s="2">
        <v>1428539.1360459877</v>
      </c>
      <c r="BC519" s="2">
        <f t="shared" si="64"/>
        <v>-263412.31036135042</v>
      </c>
      <c r="BD519" s="242">
        <f t="shared" si="65"/>
        <v>2.1236256606508324</v>
      </c>
      <c r="BE519" s="510">
        <f t="shared" ref="BE519:BE582" si="67">BC519/BD519</f>
        <v>-124038.95622575113</v>
      </c>
      <c r="BF519" s="161">
        <f t="shared" ref="BF519:BF582" si="68">AW519*Threshold-AY519</f>
        <v>388659.37292105425</v>
      </c>
      <c r="BG519" s="2">
        <f t="shared" ref="BG519:BG582" si="69">AZ519*Threshold-BB519</f>
        <v>991851.78898653807</v>
      </c>
      <c r="BI519">
        <f t="shared" ref="BI519:BI582" si="70">IF(MAX($BF519:$BG519)=$BF519,1,0)</f>
        <v>0</v>
      </c>
      <c r="BJ519" s="90">
        <f t="shared" ref="BJ519:BJ582" si="71">IF(MAX($BF519:$BG519)=$BF519,0,1)</f>
        <v>1</v>
      </c>
      <c r="BP519" s="206">
        <f t="shared" si="66"/>
        <v>991851.78898653807</v>
      </c>
    </row>
    <row r="520" spans="1:68">
      <c r="A520" s="11">
        <v>514</v>
      </c>
      <c r="C520" s="25">
        <v>0.91915113570480711</v>
      </c>
      <c r="D520" s="25">
        <v>8.0848864295192918E-2</v>
      </c>
      <c r="E520" s="426" t="e">
        <v>#REF!</v>
      </c>
      <c r="F520" s="25">
        <v>0.85612240202592005</v>
      </c>
      <c r="G520" s="25">
        <v>0.14387759797407995</v>
      </c>
      <c r="H520" s="426" t="e">
        <v>#REF!</v>
      </c>
      <c r="I520" s="25">
        <v>0.74807535853084051</v>
      </c>
      <c r="J520" s="25">
        <v>0.25192464146915949</v>
      </c>
      <c r="K520" s="426" t="e">
        <v>#REF!</v>
      </c>
      <c r="L520" s="25">
        <v>0.15568808231860293</v>
      </c>
      <c r="M520" s="25">
        <v>0.50358532155813807</v>
      </c>
      <c r="N520" s="25">
        <v>0.34072659612325901</v>
      </c>
      <c r="O520" s="25">
        <v>-11.211136520496263</v>
      </c>
      <c r="P520" s="25">
        <v>3.9832103632080396E-2</v>
      </c>
      <c r="Q520" s="25">
        <v>7.204726702024276E-5</v>
      </c>
      <c r="R520" s="25">
        <v>1.0394927164744709</v>
      </c>
      <c r="S520" s="146"/>
      <c r="T520">
        <v>1.039061456321225</v>
      </c>
      <c r="U520">
        <v>0.44241246076695256</v>
      </c>
      <c r="V520">
        <v>0.33479881963719627</v>
      </c>
      <c r="W520">
        <v>1</v>
      </c>
      <c r="Y520" s="2">
        <v>1275.217905862839</v>
      </c>
      <c r="Z520" s="2">
        <v>620.61599597897794</v>
      </c>
      <c r="AA520" s="2">
        <v>3638.0818516191785</v>
      </c>
      <c r="AB520" s="2">
        <v>2636.3909388948005</v>
      </c>
      <c r="AC520" s="2">
        <v>1046.9905425599131</v>
      </c>
      <c r="AD520" s="2">
        <v>466.04656877428431</v>
      </c>
      <c r="AE520" s="2">
        <v>582.55529338074712</v>
      </c>
      <c r="AF520" s="2">
        <v>1150.7705482835265</v>
      </c>
      <c r="AG520" s="2">
        <v>163.72600194392865</v>
      </c>
      <c r="AH520" s="2">
        <v>515.36350596018247</v>
      </c>
      <c r="AI520" s="2">
        <v>503022.80250883254</v>
      </c>
      <c r="AJ520" s="2">
        <v>466271.57826590224</v>
      </c>
      <c r="AL520" s="25">
        <v>0.91721498944857516</v>
      </c>
      <c r="AM520" s="25">
        <v>0.91553772388096877</v>
      </c>
      <c r="AN520" s="25">
        <v>0.90046145452497228</v>
      </c>
      <c r="AO520" s="25">
        <v>0.84846535525969924</v>
      </c>
      <c r="AP520" s="25">
        <v>0.71157699559638332</v>
      </c>
      <c r="AQ520" s="25">
        <v>0.91721498944857516</v>
      </c>
      <c r="AR520" s="25">
        <v>0.91553772388096877</v>
      </c>
      <c r="AS520" s="25">
        <v>0.90046145452497228</v>
      </c>
      <c r="AT520" s="25">
        <v>0.84846535525969924</v>
      </c>
      <c r="AU520" s="25">
        <v>0.71157699559638332</v>
      </c>
      <c r="AW520" s="1">
        <v>13.494503994451419</v>
      </c>
      <c r="AX520" s="1">
        <v>15.449008722510962</v>
      </c>
      <c r="AY520" s="2">
        <v>1848235.4756180709</v>
      </c>
      <c r="AZ520" s="1">
        <v>15.295343673197749</v>
      </c>
      <c r="BA520" s="1">
        <v>17.240777594358345</v>
      </c>
      <c r="BB520" s="2">
        <v>1440255.3523243906</v>
      </c>
      <c r="BC520" s="2">
        <f t="shared" ref="BC520:BC583" si="72">BB520-AY520</f>
        <v>-407980.12329368037</v>
      </c>
      <c r="BD520" s="242">
        <f t="shared" ref="BD520:BD583" si="73">AZ520-AW520</f>
        <v>1.8008396787463301</v>
      </c>
      <c r="BE520" s="510">
        <f t="shared" si="67"/>
        <v>-226549.94117949423</v>
      </c>
      <c r="BF520" s="161">
        <f t="shared" si="68"/>
        <v>310885.16349415621</v>
      </c>
      <c r="BG520" s="2">
        <f t="shared" si="69"/>
        <v>1006999.6353872495</v>
      </c>
      <c r="BI520">
        <f t="shared" si="70"/>
        <v>0</v>
      </c>
      <c r="BJ520" s="90">
        <f t="shared" si="71"/>
        <v>1</v>
      </c>
      <c r="BP520" s="206">
        <f t="shared" ref="BP520:BP583" si="74">MAX(BF520,BG520)</f>
        <v>1006999.6353872495</v>
      </c>
    </row>
    <row r="521" spans="1:68">
      <c r="A521" s="11">
        <v>515</v>
      </c>
      <c r="C521" s="25">
        <v>0.91681888190957672</v>
      </c>
      <c r="D521" s="25">
        <v>8.318111809042332E-2</v>
      </c>
      <c r="E521" s="426" t="e">
        <v>#REF!</v>
      </c>
      <c r="F521" s="25">
        <v>0.85495361071801268</v>
      </c>
      <c r="G521" s="25">
        <v>0.14504638928198738</v>
      </c>
      <c r="H521" s="426" t="e">
        <v>#REF!</v>
      </c>
      <c r="I521" s="25">
        <v>0.76505524949478509</v>
      </c>
      <c r="J521" s="25">
        <v>0.23494475050521488</v>
      </c>
      <c r="K521" s="426" t="e">
        <v>#REF!</v>
      </c>
      <c r="L521" s="25">
        <v>0.10756911440448791</v>
      </c>
      <c r="M521" s="25">
        <v>0.49742835116933687</v>
      </c>
      <c r="N521" s="25">
        <v>0.39500253442617517</v>
      </c>
      <c r="O521" s="25">
        <v>-11.264137920989544</v>
      </c>
      <c r="P521" s="25">
        <v>3.2713432314935134E-2</v>
      </c>
      <c r="Q521" s="25">
        <v>5.0670140594962926E-5</v>
      </c>
      <c r="R521" s="25">
        <v>1.0949005675476935</v>
      </c>
      <c r="S521" s="146"/>
      <c r="T521">
        <v>1.0840889454647884</v>
      </c>
      <c r="U521">
        <v>0.45395510793295651</v>
      </c>
      <c r="V521">
        <v>0.31317304272852875</v>
      </c>
      <c r="W521">
        <v>1</v>
      </c>
      <c r="Y521" s="2">
        <v>10.079695375541759</v>
      </c>
      <c r="Z521" s="2">
        <v>1098.9976228820133</v>
      </c>
      <c r="AA521" s="2">
        <v>4113.3289484319212</v>
      </c>
      <c r="AB521" s="2">
        <v>8969.2135818573133</v>
      </c>
      <c r="AC521" s="2">
        <v>1736.9506828954909</v>
      </c>
      <c r="AD521" s="2">
        <v>2168.4940452415703</v>
      </c>
      <c r="AE521" s="2">
        <v>566.80592691351956</v>
      </c>
      <c r="AF521" s="2">
        <v>1289.165817573966</v>
      </c>
      <c r="AG521" s="2">
        <v>119.28099551079455</v>
      </c>
      <c r="AH521" s="2">
        <v>551.72166885353715</v>
      </c>
      <c r="AI521" s="2">
        <v>392180.57578355219</v>
      </c>
      <c r="AJ521" s="2">
        <v>369300.03882904805</v>
      </c>
      <c r="AL521" s="25">
        <v>0.910214177017174</v>
      </c>
      <c r="AM521" s="25">
        <v>0.91100265570275685</v>
      </c>
      <c r="AN521" s="25">
        <v>0.91438163739336709</v>
      </c>
      <c r="AO521" s="25">
        <v>0.86447396484954364</v>
      </c>
      <c r="AP521" s="25">
        <v>0.6713429386836024</v>
      </c>
      <c r="AQ521" s="25">
        <v>0.910214177017174</v>
      </c>
      <c r="AR521" s="25">
        <v>0.91100265570275685</v>
      </c>
      <c r="AS521" s="25">
        <v>0.91438163739336709</v>
      </c>
      <c r="AT521" s="25">
        <v>0.86447396484954364</v>
      </c>
      <c r="AU521" s="25">
        <v>0.6713429386836024</v>
      </c>
      <c r="AW521" s="1">
        <v>13.024577214794196</v>
      </c>
      <c r="AX521" s="1">
        <v>14.969969451671398</v>
      </c>
      <c r="AY521" s="2">
        <v>1207032.8876692767</v>
      </c>
      <c r="AZ521" s="1">
        <v>14.898237224862326</v>
      </c>
      <c r="BA521" s="1">
        <v>16.845480959149622</v>
      </c>
      <c r="BB521" s="2">
        <v>1131258.0709865463</v>
      </c>
      <c r="BC521" s="2">
        <f t="shared" si="72"/>
        <v>-75774.816682730336</v>
      </c>
      <c r="BD521" s="242">
        <f t="shared" si="73"/>
        <v>1.8736600100681304</v>
      </c>
      <c r="BE521" s="510">
        <f t="shared" si="67"/>
        <v>-40442.137994915625</v>
      </c>
      <c r="BF521" s="161">
        <f t="shared" si="68"/>
        <v>876899.46669779462</v>
      </c>
      <c r="BG521" s="2">
        <f t="shared" si="69"/>
        <v>1252459.8849914258</v>
      </c>
      <c r="BI521">
        <f t="shared" si="70"/>
        <v>0</v>
      </c>
      <c r="BJ521" s="90">
        <f t="shared" si="71"/>
        <v>1</v>
      </c>
      <c r="BP521" s="206">
        <f t="shared" si="74"/>
        <v>1252459.8849914258</v>
      </c>
    </row>
    <row r="522" spans="1:68">
      <c r="A522" s="11">
        <v>516</v>
      </c>
      <c r="C522" s="25">
        <v>0.91838376844345282</v>
      </c>
      <c r="D522" s="25">
        <v>8.1616231556547209E-2</v>
      </c>
      <c r="E522" s="426" t="e">
        <v>#REF!</v>
      </c>
      <c r="F522" s="25">
        <v>0.86261046975221722</v>
      </c>
      <c r="G522" s="25">
        <v>0.1373895302477828</v>
      </c>
      <c r="H522" s="426" t="e">
        <v>#REF!</v>
      </c>
      <c r="I522" s="25">
        <v>0.75830861242337555</v>
      </c>
      <c r="J522" s="25">
        <v>0.24169138757662439</v>
      </c>
      <c r="K522" s="426" t="e">
        <v>#REF!</v>
      </c>
      <c r="L522" s="25">
        <v>0.16660162062310435</v>
      </c>
      <c r="M522" s="25">
        <v>0.49882230810432426</v>
      </c>
      <c r="N522" s="25">
        <v>0.33457607127257138</v>
      </c>
      <c r="O522" s="25">
        <v>-11.197860632003348</v>
      </c>
      <c r="P522" s="25">
        <v>3.7026355339351134E-2</v>
      </c>
      <c r="Q522" s="25">
        <v>6.4894109067459876E-5</v>
      </c>
      <c r="R522" s="25">
        <v>1.0600637628010576</v>
      </c>
      <c r="S522" s="146"/>
      <c r="T522">
        <v>1.0528451212129863</v>
      </c>
      <c r="U522">
        <v>0.43062279512004042</v>
      </c>
      <c r="V522">
        <v>0.3206799582086759</v>
      </c>
      <c r="W522">
        <v>1</v>
      </c>
      <c r="Y522" s="2">
        <v>364.75726809290956</v>
      </c>
      <c r="Z522" s="2">
        <v>759.71057519160922</v>
      </c>
      <c r="AA522" s="2">
        <v>88.55789131159402</v>
      </c>
      <c r="AB522" s="2">
        <v>3818.2311362638816</v>
      </c>
      <c r="AC522" s="2">
        <v>394.05447038449904</v>
      </c>
      <c r="AD522" s="2">
        <v>341.65451960202705</v>
      </c>
      <c r="AE522" s="2">
        <v>536.82749030245475</v>
      </c>
      <c r="AF522" s="2">
        <v>1267.5225068864004</v>
      </c>
      <c r="AG522" s="2">
        <v>114.75260613420336</v>
      </c>
      <c r="AH522" s="2">
        <v>412.58679405877416</v>
      </c>
      <c r="AI522" s="2">
        <v>405742.28623753763</v>
      </c>
      <c r="AJ522" s="2">
        <v>364712.25763713906</v>
      </c>
      <c r="AL522" s="25">
        <v>0.92166591699736278</v>
      </c>
      <c r="AM522" s="25">
        <v>0.91498728492299186</v>
      </c>
      <c r="AN522" s="25">
        <v>0.90255489914004805</v>
      </c>
      <c r="AO522" s="25">
        <v>0.90097432217033013</v>
      </c>
      <c r="AP522" s="25">
        <v>0.66691902635457345</v>
      </c>
      <c r="AQ522" s="25">
        <v>0.92166591699736278</v>
      </c>
      <c r="AR522" s="25">
        <v>0.91498728492299186</v>
      </c>
      <c r="AS522" s="25">
        <v>0.90255489914004805</v>
      </c>
      <c r="AT522" s="25">
        <v>0.90097432217033013</v>
      </c>
      <c r="AU522" s="25">
        <v>0.66691902635457345</v>
      </c>
      <c r="AW522" s="1">
        <v>13.440513355616332</v>
      </c>
      <c r="AX522" s="1">
        <v>15.418466634364718</v>
      </c>
      <c r="AY522" s="2">
        <v>1401039.9557449061</v>
      </c>
      <c r="AZ522" s="1">
        <v>15.344568183565457</v>
      </c>
      <c r="BA522" s="1">
        <v>17.292535640002978</v>
      </c>
      <c r="BB522" s="2">
        <v>1077234.5982541651</v>
      </c>
      <c r="BC522" s="2">
        <f t="shared" si="72"/>
        <v>-323805.35749074095</v>
      </c>
      <c r="BD522" s="242">
        <f t="shared" si="73"/>
        <v>1.9040548279491247</v>
      </c>
      <c r="BE522" s="510">
        <f t="shared" si="67"/>
        <v>-170060.94191075093</v>
      </c>
      <c r="BF522" s="161">
        <f t="shared" si="68"/>
        <v>749442.18115370697</v>
      </c>
      <c r="BG522" s="2">
        <f t="shared" si="69"/>
        <v>1377896.311116308</v>
      </c>
      <c r="BI522">
        <f t="shared" si="70"/>
        <v>0</v>
      </c>
      <c r="BJ522" s="90">
        <f t="shared" si="71"/>
        <v>1</v>
      </c>
      <c r="BP522" s="206">
        <f t="shared" si="74"/>
        <v>1377896.311116308</v>
      </c>
    </row>
    <row r="523" spans="1:68">
      <c r="A523" s="11">
        <v>517</v>
      </c>
      <c r="C523" s="25">
        <v>0.92631020014234022</v>
      </c>
      <c r="D523" s="25">
        <v>7.3689799857659721E-2</v>
      </c>
      <c r="E523" s="426" t="e">
        <v>#REF!</v>
      </c>
      <c r="F523" s="25">
        <v>0.85756736387076427</v>
      </c>
      <c r="G523" s="25">
        <v>0.14243263612923573</v>
      </c>
      <c r="H523" s="426" t="e">
        <v>#REF!</v>
      </c>
      <c r="I523" s="25">
        <v>0.74668826773609587</v>
      </c>
      <c r="J523" s="25">
        <v>0.25331173226390413</v>
      </c>
      <c r="K523" s="426" t="e">
        <v>#REF!</v>
      </c>
      <c r="L523" s="25">
        <v>0.15926706294620929</v>
      </c>
      <c r="M523" s="25">
        <v>0.50294634672384042</v>
      </c>
      <c r="N523" s="25">
        <v>0.33778659032995029</v>
      </c>
      <c r="O523" s="25">
        <v>-11.152355289903774</v>
      </c>
      <c r="P523" s="25">
        <v>3.3980645138775196E-2</v>
      </c>
      <c r="Q523" s="25">
        <v>5.9760347987347451E-5</v>
      </c>
      <c r="R523" s="25">
        <v>1.0820843231167321</v>
      </c>
      <c r="S523" s="146"/>
      <c r="T523">
        <v>0.97577825694642772</v>
      </c>
      <c r="U523">
        <v>0.44657080762869866</v>
      </c>
      <c r="V523">
        <v>0.33877571018403796</v>
      </c>
      <c r="W523">
        <v>1</v>
      </c>
      <c r="Y523" s="2">
        <v>285.23120573525637</v>
      </c>
      <c r="Z523" s="2">
        <v>2582.0967343262505</v>
      </c>
      <c r="AA523" s="2">
        <v>1009.128993985321</v>
      </c>
      <c r="AB523" s="2">
        <v>1366.1153077419012</v>
      </c>
      <c r="AC523" s="2">
        <v>683.48664182909738</v>
      </c>
      <c r="AD523" s="2">
        <v>1303.788652874676</v>
      </c>
      <c r="AE523" s="2">
        <v>601.37873871447857</v>
      </c>
      <c r="AF523" s="2">
        <v>1232.6603530545838</v>
      </c>
      <c r="AG523" s="2">
        <v>163.35221924815602</v>
      </c>
      <c r="AH523" s="2">
        <v>481.55065962135302</v>
      </c>
      <c r="AI523" s="2">
        <v>487611.32057460991</v>
      </c>
      <c r="AJ523" s="2">
        <v>438203.98681342404</v>
      </c>
      <c r="AL523" s="25">
        <v>0.91607439551673897</v>
      </c>
      <c r="AM523" s="25">
        <v>0.91649031851429164</v>
      </c>
      <c r="AN523" s="25">
        <v>0.90232345594462493</v>
      </c>
      <c r="AO523" s="25">
        <v>0.89291416382083155</v>
      </c>
      <c r="AP523" s="25">
        <v>0.78098125777313232</v>
      </c>
      <c r="AQ523" s="25">
        <v>0.91607439551673897</v>
      </c>
      <c r="AR523" s="25">
        <v>0.91649031851429164</v>
      </c>
      <c r="AS523" s="25">
        <v>0.90232345594462493</v>
      </c>
      <c r="AT523" s="25">
        <v>0.89291416382083155</v>
      </c>
      <c r="AU523" s="25">
        <v>0.78098125777313232</v>
      </c>
      <c r="AW523" s="1">
        <v>13.679206699449072</v>
      </c>
      <c r="AX523" s="1">
        <v>15.357688332614265</v>
      </c>
      <c r="AY523" s="2">
        <v>1606356.7042984169</v>
      </c>
      <c r="AZ523" s="1">
        <v>15.568345404082397</v>
      </c>
      <c r="BA523" s="1">
        <v>17.312412544898965</v>
      </c>
      <c r="BB523" s="2">
        <v>1179489.9868747946</v>
      </c>
      <c r="BC523" s="2">
        <f t="shared" si="72"/>
        <v>-426866.71742362226</v>
      </c>
      <c r="BD523" s="242">
        <f t="shared" si="73"/>
        <v>1.889138704633325</v>
      </c>
      <c r="BE523" s="510">
        <f t="shared" si="67"/>
        <v>-225958.37795111796</v>
      </c>
      <c r="BF523" s="161">
        <f t="shared" si="68"/>
        <v>582316.36761343456</v>
      </c>
      <c r="BG523" s="2">
        <f t="shared" si="69"/>
        <v>1311445.2777783889</v>
      </c>
      <c r="BI523">
        <f t="shared" si="70"/>
        <v>0</v>
      </c>
      <c r="BJ523" s="90">
        <f t="shared" si="71"/>
        <v>1</v>
      </c>
      <c r="BP523" s="206">
        <f t="shared" si="74"/>
        <v>1311445.2777783889</v>
      </c>
    </row>
    <row r="524" spans="1:68">
      <c r="A524" s="11">
        <v>518</v>
      </c>
      <c r="C524" s="25">
        <v>0.9265531282892675</v>
      </c>
      <c r="D524" s="25">
        <v>7.3446871710732525E-2</v>
      </c>
      <c r="E524" s="426" t="e">
        <v>#REF!</v>
      </c>
      <c r="F524" s="25">
        <v>0.85737834383545208</v>
      </c>
      <c r="G524" s="25">
        <v>0.14262165616454797</v>
      </c>
      <c r="H524" s="426" t="e">
        <v>#REF!</v>
      </c>
      <c r="I524" s="25">
        <v>0.74262171360133622</v>
      </c>
      <c r="J524" s="25">
        <v>0.25737828639866372</v>
      </c>
      <c r="K524" s="426" t="e">
        <v>#REF!</v>
      </c>
      <c r="L524" s="25">
        <v>0.18518145549887477</v>
      </c>
      <c r="M524" s="25">
        <v>0.50188512659676476</v>
      </c>
      <c r="N524" s="25">
        <v>0.31293341790436047</v>
      </c>
      <c r="O524" s="25">
        <v>-11.001439772391992</v>
      </c>
      <c r="P524" s="25">
        <v>3.4747290124440222E-2</v>
      </c>
      <c r="Q524" s="25">
        <v>7.1769311682837563E-5</v>
      </c>
      <c r="R524" s="25">
        <v>1.0588458696007548</v>
      </c>
      <c r="S524" s="146"/>
      <c r="T524">
        <v>0.91006122959781444</v>
      </c>
      <c r="U524">
        <v>0.44652391588247936</v>
      </c>
      <c r="V524">
        <v>0.34156935297691382</v>
      </c>
      <c r="W524">
        <v>1</v>
      </c>
      <c r="Y524" s="2">
        <v>959.10559798115628</v>
      </c>
      <c r="Z524" s="2">
        <v>5954.5039380652415</v>
      </c>
      <c r="AA524" s="2">
        <v>4699.1572538752134</v>
      </c>
      <c r="AB524" s="2">
        <v>15027.677502652341</v>
      </c>
      <c r="AC524" s="2">
        <v>83.560291793583602</v>
      </c>
      <c r="AD524" s="2">
        <v>134.48184761662802</v>
      </c>
      <c r="AE524" s="2">
        <v>536.4503290842282</v>
      </c>
      <c r="AF524" s="2">
        <v>848.08982398063267</v>
      </c>
      <c r="AG524" s="2">
        <v>110.87501394088383</v>
      </c>
      <c r="AH524" s="2">
        <v>727.59081217663743</v>
      </c>
      <c r="AI524" s="2">
        <v>433749.4315490966</v>
      </c>
      <c r="AJ524" s="2">
        <v>401540.33985708532</v>
      </c>
      <c r="AL524" s="25">
        <v>0.91718573775950463</v>
      </c>
      <c r="AM524" s="25">
        <v>0.91968492771636812</v>
      </c>
      <c r="AN524" s="25">
        <v>0.91185308901138762</v>
      </c>
      <c r="AO524" s="25">
        <v>0.89374336580807778</v>
      </c>
      <c r="AP524" s="25">
        <v>0.70074020158056727</v>
      </c>
      <c r="AQ524" s="25">
        <v>0.91718573775950463</v>
      </c>
      <c r="AR524" s="25">
        <v>0.91968492771636812</v>
      </c>
      <c r="AS524" s="25">
        <v>0.91185308901138762</v>
      </c>
      <c r="AT524" s="25">
        <v>0.89374336580807778</v>
      </c>
      <c r="AU524" s="25">
        <v>0.70074020158056727</v>
      </c>
      <c r="AW524" s="1">
        <v>13.429762169243968</v>
      </c>
      <c r="AX524" s="1">
        <v>15.360640815833303</v>
      </c>
      <c r="AY524" s="2">
        <v>1666708.0613534159</v>
      </c>
      <c r="AZ524" s="1">
        <v>15.55236354833878</v>
      </c>
      <c r="BA524" s="1">
        <v>17.448873286119504</v>
      </c>
      <c r="BB524" s="2">
        <v>1429599.100313873</v>
      </c>
      <c r="BC524" s="2">
        <f t="shared" si="72"/>
        <v>-237108.96103954292</v>
      </c>
      <c r="BD524" s="242">
        <f t="shared" si="73"/>
        <v>2.1226013790948119</v>
      </c>
      <c r="BE524" s="510">
        <f t="shared" si="67"/>
        <v>-111706.77800118012</v>
      </c>
      <c r="BF524" s="161">
        <f t="shared" si="68"/>
        <v>482053.88572561904</v>
      </c>
      <c r="BG524" s="2">
        <f t="shared" si="69"/>
        <v>1058779.0674203318</v>
      </c>
      <c r="BI524">
        <f t="shared" si="70"/>
        <v>0</v>
      </c>
      <c r="BJ524" s="90">
        <f t="shared" si="71"/>
        <v>1</v>
      </c>
      <c r="BP524" s="206">
        <f t="shared" si="74"/>
        <v>1058779.0674203318</v>
      </c>
    </row>
    <row r="525" spans="1:68">
      <c r="A525" s="11">
        <v>519</v>
      </c>
      <c r="C525" s="25">
        <v>0.92610352431718701</v>
      </c>
      <c r="D525" s="25">
        <v>7.389647568281299E-2</v>
      </c>
      <c r="E525" s="426" t="e">
        <v>#REF!</v>
      </c>
      <c r="F525" s="25">
        <v>0.85984676098611823</v>
      </c>
      <c r="G525" s="25">
        <v>0.14015323901388183</v>
      </c>
      <c r="H525" s="426" t="e">
        <v>#REF!</v>
      </c>
      <c r="I525" s="25">
        <v>0.73113689745684951</v>
      </c>
      <c r="J525" s="25">
        <v>0.26886310254315043</v>
      </c>
      <c r="K525" s="426" t="e">
        <v>#REF!</v>
      </c>
      <c r="L525" s="25">
        <v>0.12020784465914336</v>
      </c>
      <c r="M525" s="25">
        <v>0.49807901561289214</v>
      </c>
      <c r="N525" s="25">
        <v>0.3817131397279645</v>
      </c>
      <c r="O525" s="25">
        <v>-11.157655982424945</v>
      </c>
      <c r="P525" s="25">
        <v>3.2657910833307935E-2</v>
      </c>
      <c r="Q525" s="25">
        <v>5.6232047272274961E-5</v>
      </c>
      <c r="R525" s="25">
        <v>1.0832672054192078</v>
      </c>
      <c r="S525" s="146"/>
      <c r="T525">
        <v>0.95029054725155848</v>
      </c>
      <c r="U525">
        <v>0.43650907959709107</v>
      </c>
      <c r="V525">
        <v>0.35832770329877217</v>
      </c>
      <c r="W525">
        <v>1</v>
      </c>
      <c r="Y525" s="2">
        <v>2549.0773779325009</v>
      </c>
      <c r="Z525" s="2">
        <v>40.13735558028484</v>
      </c>
      <c r="AA525" s="2">
        <v>838.60529686264829</v>
      </c>
      <c r="AB525" s="2">
        <v>581.98809660533846</v>
      </c>
      <c r="AC525" s="2">
        <v>390.34998532806628</v>
      </c>
      <c r="AD525" s="2">
        <v>2612.1239367576682</v>
      </c>
      <c r="AE525" s="2">
        <v>527.64851401517728</v>
      </c>
      <c r="AF525" s="2">
        <v>871.90359029956221</v>
      </c>
      <c r="AG525" s="2">
        <v>95.616044159441003</v>
      </c>
      <c r="AH525" s="2">
        <v>520.6192886703268</v>
      </c>
      <c r="AI525" s="2">
        <v>425521.3693384658</v>
      </c>
      <c r="AJ525" s="2">
        <v>392211.74684185424</v>
      </c>
      <c r="AL525" s="25">
        <v>0.91843020956269616</v>
      </c>
      <c r="AM525" s="25">
        <v>0.91205697659973972</v>
      </c>
      <c r="AN525" s="25">
        <v>0.90426681872682624</v>
      </c>
      <c r="AO525" s="25">
        <v>0.88189139245468795</v>
      </c>
      <c r="AP525" s="25">
        <v>0.71108680485652254</v>
      </c>
      <c r="AQ525" s="25">
        <v>0.91843020956269616</v>
      </c>
      <c r="AR525" s="25">
        <v>0.91205697659973972</v>
      </c>
      <c r="AS525" s="25">
        <v>0.90426681872682624</v>
      </c>
      <c r="AT525" s="25">
        <v>0.88189139245468795</v>
      </c>
      <c r="AU525" s="25">
        <v>0.71108680485652254</v>
      </c>
      <c r="AW525" s="1">
        <v>13.219460009048957</v>
      </c>
      <c r="AX525" s="1">
        <v>15.012767081875406</v>
      </c>
      <c r="AY525" s="2">
        <v>1335053.7361360681</v>
      </c>
      <c r="AZ525" s="1">
        <v>15.273213640849997</v>
      </c>
      <c r="BA525" s="1">
        <v>17.098008367690227</v>
      </c>
      <c r="BB525" s="2">
        <v>988460.61789567745</v>
      </c>
      <c r="BC525" s="2">
        <f t="shared" si="72"/>
        <v>-346593.11824039067</v>
      </c>
      <c r="BD525" s="242">
        <f t="shared" si="73"/>
        <v>2.0537536318010403</v>
      </c>
      <c r="BE525" s="510">
        <f t="shared" si="67"/>
        <v>-168760.80600595003</v>
      </c>
      <c r="BF525" s="161">
        <f t="shared" si="68"/>
        <v>780059.86531176511</v>
      </c>
      <c r="BG525" s="2">
        <f t="shared" si="69"/>
        <v>1455253.564640322</v>
      </c>
      <c r="BI525">
        <f t="shared" si="70"/>
        <v>0</v>
      </c>
      <c r="BJ525" s="90">
        <f t="shared" si="71"/>
        <v>1</v>
      </c>
      <c r="BP525" s="206">
        <f t="shared" si="74"/>
        <v>1455253.564640322</v>
      </c>
    </row>
    <row r="526" spans="1:68">
      <c r="A526" s="11">
        <v>520</v>
      </c>
      <c r="C526" s="25">
        <v>0.92620097198323537</v>
      </c>
      <c r="D526" s="25">
        <v>7.3799028016764662E-2</v>
      </c>
      <c r="E526" s="426" t="e">
        <v>#REF!</v>
      </c>
      <c r="F526" s="25">
        <v>0.86226818436104058</v>
      </c>
      <c r="G526" s="25">
        <v>0.13773181563895939</v>
      </c>
      <c r="H526" s="426" t="e">
        <v>#REF!</v>
      </c>
      <c r="I526" s="25">
        <v>0.74181065510707733</v>
      </c>
      <c r="J526" s="25">
        <v>0.25818934489292261</v>
      </c>
      <c r="K526" s="426" t="e">
        <v>#REF!</v>
      </c>
      <c r="L526" s="25">
        <v>0.14200068323851855</v>
      </c>
      <c r="M526" s="25">
        <v>0.49770511141918738</v>
      </c>
      <c r="N526" s="25">
        <v>0.36029420534229406</v>
      </c>
      <c r="O526" s="25">
        <v>-11.17851315355008</v>
      </c>
      <c r="P526" s="25">
        <v>3.6040944247896174E-2</v>
      </c>
      <c r="Q526" s="25">
        <v>6.3479502773748232E-5</v>
      </c>
      <c r="R526" s="25">
        <v>1.0707547928113457</v>
      </c>
      <c r="S526" s="146"/>
      <c r="T526">
        <v>0.93986622927167429</v>
      </c>
      <c r="U526">
        <v>0.43041143630892464</v>
      </c>
      <c r="V526">
        <v>0.34527411165919547</v>
      </c>
      <c r="W526">
        <v>1</v>
      </c>
      <c r="Y526" s="2">
        <v>269.47303111585808</v>
      </c>
      <c r="Z526" s="2">
        <v>11380.735730894256</v>
      </c>
      <c r="AA526" s="2">
        <v>509.38389198944589</v>
      </c>
      <c r="AB526" s="2">
        <v>869.27952473153789</v>
      </c>
      <c r="AC526" s="2">
        <v>1195.2771914254204</v>
      </c>
      <c r="AD526" s="2">
        <v>1122.0521930675907</v>
      </c>
      <c r="AE526" s="2">
        <v>546.77808424136208</v>
      </c>
      <c r="AF526" s="2">
        <v>651.53776105112445</v>
      </c>
      <c r="AG526" s="2">
        <v>167.06756782819997</v>
      </c>
      <c r="AH526" s="2">
        <v>304.33594708296818</v>
      </c>
      <c r="AI526" s="2">
        <v>369092.68307948904</v>
      </c>
      <c r="AJ526" s="2">
        <v>341202.97644661978</v>
      </c>
      <c r="AL526" s="25">
        <v>0.91353994743811517</v>
      </c>
      <c r="AM526" s="25">
        <v>0.91235845954653183</v>
      </c>
      <c r="AN526" s="25">
        <v>0.90906125438686824</v>
      </c>
      <c r="AO526" s="25">
        <v>0.84279926564837049</v>
      </c>
      <c r="AP526" s="25">
        <v>0.77767602145306158</v>
      </c>
      <c r="AQ526" s="25">
        <v>0.91353994743811517</v>
      </c>
      <c r="AR526" s="25">
        <v>0.91235845954653183</v>
      </c>
      <c r="AS526" s="25">
        <v>0.90906125438686824</v>
      </c>
      <c r="AT526" s="25">
        <v>0.84279926564837049</v>
      </c>
      <c r="AU526" s="25">
        <v>0.77767602145306158</v>
      </c>
      <c r="AW526" s="1">
        <v>13.396049236612116</v>
      </c>
      <c r="AX526" s="1">
        <v>15.123805497858047</v>
      </c>
      <c r="AY526" s="2">
        <v>1363725.7413648067</v>
      </c>
      <c r="AZ526" s="1">
        <v>15.471830762482302</v>
      </c>
      <c r="BA526" s="1">
        <v>17.264238335558346</v>
      </c>
      <c r="BB526" s="2">
        <v>865595.14778446627</v>
      </c>
      <c r="BC526" s="2">
        <f t="shared" si="72"/>
        <v>-498130.59358034038</v>
      </c>
      <c r="BD526" s="242">
        <f t="shared" si="73"/>
        <v>2.0757815258701857</v>
      </c>
      <c r="BE526" s="510">
        <f t="shared" si="67"/>
        <v>-239972.55364892975</v>
      </c>
      <c r="BF526" s="161">
        <f t="shared" si="68"/>
        <v>779642.13649313175</v>
      </c>
      <c r="BG526" s="2">
        <f t="shared" si="69"/>
        <v>1609897.7742127017</v>
      </c>
      <c r="BI526">
        <f t="shared" si="70"/>
        <v>0</v>
      </c>
      <c r="BJ526" s="90">
        <f t="shared" si="71"/>
        <v>1</v>
      </c>
      <c r="BP526" s="206">
        <f t="shared" si="74"/>
        <v>1609897.7742127017</v>
      </c>
    </row>
    <row r="527" spans="1:68">
      <c r="A527" s="11">
        <v>521</v>
      </c>
      <c r="C527" s="25">
        <v>0.91459281588894403</v>
      </c>
      <c r="D527" s="25">
        <v>8.5407184111056009E-2</v>
      </c>
      <c r="E527" s="426" t="e">
        <v>#REF!</v>
      </c>
      <c r="F527" s="25">
        <v>0.86237235249955158</v>
      </c>
      <c r="G527" s="25">
        <v>0.13762764750044845</v>
      </c>
      <c r="H527" s="426" t="e">
        <v>#REF!</v>
      </c>
      <c r="I527" s="25">
        <v>0.73469891757213635</v>
      </c>
      <c r="J527" s="25">
        <v>0.26530108242786365</v>
      </c>
      <c r="K527" s="426" t="e">
        <v>#REF!</v>
      </c>
      <c r="L527" s="25">
        <v>0.14914907177850156</v>
      </c>
      <c r="M527" s="25">
        <v>0.49723413459502985</v>
      </c>
      <c r="N527" s="25">
        <v>0.35361679362646858</v>
      </c>
      <c r="O527" s="25">
        <v>-11.614621155790926</v>
      </c>
      <c r="P527" s="25">
        <v>3.8217686555799227E-2</v>
      </c>
      <c r="Q527" s="25">
        <v>4.4971647584122299E-5</v>
      </c>
      <c r="R527" s="25">
        <v>1.1092492385977815</v>
      </c>
      <c r="S527" s="146"/>
      <c r="T527">
        <v>1.1513406464109166</v>
      </c>
      <c r="U527">
        <v>0.43020144511214808</v>
      </c>
      <c r="V527">
        <v>0.35507512548899944</v>
      </c>
      <c r="W527">
        <v>1</v>
      </c>
      <c r="Y527" s="2">
        <v>218.67196011266665</v>
      </c>
      <c r="Z527" s="2">
        <v>2384.4867929647144</v>
      </c>
      <c r="AA527" s="2">
        <v>569.93238617832856</v>
      </c>
      <c r="AB527" s="2">
        <v>1165.0024047312111</v>
      </c>
      <c r="AC527" s="2">
        <v>623.41204857523985</v>
      </c>
      <c r="AD527" s="2">
        <v>1673.4145820381341</v>
      </c>
      <c r="AE527" s="2">
        <v>606.8403728260962</v>
      </c>
      <c r="AF527" s="2">
        <v>1303.1849943761724</v>
      </c>
      <c r="AG527" s="2">
        <v>161.50504937944791</v>
      </c>
      <c r="AH527" s="2">
        <v>582.39489603829657</v>
      </c>
      <c r="AI527" s="2">
        <v>570788.75884613267</v>
      </c>
      <c r="AJ527" s="2">
        <v>541527.21144786815</v>
      </c>
      <c r="AL527" s="25">
        <v>0.91954198375438378</v>
      </c>
      <c r="AM527" s="25">
        <v>0.91074488825814215</v>
      </c>
      <c r="AN527" s="25">
        <v>0.89382556148281833</v>
      </c>
      <c r="AO527" s="25">
        <v>0.86314716627366783</v>
      </c>
      <c r="AP527" s="25">
        <v>0.62510901244109229</v>
      </c>
      <c r="AQ527" s="25">
        <v>0.91954198375438378</v>
      </c>
      <c r="AR527" s="25">
        <v>0.91074488825814215</v>
      </c>
      <c r="AS527" s="25">
        <v>0.89382556148281833</v>
      </c>
      <c r="AT527" s="25">
        <v>0.86314716627366783</v>
      </c>
      <c r="AU527" s="25">
        <v>0.62510901244109229</v>
      </c>
      <c r="AW527" s="1">
        <v>13.249736687707625</v>
      </c>
      <c r="AX527" s="1">
        <v>15.318890669305402</v>
      </c>
      <c r="AY527" s="2">
        <v>1878915.6080627912</v>
      </c>
      <c r="AZ527" s="1">
        <v>14.866928127203217</v>
      </c>
      <c r="BA527" s="1">
        <v>16.921362830659934</v>
      </c>
      <c r="BB527" s="2">
        <v>1473697.7441284729</v>
      </c>
      <c r="BC527" s="2">
        <f t="shared" si="72"/>
        <v>-405217.8639343183</v>
      </c>
      <c r="BD527" s="242">
        <f t="shared" si="73"/>
        <v>1.617191439495592</v>
      </c>
      <c r="BE527" s="510">
        <f t="shared" si="67"/>
        <v>-250568.89001385469</v>
      </c>
      <c r="BF527" s="161">
        <f t="shared" si="68"/>
        <v>241042.26197042875</v>
      </c>
      <c r="BG527" s="2">
        <f t="shared" si="69"/>
        <v>905010.75622404157</v>
      </c>
      <c r="BI527">
        <f t="shared" si="70"/>
        <v>0</v>
      </c>
      <c r="BJ527" s="90">
        <f t="shared" si="71"/>
        <v>1</v>
      </c>
      <c r="BP527" s="206">
        <f t="shared" si="74"/>
        <v>905010.75622404157</v>
      </c>
    </row>
    <row r="528" spans="1:68">
      <c r="A528" s="11">
        <v>522</v>
      </c>
      <c r="C528" s="25">
        <v>0.92174913302605388</v>
      </c>
      <c r="D528" s="25">
        <v>7.8250866973946107E-2</v>
      </c>
      <c r="E528" s="426" t="e">
        <v>#REF!</v>
      </c>
      <c r="F528" s="25">
        <v>0.85948013676050317</v>
      </c>
      <c r="G528" s="25">
        <v>0.14051986323949686</v>
      </c>
      <c r="H528" s="426" t="e">
        <v>#REF!</v>
      </c>
      <c r="I528" s="25">
        <v>0.74145495815424933</v>
      </c>
      <c r="J528" s="25">
        <v>0.25854504184575067</v>
      </c>
      <c r="K528" s="426" t="e">
        <v>#REF!</v>
      </c>
      <c r="L528" s="25">
        <v>0.16840639817107517</v>
      </c>
      <c r="M528" s="25">
        <v>0.50233614721422049</v>
      </c>
      <c r="N528" s="25">
        <v>0.32925745461470435</v>
      </c>
      <c r="O528" s="25">
        <v>-11.329473251322682</v>
      </c>
      <c r="P528" s="25">
        <v>3.7265806030516227E-2</v>
      </c>
      <c r="Q528" s="25">
        <v>5.7466441993230117E-5</v>
      </c>
      <c r="R528" s="25">
        <v>1.0797126785041924</v>
      </c>
      <c r="S528" s="146"/>
      <c r="T528">
        <v>1.0128017747974101</v>
      </c>
      <c r="U528">
        <v>0.43722874634198911</v>
      </c>
      <c r="V528">
        <v>0.34471019603295761</v>
      </c>
      <c r="W528">
        <v>1</v>
      </c>
      <c r="Y528" s="2">
        <v>2408.144398500644</v>
      </c>
      <c r="Z528" s="2">
        <v>982.45066461418367</v>
      </c>
      <c r="AA528" s="2">
        <v>1432.9211914512002</v>
      </c>
      <c r="AB528" s="2">
        <v>616.21324655740352</v>
      </c>
      <c r="AC528" s="2">
        <v>1390.1793670272923</v>
      </c>
      <c r="AD528" s="2">
        <v>527.74092661794839</v>
      </c>
      <c r="AE528" s="2">
        <v>596.6187340282047</v>
      </c>
      <c r="AF528" s="2">
        <v>1042.5799432373997</v>
      </c>
      <c r="AG528" s="2">
        <v>121.83780632230149</v>
      </c>
      <c r="AH528" s="2">
        <v>514.96470775500825</v>
      </c>
      <c r="AI528" s="2">
        <v>454211.49591193825</v>
      </c>
      <c r="AJ528" s="2">
        <v>414149.13029581914</v>
      </c>
      <c r="AL528" s="25">
        <v>0.91274244823142758</v>
      </c>
      <c r="AM528" s="25">
        <v>0.912745474655977</v>
      </c>
      <c r="AN528" s="25">
        <v>0.91228947905474</v>
      </c>
      <c r="AO528" s="25">
        <v>0.82177077340832472</v>
      </c>
      <c r="AP528" s="25">
        <v>0.69536980321807307</v>
      </c>
      <c r="AQ528" s="25">
        <v>0.91274244823142758</v>
      </c>
      <c r="AR528" s="25">
        <v>0.912745474655977</v>
      </c>
      <c r="AS528" s="25">
        <v>0.91228947905474</v>
      </c>
      <c r="AT528" s="25">
        <v>0.82177077340832472</v>
      </c>
      <c r="AU528" s="25">
        <v>0.69536980321807307</v>
      </c>
      <c r="AW528" s="1">
        <v>13.365483881418896</v>
      </c>
      <c r="AX528" s="1">
        <v>15.397760994672748</v>
      </c>
      <c r="AY528" s="2">
        <v>1615632.7371016154</v>
      </c>
      <c r="AZ528" s="1">
        <v>15.259668538280431</v>
      </c>
      <c r="BA528" s="1">
        <v>17.263921195265592</v>
      </c>
      <c r="BB528" s="2">
        <v>1171043.4920719033</v>
      </c>
      <c r="BC528" s="2">
        <f t="shared" si="72"/>
        <v>-444589.2450297121</v>
      </c>
      <c r="BD528" s="242">
        <f t="shared" si="73"/>
        <v>1.894184656861535</v>
      </c>
      <c r="BE528" s="510">
        <f t="shared" si="67"/>
        <v>-234712.72635390772</v>
      </c>
      <c r="BF528" s="161">
        <f t="shared" si="68"/>
        <v>522844.68392540794</v>
      </c>
      <c r="BG528" s="2">
        <f t="shared" si="69"/>
        <v>1270503.4740529656</v>
      </c>
      <c r="BI528">
        <f t="shared" si="70"/>
        <v>0</v>
      </c>
      <c r="BJ528" s="90">
        <f t="shared" si="71"/>
        <v>1</v>
      </c>
      <c r="BP528" s="206">
        <f t="shared" si="74"/>
        <v>1270503.4740529656</v>
      </c>
    </row>
    <row r="529" spans="1:68">
      <c r="A529" s="11">
        <v>523</v>
      </c>
      <c r="C529" s="25">
        <v>0.91985981934696404</v>
      </c>
      <c r="D529" s="25">
        <v>8.0140180653036019E-2</v>
      </c>
      <c r="E529" s="426" t="e">
        <v>#REF!</v>
      </c>
      <c r="F529" s="25">
        <v>0.86062142122474838</v>
      </c>
      <c r="G529" s="25">
        <v>0.13937857877525164</v>
      </c>
      <c r="H529" s="426" t="e">
        <v>#REF!</v>
      </c>
      <c r="I529" s="25">
        <v>0.71336949620493861</v>
      </c>
      <c r="J529" s="25">
        <v>0.28663050379506139</v>
      </c>
      <c r="K529" s="426" t="e">
        <v>#REF!</v>
      </c>
      <c r="L529" s="25">
        <v>6.3574476087263077E-2</v>
      </c>
      <c r="M529" s="25">
        <v>0.50117798163365179</v>
      </c>
      <c r="N529" s="25">
        <v>0.43524754227908513</v>
      </c>
      <c r="O529" s="25">
        <v>-11.049825902000233</v>
      </c>
      <c r="P529" s="25">
        <v>3.3286149748185084E-2</v>
      </c>
      <c r="Q529" s="25">
        <v>6.4309215759833337E-5</v>
      </c>
      <c r="R529" s="25">
        <v>1.0737771547409207</v>
      </c>
      <c r="S529" s="146"/>
      <c r="T529">
        <v>1.0388874359439346</v>
      </c>
      <c r="U529">
        <v>0.43433984891071531</v>
      </c>
      <c r="V529">
        <v>0.3824641798124242</v>
      </c>
      <c r="W529">
        <v>1</v>
      </c>
      <c r="Y529" s="2">
        <v>21.414536639695193</v>
      </c>
      <c r="Z529" s="2">
        <v>9391.932947974019</v>
      </c>
      <c r="AA529" s="2">
        <v>3153.3909502015067</v>
      </c>
      <c r="AB529" s="2">
        <v>197.89698788339808</v>
      </c>
      <c r="AC529" s="2">
        <v>222.64303466692374</v>
      </c>
      <c r="AD529" s="2">
        <v>458.91603556797543</v>
      </c>
      <c r="AE529" s="2">
        <v>568.4837739364242</v>
      </c>
      <c r="AF529" s="2">
        <v>975.99383673212492</v>
      </c>
      <c r="AG529" s="2">
        <v>54.919515714719957</v>
      </c>
      <c r="AH529" s="2">
        <v>345.00075115676992</v>
      </c>
      <c r="AI529" s="2">
        <v>810675.84479935025</v>
      </c>
      <c r="AJ529" s="2">
        <v>789305.80607289472</v>
      </c>
      <c r="AL529" s="25">
        <v>0.92025431265376845</v>
      </c>
      <c r="AM529" s="25">
        <v>0.91112774796978813</v>
      </c>
      <c r="AN529" s="25">
        <v>0.9082721731479958</v>
      </c>
      <c r="AO529" s="25">
        <v>0.85004034158338981</v>
      </c>
      <c r="AP529" s="25">
        <v>0.57056209810733949</v>
      </c>
      <c r="AQ529" s="25">
        <v>0.92025431265376845</v>
      </c>
      <c r="AR529" s="25">
        <v>0.91112774796978813</v>
      </c>
      <c r="AS529" s="25">
        <v>0.9082721731479958</v>
      </c>
      <c r="AT529" s="25">
        <v>0.85004034158338981</v>
      </c>
      <c r="AU529" s="25">
        <v>0.57056209810733949</v>
      </c>
      <c r="AW529" s="1">
        <v>12.680231084452636</v>
      </c>
      <c r="AX529" s="1">
        <v>14.686143269008255</v>
      </c>
      <c r="AY529" s="2">
        <v>2369477.1910652518</v>
      </c>
      <c r="AZ529" s="1">
        <v>14.616751052462629</v>
      </c>
      <c r="BA529" s="1">
        <v>16.595802974569001</v>
      </c>
      <c r="BB529" s="2">
        <v>1731596.220828431</v>
      </c>
      <c r="BC529" s="2">
        <f t="shared" si="72"/>
        <v>-637880.97023682087</v>
      </c>
      <c r="BD529" s="242">
        <f t="shared" si="73"/>
        <v>1.9365199680099927</v>
      </c>
      <c r="BE529" s="510">
        <f t="shared" si="67"/>
        <v>-329395.50367369584</v>
      </c>
      <c r="BF529" s="161">
        <f t="shared" si="68"/>
        <v>-340640.21755283</v>
      </c>
      <c r="BG529" s="2">
        <f t="shared" si="69"/>
        <v>607083.9475655898</v>
      </c>
      <c r="BI529">
        <f t="shared" si="70"/>
        <v>0</v>
      </c>
      <c r="BJ529" s="90">
        <f t="shared" si="71"/>
        <v>1</v>
      </c>
      <c r="BP529" s="206">
        <f t="shared" si="74"/>
        <v>607083.9475655898</v>
      </c>
    </row>
    <row r="530" spans="1:68">
      <c r="A530" s="11">
        <v>524</v>
      </c>
      <c r="C530" s="25">
        <v>0.92729009328957335</v>
      </c>
      <c r="D530" s="25">
        <v>7.2709906710426667E-2</v>
      </c>
      <c r="E530" s="426" t="e">
        <v>#REF!</v>
      </c>
      <c r="F530" s="25">
        <v>0.85851982759460221</v>
      </c>
      <c r="G530" s="25">
        <v>0.14148017240539784</v>
      </c>
      <c r="H530" s="426" t="e">
        <v>#REF!</v>
      </c>
      <c r="I530" s="25">
        <v>0.76543213203434735</v>
      </c>
      <c r="J530" s="25">
        <v>0.23456786796565268</v>
      </c>
      <c r="K530" s="426" t="e">
        <v>#REF!</v>
      </c>
      <c r="L530" s="25">
        <v>5.6483185168300198E-2</v>
      </c>
      <c r="M530" s="25">
        <v>0.49845494642749172</v>
      </c>
      <c r="N530" s="25">
        <v>0.44506186840420814</v>
      </c>
      <c r="O530" s="25">
        <v>-11.462301836524214</v>
      </c>
      <c r="P530" s="25">
        <v>3.5426160795208918E-2</v>
      </c>
      <c r="Q530" s="25">
        <v>4.657702877439103E-5</v>
      </c>
      <c r="R530" s="25">
        <v>1.1013131898013364</v>
      </c>
      <c r="S530" s="146"/>
      <c r="T530">
        <v>0.93162177484795861</v>
      </c>
      <c r="U530">
        <v>0.4378932154663091</v>
      </c>
      <c r="V530">
        <v>0.31206544103352102</v>
      </c>
      <c r="W530">
        <v>1</v>
      </c>
      <c r="Y530" s="2">
        <v>876.49509176331185</v>
      </c>
      <c r="Z530" s="2">
        <v>6013.1696974414608</v>
      </c>
      <c r="AA530" s="2">
        <v>1653.3556391707043</v>
      </c>
      <c r="AB530" s="2">
        <v>2931.5380386600809</v>
      </c>
      <c r="AC530" s="2">
        <v>1694.1406936040391</v>
      </c>
      <c r="AD530" s="2">
        <v>2221.1746898571841</v>
      </c>
      <c r="AE530" s="2">
        <v>673.0670403929546</v>
      </c>
      <c r="AF530" s="2">
        <v>1016.9054036491215</v>
      </c>
      <c r="AG530" s="2">
        <v>166.81026978387536</v>
      </c>
      <c r="AH530" s="2">
        <v>227.31709400584373</v>
      </c>
      <c r="AI530" s="2">
        <v>437111.35727004684</v>
      </c>
      <c r="AJ530" s="2">
        <v>389531.50443661615</v>
      </c>
      <c r="AL530" s="25">
        <v>0.92171914101700203</v>
      </c>
      <c r="AM530" s="25">
        <v>0.91332801019972998</v>
      </c>
      <c r="AN530" s="25">
        <v>0.9018595611451663</v>
      </c>
      <c r="AO530" s="25">
        <v>0.89499017380534873</v>
      </c>
      <c r="AP530" s="25">
        <v>0.57492243794496245</v>
      </c>
      <c r="AQ530" s="25">
        <v>0.92171914101700203</v>
      </c>
      <c r="AR530" s="25">
        <v>0.91332801019972998</v>
      </c>
      <c r="AS530" s="25">
        <v>0.9018595611451663</v>
      </c>
      <c r="AT530" s="25">
        <v>0.89499017380534873</v>
      </c>
      <c r="AU530" s="25">
        <v>0.57492243794496245</v>
      </c>
      <c r="AW530" s="1">
        <v>12.675912663958737</v>
      </c>
      <c r="AX530" s="1">
        <v>14.620707442797398</v>
      </c>
      <c r="AY530" s="2">
        <v>1239346.0393630678</v>
      </c>
      <c r="AZ530" s="1">
        <v>15.08843004840312</v>
      </c>
      <c r="BA530" s="1">
        <v>17.004495915242643</v>
      </c>
      <c r="BB530" s="2">
        <v>882061.16333336453</v>
      </c>
      <c r="BC530" s="2">
        <f t="shared" si="72"/>
        <v>-357284.8760297033</v>
      </c>
      <c r="BD530" s="242">
        <f t="shared" si="73"/>
        <v>2.4125173844443832</v>
      </c>
      <c r="BE530" s="510">
        <f t="shared" si="67"/>
        <v>-148096.29075978164</v>
      </c>
      <c r="BF530" s="161">
        <f t="shared" si="68"/>
        <v>788799.98687033006</v>
      </c>
      <c r="BG530" s="2">
        <f t="shared" si="69"/>
        <v>1532087.6444111348</v>
      </c>
      <c r="BI530">
        <f t="shared" si="70"/>
        <v>0</v>
      </c>
      <c r="BJ530" s="90">
        <f t="shared" si="71"/>
        <v>1</v>
      </c>
      <c r="BP530" s="206">
        <f t="shared" si="74"/>
        <v>1532087.6444111348</v>
      </c>
    </row>
    <row r="531" spans="1:68">
      <c r="A531" s="11">
        <v>525</v>
      </c>
      <c r="C531" s="25">
        <v>0.92247837080413408</v>
      </c>
      <c r="D531" s="25">
        <v>7.7521629195865943E-2</v>
      </c>
      <c r="E531" s="426" t="e">
        <v>#REF!</v>
      </c>
      <c r="F531" s="25">
        <v>0.85205905947699379</v>
      </c>
      <c r="G531" s="25">
        <v>0.14794094052300621</v>
      </c>
      <c r="H531" s="426" t="e">
        <v>#REF!</v>
      </c>
      <c r="I531" s="25">
        <v>0.737039418677786</v>
      </c>
      <c r="J531" s="25">
        <v>0.262960581322214</v>
      </c>
      <c r="K531" s="426" t="e">
        <v>#REF!</v>
      </c>
      <c r="L531" s="25">
        <v>9.8293353918666226E-2</v>
      </c>
      <c r="M531" s="25">
        <v>0.50064428223235913</v>
      </c>
      <c r="N531" s="25">
        <v>0.40106236384897465</v>
      </c>
      <c r="O531" s="25">
        <v>-11.296854674799066</v>
      </c>
      <c r="P531" s="25">
        <v>3.5442548695229427E-2</v>
      </c>
      <c r="Q531" s="25">
        <v>5.4995036096297031E-5</v>
      </c>
      <c r="R531" s="25">
        <v>1.0802361821959334</v>
      </c>
      <c r="S531" s="146"/>
      <c r="T531">
        <v>1.0619796613030703</v>
      </c>
      <c r="U531">
        <v>0.45727891780381408</v>
      </c>
      <c r="V531">
        <v>0.35256990340812167</v>
      </c>
      <c r="W531">
        <v>1</v>
      </c>
      <c r="Y531" s="2">
        <v>361.96700279292628</v>
      </c>
      <c r="Z531" s="2">
        <v>4066.6991950644397</v>
      </c>
      <c r="AA531" s="2">
        <v>2385.4441246737342</v>
      </c>
      <c r="AB531" s="2">
        <v>17197.220593811846</v>
      </c>
      <c r="AC531" s="2">
        <v>3503.7873611451409</v>
      </c>
      <c r="AD531" s="2">
        <v>504.07903034701161</v>
      </c>
      <c r="AE531" s="2">
        <v>502.96986051678351</v>
      </c>
      <c r="AF531" s="2">
        <v>1186.7981927763383</v>
      </c>
      <c r="AG531" s="2">
        <v>130.35105706314579</v>
      </c>
      <c r="AH531" s="2">
        <v>507.40818969115185</v>
      </c>
      <c r="AI531" s="2">
        <v>502959.95121911837</v>
      </c>
      <c r="AJ531" s="2">
        <v>467636.03540393838</v>
      </c>
      <c r="AL531" s="25">
        <v>0.91254170434472492</v>
      </c>
      <c r="AM531" s="25">
        <v>0.91649615942682838</v>
      </c>
      <c r="AN531" s="25">
        <v>0.90509119280359529</v>
      </c>
      <c r="AO531" s="25">
        <v>0.8026315293501487</v>
      </c>
      <c r="AP531" s="25">
        <v>0.6599579042207071</v>
      </c>
      <c r="AQ531" s="25">
        <v>0.91254170434472492</v>
      </c>
      <c r="AR531" s="25">
        <v>0.91649615942682838</v>
      </c>
      <c r="AS531" s="25">
        <v>0.90509119280359529</v>
      </c>
      <c r="AT531" s="25">
        <v>0.8026315293501487</v>
      </c>
      <c r="AU531" s="25">
        <v>0.6599579042207071</v>
      </c>
      <c r="AW531" s="1">
        <v>13.138640436457917</v>
      </c>
      <c r="AX531" s="1">
        <v>15.142289594927247</v>
      </c>
      <c r="AY531" s="2">
        <v>1571959.8733424216</v>
      </c>
      <c r="AZ531" s="1">
        <v>14.882266850788156</v>
      </c>
      <c r="BA531" s="1">
        <v>16.869520677429843</v>
      </c>
      <c r="BB531" s="2">
        <v>1444259.6883804256</v>
      </c>
      <c r="BC531" s="2">
        <f t="shared" si="72"/>
        <v>-127700.18496199604</v>
      </c>
      <c r="BD531" s="242">
        <f t="shared" si="73"/>
        <v>1.7436264143302385</v>
      </c>
      <c r="BE531" s="510">
        <f t="shared" si="67"/>
        <v>-73238.271634608274</v>
      </c>
      <c r="BF531" s="161">
        <f t="shared" si="68"/>
        <v>530222.59649084532</v>
      </c>
      <c r="BG531" s="2">
        <f t="shared" si="69"/>
        <v>936903.00774567924</v>
      </c>
      <c r="BI531">
        <f t="shared" si="70"/>
        <v>0</v>
      </c>
      <c r="BJ531" s="90">
        <f t="shared" si="71"/>
        <v>1</v>
      </c>
      <c r="BP531" s="206">
        <f t="shared" si="74"/>
        <v>936903.00774567924</v>
      </c>
    </row>
    <row r="532" spans="1:68">
      <c r="A532" s="11">
        <v>526</v>
      </c>
      <c r="C532" s="25">
        <v>0.92345663246661824</v>
      </c>
      <c r="D532" s="25">
        <v>7.6543367533381798E-2</v>
      </c>
      <c r="E532" s="426" t="e">
        <v>#REF!</v>
      </c>
      <c r="F532" s="25">
        <v>0.86280033458449434</v>
      </c>
      <c r="G532" s="25">
        <v>0.1371996654155056</v>
      </c>
      <c r="H532" s="426" t="e">
        <v>#REF!</v>
      </c>
      <c r="I532" s="25">
        <v>0.76296114567325013</v>
      </c>
      <c r="J532" s="25">
        <v>0.23703885432674993</v>
      </c>
      <c r="K532" s="426" t="e">
        <v>#REF!</v>
      </c>
      <c r="L532" s="25">
        <v>0.17682322257781241</v>
      </c>
      <c r="M532" s="25">
        <v>0.50026778089769586</v>
      </c>
      <c r="N532" s="25">
        <v>0.32290899652449173</v>
      </c>
      <c r="O532" s="25">
        <v>-10.866715185874696</v>
      </c>
      <c r="P532" s="25">
        <v>3.6305339921780005E-2</v>
      </c>
      <c r="Q532" s="25">
        <v>8.7673496630208934E-5</v>
      </c>
      <c r="R532" s="25">
        <v>1.0227770517136401</v>
      </c>
      <c r="S532" s="146"/>
      <c r="T532">
        <v>0.98410962109361122</v>
      </c>
      <c r="U532">
        <v>0.4279703577588615</v>
      </c>
      <c r="V532">
        <v>0.31717729002086475</v>
      </c>
      <c r="W532">
        <v>1</v>
      </c>
      <c r="Y532" s="2">
        <v>1484.9186124546206</v>
      </c>
      <c r="Z532" s="2">
        <v>4991.3292269126314</v>
      </c>
      <c r="AA532" s="2">
        <v>196.49080248901774</v>
      </c>
      <c r="AB532" s="2">
        <v>1255.2483950027483</v>
      </c>
      <c r="AC532" s="2">
        <v>645.37886804573373</v>
      </c>
      <c r="AD532" s="2">
        <v>818.28199557007144</v>
      </c>
      <c r="AE532" s="2">
        <v>620.52812429832852</v>
      </c>
      <c r="AF532" s="2">
        <v>1075.8845118324832</v>
      </c>
      <c r="AG532" s="2">
        <v>73.916416454765425</v>
      </c>
      <c r="AH532" s="2">
        <v>531.07318137547497</v>
      </c>
      <c r="AI532" s="2">
        <v>477254.1958268843</v>
      </c>
      <c r="AJ532" s="2">
        <v>449952.71402538719</v>
      </c>
      <c r="AL532" s="25">
        <v>0.92020445729425415</v>
      </c>
      <c r="AM532" s="25">
        <v>0.91046722194506924</v>
      </c>
      <c r="AN532" s="25">
        <v>0.91236467628329576</v>
      </c>
      <c r="AO532" s="25">
        <v>0.86546965528349751</v>
      </c>
      <c r="AP532" s="25">
        <v>0.74707355648724882</v>
      </c>
      <c r="AQ532" s="25">
        <v>0.92020445729425415</v>
      </c>
      <c r="AR532" s="25">
        <v>0.91046722194506924</v>
      </c>
      <c r="AS532" s="25">
        <v>0.91236467628329576</v>
      </c>
      <c r="AT532" s="25">
        <v>0.86546965528349751</v>
      </c>
      <c r="AU532" s="25">
        <v>0.74707355648724882</v>
      </c>
      <c r="AW532" s="1">
        <v>13.723468360571975</v>
      </c>
      <c r="AX532" s="1">
        <v>15.553561994251647</v>
      </c>
      <c r="AY532" s="2">
        <v>1876817.1737615536</v>
      </c>
      <c r="AZ532" s="1">
        <v>15.707456997166247</v>
      </c>
      <c r="BA532" s="1">
        <v>17.550252652372563</v>
      </c>
      <c r="BB532" s="2">
        <v>1279126.1069325891</v>
      </c>
      <c r="BC532" s="2">
        <f t="shared" si="72"/>
        <v>-597691.06682896451</v>
      </c>
      <c r="BD532" s="242">
        <f t="shared" si="73"/>
        <v>1.9839886365942725</v>
      </c>
      <c r="BE532" s="510">
        <f t="shared" si="67"/>
        <v>-301257.30349694181</v>
      </c>
      <c r="BF532" s="161">
        <f t="shared" si="68"/>
        <v>318937.76392996218</v>
      </c>
      <c r="BG532" s="2">
        <f t="shared" si="69"/>
        <v>1234067.0126140106</v>
      </c>
      <c r="BI532">
        <f t="shared" si="70"/>
        <v>0</v>
      </c>
      <c r="BJ532" s="90">
        <f t="shared" si="71"/>
        <v>1</v>
      </c>
      <c r="BP532" s="206">
        <f t="shared" si="74"/>
        <v>1234067.0126140106</v>
      </c>
    </row>
    <row r="533" spans="1:68">
      <c r="A533" s="11">
        <v>527</v>
      </c>
      <c r="C533" s="25">
        <v>0.9172130891515915</v>
      </c>
      <c r="D533" s="25">
        <v>8.2786910848408446E-2</v>
      </c>
      <c r="E533" s="426" t="e">
        <v>#REF!</v>
      </c>
      <c r="F533" s="25">
        <v>0.857896100301338</v>
      </c>
      <c r="G533" s="25">
        <v>0.14210389969866202</v>
      </c>
      <c r="H533" s="426" t="e">
        <v>#REF!</v>
      </c>
      <c r="I533" s="25">
        <v>0.75203775196050682</v>
      </c>
      <c r="J533" s="25">
        <v>0.24796224803949315</v>
      </c>
      <c r="K533" s="426" t="e">
        <v>#REF!</v>
      </c>
      <c r="L533" s="25">
        <v>0.10259819423720185</v>
      </c>
      <c r="M533" s="25">
        <v>0.50037190595103598</v>
      </c>
      <c r="N533" s="25">
        <v>0.39702989981176218</v>
      </c>
      <c r="O533" s="25">
        <v>-11.5917867049246</v>
      </c>
      <c r="P533" s="25">
        <v>3.7820546616563019E-2</v>
      </c>
      <c r="Q533" s="25">
        <v>4.5249282376410225E-5</v>
      </c>
      <c r="R533" s="25">
        <v>1.1057977642282228</v>
      </c>
      <c r="S533" s="146"/>
      <c r="T533">
        <v>1.0486553732953476</v>
      </c>
      <c r="U533">
        <v>0.44361437920170987</v>
      </c>
      <c r="V533">
        <v>0.3294384812992342</v>
      </c>
      <c r="W533">
        <v>1</v>
      </c>
      <c r="Y533" s="2">
        <v>1196.2210040555656</v>
      </c>
      <c r="Z533" s="2">
        <v>5460.6496908431127</v>
      </c>
      <c r="AA533" s="2">
        <v>253.1178918367244</v>
      </c>
      <c r="AB533" s="2">
        <v>1267.6148669517504</v>
      </c>
      <c r="AC533" s="2">
        <v>1073.3816333594884</v>
      </c>
      <c r="AD533" s="2">
        <v>859.34792748986308</v>
      </c>
      <c r="AE533" s="2">
        <v>557.68381770019107</v>
      </c>
      <c r="AF533" s="2">
        <v>1011.3061751626744</v>
      </c>
      <c r="AG533" s="2">
        <v>110.64342427559839</v>
      </c>
      <c r="AH533" s="2">
        <v>599.05770930273093</v>
      </c>
      <c r="AI533" s="2">
        <v>495671.14263391128</v>
      </c>
      <c r="AJ533" s="2">
        <v>446213.32677824417</v>
      </c>
      <c r="AL533" s="25">
        <v>0.91542283752687015</v>
      </c>
      <c r="AM533" s="25">
        <v>0.91497549349320284</v>
      </c>
      <c r="AN533" s="25">
        <v>0.9115894699982523</v>
      </c>
      <c r="AO533" s="25">
        <v>0.84499079983562242</v>
      </c>
      <c r="AP533" s="25">
        <v>0.61651263426913583</v>
      </c>
      <c r="AQ533" s="25">
        <v>0.91542283752687015</v>
      </c>
      <c r="AR533" s="25">
        <v>0.91497549349320284</v>
      </c>
      <c r="AS533" s="25">
        <v>0.9115894699982523</v>
      </c>
      <c r="AT533" s="25">
        <v>0.84499079983562242</v>
      </c>
      <c r="AU533" s="25">
        <v>0.61651263426913583</v>
      </c>
      <c r="AW533" s="1">
        <v>12.831777110979862</v>
      </c>
      <c r="AX533" s="1">
        <v>14.874735599917884</v>
      </c>
      <c r="AY533" s="2">
        <v>1543393.8576027025</v>
      </c>
      <c r="AZ533" s="1">
        <v>14.828238212661086</v>
      </c>
      <c r="BA533" s="1">
        <v>16.829366512572875</v>
      </c>
      <c r="BB533" s="2">
        <v>1100621.2936910286</v>
      </c>
      <c r="BC533" s="2">
        <f t="shared" si="72"/>
        <v>-442772.56391167385</v>
      </c>
      <c r="BD533" s="242">
        <f t="shared" si="73"/>
        <v>1.9964611016812235</v>
      </c>
      <c r="BE533" s="510">
        <f t="shared" si="67"/>
        <v>-221778.70810446257</v>
      </c>
      <c r="BF533" s="161">
        <f t="shared" si="68"/>
        <v>509690.48015407543</v>
      </c>
      <c r="BG533" s="2">
        <f t="shared" si="69"/>
        <v>1271896.8203347453</v>
      </c>
      <c r="BI533">
        <f t="shared" si="70"/>
        <v>0</v>
      </c>
      <c r="BJ533" s="90">
        <f t="shared" si="71"/>
        <v>1</v>
      </c>
      <c r="BP533" s="206">
        <f t="shared" si="74"/>
        <v>1271896.8203347453</v>
      </c>
    </row>
    <row r="534" spans="1:68">
      <c r="A534" s="11">
        <v>528</v>
      </c>
      <c r="C534" s="25">
        <v>0.92442611326167845</v>
      </c>
      <c r="D534" s="25">
        <v>7.5573886738321522E-2</v>
      </c>
      <c r="E534" s="426" t="e">
        <v>#REF!</v>
      </c>
      <c r="F534" s="25">
        <v>0.85362764403406077</v>
      </c>
      <c r="G534" s="25">
        <v>0.14637235596593925</v>
      </c>
      <c r="H534" s="426" t="e">
        <v>#REF!</v>
      </c>
      <c r="I534" s="25">
        <v>0.74482477786073809</v>
      </c>
      <c r="J534" s="25">
        <v>0.25517522213926191</v>
      </c>
      <c r="K534" s="426" t="e">
        <v>#REF!</v>
      </c>
      <c r="L534" s="25">
        <v>0.11036700990435699</v>
      </c>
      <c r="M534" s="25">
        <v>0.5009382286088413</v>
      </c>
      <c r="N534" s="25">
        <v>0.38869476148680171</v>
      </c>
      <c r="O534" s="25">
        <v>-10.84153625071362</v>
      </c>
      <c r="P534" s="25">
        <v>3.2430993747981279E-2</v>
      </c>
      <c r="Q534" s="25">
        <v>7.6407132157778172E-5</v>
      </c>
      <c r="R534" s="25">
        <v>1.0456521367547666</v>
      </c>
      <c r="S534" s="146"/>
      <c r="T534">
        <v>0.98293214902583137</v>
      </c>
      <c r="U534">
        <v>0.45238999919116385</v>
      </c>
      <c r="V534">
        <v>0.34080882205655455</v>
      </c>
      <c r="W534">
        <v>1</v>
      </c>
      <c r="Y534" s="2">
        <v>1201.1299003607789</v>
      </c>
      <c r="Z534" s="2">
        <v>3660.8745730019909</v>
      </c>
      <c r="AA534" s="2">
        <v>2922.1884351555882</v>
      </c>
      <c r="AB534" s="2">
        <v>2944.9318295210132</v>
      </c>
      <c r="AC534" s="2">
        <v>176.04309653071027</v>
      </c>
      <c r="AD534" s="2">
        <v>69.936595185904011</v>
      </c>
      <c r="AE534" s="2">
        <v>548.42310886240011</v>
      </c>
      <c r="AF534" s="2">
        <v>1041.4238773080115</v>
      </c>
      <c r="AG534" s="2">
        <v>124.57581228744949</v>
      </c>
      <c r="AH534" s="2">
        <v>171.45517610809696</v>
      </c>
      <c r="AI534" s="2">
        <v>413916.37471473595</v>
      </c>
      <c r="AJ534" s="2">
        <v>388177.27510780521</v>
      </c>
      <c r="AL534" s="25">
        <v>0.91376761545265051</v>
      </c>
      <c r="AM534" s="25">
        <v>0.91773128331254883</v>
      </c>
      <c r="AN534" s="25">
        <v>0.90507800721465848</v>
      </c>
      <c r="AO534" s="25">
        <v>0.8587604809868794</v>
      </c>
      <c r="AP534" s="25">
        <v>0.63626261030603004</v>
      </c>
      <c r="AQ534" s="25">
        <v>0.91376761545265051</v>
      </c>
      <c r="AR534" s="25">
        <v>0.91773128331254883</v>
      </c>
      <c r="AS534" s="25">
        <v>0.90507800721465848</v>
      </c>
      <c r="AT534" s="25">
        <v>0.8587604809868794</v>
      </c>
      <c r="AU534" s="25">
        <v>0.63626261030603004</v>
      </c>
      <c r="AW534" s="1">
        <v>13.021190616913282</v>
      </c>
      <c r="AX534" s="1">
        <v>15.055226945837463</v>
      </c>
      <c r="AY534" s="2">
        <v>1353059.5369881205</v>
      </c>
      <c r="AZ534" s="1">
        <v>15.04277478930222</v>
      </c>
      <c r="BA534" s="1">
        <v>17.040305085834266</v>
      </c>
      <c r="BB534" s="2">
        <v>1027150.1681193168</v>
      </c>
      <c r="BC534" s="2">
        <f t="shared" si="72"/>
        <v>-325909.36886880372</v>
      </c>
      <c r="BD534" s="242">
        <f t="shared" si="73"/>
        <v>2.0215841723889376</v>
      </c>
      <c r="BE534" s="510">
        <f t="shared" si="67"/>
        <v>-161214.83998545137</v>
      </c>
      <c r="BF534" s="161">
        <f t="shared" si="68"/>
        <v>730330.96171800466</v>
      </c>
      <c r="BG534" s="2">
        <f t="shared" si="69"/>
        <v>1379693.7981690383</v>
      </c>
      <c r="BI534">
        <f t="shared" si="70"/>
        <v>0</v>
      </c>
      <c r="BJ534" s="90">
        <f t="shared" si="71"/>
        <v>1</v>
      </c>
      <c r="BP534" s="206">
        <f t="shared" si="74"/>
        <v>1379693.7981690383</v>
      </c>
    </row>
    <row r="535" spans="1:68">
      <c r="A535" s="11">
        <v>529</v>
      </c>
      <c r="C535" s="25">
        <v>0.92718104269928181</v>
      </c>
      <c r="D535" s="25">
        <v>7.281895730071819E-2</v>
      </c>
      <c r="E535" s="426" t="e">
        <v>#REF!</v>
      </c>
      <c r="F535" s="25">
        <v>0.85766515615057592</v>
      </c>
      <c r="G535" s="25">
        <v>0.14233484384942413</v>
      </c>
      <c r="H535" s="426" t="e">
        <v>#REF!</v>
      </c>
      <c r="I535" s="25">
        <v>0.73755221818418748</v>
      </c>
      <c r="J535" s="25">
        <v>0.26244778181581252</v>
      </c>
      <c r="K535" s="426" t="e">
        <v>#REF!</v>
      </c>
      <c r="L535" s="25">
        <v>0.10527285883433213</v>
      </c>
      <c r="M535" s="25">
        <v>0.49620482397013899</v>
      </c>
      <c r="N535" s="25">
        <v>0.39852231719552889</v>
      </c>
      <c r="O535" s="25">
        <v>-11.246763786172851</v>
      </c>
      <c r="P535" s="25">
        <v>3.7509470671932367E-2</v>
      </c>
      <c r="Q535" s="25">
        <v>6.3063650390232897E-5</v>
      </c>
      <c r="R535" s="25">
        <v>1.0609025716371214</v>
      </c>
      <c r="S535" s="146"/>
      <c r="T535">
        <v>0.94852649177303749</v>
      </c>
      <c r="U535">
        <v>0.44214120774181542</v>
      </c>
      <c r="V535">
        <v>0.34867634911420564</v>
      </c>
      <c r="W535">
        <v>1</v>
      </c>
      <c r="Y535" s="2">
        <v>224.0052186189256</v>
      </c>
      <c r="Z535" s="2">
        <v>1340.6583789127626</v>
      </c>
      <c r="AA535" s="2">
        <v>592.83227067298913</v>
      </c>
      <c r="AB535" s="2">
        <v>49.250609089437781</v>
      </c>
      <c r="AC535" s="2">
        <v>313.06282270149438</v>
      </c>
      <c r="AD535" s="2">
        <v>1884.8276576878957</v>
      </c>
      <c r="AE535" s="2">
        <v>573.3954631854989</v>
      </c>
      <c r="AF535" s="2">
        <v>1059.0857908371283</v>
      </c>
      <c r="AG535" s="2">
        <v>167.29036310300376</v>
      </c>
      <c r="AH535" s="2">
        <v>325.7805393732117</v>
      </c>
      <c r="AI535" s="2">
        <v>556986.25365626987</v>
      </c>
      <c r="AJ535" s="2">
        <v>518628.16002444486</v>
      </c>
      <c r="AL535" s="25">
        <v>0.9175241260725655</v>
      </c>
      <c r="AM535" s="25">
        <v>0.91654311904971242</v>
      </c>
      <c r="AN535" s="25">
        <v>0.9056381463494092</v>
      </c>
      <c r="AO535" s="25">
        <v>0.83942819746940844</v>
      </c>
      <c r="AP535" s="25">
        <v>0.71753957996248752</v>
      </c>
      <c r="AQ535" s="25">
        <v>0.9175241260725655</v>
      </c>
      <c r="AR535" s="25">
        <v>0.91654311904971242</v>
      </c>
      <c r="AS535" s="25">
        <v>0.9056381463494092</v>
      </c>
      <c r="AT535" s="25">
        <v>0.83942819746940844</v>
      </c>
      <c r="AU535" s="25">
        <v>0.71753957996248752</v>
      </c>
      <c r="AW535" s="1">
        <v>13.223573765209419</v>
      </c>
      <c r="AX535" s="1">
        <v>15.02863406360167</v>
      </c>
      <c r="AY535" s="2">
        <v>1716080.2810721172</v>
      </c>
      <c r="AZ535" s="1">
        <v>15.288937363145285</v>
      </c>
      <c r="BA535" s="1">
        <v>17.113853402842274</v>
      </c>
      <c r="BB535" s="2">
        <v>1234201.2736357329</v>
      </c>
      <c r="BC535" s="2">
        <f t="shared" si="72"/>
        <v>-481879.00743638421</v>
      </c>
      <c r="BD535" s="242">
        <f t="shared" si="73"/>
        <v>2.0653635979358658</v>
      </c>
      <c r="BE535" s="510">
        <f t="shared" si="67"/>
        <v>-233314.37036944798</v>
      </c>
      <c r="BF535" s="161">
        <f t="shared" si="68"/>
        <v>399691.5213613899</v>
      </c>
      <c r="BG535" s="2">
        <f t="shared" si="69"/>
        <v>1212028.7044675127</v>
      </c>
      <c r="BI535">
        <f t="shared" si="70"/>
        <v>0</v>
      </c>
      <c r="BJ535" s="90">
        <f t="shared" si="71"/>
        <v>1</v>
      </c>
      <c r="BP535" s="206">
        <f t="shared" si="74"/>
        <v>1212028.7044675127</v>
      </c>
    </row>
    <row r="536" spans="1:68">
      <c r="A536" s="11">
        <v>530</v>
      </c>
      <c r="C536" s="25">
        <v>0.93225176163397128</v>
      </c>
      <c r="D536" s="25">
        <v>6.7748238366028724E-2</v>
      </c>
      <c r="E536" s="426" t="e">
        <v>#REF!</v>
      </c>
      <c r="F536" s="25">
        <v>0.8530549656378108</v>
      </c>
      <c r="G536" s="25">
        <v>0.1469450343621892</v>
      </c>
      <c r="H536" s="426" t="e">
        <v>#REF!</v>
      </c>
      <c r="I536" s="25">
        <v>0.77396187764469859</v>
      </c>
      <c r="J536" s="25">
        <v>0.22603812235530144</v>
      </c>
      <c r="K536" s="426" t="e">
        <v>#REF!</v>
      </c>
      <c r="L536" s="25">
        <v>9.6861791892419946E-2</v>
      </c>
      <c r="M536" s="25">
        <v>0.49864028490821799</v>
      </c>
      <c r="N536" s="25">
        <v>0.40449792319936206</v>
      </c>
      <c r="O536" s="25">
        <v>-11.567665311455206</v>
      </c>
      <c r="P536" s="25">
        <v>4.1101990001721815E-2</v>
      </c>
      <c r="Q536" s="25">
        <v>5.3203747020387577E-5</v>
      </c>
      <c r="R536" s="25">
        <v>1.0817408026169231</v>
      </c>
      <c r="S536" s="146"/>
      <c r="T536">
        <v>0.89068472026167989</v>
      </c>
      <c r="U536">
        <v>0.45708117216034694</v>
      </c>
      <c r="V536">
        <v>0.30068213456963161</v>
      </c>
      <c r="W536">
        <v>1</v>
      </c>
      <c r="Y536" s="2">
        <v>460.60686270931882</v>
      </c>
      <c r="Z536" s="2">
        <v>1495.9426675780635</v>
      </c>
      <c r="AA536" s="2">
        <v>914.35915362907349</v>
      </c>
      <c r="AB536" s="2">
        <v>182.96161112701861</v>
      </c>
      <c r="AC536" s="2">
        <v>2086.7352644349071</v>
      </c>
      <c r="AD536" s="2">
        <v>1342.9701137818274</v>
      </c>
      <c r="AE536" s="2">
        <v>571.9149479821092</v>
      </c>
      <c r="AF536" s="2">
        <v>1277.238505079122</v>
      </c>
      <c r="AG536" s="2">
        <v>102.19769318638835</v>
      </c>
      <c r="AH536" s="2">
        <v>417.98473687959415</v>
      </c>
      <c r="AI536" s="2">
        <v>435873.38553339936</v>
      </c>
      <c r="AJ536" s="2">
        <v>379260.14430710487</v>
      </c>
      <c r="AL536" s="25">
        <v>0.91291889908064894</v>
      </c>
      <c r="AM536" s="25">
        <v>0.9155082771454105</v>
      </c>
      <c r="AN536" s="25">
        <v>0.9090958723006759</v>
      </c>
      <c r="AO536" s="25">
        <v>0.89107223520864587</v>
      </c>
      <c r="AP536" s="25">
        <v>0.69621160074606947</v>
      </c>
      <c r="AQ536" s="25">
        <v>0.91291889908064894</v>
      </c>
      <c r="AR536" s="25">
        <v>0.9155082771454105</v>
      </c>
      <c r="AS536" s="25">
        <v>0.9090958723006759</v>
      </c>
      <c r="AT536" s="25">
        <v>0.89107223520864587</v>
      </c>
      <c r="AU536" s="25">
        <v>0.69621160074606947</v>
      </c>
      <c r="AW536" s="1">
        <v>13.161500564516912</v>
      </c>
      <c r="AX536" s="1">
        <v>15.002292117676211</v>
      </c>
      <c r="AY536" s="2">
        <v>1269607.3005914842</v>
      </c>
      <c r="AZ536" s="1">
        <v>15.483281400898232</v>
      </c>
      <c r="BA536" s="1">
        <v>17.344820415687888</v>
      </c>
      <c r="BB536" s="2">
        <v>862363.69874330936</v>
      </c>
      <c r="BC536" s="2">
        <f t="shared" si="72"/>
        <v>-407243.60184817482</v>
      </c>
      <c r="BD536" s="242">
        <f t="shared" si="73"/>
        <v>2.3217808363813202</v>
      </c>
      <c r="BE536" s="510">
        <f t="shared" si="67"/>
        <v>-175401.3968359289</v>
      </c>
      <c r="BF536" s="161">
        <f t="shared" si="68"/>
        <v>836232.78973122174</v>
      </c>
      <c r="BG536" s="2">
        <f t="shared" si="69"/>
        <v>1614961.3254004079</v>
      </c>
      <c r="BI536">
        <f t="shared" si="70"/>
        <v>0</v>
      </c>
      <c r="BJ536" s="90">
        <f t="shared" si="71"/>
        <v>1</v>
      </c>
      <c r="BP536" s="206">
        <f t="shared" si="74"/>
        <v>1614961.3254004079</v>
      </c>
    </row>
    <row r="537" spans="1:68">
      <c r="A537" s="11">
        <v>531</v>
      </c>
      <c r="C537" s="25">
        <v>0.91627313102541574</v>
      </c>
      <c r="D537" s="25">
        <v>8.3726868974584284E-2</v>
      </c>
      <c r="E537" s="426" t="e">
        <v>#REF!</v>
      </c>
      <c r="F537" s="25">
        <v>0.85253364695785339</v>
      </c>
      <c r="G537" s="25">
        <v>0.14746635304214659</v>
      </c>
      <c r="H537" s="426" t="e">
        <v>#REF!</v>
      </c>
      <c r="I537" s="25">
        <v>0.76389889595843119</v>
      </c>
      <c r="J537" s="25">
        <v>0.23610110404156878</v>
      </c>
      <c r="K537" s="426" t="e">
        <v>#REF!</v>
      </c>
      <c r="L537" s="25">
        <v>0.13144327425413616</v>
      </c>
      <c r="M537" s="25">
        <v>0.50425170608589087</v>
      </c>
      <c r="N537" s="25">
        <v>0.36430501965997297</v>
      </c>
      <c r="O537" s="25">
        <v>-11.361948924207143</v>
      </c>
      <c r="P537" s="25">
        <v>3.613083620975939E-2</v>
      </c>
      <c r="Q537" s="25">
        <v>5.3040552079759946E-5</v>
      </c>
      <c r="R537" s="25">
        <v>1.0837696310251805</v>
      </c>
      <c r="S537" s="146"/>
      <c r="T537">
        <v>1.0269052198191446</v>
      </c>
      <c r="U537">
        <v>0.45645346865184877</v>
      </c>
      <c r="V537">
        <v>0.3152668298442442</v>
      </c>
      <c r="W537">
        <v>1</v>
      </c>
      <c r="Y537" s="2">
        <v>581.17153687902362</v>
      </c>
      <c r="Z537" s="2">
        <v>2204.2903586856323</v>
      </c>
      <c r="AA537" s="2">
        <v>2278.7638601553381</v>
      </c>
      <c r="AB537" s="2">
        <v>10391.428531752463</v>
      </c>
      <c r="AC537" s="2">
        <v>3773.7933164093938</v>
      </c>
      <c r="AD537" s="2">
        <v>253.69699417173595</v>
      </c>
      <c r="AE537" s="2">
        <v>547.48314137510374</v>
      </c>
      <c r="AF537" s="2">
        <v>787.28641871856155</v>
      </c>
      <c r="AG537" s="2">
        <v>125.26162428432278</v>
      </c>
      <c r="AH537" s="2">
        <v>329.15749762458807</v>
      </c>
      <c r="AI537" s="2">
        <v>538380.19950174494</v>
      </c>
      <c r="AJ537" s="2">
        <v>492471.15350344125</v>
      </c>
      <c r="AL537" s="25">
        <v>0.91606483880768297</v>
      </c>
      <c r="AM537" s="25">
        <v>0.91267726855265097</v>
      </c>
      <c r="AN537" s="25">
        <v>0.90535983682989818</v>
      </c>
      <c r="AO537" s="25">
        <v>0.86516330781412942</v>
      </c>
      <c r="AP537" s="25">
        <v>0.76153236710319572</v>
      </c>
      <c r="AQ537" s="25">
        <v>0.91606483880768297</v>
      </c>
      <c r="AR537" s="25">
        <v>0.91267726855265097</v>
      </c>
      <c r="AS537" s="25">
        <v>0.90535983682989818</v>
      </c>
      <c r="AT537" s="25">
        <v>0.86516330781412942</v>
      </c>
      <c r="AU537" s="25">
        <v>0.76153236710319572</v>
      </c>
      <c r="AW537" s="1">
        <v>13.296826430782726</v>
      </c>
      <c r="AX537" s="1">
        <v>15.036846888777713</v>
      </c>
      <c r="AY537" s="2">
        <v>1864460.4231525133</v>
      </c>
      <c r="AZ537" s="1">
        <v>15.198787557885044</v>
      </c>
      <c r="BA537" s="1">
        <v>16.994133285763724</v>
      </c>
      <c r="BB537" s="2">
        <v>1499170.3362005951</v>
      </c>
      <c r="BC537" s="2">
        <f t="shared" si="72"/>
        <v>-365290.0869519182</v>
      </c>
      <c r="BD537" s="242">
        <f t="shared" si="73"/>
        <v>1.901961127102318</v>
      </c>
      <c r="BE537" s="510">
        <f t="shared" si="67"/>
        <v>-192059.70182389909</v>
      </c>
      <c r="BF537" s="161">
        <f t="shared" si="68"/>
        <v>263031.8057727227</v>
      </c>
      <c r="BG537" s="2">
        <f t="shared" si="69"/>
        <v>932635.67306101206</v>
      </c>
      <c r="BI537">
        <f t="shared" si="70"/>
        <v>0</v>
      </c>
      <c r="BJ537" s="90">
        <f t="shared" si="71"/>
        <v>1</v>
      </c>
      <c r="BP537" s="206">
        <f t="shared" si="74"/>
        <v>932635.67306101206</v>
      </c>
    </row>
    <row r="538" spans="1:68">
      <c r="A538" s="11">
        <v>532</v>
      </c>
      <c r="C538" s="25">
        <v>0.92093409530011316</v>
      </c>
      <c r="D538" s="25">
        <v>7.9065904699886863E-2</v>
      </c>
      <c r="E538" s="426" t="e">
        <v>#REF!</v>
      </c>
      <c r="F538" s="25">
        <v>0.85988547658373449</v>
      </c>
      <c r="G538" s="25">
        <v>0.14011452341626546</v>
      </c>
      <c r="H538" s="426" t="e">
        <v>#REF!</v>
      </c>
      <c r="I538" s="25">
        <v>0.76300855370437037</v>
      </c>
      <c r="J538" s="25">
        <v>0.2369914462956296</v>
      </c>
      <c r="K538" s="426" t="e">
        <v>#REF!</v>
      </c>
      <c r="L538" s="25">
        <v>0.14449771410753892</v>
      </c>
      <c r="M538" s="25">
        <v>0.50226361205728942</v>
      </c>
      <c r="N538" s="25">
        <v>0.35323867383517166</v>
      </c>
      <c r="O538" s="25">
        <v>-11.624442288576759</v>
      </c>
      <c r="P538" s="25">
        <v>3.3409486382340689E-2</v>
      </c>
      <c r="Q538" s="25">
        <v>3.6389006050628186E-5</v>
      </c>
      <c r="R538" s="25">
        <v>1.1437509875991618</v>
      </c>
      <c r="S538" s="146"/>
      <c r="T538">
        <v>0.99862202778836784</v>
      </c>
      <c r="U538">
        <v>0.4365064429932356</v>
      </c>
      <c r="V538">
        <v>0.31398578211326372</v>
      </c>
      <c r="W538">
        <v>1</v>
      </c>
      <c r="Y538" s="2">
        <v>209.78125608169825</v>
      </c>
      <c r="Z538" s="2">
        <v>4094.2058249586553</v>
      </c>
      <c r="AA538" s="2">
        <v>70.477173903704411</v>
      </c>
      <c r="AB538" s="2">
        <v>9939.4472551056315</v>
      </c>
      <c r="AC538" s="2">
        <v>817.93553034877527</v>
      </c>
      <c r="AD538" s="2">
        <v>1718.8702036731736</v>
      </c>
      <c r="AE538" s="2">
        <v>587.30414275351222</v>
      </c>
      <c r="AF538" s="2">
        <v>929.70793739158944</v>
      </c>
      <c r="AG538" s="2">
        <v>150.55052435948068</v>
      </c>
      <c r="AH538" s="2">
        <v>399.36726546047146</v>
      </c>
      <c r="AI538" s="2">
        <v>669847.36865687848</v>
      </c>
      <c r="AJ538" s="2">
        <v>626381.8778904276</v>
      </c>
      <c r="AL538" s="25">
        <v>0.91792715822954518</v>
      </c>
      <c r="AM538" s="25">
        <v>0.91513430313112121</v>
      </c>
      <c r="AN538" s="25">
        <v>0.89567209862748576</v>
      </c>
      <c r="AO538" s="25">
        <v>0.88968491740293565</v>
      </c>
      <c r="AP538" s="25">
        <v>0.61887515955382588</v>
      </c>
      <c r="AQ538" s="25">
        <v>0.91792715822954518</v>
      </c>
      <c r="AR538" s="25">
        <v>0.91513430313112121</v>
      </c>
      <c r="AS538" s="25">
        <v>0.89567209862748576</v>
      </c>
      <c r="AT538" s="25">
        <v>0.88968491740293565</v>
      </c>
      <c r="AU538" s="25">
        <v>0.61887515955382588</v>
      </c>
      <c r="AW538" s="1">
        <v>12.960279649798425</v>
      </c>
      <c r="AX538" s="1">
        <v>14.997355915429047</v>
      </c>
      <c r="AY538" s="2">
        <v>2175331.6367552136</v>
      </c>
      <c r="AZ538" s="1">
        <v>15.102416597650532</v>
      </c>
      <c r="BA538" s="1">
        <v>17.107111187030455</v>
      </c>
      <c r="BB538" s="2">
        <v>1678986.5245918571</v>
      </c>
      <c r="BC538" s="2">
        <f t="shared" si="72"/>
        <v>-496345.11216335651</v>
      </c>
      <c r="BD538" s="242">
        <f t="shared" si="73"/>
        <v>2.1421369478521068</v>
      </c>
      <c r="BE538" s="510">
        <f t="shared" si="67"/>
        <v>-231705.59317462656</v>
      </c>
      <c r="BF538" s="161">
        <f t="shared" si="68"/>
        <v>-101686.89278746559</v>
      </c>
      <c r="BG538" s="2">
        <f t="shared" si="69"/>
        <v>737400.131032228</v>
      </c>
      <c r="BI538">
        <f t="shared" si="70"/>
        <v>0</v>
      </c>
      <c r="BJ538" s="90">
        <f t="shared" si="71"/>
        <v>1</v>
      </c>
      <c r="BP538" s="206">
        <f t="shared" si="74"/>
        <v>737400.131032228</v>
      </c>
    </row>
    <row r="539" spans="1:68">
      <c r="A539" s="11">
        <v>533</v>
      </c>
      <c r="C539" s="25">
        <v>0.91241053283275753</v>
      </c>
      <c r="D539" s="25">
        <v>8.7589467167242502E-2</v>
      </c>
      <c r="E539" s="426" t="e">
        <v>#REF!</v>
      </c>
      <c r="F539" s="25">
        <v>0.85935529600314198</v>
      </c>
      <c r="G539" s="25">
        <v>0.14064470399685802</v>
      </c>
      <c r="H539" s="426" t="e">
        <v>#REF!</v>
      </c>
      <c r="I539" s="25">
        <v>0.7525627080239734</v>
      </c>
      <c r="J539" s="25">
        <v>0.24743729197602662</v>
      </c>
      <c r="K539" s="426" t="e">
        <v>#REF!</v>
      </c>
      <c r="L539" s="25">
        <v>0.13776127516888154</v>
      </c>
      <c r="M539" s="25">
        <v>0.50327219724899519</v>
      </c>
      <c r="N539" s="25">
        <v>0.35896652758212327</v>
      </c>
      <c r="O539" s="25">
        <v>-11.089043504858507</v>
      </c>
      <c r="P539" s="25">
        <v>3.5476829701960609E-2</v>
      </c>
      <c r="Q539" s="25">
        <v>6.7795369800621573E-5</v>
      </c>
      <c r="R539" s="25">
        <v>1.0576814875972405</v>
      </c>
      <c r="S539" s="146"/>
      <c r="T539">
        <v>1.1338917766740446</v>
      </c>
      <c r="U539">
        <v>0.44391418498313007</v>
      </c>
      <c r="V539">
        <v>0.32787743976877098</v>
      </c>
      <c r="W539">
        <v>1</v>
      </c>
      <c r="Y539" s="2">
        <v>46.373244096566701</v>
      </c>
      <c r="Z539" s="2">
        <v>1813.8038196073626</v>
      </c>
      <c r="AA539" s="2">
        <v>951.20213355777128</v>
      </c>
      <c r="AB539" s="2">
        <v>3908.8947550135426</v>
      </c>
      <c r="AC539" s="2">
        <v>202.16967572478208</v>
      </c>
      <c r="AD539" s="2">
        <v>86.741320951825415</v>
      </c>
      <c r="AE539" s="2">
        <v>515.25662969491532</v>
      </c>
      <c r="AF539" s="2">
        <v>1034.7897861491865</v>
      </c>
      <c r="AG539" s="2">
        <v>137.76688996807619</v>
      </c>
      <c r="AH539" s="2">
        <v>517.65044786782357</v>
      </c>
      <c r="AI539" s="2">
        <v>434346.16475875513</v>
      </c>
      <c r="AJ539" s="2">
        <v>402458.77273402375</v>
      </c>
      <c r="AL539" s="25">
        <v>0.92110788493785989</v>
      </c>
      <c r="AM539" s="25">
        <v>0.91118564419474546</v>
      </c>
      <c r="AN539" s="25">
        <v>0.91027868889416963</v>
      </c>
      <c r="AO539" s="25">
        <v>0.8434763008722711</v>
      </c>
      <c r="AP539" s="25">
        <v>0.61635000707121756</v>
      </c>
      <c r="AQ539" s="25">
        <v>0.92110788493785989</v>
      </c>
      <c r="AR539" s="25">
        <v>0.91118564419474546</v>
      </c>
      <c r="AS539" s="25">
        <v>0.91027868889416963</v>
      </c>
      <c r="AT539" s="25">
        <v>0.8434763008722711</v>
      </c>
      <c r="AU539" s="25">
        <v>0.61635000707121756</v>
      </c>
      <c r="AW539" s="1">
        <v>13.149210653613107</v>
      </c>
      <c r="AX539" s="1">
        <v>15.261297197974178</v>
      </c>
      <c r="AY539" s="2">
        <v>1458458.423311932</v>
      </c>
      <c r="AZ539" s="1">
        <v>14.8885981180716</v>
      </c>
      <c r="BA539" s="1">
        <v>16.951086774137565</v>
      </c>
      <c r="BB539" s="2">
        <v>1173110.0394057618</v>
      </c>
      <c r="BC539" s="2">
        <f t="shared" si="72"/>
        <v>-285348.38390617026</v>
      </c>
      <c r="BD539" s="242">
        <f t="shared" si="73"/>
        <v>1.7393874644584937</v>
      </c>
      <c r="BE539" s="510">
        <f t="shared" si="67"/>
        <v>-164051.07529908809</v>
      </c>
      <c r="BF539" s="161">
        <f t="shared" si="68"/>
        <v>645415.28126616497</v>
      </c>
      <c r="BG539" s="2">
        <f t="shared" si="69"/>
        <v>1209065.6594856945</v>
      </c>
      <c r="BI539">
        <f t="shared" si="70"/>
        <v>0</v>
      </c>
      <c r="BJ539" s="90">
        <f t="shared" si="71"/>
        <v>1</v>
      </c>
      <c r="BP539" s="206">
        <f t="shared" si="74"/>
        <v>1209065.6594856945</v>
      </c>
    </row>
    <row r="540" spans="1:68">
      <c r="A540" s="11">
        <v>534</v>
      </c>
      <c r="C540" s="25">
        <v>0.92063145447603567</v>
      </c>
      <c r="D540" s="25">
        <v>7.9368545523964371E-2</v>
      </c>
      <c r="E540" s="426" t="e">
        <v>#REF!</v>
      </c>
      <c r="F540" s="25">
        <v>0.85819021220581448</v>
      </c>
      <c r="G540" s="25">
        <v>0.14180978779418557</v>
      </c>
      <c r="H540" s="426" t="e">
        <v>#REF!</v>
      </c>
      <c r="I540" s="25">
        <v>0.76056330181874099</v>
      </c>
      <c r="J540" s="25">
        <v>0.23943669818125901</v>
      </c>
      <c r="K540" s="426" t="e">
        <v>#REF!</v>
      </c>
      <c r="L540" s="25">
        <v>0.15295974288862874</v>
      </c>
      <c r="M540" s="25">
        <v>0.49834336515334426</v>
      </c>
      <c r="N540" s="25">
        <v>0.34869689195802706</v>
      </c>
      <c r="O540" s="25">
        <v>-10.987411522073508</v>
      </c>
      <c r="P540" s="25">
        <v>3.3455401186656103E-2</v>
      </c>
      <c r="Q540" s="25">
        <v>6.8939264044720426E-5</v>
      </c>
      <c r="R540" s="25">
        <v>1.0643149607387614</v>
      </c>
      <c r="S540" s="146"/>
      <c r="T540">
        <v>1.0427650098807102</v>
      </c>
      <c r="U540">
        <v>0.44149386823335424</v>
      </c>
      <c r="V540">
        <v>0.31941457683608543</v>
      </c>
      <c r="W540">
        <v>1</v>
      </c>
      <c r="Y540" s="2">
        <v>74.817241508634055</v>
      </c>
      <c r="Z540" s="2">
        <v>134.30226429169795</v>
      </c>
      <c r="AA540" s="2">
        <v>586.98885548385408</v>
      </c>
      <c r="AB540" s="2">
        <v>3229.3549493290138</v>
      </c>
      <c r="AC540" s="2">
        <v>45.22626111341097</v>
      </c>
      <c r="AD540" s="2">
        <v>2686.5029065504486</v>
      </c>
      <c r="AE540" s="2">
        <v>528.78630103132571</v>
      </c>
      <c r="AF540" s="2">
        <v>1144.3119505170416</v>
      </c>
      <c r="AG540" s="2">
        <v>61.522573871902338</v>
      </c>
      <c r="AH540" s="2">
        <v>670.29689981792319</v>
      </c>
      <c r="AI540" s="2">
        <v>409294.46386042482</v>
      </c>
      <c r="AJ540" s="2">
        <v>376336.23143971321</v>
      </c>
      <c r="AL540" s="25">
        <v>0.91431303385184548</v>
      </c>
      <c r="AM540" s="25">
        <v>0.91947654921467059</v>
      </c>
      <c r="AN540" s="25">
        <v>0.90364448328795699</v>
      </c>
      <c r="AO540" s="25">
        <v>0.88405148780479215</v>
      </c>
      <c r="AP540" s="25">
        <v>0.72065195666682014</v>
      </c>
      <c r="AQ540" s="25">
        <v>0.91431303385184548</v>
      </c>
      <c r="AR540" s="25">
        <v>0.91947654921467059</v>
      </c>
      <c r="AS540" s="25">
        <v>0.90364448328795699</v>
      </c>
      <c r="AT540" s="25">
        <v>0.88405148780479215</v>
      </c>
      <c r="AU540" s="25">
        <v>0.72065195666682014</v>
      </c>
      <c r="AW540" s="1">
        <v>13.430373480608617</v>
      </c>
      <c r="AX540" s="1">
        <v>15.272329351698076</v>
      </c>
      <c r="AY540" s="2">
        <v>1318691.9862880222</v>
      </c>
      <c r="AZ540" s="1">
        <v>15.318954895618029</v>
      </c>
      <c r="BA540" s="1">
        <v>17.176366734455428</v>
      </c>
      <c r="BB540" s="2">
        <v>1076660.3987190106</v>
      </c>
      <c r="BC540" s="2">
        <f t="shared" si="72"/>
        <v>-242031.58756901161</v>
      </c>
      <c r="BD540" s="242">
        <f t="shared" si="73"/>
        <v>1.888581415009412</v>
      </c>
      <c r="BE540" s="510">
        <f t="shared" si="67"/>
        <v>-128155.23103503876</v>
      </c>
      <c r="BF540" s="161">
        <f t="shared" si="68"/>
        <v>830167.77060935646</v>
      </c>
      <c r="BG540" s="2">
        <f t="shared" si="69"/>
        <v>1374372.3845798739</v>
      </c>
      <c r="BI540">
        <f t="shared" si="70"/>
        <v>0</v>
      </c>
      <c r="BJ540" s="90">
        <f t="shared" si="71"/>
        <v>1</v>
      </c>
      <c r="BP540" s="206">
        <f t="shared" si="74"/>
        <v>1374372.3845798739</v>
      </c>
    </row>
    <row r="541" spans="1:68">
      <c r="A541" s="11">
        <v>535</v>
      </c>
      <c r="C541" s="25">
        <v>0.91844330807632435</v>
      </c>
      <c r="D541" s="25">
        <v>8.1556691923675706E-2</v>
      </c>
      <c r="E541" s="426" t="e">
        <v>#REF!</v>
      </c>
      <c r="F541" s="25">
        <v>0.85247160890620255</v>
      </c>
      <c r="G541" s="25">
        <v>0.14752839109379751</v>
      </c>
      <c r="H541" s="426" t="e">
        <v>#REF!</v>
      </c>
      <c r="I541" s="25">
        <v>0.75361496321425547</v>
      </c>
      <c r="J541" s="25">
        <v>0.24638503678574455</v>
      </c>
      <c r="K541" s="426" t="e">
        <v>#REF!</v>
      </c>
      <c r="L541" s="25">
        <v>0.15422306909438954</v>
      </c>
      <c r="M541" s="25">
        <v>0.50177557515167681</v>
      </c>
      <c r="N541" s="25">
        <v>0.34400135575393365</v>
      </c>
      <c r="O541" s="25">
        <v>-11.353294652190881</v>
      </c>
      <c r="P541" s="25">
        <v>3.7304281461344464E-2</v>
      </c>
      <c r="Q541" s="25">
        <v>5.6204438303306768E-5</v>
      </c>
      <c r="R541" s="25">
        <v>1.0794913281512732</v>
      </c>
      <c r="S541" s="146"/>
      <c r="T541">
        <v>1.0653548479662021</v>
      </c>
      <c r="U541">
        <v>0.45289831715193341</v>
      </c>
      <c r="V541">
        <v>0.33018989382679603</v>
      </c>
      <c r="W541">
        <v>1</v>
      </c>
      <c r="Y541" s="2">
        <v>1260.3163358569827</v>
      </c>
      <c r="Z541" s="2">
        <v>4374.1519762206781</v>
      </c>
      <c r="AA541" s="2">
        <v>1142.7871528413302</v>
      </c>
      <c r="AB541" s="2">
        <v>4832.0279828130051</v>
      </c>
      <c r="AC541" s="2">
        <v>1452.2576472783935</v>
      </c>
      <c r="AD541" s="2">
        <v>109.69695045407124</v>
      </c>
      <c r="AE541" s="2">
        <v>564.19682670099201</v>
      </c>
      <c r="AF541" s="2">
        <v>904.3686384957216</v>
      </c>
      <c r="AG541" s="2">
        <v>96.576558326296976</v>
      </c>
      <c r="AH541" s="2">
        <v>402.15198762537148</v>
      </c>
      <c r="AI541" s="2">
        <v>999473.15052358434</v>
      </c>
      <c r="AJ541" s="2">
        <v>950960.38883392944</v>
      </c>
      <c r="AL541" s="25">
        <v>0.91948758921863072</v>
      </c>
      <c r="AM541" s="25">
        <v>0.91204055857699007</v>
      </c>
      <c r="AN541" s="25">
        <v>0.9157177847861967</v>
      </c>
      <c r="AO541" s="25">
        <v>0.86956706352266488</v>
      </c>
      <c r="AP541" s="25">
        <v>0.65489862597767368</v>
      </c>
      <c r="AQ541" s="25">
        <v>0.91948758921863072</v>
      </c>
      <c r="AR541" s="25">
        <v>0.91204055857699007</v>
      </c>
      <c r="AS541" s="25">
        <v>0.9157177847861967</v>
      </c>
      <c r="AT541" s="25">
        <v>0.86956706352266488</v>
      </c>
      <c r="AU541" s="25">
        <v>0.65489862597767368</v>
      </c>
      <c r="AW541" s="1">
        <v>13.31912828292605</v>
      </c>
      <c r="AX541" s="1">
        <v>15.33798276312903</v>
      </c>
      <c r="AY541" s="2">
        <v>3533495.371831432</v>
      </c>
      <c r="AZ541" s="1">
        <v>15.112146375897634</v>
      </c>
      <c r="BA541" s="1">
        <v>17.090507222664169</v>
      </c>
      <c r="BB541" s="2">
        <v>2645306.2525659455</v>
      </c>
      <c r="BC541" s="2">
        <f t="shared" si="72"/>
        <v>-888189.11926548649</v>
      </c>
      <c r="BD541" s="242">
        <f t="shared" si="73"/>
        <v>1.7930180929715842</v>
      </c>
      <c r="BE541" s="510">
        <f t="shared" si="67"/>
        <v>-495359.81970682909</v>
      </c>
      <c r="BF541" s="161">
        <f t="shared" si="68"/>
        <v>-1402434.8465632638</v>
      </c>
      <c r="BG541" s="2">
        <f t="shared" si="69"/>
        <v>-227362.83242232399</v>
      </c>
      <c r="BI541">
        <f t="shared" si="70"/>
        <v>0</v>
      </c>
      <c r="BJ541" s="90">
        <f t="shared" si="71"/>
        <v>1</v>
      </c>
      <c r="BP541" s="206">
        <f t="shared" si="74"/>
        <v>-227362.83242232399</v>
      </c>
    </row>
    <row r="542" spans="1:68">
      <c r="A542" s="11">
        <v>536</v>
      </c>
      <c r="C542" s="25">
        <v>0.92217371797696024</v>
      </c>
      <c r="D542" s="25">
        <v>7.7826282023039761E-2</v>
      </c>
      <c r="E542" s="426" t="e">
        <v>#REF!</v>
      </c>
      <c r="F542" s="25">
        <v>0.85669539109826665</v>
      </c>
      <c r="G542" s="25">
        <v>0.14330460890173333</v>
      </c>
      <c r="H542" s="426" t="e">
        <v>#REF!</v>
      </c>
      <c r="I542" s="25">
        <v>0.75382722905529043</v>
      </c>
      <c r="J542" s="25">
        <v>0.2461727709447096</v>
      </c>
      <c r="K542" s="426" t="e">
        <v>#REF!</v>
      </c>
      <c r="L542" s="25">
        <v>0.13295356867566277</v>
      </c>
      <c r="M542" s="25">
        <v>0.50194163602240016</v>
      </c>
      <c r="N542" s="25">
        <v>0.36510479530193707</v>
      </c>
      <c r="O542" s="25">
        <v>-11.049757199793866</v>
      </c>
      <c r="P542" s="25">
        <v>3.3513956828882439E-2</v>
      </c>
      <c r="Q542" s="25">
        <v>6.4931933544396333E-5</v>
      </c>
      <c r="R542" s="25">
        <v>1.0657147120845289</v>
      </c>
      <c r="S542" s="146"/>
      <c r="T542">
        <v>1.0104575035606109</v>
      </c>
      <c r="U542">
        <v>0.44547029310551978</v>
      </c>
      <c r="V542">
        <v>0.32708688298289135</v>
      </c>
      <c r="W542">
        <v>1</v>
      </c>
      <c r="Y542" s="2">
        <v>90.543452288006804</v>
      </c>
      <c r="Z542" s="2">
        <v>9867.3445632302919</v>
      </c>
      <c r="AA542" s="2">
        <v>3958.1767851105051</v>
      </c>
      <c r="AB542" s="2">
        <v>4648.1647255972957</v>
      </c>
      <c r="AC542" s="2">
        <v>1335.5340283096655</v>
      </c>
      <c r="AD542" s="2">
        <v>378.0305473895462</v>
      </c>
      <c r="AE542" s="2">
        <v>569.74784623947721</v>
      </c>
      <c r="AF542" s="2">
        <v>1183.6001298048625</v>
      </c>
      <c r="AG542" s="2">
        <v>76.923280494553055</v>
      </c>
      <c r="AH542" s="2">
        <v>342.63001278098864</v>
      </c>
      <c r="AI542" s="2">
        <v>405308.39000637841</v>
      </c>
      <c r="AJ542" s="2">
        <v>380116.57277924923</v>
      </c>
      <c r="AL542" s="25">
        <v>0.9202296490001538</v>
      </c>
      <c r="AM542" s="25">
        <v>0.91503462520615431</v>
      </c>
      <c r="AN542" s="25">
        <v>0.89734641067097931</v>
      </c>
      <c r="AO542" s="25">
        <v>0.89459625426362033</v>
      </c>
      <c r="AP542" s="25">
        <v>0.76128425422546786</v>
      </c>
      <c r="AQ542" s="25">
        <v>0.9202296490001538</v>
      </c>
      <c r="AR542" s="25">
        <v>0.91503462520615431</v>
      </c>
      <c r="AS542" s="25">
        <v>0.89734641067097931</v>
      </c>
      <c r="AT542" s="25">
        <v>0.89459625426362033</v>
      </c>
      <c r="AU542" s="25">
        <v>0.76128425422546786</v>
      </c>
      <c r="AW542" s="1">
        <v>13.504185148897232</v>
      </c>
      <c r="AX542" s="1">
        <v>15.178473721872162</v>
      </c>
      <c r="AY542" s="2">
        <v>1469169.1886557557</v>
      </c>
      <c r="AZ542" s="1">
        <v>15.392798214060885</v>
      </c>
      <c r="BA542" s="1">
        <v>17.133228617648417</v>
      </c>
      <c r="BB542" s="2">
        <v>1104517.0307559143</v>
      </c>
      <c r="BC542" s="2">
        <f t="shared" si="72"/>
        <v>-364652.15789984143</v>
      </c>
      <c r="BD542" s="242">
        <f t="shared" si="73"/>
        <v>1.8886130651636535</v>
      </c>
      <c r="BE542" s="510">
        <f t="shared" si="67"/>
        <v>-193079.33669739985</v>
      </c>
      <c r="BF542" s="161">
        <f t="shared" si="68"/>
        <v>691500.43516780133</v>
      </c>
      <c r="BG542" s="2">
        <f t="shared" si="69"/>
        <v>1358330.6834938275</v>
      </c>
      <c r="BI542">
        <f t="shared" si="70"/>
        <v>0</v>
      </c>
      <c r="BJ542" s="90">
        <f t="shared" si="71"/>
        <v>1</v>
      </c>
      <c r="BP542" s="206">
        <f t="shared" si="74"/>
        <v>1358330.6834938275</v>
      </c>
    </row>
    <row r="543" spans="1:68">
      <c r="A543" s="11">
        <v>537</v>
      </c>
      <c r="C543" s="25">
        <v>0.92787294060046133</v>
      </c>
      <c r="D543" s="25">
        <v>7.2127059399538701E-2</v>
      </c>
      <c r="E543" s="426" t="e">
        <v>#REF!</v>
      </c>
      <c r="F543" s="25">
        <v>0.85319077920861508</v>
      </c>
      <c r="G543" s="25">
        <v>0.14680922079138492</v>
      </c>
      <c r="H543" s="426" t="e">
        <v>#REF!</v>
      </c>
      <c r="I543" s="25">
        <v>0.73841225268558497</v>
      </c>
      <c r="J543" s="25">
        <v>0.26158774731441509</v>
      </c>
      <c r="K543" s="426" t="e">
        <v>#REF!</v>
      </c>
      <c r="L543" s="25">
        <v>0.14084521289411772</v>
      </c>
      <c r="M543" s="25">
        <v>0.50327547129327288</v>
      </c>
      <c r="N543" s="25">
        <v>0.3558793158126094</v>
      </c>
      <c r="O543" s="25">
        <v>-11.457994063885243</v>
      </c>
      <c r="P543" s="25">
        <v>3.7302379883439721E-2</v>
      </c>
      <c r="Q543" s="25">
        <v>5.0613404343383237E-5</v>
      </c>
      <c r="R543" s="25">
        <v>1.089809603247333</v>
      </c>
      <c r="S543" s="146"/>
      <c r="T543">
        <v>0.95120148362879198</v>
      </c>
      <c r="U543">
        <v>0.45718997248337384</v>
      </c>
      <c r="V543">
        <v>0.34554392044081628</v>
      </c>
      <c r="W543">
        <v>1</v>
      </c>
      <c r="Y543" s="2">
        <v>443.31751814813919</v>
      </c>
      <c r="Z543" s="2">
        <v>594.59820605785603</v>
      </c>
      <c r="AA543" s="2">
        <v>3068.3436909747556</v>
      </c>
      <c r="AB543" s="2">
        <v>4675.7719890421304</v>
      </c>
      <c r="AC543" s="2">
        <v>2092.1244296799982</v>
      </c>
      <c r="AD543" s="2">
        <v>1249.9871386669595</v>
      </c>
      <c r="AE543" s="2">
        <v>555.59640315195963</v>
      </c>
      <c r="AF543" s="2">
        <v>1255.660087606783</v>
      </c>
      <c r="AG543" s="2">
        <v>105.81082820884589</v>
      </c>
      <c r="AH543" s="2">
        <v>411.59348269389261</v>
      </c>
      <c r="AI543" s="2">
        <v>382843.13924081763</v>
      </c>
      <c r="AJ543" s="2">
        <v>354831.78278159065</v>
      </c>
      <c r="AL543" s="25">
        <v>0.91346823815046219</v>
      </c>
      <c r="AM543" s="25">
        <v>0.91305912774353248</v>
      </c>
      <c r="AN543" s="25">
        <v>0.91773988350980296</v>
      </c>
      <c r="AO543" s="25">
        <v>0.82880963950083386</v>
      </c>
      <c r="AP543" s="25">
        <v>0.78093413750812712</v>
      </c>
      <c r="AQ543" s="25">
        <v>0.91346823815046219</v>
      </c>
      <c r="AR543" s="25">
        <v>0.91305912774353248</v>
      </c>
      <c r="AS543" s="25">
        <v>0.91773988350980296</v>
      </c>
      <c r="AT543" s="25">
        <v>0.82880963950083386</v>
      </c>
      <c r="AU543" s="25">
        <v>0.78093413750812712</v>
      </c>
      <c r="AW543" s="1">
        <v>13.561731123258037</v>
      </c>
      <c r="AX543" s="1">
        <v>15.305535023654057</v>
      </c>
      <c r="AY543" s="2">
        <v>1297969.3952288064</v>
      </c>
      <c r="AZ543" s="1">
        <v>15.470911462372367</v>
      </c>
      <c r="BA543" s="1">
        <v>17.259327913565969</v>
      </c>
      <c r="BB543" s="2">
        <v>1055280.7275676802</v>
      </c>
      <c r="BC543" s="2">
        <f t="shared" si="72"/>
        <v>-242688.66766112624</v>
      </c>
      <c r="BD543" s="242">
        <f t="shared" si="73"/>
        <v>1.9091803391143305</v>
      </c>
      <c r="BE543" s="510">
        <f t="shared" si="67"/>
        <v>-127116.68074987071</v>
      </c>
      <c r="BF543" s="161">
        <f t="shared" si="68"/>
        <v>871907.58449247945</v>
      </c>
      <c r="BG543" s="2">
        <f t="shared" si="69"/>
        <v>1420065.1064118985</v>
      </c>
      <c r="BI543">
        <f t="shared" si="70"/>
        <v>0</v>
      </c>
      <c r="BJ543" s="90">
        <f t="shared" si="71"/>
        <v>1</v>
      </c>
      <c r="BP543" s="206">
        <f t="shared" si="74"/>
        <v>1420065.1064118985</v>
      </c>
    </row>
    <row r="544" spans="1:68">
      <c r="A544" s="11">
        <v>538</v>
      </c>
      <c r="C544" s="25">
        <v>0.91700768175826308</v>
      </c>
      <c r="D544" s="25">
        <v>8.2992318241736862E-2</v>
      </c>
      <c r="E544" s="426" t="e">
        <v>#REF!</v>
      </c>
      <c r="F544" s="25">
        <v>0.85517898719783447</v>
      </c>
      <c r="G544" s="25">
        <v>0.14482101280216553</v>
      </c>
      <c r="H544" s="426" t="e">
        <v>#REF!</v>
      </c>
      <c r="I544" s="25">
        <v>0.73558337321814626</v>
      </c>
      <c r="J544" s="25">
        <v>0.26441662678185379</v>
      </c>
      <c r="K544" s="426" t="e">
        <v>#REF!</v>
      </c>
      <c r="L544" s="25">
        <v>0.11764564763267837</v>
      </c>
      <c r="M544" s="25">
        <v>0.49741183355960106</v>
      </c>
      <c r="N544" s="25">
        <v>0.38494251880772057</v>
      </c>
      <c r="O544" s="25">
        <v>-10.82404538667306</v>
      </c>
      <c r="P544" s="25">
        <v>3.237050804303878E-2</v>
      </c>
      <c r="Q544" s="25">
        <v>7.7558036106728059E-5</v>
      </c>
      <c r="R544" s="25">
        <v>1.0438332044987106</v>
      </c>
      <c r="S544" s="146"/>
      <c r="T544">
        <v>1.0858619162479874</v>
      </c>
      <c r="U544">
        <v>0.45705253192589784</v>
      </c>
      <c r="V544">
        <v>0.35242940128494021</v>
      </c>
      <c r="W544">
        <v>1</v>
      </c>
      <c r="Y544" s="2">
        <v>590.28532328467065</v>
      </c>
      <c r="Z544" s="2">
        <v>730.88904134054962</v>
      </c>
      <c r="AA544" s="2">
        <v>4843.4491909853132</v>
      </c>
      <c r="AB544" s="2">
        <v>2488.7925213085273</v>
      </c>
      <c r="AC544" s="2">
        <v>737.04240392323027</v>
      </c>
      <c r="AD544" s="2">
        <v>207.56620370925992</v>
      </c>
      <c r="AE544" s="2">
        <v>563.17282669017413</v>
      </c>
      <c r="AF544" s="2">
        <v>1025.6346413629817</v>
      </c>
      <c r="AG544" s="2">
        <v>160.05703833774967</v>
      </c>
      <c r="AH544" s="2">
        <v>344.83033153530164</v>
      </c>
      <c r="AI544" s="2">
        <v>399892.83065255586</v>
      </c>
      <c r="AJ544" s="2">
        <v>376369.57198163372</v>
      </c>
      <c r="AL544" s="25">
        <v>0.91793360794743717</v>
      </c>
      <c r="AM544" s="25">
        <v>0.91307629489641817</v>
      </c>
      <c r="AN544" s="25">
        <v>0.90853020375050331</v>
      </c>
      <c r="AO544" s="25">
        <v>0.82577605765972872</v>
      </c>
      <c r="AP544" s="25">
        <v>0.70092294901675456</v>
      </c>
      <c r="AQ544" s="25">
        <v>0.91793360794743717</v>
      </c>
      <c r="AR544" s="25">
        <v>0.91307629489641817</v>
      </c>
      <c r="AS544" s="25">
        <v>0.90853020375050331</v>
      </c>
      <c r="AT544" s="25">
        <v>0.82577605765972872</v>
      </c>
      <c r="AU544" s="25">
        <v>0.70092294901675456</v>
      </c>
      <c r="AW544" s="1">
        <v>13.242563339191609</v>
      </c>
      <c r="AX544" s="1">
        <v>15.114898301629067</v>
      </c>
      <c r="AY544" s="2">
        <v>1273057.0187019031</v>
      </c>
      <c r="AZ544" s="1">
        <v>14.933244662387276</v>
      </c>
      <c r="BA544" s="1">
        <v>16.817004939942866</v>
      </c>
      <c r="BB544" s="2">
        <v>1076602.0934805397</v>
      </c>
      <c r="BC544" s="2">
        <f t="shared" si="72"/>
        <v>-196454.92522136332</v>
      </c>
      <c r="BD544" s="242">
        <f t="shared" si="73"/>
        <v>1.6906813231956672</v>
      </c>
      <c r="BE544" s="510">
        <f t="shared" si="67"/>
        <v>-116198.67240860686</v>
      </c>
      <c r="BF544" s="161">
        <f t="shared" si="68"/>
        <v>845753.11556875426</v>
      </c>
      <c r="BG544" s="2">
        <f t="shared" si="69"/>
        <v>1312717.0525014244</v>
      </c>
      <c r="BI544">
        <f t="shared" si="70"/>
        <v>0</v>
      </c>
      <c r="BJ544" s="90">
        <f t="shared" si="71"/>
        <v>1</v>
      </c>
      <c r="BP544" s="206">
        <f t="shared" si="74"/>
        <v>1312717.0525014244</v>
      </c>
    </row>
    <row r="545" spans="1:68">
      <c r="A545" s="11">
        <v>539</v>
      </c>
      <c r="C545" s="25">
        <v>0.92095941710721219</v>
      </c>
      <c r="D545" s="25">
        <v>7.904058289278787E-2</v>
      </c>
      <c r="E545" s="426" t="e">
        <v>#REF!</v>
      </c>
      <c r="F545" s="25">
        <v>0.86092993820710273</v>
      </c>
      <c r="G545" s="25">
        <v>0.13907006179289727</v>
      </c>
      <c r="H545" s="426" t="e">
        <v>#REF!</v>
      </c>
      <c r="I545" s="25">
        <v>0.72745446401295522</v>
      </c>
      <c r="J545" s="25">
        <v>0.27254553598704473</v>
      </c>
      <c r="K545" s="426" t="e">
        <v>#REF!</v>
      </c>
      <c r="L545" s="25">
        <v>0.1325170540487205</v>
      </c>
      <c r="M545" s="25">
        <v>0.50378487609618994</v>
      </c>
      <c r="N545" s="25">
        <v>0.36369806985508957</v>
      </c>
      <c r="O545" s="25">
        <v>-11.653311619276041</v>
      </c>
      <c r="P545" s="25">
        <v>3.7228858992036824E-2</v>
      </c>
      <c r="Q545" s="25">
        <v>4.1504880235286422E-5</v>
      </c>
      <c r="R545" s="25">
        <v>1.1218216716099538</v>
      </c>
      <c r="S545" s="146"/>
      <c r="T545">
        <v>1.0604201823154946</v>
      </c>
      <c r="U545">
        <v>0.43422719935676796</v>
      </c>
      <c r="V545">
        <v>0.36156582442948776</v>
      </c>
      <c r="W545">
        <v>1</v>
      </c>
      <c r="Y545" s="2">
        <v>1590.2479508708072</v>
      </c>
      <c r="Z545" s="2">
        <v>12650.016640228616</v>
      </c>
      <c r="AA545" s="2">
        <v>19.25294008913755</v>
      </c>
      <c r="AB545" s="2">
        <v>708.4001206250158</v>
      </c>
      <c r="AC545" s="2">
        <v>1655.1618907791205</v>
      </c>
      <c r="AD545" s="2">
        <v>2119.4641240978094</v>
      </c>
      <c r="AE545" s="2">
        <v>603.06236281226256</v>
      </c>
      <c r="AF545" s="2">
        <v>742.41516403016487</v>
      </c>
      <c r="AG545" s="2">
        <v>128.81126160242647</v>
      </c>
      <c r="AH545" s="2">
        <v>525.0343440188858</v>
      </c>
      <c r="AI545" s="2">
        <v>388164.53217305895</v>
      </c>
      <c r="AJ545" s="2">
        <v>365445.4070134373</v>
      </c>
      <c r="AL545" s="25">
        <v>0.9179359311377745</v>
      </c>
      <c r="AM545" s="25">
        <v>0.9208382826483279</v>
      </c>
      <c r="AN545" s="25">
        <v>0.90920206724960895</v>
      </c>
      <c r="AO545" s="25">
        <v>0.87186991759014421</v>
      </c>
      <c r="AP545" s="25">
        <v>0.61119032956865271</v>
      </c>
      <c r="AQ545" s="25">
        <v>0.9179359311377745</v>
      </c>
      <c r="AR545" s="25">
        <v>0.9208382826483279</v>
      </c>
      <c r="AS545" s="25">
        <v>0.90920206724960895</v>
      </c>
      <c r="AT545" s="25">
        <v>0.87186991759014421</v>
      </c>
      <c r="AU545" s="25">
        <v>0.61119032956865271</v>
      </c>
      <c r="AW545" s="1">
        <v>13.159108564085289</v>
      </c>
      <c r="AX545" s="1">
        <v>15.209489669950102</v>
      </c>
      <c r="AY545" s="2">
        <v>1429145.0216946679</v>
      </c>
      <c r="AZ545" s="1">
        <v>14.996032368789731</v>
      </c>
      <c r="BA545" s="1">
        <v>16.985962226799298</v>
      </c>
      <c r="BB545" s="2">
        <v>950888.66383713798</v>
      </c>
      <c r="BC545" s="2">
        <f t="shared" si="72"/>
        <v>-478256.35785752989</v>
      </c>
      <c r="BD545" s="242">
        <f t="shared" si="73"/>
        <v>1.8369238047044423</v>
      </c>
      <c r="BE545" s="510">
        <f t="shared" si="67"/>
        <v>-260357.21058908073</v>
      </c>
      <c r="BF545" s="161">
        <f t="shared" si="68"/>
        <v>676312.34855897841</v>
      </c>
      <c r="BG545" s="2">
        <f t="shared" si="69"/>
        <v>1448476.5151692186</v>
      </c>
      <c r="BI545">
        <f t="shared" si="70"/>
        <v>0</v>
      </c>
      <c r="BJ545" s="90">
        <f t="shared" si="71"/>
        <v>1</v>
      </c>
      <c r="BP545" s="206">
        <f t="shared" si="74"/>
        <v>1448476.5151692186</v>
      </c>
    </row>
    <row r="546" spans="1:68">
      <c r="A546" s="11">
        <v>540</v>
      </c>
      <c r="C546" s="25">
        <v>0.92350561566774803</v>
      </c>
      <c r="D546" s="25">
        <v>7.6494384332251988E-2</v>
      </c>
      <c r="E546" s="426" t="e">
        <v>#REF!</v>
      </c>
      <c r="F546" s="25">
        <v>0.85668961382576914</v>
      </c>
      <c r="G546" s="25">
        <v>0.14331038617423081</v>
      </c>
      <c r="H546" s="426" t="e">
        <v>#REF!</v>
      </c>
      <c r="I546" s="25">
        <v>0.74509390181359048</v>
      </c>
      <c r="J546" s="25">
        <v>0.25490609818640958</v>
      </c>
      <c r="K546" s="426" t="e">
        <v>#REF!</v>
      </c>
      <c r="L546" s="25">
        <v>8.1613409793249714E-2</v>
      </c>
      <c r="M546" s="25">
        <v>0.50072709200644749</v>
      </c>
      <c r="N546" s="25">
        <v>0.41765949820030279</v>
      </c>
      <c r="O546" s="25">
        <v>-11.238041614019973</v>
      </c>
      <c r="P546" s="25">
        <v>3.2109553531942801E-2</v>
      </c>
      <c r="Q546" s="25">
        <v>5.0707315609361753E-5</v>
      </c>
      <c r="R546" s="25">
        <v>1.0976998552950437</v>
      </c>
      <c r="S546" s="146"/>
      <c r="T546">
        <v>1.0293349016131723</v>
      </c>
      <c r="U546">
        <v>0.44536973300832822</v>
      </c>
      <c r="V546">
        <v>0.33896129047171303</v>
      </c>
      <c r="W546">
        <v>1</v>
      </c>
      <c r="Y546" s="2">
        <v>120.78696009112424</v>
      </c>
      <c r="Z546" s="2">
        <v>5691.0034426504553</v>
      </c>
      <c r="AA546" s="2">
        <v>847.37382837874532</v>
      </c>
      <c r="AB546" s="2">
        <v>5446.460174099775</v>
      </c>
      <c r="AC546" s="2">
        <v>1124.5744845039278</v>
      </c>
      <c r="AD546" s="2">
        <v>1087.8275248320938</v>
      </c>
      <c r="AE546" s="2">
        <v>577.13037665380273</v>
      </c>
      <c r="AF546" s="2">
        <v>962.03095221696663</v>
      </c>
      <c r="AG546" s="2">
        <v>92.170556890197318</v>
      </c>
      <c r="AH546" s="2">
        <v>356.74926464859197</v>
      </c>
      <c r="AI546" s="2">
        <v>629788.76915112173</v>
      </c>
      <c r="AJ546" s="2">
        <v>604442.39913563197</v>
      </c>
      <c r="AL546" s="25">
        <v>0.91475523761794264</v>
      </c>
      <c r="AM546" s="25">
        <v>0.91488180628521298</v>
      </c>
      <c r="AN546" s="25">
        <v>0.90581618576857859</v>
      </c>
      <c r="AO546" s="25">
        <v>0.83604655782896597</v>
      </c>
      <c r="AP546" s="25">
        <v>0.71480280404994101</v>
      </c>
      <c r="AQ546" s="25">
        <v>0.91475523761794264</v>
      </c>
      <c r="AR546" s="25">
        <v>0.91488180628521298</v>
      </c>
      <c r="AS546" s="25">
        <v>0.90581618576857859</v>
      </c>
      <c r="AT546" s="25">
        <v>0.83604655782896597</v>
      </c>
      <c r="AU546" s="25">
        <v>0.71480280404994101</v>
      </c>
      <c r="AW546" s="1">
        <v>13.131507560715583</v>
      </c>
      <c r="AX546" s="1">
        <v>14.91300763770623</v>
      </c>
      <c r="AY546" s="2">
        <v>1862520.1090781798</v>
      </c>
      <c r="AZ546" s="1">
        <v>15.040100742742922</v>
      </c>
      <c r="BA546" s="1">
        <v>16.86082132815174</v>
      </c>
      <c r="BB546" s="2">
        <v>1415491.5527042327</v>
      </c>
      <c r="BC546" s="2">
        <f t="shared" si="72"/>
        <v>-447028.55637394707</v>
      </c>
      <c r="BD546" s="242">
        <f t="shared" si="73"/>
        <v>1.9085931820273387</v>
      </c>
      <c r="BE546" s="510">
        <f t="shared" si="67"/>
        <v>-234218.87942568571</v>
      </c>
      <c r="BF546" s="161">
        <f t="shared" si="68"/>
        <v>238521.10063631344</v>
      </c>
      <c r="BG546" s="2">
        <f t="shared" si="69"/>
        <v>990924.56613463489</v>
      </c>
      <c r="BI546">
        <f t="shared" si="70"/>
        <v>0</v>
      </c>
      <c r="BJ546" s="90">
        <f t="shared" si="71"/>
        <v>1</v>
      </c>
      <c r="BP546" s="206">
        <f t="shared" si="74"/>
        <v>990924.56613463489</v>
      </c>
    </row>
    <row r="547" spans="1:68">
      <c r="A547" s="11">
        <v>541</v>
      </c>
      <c r="C547" s="25">
        <v>0.91197370331340499</v>
      </c>
      <c r="D547" s="25">
        <v>8.8026296686595021E-2</v>
      </c>
      <c r="E547" s="426" t="e">
        <v>#REF!</v>
      </c>
      <c r="F547" s="25">
        <v>0.85405488867825607</v>
      </c>
      <c r="G547" s="25">
        <v>0.14594511132174395</v>
      </c>
      <c r="H547" s="426" t="e">
        <v>#REF!</v>
      </c>
      <c r="I547" s="25">
        <v>0.77315554518881857</v>
      </c>
      <c r="J547" s="25">
        <v>0.22684445481118137</v>
      </c>
      <c r="K547" s="426" t="e">
        <v>#REF!</v>
      </c>
      <c r="L547" s="25">
        <v>0.10659617643699093</v>
      </c>
      <c r="M547" s="25">
        <v>0.50385613001491047</v>
      </c>
      <c r="N547" s="25">
        <v>0.38954769354809859</v>
      </c>
      <c r="O547" s="25">
        <v>-11.356051293431824</v>
      </c>
      <c r="P547" s="25">
        <v>3.2860469469178324E-2</v>
      </c>
      <c r="Q547" s="25">
        <v>4.6506820638653364E-5</v>
      </c>
      <c r="R547" s="25">
        <v>1.1101462292541431</v>
      </c>
      <c r="S547" s="146"/>
      <c r="T547">
        <v>1.1532439247159241</v>
      </c>
      <c r="U547">
        <v>0.4550849768324835</v>
      </c>
      <c r="V547">
        <v>0.3017406670767851</v>
      </c>
      <c r="W547">
        <v>1</v>
      </c>
      <c r="Y547" s="2">
        <v>2380.4911452750935</v>
      </c>
      <c r="Z547" s="2">
        <v>4728.7834220258774</v>
      </c>
      <c r="AA547" s="2">
        <v>414.08515648535388</v>
      </c>
      <c r="AB547" s="2">
        <v>7605.5941362835301</v>
      </c>
      <c r="AC547" s="2">
        <v>2187.4731864051523</v>
      </c>
      <c r="AD547" s="2">
        <v>700.78225600505107</v>
      </c>
      <c r="AE547" s="2">
        <v>549.44052923395259</v>
      </c>
      <c r="AF547" s="2">
        <v>927.28266325614459</v>
      </c>
      <c r="AG547" s="2">
        <v>89.67013311886663</v>
      </c>
      <c r="AH547" s="2">
        <v>307.56923779196279</v>
      </c>
      <c r="AI547" s="2">
        <v>413891.61992411088</v>
      </c>
      <c r="AJ547" s="2">
        <v>380758.60700998444</v>
      </c>
      <c r="AL547" s="25">
        <v>0.90878598228342966</v>
      </c>
      <c r="AM547" s="25">
        <v>0.90913125880887047</v>
      </c>
      <c r="AN547" s="25">
        <v>0.90392113401795393</v>
      </c>
      <c r="AO547" s="25">
        <v>0.8483776203853316</v>
      </c>
      <c r="AP547" s="25">
        <v>0.78466824197350515</v>
      </c>
      <c r="AQ547" s="25">
        <v>0.90878598228342966</v>
      </c>
      <c r="AR547" s="25">
        <v>0.90913125880887047</v>
      </c>
      <c r="AS547" s="25">
        <v>0.90392113401795393</v>
      </c>
      <c r="AT547" s="25">
        <v>0.8483776203853316</v>
      </c>
      <c r="AU547" s="25">
        <v>0.78466824197350515</v>
      </c>
      <c r="AW547" s="1">
        <v>13.261895060014504</v>
      </c>
      <c r="AX547" s="1">
        <v>14.97345049720445</v>
      </c>
      <c r="AY547" s="2">
        <v>1328902.1782813794</v>
      </c>
      <c r="AZ547" s="1">
        <v>14.945900664294415</v>
      </c>
      <c r="BA547" s="1">
        <v>16.7417596652014</v>
      </c>
      <c r="BB547" s="2">
        <v>1057283.9919674359</v>
      </c>
      <c r="BC547" s="2">
        <f t="shared" si="72"/>
        <v>-271618.18631394347</v>
      </c>
      <c r="BD547" s="242">
        <f t="shared" si="73"/>
        <v>1.6840056042799105</v>
      </c>
      <c r="BE547" s="510">
        <f t="shared" si="67"/>
        <v>-161292.92303043659</v>
      </c>
      <c r="BF547" s="161">
        <f t="shared" si="68"/>
        <v>793001.03132094117</v>
      </c>
      <c r="BG547" s="2">
        <f t="shared" si="69"/>
        <v>1334060.1143196705</v>
      </c>
      <c r="BI547">
        <f t="shared" si="70"/>
        <v>0</v>
      </c>
      <c r="BJ547" s="90">
        <f t="shared" si="71"/>
        <v>1</v>
      </c>
      <c r="BP547" s="206">
        <f t="shared" si="74"/>
        <v>1334060.1143196705</v>
      </c>
    </row>
    <row r="548" spans="1:68">
      <c r="A548" s="11">
        <v>542</v>
      </c>
      <c r="C548" s="25">
        <v>0.92774745179761375</v>
      </c>
      <c r="D548" s="25">
        <v>7.2252548202386233E-2</v>
      </c>
      <c r="E548" s="426" t="e">
        <v>#REF!</v>
      </c>
      <c r="F548" s="25">
        <v>0.85703946374369289</v>
      </c>
      <c r="G548" s="25">
        <v>0.14296053625630706</v>
      </c>
      <c r="H548" s="426" t="e">
        <v>#REF!</v>
      </c>
      <c r="I548" s="25">
        <v>0.75870420850802578</v>
      </c>
      <c r="J548" s="25">
        <v>0.24129579149197422</v>
      </c>
      <c r="K548" s="426" t="e">
        <v>#REF!</v>
      </c>
      <c r="L548" s="25">
        <v>6.6393960843092459E-2</v>
      </c>
      <c r="M548" s="25">
        <v>0.49934220716440042</v>
      </c>
      <c r="N548" s="25">
        <v>0.43426383199250707</v>
      </c>
      <c r="O548" s="25">
        <v>-11.29550441233439</v>
      </c>
      <c r="P548" s="25">
        <v>3.6271030442119316E-2</v>
      </c>
      <c r="Q548" s="25">
        <v>5.7019278172102327E-5</v>
      </c>
      <c r="R548" s="25">
        <v>1.0856394456109013</v>
      </c>
      <c r="S548" s="146"/>
      <c r="T548">
        <v>0.93998361396956209</v>
      </c>
      <c r="U548">
        <v>0.44407353053707782</v>
      </c>
      <c r="V548">
        <v>0.32140249876544946</v>
      </c>
      <c r="W548">
        <v>1</v>
      </c>
      <c r="Y548" s="2">
        <v>413.18485884384614</v>
      </c>
      <c r="Z548" s="2">
        <v>1371.4493349539352</v>
      </c>
      <c r="AA548" s="2">
        <v>6324.2321845522911</v>
      </c>
      <c r="AB548" s="2">
        <v>14160.409010005187</v>
      </c>
      <c r="AC548" s="2">
        <v>27.8022419944968</v>
      </c>
      <c r="AD548" s="2">
        <v>147.83651332738089</v>
      </c>
      <c r="AE548" s="2">
        <v>530.41649065420995</v>
      </c>
      <c r="AF548" s="2">
        <v>882.62868721206337</v>
      </c>
      <c r="AG548" s="2">
        <v>128.40275079730975</v>
      </c>
      <c r="AH548" s="2">
        <v>514.55985695624361</v>
      </c>
      <c r="AI548" s="2">
        <v>391785.79059366515</v>
      </c>
      <c r="AJ548" s="2">
        <v>369732.85347758513</v>
      </c>
      <c r="AL548" s="25">
        <v>0.92185972914694025</v>
      </c>
      <c r="AM548" s="25">
        <v>0.91291339057391618</v>
      </c>
      <c r="AN548" s="25">
        <v>0.90830159786353182</v>
      </c>
      <c r="AO548" s="25">
        <v>0.86942272218432559</v>
      </c>
      <c r="AP548" s="25">
        <v>0.7597242766789758</v>
      </c>
      <c r="AQ548" s="25">
        <v>0.92185972914694025</v>
      </c>
      <c r="AR548" s="25">
        <v>0.91291339057391618</v>
      </c>
      <c r="AS548" s="25">
        <v>0.90830159786353182</v>
      </c>
      <c r="AT548" s="25">
        <v>0.86942272218432559</v>
      </c>
      <c r="AU548" s="25">
        <v>0.7597242766789758</v>
      </c>
      <c r="AW548" s="1">
        <v>13.133071300608492</v>
      </c>
      <c r="AX548" s="1">
        <v>14.700036106507101</v>
      </c>
      <c r="AY548" s="2">
        <v>1082591.5289743263</v>
      </c>
      <c r="AZ548" s="1">
        <v>15.336496198348891</v>
      </c>
      <c r="BA548" s="1">
        <v>16.990949391956288</v>
      </c>
      <c r="BB548" s="2">
        <v>1089480.7309756605</v>
      </c>
      <c r="BC548" s="2">
        <f t="shared" si="72"/>
        <v>6889.202001334168</v>
      </c>
      <c r="BD548" s="242">
        <f t="shared" si="73"/>
        <v>2.2034248977403994</v>
      </c>
      <c r="BE548" s="510">
        <f t="shared" si="67"/>
        <v>3126.5880713243318</v>
      </c>
      <c r="BF548" s="161">
        <f t="shared" si="68"/>
        <v>1018699.8791230326</v>
      </c>
      <c r="BG548" s="2">
        <f t="shared" si="69"/>
        <v>1364358.6607601619</v>
      </c>
      <c r="BI548">
        <f t="shared" si="70"/>
        <v>0</v>
      </c>
      <c r="BJ548" s="90">
        <f t="shared" si="71"/>
        <v>1</v>
      </c>
      <c r="BP548" s="206">
        <f t="shared" si="74"/>
        <v>1364358.6607601619</v>
      </c>
    </row>
    <row r="549" spans="1:68">
      <c r="A549" s="11">
        <v>543</v>
      </c>
      <c r="C549" s="25">
        <v>0.91638950142489084</v>
      </c>
      <c r="D549" s="25">
        <v>8.361049857510916E-2</v>
      </c>
      <c r="E549" s="426" t="e">
        <v>#REF!</v>
      </c>
      <c r="F549" s="25">
        <v>0.85594446440966077</v>
      </c>
      <c r="G549" s="25">
        <v>0.14405553559033923</v>
      </c>
      <c r="H549" s="426" t="e">
        <v>#REF!</v>
      </c>
      <c r="I549" s="25">
        <v>0.74860559249984704</v>
      </c>
      <c r="J549" s="25">
        <v>0.25139440750015296</v>
      </c>
      <c r="K549" s="426" t="e">
        <v>#REF!</v>
      </c>
      <c r="L549" s="25">
        <v>0.14492465950157496</v>
      </c>
      <c r="M549" s="25">
        <v>0.49967081501157501</v>
      </c>
      <c r="N549" s="25">
        <v>0.35540452548685009</v>
      </c>
      <c r="O549" s="25">
        <v>-11.500979329041224</v>
      </c>
      <c r="P549" s="25">
        <v>3.5863345318935265E-2</v>
      </c>
      <c r="Q549" s="25">
        <v>4.5640328943473565E-5</v>
      </c>
      <c r="R549" s="25">
        <v>1.112540986461765</v>
      </c>
      <c r="S549" s="146"/>
      <c r="T549">
        <v>1.0671374879284967</v>
      </c>
      <c r="U549">
        <v>0.45098194300577565</v>
      </c>
      <c r="V549">
        <v>0.33504184449647223</v>
      </c>
      <c r="W549">
        <v>1</v>
      </c>
      <c r="Y549" s="2">
        <v>485.64595177532112</v>
      </c>
      <c r="Z549" s="2">
        <v>2924.5586662454748</v>
      </c>
      <c r="AA549" s="2">
        <v>449.96477244402934</v>
      </c>
      <c r="AB549" s="2">
        <v>4184.0856235833153</v>
      </c>
      <c r="AC549" s="2">
        <v>38.169410656056108</v>
      </c>
      <c r="AD549" s="2">
        <v>2745.1398376758953</v>
      </c>
      <c r="AE549" s="2">
        <v>495.12112112915889</v>
      </c>
      <c r="AF549" s="2">
        <v>1147.6831038137395</v>
      </c>
      <c r="AG549" s="2">
        <v>89.478406037747263</v>
      </c>
      <c r="AH549" s="2">
        <v>277.80095515093797</v>
      </c>
      <c r="AI549" s="2">
        <v>456623.32646152546</v>
      </c>
      <c r="AJ549" s="2">
        <v>423631.93983784394</v>
      </c>
      <c r="AL549" s="25">
        <v>0.91848710527283473</v>
      </c>
      <c r="AM549" s="25">
        <v>0.91069028842003474</v>
      </c>
      <c r="AN549" s="25">
        <v>0.91682139056105405</v>
      </c>
      <c r="AO549" s="25">
        <v>0.89054801508018211</v>
      </c>
      <c r="AP549" s="25">
        <v>0.69211696688327839</v>
      </c>
      <c r="AQ549" s="25">
        <v>0.91848710527283473</v>
      </c>
      <c r="AR549" s="25">
        <v>0.91069028842003474</v>
      </c>
      <c r="AS549" s="25">
        <v>0.91682139056105405</v>
      </c>
      <c r="AT549" s="25">
        <v>0.89054801508018211</v>
      </c>
      <c r="AU549" s="25">
        <v>0.69211696688327839</v>
      </c>
      <c r="AW549" s="1">
        <v>13.240747262043524</v>
      </c>
      <c r="AX549" s="1">
        <v>15.0947922523715</v>
      </c>
      <c r="AY549" s="2">
        <v>1495272.9108274062</v>
      </c>
      <c r="AZ549" s="1">
        <v>15.051972432674438</v>
      </c>
      <c r="BA549" s="1">
        <v>16.912762114004881</v>
      </c>
      <c r="BB549" s="2">
        <v>1206471.0526293165</v>
      </c>
      <c r="BC549" s="2">
        <f t="shared" si="72"/>
        <v>-288801.85819808976</v>
      </c>
      <c r="BD549" s="242">
        <f t="shared" si="73"/>
        <v>1.8112251706309141</v>
      </c>
      <c r="BE549" s="510">
        <f t="shared" si="67"/>
        <v>-159451.10684249701</v>
      </c>
      <c r="BF549" s="161">
        <f t="shared" si="68"/>
        <v>623246.65109955752</v>
      </c>
      <c r="BG549" s="2">
        <f t="shared" si="69"/>
        <v>1201844.5365985937</v>
      </c>
      <c r="BI549">
        <f t="shared" si="70"/>
        <v>0</v>
      </c>
      <c r="BJ549" s="90">
        <f t="shared" si="71"/>
        <v>1</v>
      </c>
      <c r="BP549" s="206">
        <f t="shared" si="74"/>
        <v>1201844.5365985937</v>
      </c>
    </row>
    <row r="550" spans="1:68">
      <c r="A550" s="11">
        <v>544</v>
      </c>
      <c r="C550" s="25">
        <v>0.91646978160967474</v>
      </c>
      <c r="D550" s="25">
        <v>8.3530218390325317E-2</v>
      </c>
      <c r="E550" s="426" t="e">
        <v>#REF!</v>
      </c>
      <c r="F550" s="25">
        <v>0.85118375123344836</v>
      </c>
      <c r="G550" s="25">
        <v>0.14881624876655158</v>
      </c>
      <c r="H550" s="426" t="e">
        <v>#REF!</v>
      </c>
      <c r="I550" s="25">
        <v>0.7752269808845671</v>
      </c>
      <c r="J550" s="25">
        <v>0.22477301911543285</v>
      </c>
      <c r="K550" s="426" t="e">
        <v>#REF!</v>
      </c>
      <c r="L550" s="25">
        <v>0.10416477269183089</v>
      </c>
      <c r="M550" s="25">
        <v>0.49589980359045949</v>
      </c>
      <c r="N550" s="25">
        <v>0.39993542371770963</v>
      </c>
      <c r="O550" s="25">
        <v>-10.90905386600696</v>
      </c>
      <c r="P550" s="25">
        <v>3.4585538529881485E-2</v>
      </c>
      <c r="Q550" s="25">
        <v>7.8182771518204268E-5</v>
      </c>
      <c r="R550" s="25">
        <v>1.0416413045149588</v>
      </c>
      <c r="S550" s="146"/>
      <c r="T550">
        <v>1.0495602679131619</v>
      </c>
      <c r="U550">
        <v>0.46019945608507068</v>
      </c>
      <c r="V550">
        <v>0.29901964009516574</v>
      </c>
      <c r="W550">
        <v>1</v>
      </c>
      <c r="Y550" s="2">
        <v>437.23383206829192</v>
      </c>
      <c r="Z550" s="2">
        <v>16643.805827352389</v>
      </c>
      <c r="AA550" s="2">
        <v>1576.8555052275851</v>
      </c>
      <c r="AB550" s="2">
        <v>17863.854132040429</v>
      </c>
      <c r="AC550" s="2">
        <v>2998.1008358467102</v>
      </c>
      <c r="AD550" s="2">
        <v>1146.873354868437</v>
      </c>
      <c r="AE550" s="2">
        <v>570.70403694092033</v>
      </c>
      <c r="AF550" s="2">
        <v>1233.6505369718964</v>
      </c>
      <c r="AG550" s="2">
        <v>116.0722370394876</v>
      </c>
      <c r="AH550" s="2">
        <v>300.06894468650398</v>
      </c>
      <c r="AI550" s="2">
        <v>445540.95728931378</v>
      </c>
      <c r="AJ550" s="2">
        <v>419490.39233789151</v>
      </c>
      <c r="AL550" s="25">
        <v>0.91915355288863188</v>
      </c>
      <c r="AM550" s="25">
        <v>0.91918679825026639</v>
      </c>
      <c r="AN550" s="25">
        <v>0.90745657153828518</v>
      </c>
      <c r="AO550" s="25">
        <v>0.91989799112411053</v>
      </c>
      <c r="AP550" s="25">
        <v>0.61018158296917402</v>
      </c>
      <c r="AQ550" s="25">
        <v>0.91915355288863188</v>
      </c>
      <c r="AR550" s="25">
        <v>0.91918679825026639</v>
      </c>
      <c r="AS550" s="25">
        <v>0.90745657153828518</v>
      </c>
      <c r="AT550" s="25">
        <v>0.91989799112411053</v>
      </c>
      <c r="AU550" s="25">
        <v>0.61018158296917402</v>
      </c>
      <c r="AW550" s="1">
        <v>12.899373153429147</v>
      </c>
      <c r="AX550" s="1">
        <v>14.873677894727445</v>
      </c>
      <c r="AY550" s="2">
        <v>1644681.0347813643</v>
      </c>
      <c r="AZ550" s="1">
        <v>14.936787142602595</v>
      </c>
      <c r="BA550" s="1">
        <v>16.873660743423688</v>
      </c>
      <c r="BB550" s="2">
        <v>1345907.7279075738</v>
      </c>
      <c r="BC550" s="2">
        <f t="shared" si="72"/>
        <v>-298773.30687379045</v>
      </c>
      <c r="BD550" s="242">
        <f t="shared" si="73"/>
        <v>2.037413989173448</v>
      </c>
      <c r="BE550" s="510">
        <f t="shared" si="67"/>
        <v>-146643.39621767242</v>
      </c>
      <c r="BF550" s="161">
        <f t="shared" si="68"/>
        <v>419218.66976729943</v>
      </c>
      <c r="BG550" s="2">
        <f t="shared" si="69"/>
        <v>1043978.2149088415</v>
      </c>
      <c r="BI550">
        <f t="shared" si="70"/>
        <v>0</v>
      </c>
      <c r="BJ550" s="90">
        <f t="shared" si="71"/>
        <v>1</v>
      </c>
      <c r="BP550" s="206">
        <f t="shared" si="74"/>
        <v>1043978.2149088415</v>
      </c>
    </row>
    <row r="551" spans="1:68">
      <c r="A551" s="11">
        <v>545</v>
      </c>
      <c r="C551" s="25">
        <v>0.91857956495615245</v>
      </c>
      <c r="D551" s="25">
        <v>8.1420435043847508E-2</v>
      </c>
      <c r="E551" s="426" t="e">
        <v>#REF!</v>
      </c>
      <c r="F551" s="25">
        <v>0.85526178516206774</v>
      </c>
      <c r="G551" s="25">
        <v>0.14473821483793226</v>
      </c>
      <c r="H551" s="426" t="e">
        <v>#REF!</v>
      </c>
      <c r="I551" s="25">
        <v>0.74913844538559327</v>
      </c>
      <c r="J551" s="25">
        <v>0.25086155461440673</v>
      </c>
      <c r="K551" s="426" t="e">
        <v>#REF!</v>
      </c>
      <c r="L551" s="25">
        <v>0.12131312745226042</v>
      </c>
      <c r="M551" s="25">
        <v>0.49752441627661259</v>
      </c>
      <c r="N551" s="25">
        <v>0.38116245627112699</v>
      </c>
      <c r="O551" s="25">
        <v>-11.120643409900064</v>
      </c>
      <c r="P551" s="25">
        <v>3.3230915799673015E-2</v>
      </c>
      <c r="Q551" s="25">
        <v>5.9773690840582858E-5</v>
      </c>
      <c r="R551" s="25">
        <v>1.0770645733315933</v>
      </c>
      <c r="S551" s="146"/>
      <c r="T551">
        <v>1.0039583858972336</v>
      </c>
      <c r="U551">
        <v>0.44822111426752376</v>
      </c>
      <c r="V551">
        <v>0.33452407959475883</v>
      </c>
      <c r="W551">
        <v>1</v>
      </c>
      <c r="Y551" s="2">
        <v>474.74543717818528</v>
      </c>
      <c r="Z551" s="2">
        <v>117.11429094252382</v>
      </c>
      <c r="AA551" s="2">
        <v>389.35019780628079</v>
      </c>
      <c r="AB551" s="2">
        <v>1450.1878261524164</v>
      </c>
      <c r="AC551" s="2">
        <v>2296.8484160371841</v>
      </c>
      <c r="AD551" s="2">
        <v>980.19279443001278</v>
      </c>
      <c r="AE551" s="2">
        <v>562.3455294562516</v>
      </c>
      <c r="AF551" s="2">
        <v>842.25618805149429</v>
      </c>
      <c r="AG551" s="2">
        <v>166.83250897171504</v>
      </c>
      <c r="AH551" s="2">
        <v>393.3962240248178</v>
      </c>
      <c r="AI551" s="2">
        <v>511850.76395965856</v>
      </c>
      <c r="AJ551" s="2">
        <v>483081.5340186159</v>
      </c>
      <c r="AL551" s="25">
        <v>0.91605401374337925</v>
      </c>
      <c r="AM551" s="25">
        <v>0.91607269143011116</v>
      </c>
      <c r="AN551" s="25">
        <v>0.90941760843808361</v>
      </c>
      <c r="AO551" s="25">
        <v>0.87480766609108551</v>
      </c>
      <c r="AP551" s="25">
        <v>0.77070191945086219</v>
      </c>
      <c r="AQ551" s="25">
        <v>0.91605401374337925</v>
      </c>
      <c r="AR551" s="25">
        <v>0.91607269143011116</v>
      </c>
      <c r="AS551" s="25">
        <v>0.90941760843808361</v>
      </c>
      <c r="AT551" s="25">
        <v>0.87480766609108551</v>
      </c>
      <c r="AU551" s="25">
        <v>0.77070191945086219</v>
      </c>
      <c r="AW551" s="1">
        <v>13.216555298942408</v>
      </c>
      <c r="AX551" s="1">
        <v>14.873372229625875</v>
      </c>
      <c r="AY551" s="2">
        <v>1661529.8607972972</v>
      </c>
      <c r="AZ551" s="1">
        <v>15.173706893036242</v>
      </c>
      <c r="BA551" s="1">
        <v>16.894837651542527</v>
      </c>
      <c r="BB551" s="2">
        <v>1221279.93211778</v>
      </c>
      <c r="BC551" s="2">
        <f t="shared" si="72"/>
        <v>-440249.92867951724</v>
      </c>
      <c r="BD551" s="242">
        <f t="shared" si="73"/>
        <v>1.9571515940938333</v>
      </c>
      <c r="BE551" s="510">
        <f t="shared" si="67"/>
        <v>-224944.214851867</v>
      </c>
      <c r="BF551" s="161">
        <f t="shared" si="68"/>
        <v>453118.98703348823</v>
      </c>
      <c r="BG551" s="2">
        <f t="shared" si="69"/>
        <v>1206513.1707680186</v>
      </c>
      <c r="BI551">
        <f t="shared" si="70"/>
        <v>0</v>
      </c>
      <c r="BJ551" s="90">
        <f t="shared" si="71"/>
        <v>1</v>
      </c>
      <c r="BP551" s="206">
        <f t="shared" si="74"/>
        <v>1206513.1707680186</v>
      </c>
    </row>
    <row r="552" spans="1:68">
      <c r="A552" s="11">
        <v>546</v>
      </c>
      <c r="C552" s="25">
        <v>0.92120018435688489</v>
      </c>
      <c r="D552" s="25">
        <v>7.8799815643115098E-2</v>
      </c>
      <c r="E552" s="426" t="e">
        <v>#REF!</v>
      </c>
      <c r="F552" s="25">
        <v>0.86159484687034715</v>
      </c>
      <c r="G552" s="25">
        <v>0.13840515312965282</v>
      </c>
      <c r="H552" s="426" t="e">
        <v>#REF!</v>
      </c>
      <c r="I552" s="25">
        <v>0.75191754336708194</v>
      </c>
      <c r="J552" s="25">
        <v>0.24808245663291806</v>
      </c>
      <c r="K552" s="426" t="e">
        <v>#REF!</v>
      </c>
      <c r="L552" s="25">
        <v>0.15048062907721893</v>
      </c>
      <c r="M552" s="25">
        <v>0.49912218493772104</v>
      </c>
      <c r="N552" s="25">
        <v>0.35039718598506009</v>
      </c>
      <c r="O552" s="25">
        <v>-11.407941896823997</v>
      </c>
      <c r="P552" s="25">
        <v>3.9397692229788825E-2</v>
      </c>
      <c r="Q552" s="25">
        <v>5.8106163048093157E-5</v>
      </c>
      <c r="R552" s="25">
        <v>1.0801684279744299</v>
      </c>
      <c r="S552" s="146"/>
      <c r="T552">
        <v>1.0794499212223128</v>
      </c>
      <c r="U552">
        <v>0.43160060045814674</v>
      </c>
      <c r="V552">
        <v>0.33306914447232033</v>
      </c>
      <c r="W552">
        <v>1</v>
      </c>
      <c r="Y552" s="2">
        <v>2587.6659029543662</v>
      </c>
      <c r="Z552" s="2">
        <v>5495.3114043698015</v>
      </c>
      <c r="AA552" s="2">
        <v>2324.7333617597706</v>
      </c>
      <c r="AB552" s="2">
        <v>8745.7148264957141</v>
      </c>
      <c r="AC552" s="2">
        <v>1185.9867001223652</v>
      </c>
      <c r="AD552" s="2">
        <v>207.07674130969528</v>
      </c>
      <c r="AE552" s="2">
        <v>554.85540620275583</v>
      </c>
      <c r="AF552" s="2">
        <v>938.13045149104698</v>
      </c>
      <c r="AG552" s="2">
        <v>165.12668771564586</v>
      </c>
      <c r="AH552" s="2">
        <v>377.63935021845612</v>
      </c>
      <c r="AI552" s="2">
        <v>451097.4612468105</v>
      </c>
      <c r="AJ552" s="2">
        <v>424447.51297375461</v>
      </c>
      <c r="AL552" s="25">
        <v>0.91692653829709425</v>
      </c>
      <c r="AM552" s="25">
        <v>0.90993399297727773</v>
      </c>
      <c r="AN552" s="25">
        <v>0.90704534441947682</v>
      </c>
      <c r="AO552" s="25">
        <v>0.87569544443618985</v>
      </c>
      <c r="AP552" s="25">
        <v>0.74492651815027067</v>
      </c>
      <c r="AQ552" s="25">
        <v>0.91692653829709425</v>
      </c>
      <c r="AR552" s="25">
        <v>0.90993399297727773</v>
      </c>
      <c r="AS552" s="25">
        <v>0.90704534441947682</v>
      </c>
      <c r="AT552" s="25">
        <v>0.87569544443618985</v>
      </c>
      <c r="AU552" s="25">
        <v>0.74492651815027067</v>
      </c>
      <c r="AW552" s="1">
        <v>13.635681387777126</v>
      </c>
      <c r="AX552" s="1">
        <v>15.415686100483628</v>
      </c>
      <c r="AY552" s="2">
        <v>1585665.8358152406</v>
      </c>
      <c r="AZ552" s="1">
        <v>15.372124099863141</v>
      </c>
      <c r="BA552" s="1">
        <v>17.196787856588074</v>
      </c>
      <c r="BB552" s="2">
        <v>1263908.1041442957</v>
      </c>
      <c r="BC552" s="2">
        <f t="shared" si="72"/>
        <v>-321757.73167094495</v>
      </c>
      <c r="BD552" s="242">
        <f t="shared" si="73"/>
        <v>1.7364427120860153</v>
      </c>
      <c r="BE552" s="510">
        <f t="shared" si="67"/>
        <v>-185297.06130322747</v>
      </c>
      <c r="BF552" s="161">
        <f t="shared" si="68"/>
        <v>596043.18622909952</v>
      </c>
      <c r="BG552" s="2">
        <f t="shared" si="69"/>
        <v>1195631.7518338067</v>
      </c>
      <c r="BI552">
        <f t="shared" si="70"/>
        <v>0</v>
      </c>
      <c r="BJ552" s="90">
        <f t="shared" si="71"/>
        <v>1</v>
      </c>
      <c r="BP552" s="206">
        <f t="shared" si="74"/>
        <v>1195631.7518338067</v>
      </c>
    </row>
    <row r="553" spans="1:68">
      <c r="A553" s="11">
        <v>547</v>
      </c>
      <c r="C553" s="25">
        <v>0.92184051271386358</v>
      </c>
      <c r="D553" s="25">
        <v>7.8159487286136434E-2</v>
      </c>
      <c r="E553" s="426" t="e">
        <v>#REF!</v>
      </c>
      <c r="F553" s="25">
        <v>0.85606990450867859</v>
      </c>
      <c r="G553" s="25">
        <v>0.14393009549132144</v>
      </c>
      <c r="H553" s="426" t="e">
        <v>#REF!</v>
      </c>
      <c r="I553" s="25">
        <v>0.75862622840837557</v>
      </c>
      <c r="J553" s="25">
        <v>0.24137377159162446</v>
      </c>
      <c r="K553" s="426" t="e">
        <v>#REF!</v>
      </c>
      <c r="L553" s="25">
        <v>0.11597012726070943</v>
      </c>
      <c r="M553" s="25">
        <v>0.50007507693996167</v>
      </c>
      <c r="N553" s="25">
        <v>0.3839547957993289</v>
      </c>
      <c r="O553" s="25">
        <v>-10.931852724931082</v>
      </c>
      <c r="P553" s="25">
        <v>3.2767805010531108E-2</v>
      </c>
      <c r="Q553" s="25">
        <v>7.0803302385544019E-5</v>
      </c>
      <c r="R553" s="25">
        <v>1.0628824220614796</v>
      </c>
      <c r="S553" s="146"/>
      <c r="T553">
        <v>0.99971366773821357</v>
      </c>
      <c r="U553">
        <v>0.44825250824581292</v>
      </c>
      <c r="V553">
        <v>0.32331731474645431</v>
      </c>
      <c r="W553">
        <v>1</v>
      </c>
      <c r="Y553" s="2">
        <v>2335.2029086441335</v>
      </c>
      <c r="Z553" s="2">
        <v>6164.8372275486399</v>
      </c>
      <c r="AA553" s="2">
        <v>4477.5615317391557</v>
      </c>
      <c r="AB553" s="2">
        <v>7197.1470549837704</v>
      </c>
      <c r="AC553" s="2">
        <v>1264.2505671686222</v>
      </c>
      <c r="AD553" s="2">
        <v>2051.3435575107628</v>
      </c>
      <c r="AE553" s="2">
        <v>594.82468080073272</v>
      </c>
      <c r="AF553" s="2">
        <v>1055.2781772106862</v>
      </c>
      <c r="AG553" s="2">
        <v>94.53193045509947</v>
      </c>
      <c r="AH553" s="2">
        <v>380.87939695609128</v>
      </c>
      <c r="AI553" s="2">
        <v>573051.35935046291</v>
      </c>
      <c r="AJ553" s="2">
        <v>524816.5224527294</v>
      </c>
      <c r="AL553" s="25">
        <v>0.91641811377497095</v>
      </c>
      <c r="AM553" s="25">
        <v>0.91532871588781661</v>
      </c>
      <c r="AN553" s="25">
        <v>0.91391094740770418</v>
      </c>
      <c r="AO553" s="25">
        <v>0.87353317382819284</v>
      </c>
      <c r="AP553" s="25">
        <v>0.6955252946753735</v>
      </c>
      <c r="AQ553" s="25">
        <v>0.91641811377497095</v>
      </c>
      <c r="AR553" s="25">
        <v>0.91532871588781661</v>
      </c>
      <c r="AS553" s="25">
        <v>0.91391094740770418</v>
      </c>
      <c r="AT553" s="25">
        <v>0.87353317382819284</v>
      </c>
      <c r="AU553" s="25">
        <v>0.6955252946753735</v>
      </c>
      <c r="AW553" s="1">
        <v>13.126021601291226</v>
      </c>
      <c r="AX553" s="1">
        <v>14.956853351398276</v>
      </c>
      <c r="AY553" s="2">
        <v>1841718.0831167693</v>
      </c>
      <c r="AZ553" s="1">
        <v>15.171134202374734</v>
      </c>
      <c r="BA553" s="1">
        <v>17.012168380001743</v>
      </c>
      <c r="BB553" s="2">
        <v>1456452.2641540365</v>
      </c>
      <c r="BC553" s="2">
        <f t="shared" si="72"/>
        <v>-385265.8189627328</v>
      </c>
      <c r="BD553" s="242">
        <f t="shared" si="73"/>
        <v>2.0451126010835079</v>
      </c>
      <c r="BE553" s="510">
        <f t="shared" si="67"/>
        <v>-188383.67078595946</v>
      </c>
      <c r="BF553" s="161">
        <f t="shared" si="68"/>
        <v>258445.37308982667</v>
      </c>
      <c r="BG553" s="2">
        <f t="shared" si="69"/>
        <v>970929.2082259208</v>
      </c>
      <c r="BI553">
        <f t="shared" si="70"/>
        <v>0</v>
      </c>
      <c r="BJ553" s="90">
        <f t="shared" si="71"/>
        <v>1</v>
      </c>
      <c r="BP553" s="206">
        <f t="shared" si="74"/>
        <v>970929.2082259208</v>
      </c>
    </row>
    <row r="554" spans="1:68">
      <c r="A554" s="11">
        <v>548</v>
      </c>
      <c r="C554" s="25">
        <v>0.92464432073096359</v>
      </c>
      <c r="D554" s="25">
        <v>7.5355679269036427E-2</v>
      </c>
      <c r="E554" s="426" t="e">
        <v>#REF!</v>
      </c>
      <c r="F554" s="25">
        <v>0.85473286164681206</v>
      </c>
      <c r="G554" s="25">
        <v>0.14526713835318797</v>
      </c>
      <c r="H554" s="426" t="e">
        <v>#REF!</v>
      </c>
      <c r="I554" s="25">
        <v>0.76470877428765505</v>
      </c>
      <c r="J554" s="25">
        <v>0.23529122571234498</v>
      </c>
      <c r="K554" s="426" t="e">
        <v>#REF!</v>
      </c>
      <c r="L554" s="25">
        <v>0.10463246237266988</v>
      </c>
      <c r="M554" s="25">
        <v>0.50112165242626916</v>
      </c>
      <c r="N554" s="25">
        <v>0.39424588520106096</v>
      </c>
      <c r="O554" s="25">
        <v>-11.498238194238274</v>
      </c>
      <c r="P554" s="25">
        <v>3.765425861650161E-2</v>
      </c>
      <c r="Q554" s="25">
        <v>4.9340795096717353E-5</v>
      </c>
      <c r="R554" s="25">
        <v>1.0925816540913471</v>
      </c>
      <c r="S554" s="146"/>
      <c r="T554">
        <v>0.94427756821741038</v>
      </c>
      <c r="U554">
        <v>0.44938354485680448</v>
      </c>
      <c r="V554">
        <v>0.31260431047924297</v>
      </c>
      <c r="W554">
        <v>1</v>
      </c>
      <c r="Y554" s="2">
        <v>247.09866142646743</v>
      </c>
      <c r="Z554" s="2">
        <v>2224.7445768989855</v>
      </c>
      <c r="AA554" s="2">
        <v>310.32025766028636</v>
      </c>
      <c r="AB554" s="2">
        <v>3226.2322354071794</v>
      </c>
      <c r="AC554" s="2">
        <v>453.55638435744976</v>
      </c>
      <c r="AD554" s="2">
        <v>629.49368152664385</v>
      </c>
      <c r="AE554" s="2">
        <v>493.21325226347631</v>
      </c>
      <c r="AF554" s="2">
        <v>864.73891220641156</v>
      </c>
      <c r="AG554" s="2">
        <v>108.61235156408387</v>
      </c>
      <c r="AH554" s="2">
        <v>491.86947691102324</v>
      </c>
      <c r="AI554" s="2">
        <v>423562.47324023512</v>
      </c>
      <c r="AJ554" s="2">
        <v>371435.62209249858</v>
      </c>
      <c r="AL554" s="25">
        <v>0.91170693688843985</v>
      </c>
      <c r="AM554" s="25">
        <v>0.92117725926008376</v>
      </c>
      <c r="AN554" s="25">
        <v>0.90956200657973563</v>
      </c>
      <c r="AO554" s="25">
        <v>0.84060407536819659</v>
      </c>
      <c r="AP554" s="25">
        <v>0.70061617430001089</v>
      </c>
      <c r="AQ554" s="25">
        <v>0.91170693688843985</v>
      </c>
      <c r="AR554" s="25">
        <v>0.92117725926008376</v>
      </c>
      <c r="AS554" s="25">
        <v>0.90956200657973563</v>
      </c>
      <c r="AT554" s="25">
        <v>0.84060407536819659</v>
      </c>
      <c r="AU554" s="25">
        <v>0.70061617430001089</v>
      </c>
      <c r="AW554" s="1">
        <v>13.003942091463358</v>
      </c>
      <c r="AX554" s="1">
        <v>14.885570767086158</v>
      </c>
      <c r="AY554" s="2">
        <v>1275342.5507514023</v>
      </c>
      <c r="AZ554" s="1">
        <v>15.224978899606326</v>
      </c>
      <c r="BA554" s="1">
        <v>17.106787555621384</v>
      </c>
      <c r="BB554" s="2">
        <v>931490.20820397197</v>
      </c>
      <c r="BC554" s="2">
        <f t="shared" si="72"/>
        <v>-343852.34254743031</v>
      </c>
      <c r="BD554" s="242">
        <f t="shared" si="73"/>
        <v>2.2210368081429674</v>
      </c>
      <c r="BE554" s="510">
        <f t="shared" si="67"/>
        <v>-154816.13870007356</v>
      </c>
      <c r="BF554" s="161">
        <f t="shared" si="68"/>
        <v>805288.18388273497</v>
      </c>
      <c r="BG554" s="2">
        <f t="shared" si="69"/>
        <v>1504506.4157330403</v>
      </c>
      <c r="BI554">
        <f t="shared" si="70"/>
        <v>0</v>
      </c>
      <c r="BJ554" s="90">
        <f t="shared" si="71"/>
        <v>1</v>
      </c>
      <c r="BP554" s="206">
        <f t="shared" si="74"/>
        <v>1504506.4157330403</v>
      </c>
    </row>
    <row r="555" spans="1:68">
      <c r="A555" s="11">
        <v>549</v>
      </c>
      <c r="C555" s="25">
        <v>0.91629849198677593</v>
      </c>
      <c r="D555" s="25">
        <v>8.3701508013224096E-2</v>
      </c>
      <c r="E555" s="426" t="e">
        <v>#REF!</v>
      </c>
      <c r="F555" s="25">
        <v>0.85676025530440192</v>
      </c>
      <c r="G555" s="25">
        <v>0.14323974469559811</v>
      </c>
      <c r="H555" s="426" t="e">
        <v>#REF!</v>
      </c>
      <c r="I555" s="25">
        <v>0.74912765699939476</v>
      </c>
      <c r="J555" s="25">
        <v>0.25087234300060518</v>
      </c>
      <c r="K555" s="426" t="e">
        <v>#REF!</v>
      </c>
      <c r="L555" s="25">
        <v>0.17338774827571712</v>
      </c>
      <c r="M555" s="25">
        <v>0.50131247806595192</v>
      </c>
      <c r="N555" s="25">
        <v>0.32529977365833096</v>
      </c>
      <c r="O555" s="25">
        <v>-10.923167884744837</v>
      </c>
      <c r="P555" s="25">
        <v>3.4303870572122135E-2</v>
      </c>
      <c r="Q555" s="25">
        <v>7.6180478122272398E-5</v>
      </c>
      <c r="R555" s="25">
        <v>1.044352725796087</v>
      </c>
      <c r="S555" s="146"/>
      <c r="T555">
        <v>1.0686544104309694</v>
      </c>
      <c r="U555">
        <v>0.44487219068888262</v>
      </c>
      <c r="V555">
        <v>0.33506391550908171</v>
      </c>
      <c r="W555">
        <v>1</v>
      </c>
      <c r="Y555" s="2">
        <v>231.04936071528957</v>
      </c>
      <c r="Z555" s="2">
        <v>2966.7304292237732</v>
      </c>
      <c r="AA555" s="2">
        <v>1605.3412964662864</v>
      </c>
      <c r="AB555" s="2">
        <v>5893.2186315243025</v>
      </c>
      <c r="AC555" s="2">
        <v>1539.5982279588468</v>
      </c>
      <c r="AD555" s="2">
        <v>1393.7309502136941</v>
      </c>
      <c r="AE555" s="2">
        <v>554.72287428165646</v>
      </c>
      <c r="AF555" s="2">
        <v>1027.9386352283764</v>
      </c>
      <c r="AG555" s="2">
        <v>98.433993465941484</v>
      </c>
      <c r="AH555" s="2">
        <v>466.39844537041193</v>
      </c>
      <c r="AI555" s="2">
        <v>634072.99808444339</v>
      </c>
      <c r="AJ555" s="2">
        <v>612097.94518997276</v>
      </c>
      <c r="AL555" s="25">
        <v>0.91016957298119205</v>
      </c>
      <c r="AM555" s="25">
        <v>0.91847661245993883</v>
      </c>
      <c r="AN555" s="25">
        <v>0.90767152720560818</v>
      </c>
      <c r="AO555" s="25">
        <v>0.85252462993872391</v>
      </c>
      <c r="AP555" s="25">
        <v>0.66903123230979533</v>
      </c>
      <c r="AQ555" s="25">
        <v>0.91016957298119205</v>
      </c>
      <c r="AR555" s="25">
        <v>0.91847661245993883</v>
      </c>
      <c r="AS555" s="25">
        <v>0.90767152720560818</v>
      </c>
      <c r="AT555" s="25">
        <v>0.85252462993872391</v>
      </c>
      <c r="AU555" s="25">
        <v>0.66903123230979533</v>
      </c>
      <c r="AW555" s="1">
        <v>13.316773066479678</v>
      </c>
      <c r="AX555" s="1">
        <v>15.442624099626888</v>
      </c>
      <c r="AY555" s="2">
        <v>2419202.5282125394</v>
      </c>
      <c r="AZ555" s="1">
        <v>15.111486866305697</v>
      </c>
      <c r="BA555" s="1">
        <v>17.183634377353062</v>
      </c>
      <c r="BB555" s="2">
        <v>1895025.1289555379</v>
      </c>
      <c r="BC555" s="2">
        <f t="shared" si="72"/>
        <v>-524177.39925700147</v>
      </c>
      <c r="BD555" s="242">
        <f t="shared" si="73"/>
        <v>1.7947137998260185</v>
      </c>
      <c r="BE555" s="510">
        <f t="shared" si="67"/>
        <v>-292067.40334186755</v>
      </c>
      <c r="BF555" s="161">
        <f t="shared" si="68"/>
        <v>-288518.83757579094</v>
      </c>
      <c r="BG555" s="2">
        <f t="shared" si="69"/>
        <v>522812.7696533734</v>
      </c>
      <c r="BI555">
        <f t="shared" si="70"/>
        <v>0</v>
      </c>
      <c r="BJ555" s="90">
        <f t="shared" si="71"/>
        <v>1</v>
      </c>
      <c r="BP555" s="206">
        <f t="shared" si="74"/>
        <v>522812.7696533734</v>
      </c>
    </row>
    <row r="556" spans="1:68">
      <c r="A556" s="11">
        <v>550</v>
      </c>
      <c r="C556" s="25">
        <v>0.93537918235285678</v>
      </c>
      <c r="D556" s="25">
        <v>6.4620817647143211E-2</v>
      </c>
      <c r="E556" s="426" t="e">
        <v>#REF!</v>
      </c>
      <c r="F556" s="25">
        <v>0.8534115523815653</v>
      </c>
      <c r="G556" s="25">
        <v>0.14658844761843468</v>
      </c>
      <c r="H556" s="426" t="e">
        <v>#REF!</v>
      </c>
      <c r="I556" s="25">
        <v>0.74782246035150213</v>
      </c>
      <c r="J556" s="25">
        <v>0.25217753964849787</v>
      </c>
      <c r="K556" s="426" t="e">
        <v>#REF!</v>
      </c>
      <c r="L556" s="25">
        <v>0.14078375959846851</v>
      </c>
      <c r="M556" s="25">
        <v>0.49997826095051812</v>
      </c>
      <c r="N556" s="25">
        <v>0.35923797945101338</v>
      </c>
      <c r="O556" s="25">
        <v>-11.122815036538427</v>
      </c>
      <c r="P556" s="25">
        <v>3.3040114716552278E-2</v>
      </c>
      <c r="Q556" s="25">
        <v>5.9167969488036385E-5</v>
      </c>
      <c r="R556" s="25">
        <v>1.080110321369437</v>
      </c>
      <c r="S556" s="146"/>
      <c r="T556">
        <v>0.88744333633404915</v>
      </c>
      <c r="U556">
        <v>0.45720881707824884</v>
      </c>
      <c r="V556">
        <v>0.33571544965912292</v>
      </c>
      <c r="W556">
        <v>1</v>
      </c>
      <c r="Y556" s="2">
        <v>556.77581207013168</v>
      </c>
      <c r="Z556" s="2">
        <v>4054.4904986286979</v>
      </c>
      <c r="AA556" s="2">
        <v>134.6207902042616</v>
      </c>
      <c r="AB556" s="2">
        <v>2013.0170772070892</v>
      </c>
      <c r="AC556" s="2">
        <v>105.75828588700342</v>
      </c>
      <c r="AD556" s="2">
        <v>510.10417766938713</v>
      </c>
      <c r="AE556" s="2">
        <v>551.08292718249061</v>
      </c>
      <c r="AF556" s="2">
        <v>1238.6973154230902</v>
      </c>
      <c r="AG556" s="2">
        <v>64.641644687382708</v>
      </c>
      <c r="AH556" s="2">
        <v>314.9857381622478</v>
      </c>
      <c r="AI556" s="2">
        <v>501724.30406456854</v>
      </c>
      <c r="AJ556" s="2">
        <v>479135.33460878243</v>
      </c>
      <c r="AL556" s="25">
        <v>0.91700475464425479</v>
      </c>
      <c r="AM556" s="25">
        <v>0.92045782132133191</v>
      </c>
      <c r="AN556" s="25">
        <v>0.9102772591828947</v>
      </c>
      <c r="AO556" s="25">
        <v>0.83633838020887374</v>
      </c>
      <c r="AP556" s="25">
        <v>0.74407796398623915</v>
      </c>
      <c r="AQ556" s="25">
        <v>0.91700475464425479</v>
      </c>
      <c r="AR556" s="25">
        <v>0.92045782132133191</v>
      </c>
      <c r="AS556" s="25">
        <v>0.9102772591828947</v>
      </c>
      <c r="AT556" s="25">
        <v>0.83633838020887374</v>
      </c>
      <c r="AU556" s="25">
        <v>0.74407796398623915</v>
      </c>
      <c r="AW556" s="1">
        <v>13.575591044952402</v>
      </c>
      <c r="AX556" s="1">
        <v>15.34858580851132</v>
      </c>
      <c r="AY556" s="2">
        <v>1661937.4418420866</v>
      </c>
      <c r="AZ556" s="1">
        <v>15.695442989985105</v>
      </c>
      <c r="BA556" s="1">
        <v>17.486324455906409</v>
      </c>
      <c r="BB556" s="2">
        <v>1138255.7180411124</v>
      </c>
      <c r="BC556" s="2">
        <f t="shared" si="72"/>
        <v>-523681.7238009742</v>
      </c>
      <c r="BD556" s="242">
        <f t="shared" si="73"/>
        <v>2.1198519450327034</v>
      </c>
      <c r="BE556" s="510">
        <f t="shared" si="67"/>
        <v>-247036.9334179587</v>
      </c>
      <c r="BF556" s="161">
        <f t="shared" si="68"/>
        <v>510157.12535029789</v>
      </c>
      <c r="BG556" s="2">
        <f t="shared" si="69"/>
        <v>1373015.1603565046</v>
      </c>
      <c r="BI556">
        <f t="shared" si="70"/>
        <v>0</v>
      </c>
      <c r="BJ556" s="90">
        <f t="shared" si="71"/>
        <v>1</v>
      </c>
      <c r="BP556" s="206">
        <f t="shared" si="74"/>
        <v>1373015.1603565046</v>
      </c>
    </row>
    <row r="557" spans="1:68">
      <c r="A557" s="11">
        <v>551</v>
      </c>
      <c r="C557" s="25">
        <v>0.92766509395008223</v>
      </c>
      <c r="D557" s="25">
        <v>7.2334906049917783E-2</v>
      </c>
      <c r="E557" s="426" t="e">
        <v>#REF!</v>
      </c>
      <c r="F557" s="25">
        <v>0.8609457138390596</v>
      </c>
      <c r="G557" s="25">
        <v>0.1390542861609404</v>
      </c>
      <c r="H557" s="426" t="e">
        <v>#REF!</v>
      </c>
      <c r="I557" s="25">
        <v>0.74532181727968072</v>
      </c>
      <c r="J557" s="25">
        <v>0.25467818272031922</v>
      </c>
      <c r="K557" s="426" t="e">
        <v>#REF!</v>
      </c>
      <c r="L557" s="25">
        <v>0.19584820113173618</v>
      </c>
      <c r="M557" s="25">
        <v>0.49946632842228061</v>
      </c>
      <c r="N557" s="25">
        <v>0.30468547044598315</v>
      </c>
      <c r="O557" s="25">
        <v>-11.379757059440371</v>
      </c>
      <c r="P557" s="25">
        <v>3.6212602489218301E-2</v>
      </c>
      <c r="Q557" s="25">
        <v>5.2283602964537356E-5</v>
      </c>
      <c r="R557" s="25">
        <v>1.0891224465809692</v>
      </c>
      <c r="S557" s="146"/>
      <c r="T557">
        <v>0.97448618592140113</v>
      </c>
      <c r="U557">
        <v>0.43023534033428029</v>
      </c>
      <c r="V557">
        <v>0.33866698451686128</v>
      </c>
      <c r="W557">
        <v>1</v>
      </c>
      <c r="Y557" s="2">
        <v>135.47975540325504</v>
      </c>
      <c r="Z557" s="2">
        <v>6760.4005316581315</v>
      </c>
      <c r="AA557" s="2">
        <v>26.212414841961763</v>
      </c>
      <c r="AB557" s="2">
        <v>3950.9750877187844</v>
      </c>
      <c r="AC557" s="2">
        <v>650.21109467310941</v>
      </c>
      <c r="AD557" s="2">
        <v>939.8645037680817</v>
      </c>
      <c r="AE557" s="2">
        <v>664.44663244862909</v>
      </c>
      <c r="AF557" s="2">
        <v>1094.0813662871351</v>
      </c>
      <c r="AG557" s="2">
        <v>64.264817965797477</v>
      </c>
      <c r="AH557" s="2">
        <v>408.29605399735033</v>
      </c>
      <c r="AI557" s="2">
        <v>550087.78452300362</v>
      </c>
      <c r="AJ557" s="2">
        <v>507669.77940841747</v>
      </c>
      <c r="AL557" s="25">
        <v>0.90908969120775684</v>
      </c>
      <c r="AM557" s="25">
        <v>0.91251160052500768</v>
      </c>
      <c r="AN557" s="25">
        <v>0.91260784448259769</v>
      </c>
      <c r="AO557" s="25">
        <v>0.82921158073220802</v>
      </c>
      <c r="AP557" s="25">
        <v>0.68904158992830888</v>
      </c>
      <c r="AQ557" s="25">
        <v>0.90908969120775684</v>
      </c>
      <c r="AR557" s="25">
        <v>0.91251160052500768</v>
      </c>
      <c r="AS557" s="25">
        <v>0.91260784448259769</v>
      </c>
      <c r="AT557" s="25">
        <v>0.82921158073220802</v>
      </c>
      <c r="AU557" s="25">
        <v>0.68904158992830888</v>
      </c>
      <c r="AW557" s="1">
        <v>13.552239303551302</v>
      </c>
      <c r="AX557" s="1">
        <v>15.676454749304877</v>
      </c>
      <c r="AY557" s="2">
        <v>2065658.0632257452</v>
      </c>
      <c r="AZ557" s="1">
        <v>15.502911391063693</v>
      </c>
      <c r="BA557" s="1">
        <v>17.577630928585453</v>
      </c>
      <c r="BB557" s="2">
        <v>1463169.8401973778</v>
      </c>
      <c r="BC557" s="2">
        <f t="shared" si="72"/>
        <v>-602488.22302836739</v>
      </c>
      <c r="BD557" s="242">
        <f t="shared" si="73"/>
        <v>1.9506720875123911</v>
      </c>
      <c r="BE557" s="510">
        <f t="shared" si="67"/>
        <v>-308861.86708945781</v>
      </c>
      <c r="BF557" s="161">
        <f t="shared" si="68"/>
        <v>102700.22534246324</v>
      </c>
      <c r="BG557" s="2">
        <f t="shared" si="69"/>
        <v>1017295.9823728129</v>
      </c>
      <c r="BI557">
        <f t="shared" si="70"/>
        <v>0</v>
      </c>
      <c r="BJ557" s="90">
        <f t="shared" si="71"/>
        <v>1</v>
      </c>
      <c r="BP557" s="206">
        <f t="shared" si="74"/>
        <v>1017295.9823728129</v>
      </c>
    </row>
    <row r="558" spans="1:68">
      <c r="A558" s="11">
        <v>552</v>
      </c>
      <c r="C558" s="25">
        <v>0.91780339140942324</v>
      </c>
      <c r="D558" s="25">
        <v>8.21966085905768E-2</v>
      </c>
      <c r="E558" s="426" t="e">
        <v>#REF!</v>
      </c>
      <c r="F558" s="25">
        <v>0.85835137135548023</v>
      </c>
      <c r="G558" s="25">
        <v>0.1416486286445198</v>
      </c>
      <c r="H558" s="426" t="e">
        <v>#REF!</v>
      </c>
      <c r="I558" s="25">
        <v>0.74137807982578818</v>
      </c>
      <c r="J558" s="25">
        <v>0.25862192017421182</v>
      </c>
      <c r="K558" s="426" t="e">
        <v>#REF!</v>
      </c>
      <c r="L558" s="25">
        <v>0.12167140328863169</v>
      </c>
      <c r="M558" s="25">
        <v>0.49459305106074003</v>
      </c>
      <c r="N558" s="25">
        <v>0.38373554565062828</v>
      </c>
      <c r="O558" s="25">
        <v>-11.425919945677004</v>
      </c>
      <c r="P558" s="25">
        <v>3.4076916243882857E-2</v>
      </c>
      <c r="Q558" s="25">
        <v>4.5641669064163019E-5</v>
      </c>
      <c r="R558" s="25">
        <v>1.1108304979767643</v>
      </c>
      <c r="S558" s="146"/>
      <c r="T558">
        <v>1.0897958733905093</v>
      </c>
      <c r="U558">
        <v>0.43942790431309386</v>
      </c>
      <c r="V558">
        <v>0.34430880986604195</v>
      </c>
      <c r="W558">
        <v>1</v>
      </c>
      <c r="Y558" s="2">
        <v>1140.1087941746669</v>
      </c>
      <c r="Z558" s="2">
        <v>7226.0358124657287</v>
      </c>
      <c r="AA558" s="2">
        <v>1284.450117642614</v>
      </c>
      <c r="AB558" s="2">
        <v>7282.6038644072532</v>
      </c>
      <c r="AC558" s="2">
        <v>713.64705529016328</v>
      </c>
      <c r="AD558" s="2">
        <v>424.49842528663862</v>
      </c>
      <c r="AE558" s="2">
        <v>595.08626342011189</v>
      </c>
      <c r="AF558" s="2">
        <v>935.7198698622509</v>
      </c>
      <c r="AG558" s="2">
        <v>97.625220663777114</v>
      </c>
      <c r="AH558" s="2">
        <v>616.5544125439344</v>
      </c>
      <c r="AI558" s="2">
        <v>521762.08292514423</v>
      </c>
      <c r="AJ558" s="2">
        <v>475402.38095118722</v>
      </c>
      <c r="AL558" s="25">
        <v>0.91070247152182049</v>
      </c>
      <c r="AM558" s="25">
        <v>0.91604097937335793</v>
      </c>
      <c r="AN558" s="25">
        <v>0.90366788709203805</v>
      </c>
      <c r="AO558" s="25">
        <v>0.84012574658850125</v>
      </c>
      <c r="AP558" s="25">
        <v>0.69149139260517245</v>
      </c>
      <c r="AQ558" s="25">
        <v>0.91070247152182049</v>
      </c>
      <c r="AR558" s="25">
        <v>0.91604097937335793</v>
      </c>
      <c r="AS558" s="25">
        <v>0.90366788709203805</v>
      </c>
      <c r="AT558" s="25">
        <v>0.84012574658850125</v>
      </c>
      <c r="AU558" s="25">
        <v>0.69149139260517245</v>
      </c>
      <c r="AW558" s="1">
        <v>13.117472141533874</v>
      </c>
      <c r="AX558" s="1">
        <v>15.033158815407678</v>
      </c>
      <c r="AY558" s="2">
        <v>1628230.2872938493</v>
      </c>
      <c r="AZ558" s="1">
        <v>14.893632256952104</v>
      </c>
      <c r="BA558" s="1">
        <v>16.820583888715792</v>
      </c>
      <c r="BB558" s="2">
        <v>1283791.058793226</v>
      </c>
      <c r="BC558" s="2">
        <f t="shared" si="72"/>
        <v>-344439.22850062326</v>
      </c>
      <c r="BD558" s="242">
        <f t="shared" si="73"/>
        <v>1.7761601154182305</v>
      </c>
      <c r="BE558" s="510">
        <f t="shared" si="67"/>
        <v>-193923.52384825313</v>
      </c>
      <c r="BF558" s="161">
        <f t="shared" si="68"/>
        <v>470565.25535157067</v>
      </c>
      <c r="BG558" s="2">
        <f t="shared" si="69"/>
        <v>1099190.1023191109</v>
      </c>
      <c r="BI558">
        <f t="shared" si="70"/>
        <v>0</v>
      </c>
      <c r="BJ558" s="90">
        <f t="shared" si="71"/>
        <v>1</v>
      </c>
      <c r="BP558" s="206">
        <f t="shared" si="74"/>
        <v>1099190.1023191109</v>
      </c>
    </row>
    <row r="559" spans="1:68">
      <c r="A559" s="11">
        <v>553</v>
      </c>
      <c r="C559" s="25">
        <v>0.92728349323967763</v>
      </c>
      <c r="D559" s="25">
        <v>7.2716506760322347E-2</v>
      </c>
      <c r="E559" s="426" t="e">
        <v>#REF!</v>
      </c>
      <c r="F559" s="25">
        <v>0.86157627641103873</v>
      </c>
      <c r="G559" s="25">
        <v>0.13842372358896129</v>
      </c>
      <c r="H559" s="426" t="e">
        <v>#REF!</v>
      </c>
      <c r="I559" s="25">
        <v>0.74902966583126651</v>
      </c>
      <c r="J559" s="25">
        <v>0.25097033416873343</v>
      </c>
      <c r="K559" s="426" t="e">
        <v>#REF!</v>
      </c>
      <c r="L559" s="25">
        <v>0.15171755538619003</v>
      </c>
      <c r="M559" s="25">
        <v>0.49971366073030626</v>
      </c>
      <c r="N559" s="25">
        <v>0.34856878388350365</v>
      </c>
      <c r="O559" s="25">
        <v>-11.27257732786229</v>
      </c>
      <c r="P559" s="25">
        <v>3.6199918589564575E-2</v>
      </c>
      <c r="Q559" s="25">
        <v>5.8167676325991766E-5</v>
      </c>
      <c r="R559" s="25">
        <v>1.0712078000945187</v>
      </c>
      <c r="S559" s="146"/>
      <c r="T559">
        <v>0.94108379891717509</v>
      </c>
      <c r="U559">
        <v>0.43453184445522064</v>
      </c>
      <c r="V559">
        <v>0.33541015022402587</v>
      </c>
      <c r="W559">
        <v>1</v>
      </c>
      <c r="Y559" s="2">
        <v>538.34345031090845</v>
      </c>
      <c r="Z559" s="2">
        <v>4389.747994483685</v>
      </c>
      <c r="AA559" s="2">
        <v>78.694825105419241</v>
      </c>
      <c r="AB559" s="2">
        <v>780.18753967164207</v>
      </c>
      <c r="AC559" s="2">
        <v>720.23389960253553</v>
      </c>
      <c r="AD559" s="2">
        <v>117.49427117808536</v>
      </c>
      <c r="AE559" s="2">
        <v>552.82848609518283</v>
      </c>
      <c r="AF559" s="2">
        <v>982.26580094707651</v>
      </c>
      <c r="AG559" s="2">
        <v>94.633797866626949</v>
      </c>
      <c r="AH559" s="2">
        <v>577.12554415814463</v>
      </c>
      <c r="AI559" s="2">
        <v>498835.73001446086</v>
      </c>
      <c r="AJ559" s="2">
        <v>459894.05876846245</v>
      </c>
      <c r="AL559" s="25">
        <v>0.91746364767407718</v>
      </c>
      <c r="AM559" s="25">
        <v>0.91461875480523847</v>
      </c>
      <c r="AN559" s="25">
        <v>0.91907026499910782</v>
      </c>
      <c r="AO559" s="25">
        <v>0.88114182345090164</v>
      </c>
      <c r="AP559" s="25">
        <v>0.83224505914699909</v>
      </c>
      <c r="AQ559" s="25">
        <v>0.91746364767407718</v>
      </c>
      <c r="AR559" s="25">
        <v>0.91461875480523847</v>
      </c>
      <c r="AS559" s="25">
        <v>0.91907026499910782</v>
      </c>
      <c r="AT559" s="25">
        <v>0.88114182345090164</v>
      </c>
      <c r="AU559" s="25">
        <v>0.83224505914699909</v>
      </c>
      <c r="AW559" s="1">
        <v>13.806480264582037</v>
      </c>
      <c r="AX559" s="1">
        <v>15.341818698651728</v>
      </c>
      <c r="AY559" s="2">
        <v>1757176.2718994666</v>
      </c>
      <c r="AZ559" s="1">
        <v>15.796058135515896</v>
      </c>
      <c r="BA559" s="1">
        <v>17.424275995254106</v>
      </c>
      <c r="BB559" s="2">
        <v>1180340.6275653858</v>
      </c>
      <c r="BC559" s="2">
        <f t="shared" si="72"/>
        <v>-576835.64433408086</v>
      </c>
      <c r="BD559" s="242">
        <f t="shared" si="73"/>
        <v>1.989577870933859</v>
      </c>
      <c r="BE559" s="510">
        <f t="shared" si="67"/>
        <v>-289928.65911969979</v>
      </c>
      <c r="BF559" s="161">
        <f t="shared" si="68"/>
        <v>451860.57043365925</v>
      </c>
      <c r="BG559" s="2">
        <f t="shared" si="69"/>
        <v>1347028.6741171577</v>
      </c>
      <c r="BI559">
        <f t="shared" si="70"/>
        <v>0</v>
      </c>
      <c r="BJ559" s="90">
        <f t="shared" si="71"/>
        <v>1</v>
      </c>
      <c r="BP559" s="206">
        <f t="shared" si="74"/>
        <v>1347028.6741171577</v>
      </c>
    </row>
    <row r="560" spans="1:68">
      <c r="A560" s="11">
        <v>554</v>
      </c>
      <c r="C560" s="25">
        <v>0.91889870295172438</v>
      </c>
      <c r="D560" s="25">
        <v>8.1101297048275678E-2</v>
      </c>
      <c r="E560" s="426" t="e">
        <v>#REF!</v>
      </c>
      <c r="F560" s="25">
        <v>0.86143225405812474</v>
      </c>
      <c r="G560" s="25">
        <v>0.13856774594187524</v>
      </c>
      <c r="H560" s="426" t="e">
        <v>#REF!</v>
      </c>
      <c r="I560" s="25">
        <v>0.73795412002326266</v>
      </c>
      <c r="J560" s="25">
        <v>0.26204587997673739</v>
      </c>
      <c r="K560" s="426" t="e">
        <v>#REF!</v>
      </c>
      <c r="L560" s="25">
        <v>0.15645616126937534</v>
      </c>
      <c r="M560" s="25">
        <v>0.49515724237394976</v>
      </c>
      <c r="N560" s="25">
        <v>0.3483865963566749</v>
      </c>
      <c r="O560" s="25">
        <v>-10.950276563084437</v>
      </c>
      <c r="P560" s="25">
        <v>3.6414951585993713E-2</v>
      </c>
      <c r="Q560" s="25">
        <v>8.1017239186593139E-5</v>
      </c>
      <c r="R560" s="25">
        <v>1.0270366773145816</v>
      </c>
      <c r="S560" s="146"/>
      <c r="T560">
        <v>1.0755372615147549</v>
      </c>
      <c r="U560">
        <v>0.43151966153950388</v>
      </c>
      <c r="V560">
        <v>0.34717761694795746</v>
      </c>
      <c r="W560">
        <v>1</v>
      </c>
      <c r="Y560" s="2">
        <v>757.27449800268755</v>
      </c>
      <c r="Z560" s="2">
        <v>91.18917283400711</v>
      </c>
      <c r="AA560" s="2">
        <v>3476.4785793478268</v>
      </c>
      <c r="AB560" s="2">
        <v>1243.0830482971385</v>
      </c>
      <c r="AC560" s="2">
        <v>668.90567525901372</v>
      </c>
      <c r="AD560" s="2">
        <v>638.62387310541703</v>
      </c>
      <c r="AE560" s="2">
        <v>493.31911404422158</v>
      </c>
      <c r="AF560" s="2">
        <v>1188.6166252177634</v>
      </c>
      <c r="AG560" s="2">
        <v>140.7677678135183</v>
      </c>
      <c r="AH560" s="2">
        <v>337.79604961721151</v>
      </c>
      <c r="AI560" s="2">
        <v>581076.08231484704</v>
      </c>
      <c r="AJ560" s="2">
        <v>552912.36093868769</v>
      </c>
      <c r="AL560" s="25">
        <v>0.91254101164689727</v>
      </c>
      <c r="AM560" s="25">
        <v>0.9125332268201809</v>
      </c>
      <c r="AN560" s="25">
        <v>0.91500754133732065</v>
      </c>
      <c r="AO560" s="25">
        <v>0.87631944200743461</v>
      </c>
      <c r="AP560" s="25">
        <v>0.69507258195137067</v>
      </c>
      <c r="AQ560" s="25">
        <v>0.91254101164689727</v>
      </c>
      <c r="AR560" s="25">
        <v>0.9125332268201809</v>
      </c>
      <c r="AS560" s="25">
        <v>0.91500754133732065</v>
      </c>
      <c r="AT560" s="25">
        <v>0.87631944200743461</v>
      </c>
      <c r="AU560" s="25">
        <v>0.69507258195137067</v>
      </c>
      <c r="AW560" s="1">
        <v>13.491749276978894</v>
      </c>
      <c r="AX560" s="1">
        <v>15.484109734548671</v>
      </c>
      <c r="AY560" s="2">
        <v>2068143.508069363</v>
      </c>
      <c r="AZ560" s="1">
        <v>15.23087715014454</v>
      </c>
      <c r="BA560" s="1">
        <v>17.202475545875689</v>
      </c>
      <c r="BB560" s="2">
        <v>1610249.1709121945</v>
      </c>
      <c r="BC560" s="2">
        <f t="shared" si="72"/>
        <v>-457894.33715716843</v>
      </c>
      <c r="BD560" s="242">
        <f t="shared" si="73"/>
        <v>1.7391278731656463</v>
      </c>
      <c r="BE560" s="510">
        <f t="shared" si="67"/>
        <v>-263289.63167250407</v>
      </c>
      <c r="BF560" s="161">
        <f t="shared" si="68"/>
        <v>90536.376247259788</v>
      </c>
      <c r="BG560" s="2">
        <f t="shared" si="69"/>
        <v>826691.17311093165</v>
      </c>
      <c r="BI560">
        <f t="shared" si="70"/>
        <v>0</v>
      </c>
      <c r="BJ560" s="90">
        <f t="shared" si="71"/>
        <v>1</v>
      </c>
      <c r="BP560" s="206">
        <f t="shared" si="74"/>
        <v>826691.17311093165</v>
      </c>
    </row>
    <row r="561" spans="1:68">
      <c r="A561" s="11">
        <v>555</v>
      </c>
      <c r="C561" s="25">
        <v>0.91859942067727041</v>
      </c>
      <c r="D561" s="25">
        <v>8.1400579322729635E-2</v>
      </c>
      <c r="E561" s="426" t="e">
        <v>#REF!</v>
      </c>
      <c r="F561" s="25">
        <v>0.85940606194211366</v>
      </c>
      <c r="G561" s="25">
        <v>0.14059393805788631</v>
      </c>
      <c r="H561" s="426" t="e">
        <v>#REF!</v>
      </c>
      <c r="I561" s="25">
        <v>0.7510385601666173</v>
      </c>
      <c r="J561" s="25">
        <v>0.24896143983338268</v>
      </c>
      <c r="K561" s="426" t="e">
        <v>#REF!</v>
      </c>
      <c r="L561" s="25">
        <v>0.14676577660229523</v>
      </c>
      <c r="M561" s="25">
        <v>0.50172976448514528</v>
      </c>
      <c r="N561" s="25">
        <v>0.35150445891255949</v>
      </c>
      <c r="O561" s="25">
        <v>-11.300554148621821</v>
      </c>
      <c r="P561" s="25">
        <v>3.5004772643015367E-2</v>
      </c>
      <c r="Q561" s="25">
        <v>5.3793726918906306E-5</v>
      </c>
      <c r="R561" s="25">
        <v>1.0937260774934248</v>
      </c>
      <c r="S561" s="146"/>
      <c r="T561">
        <v>1.0841004032856056</v>
      </c>
      <c r="U561">
        <v>0.43516240148162161</v>
      </c>
      <c r="V561">
        <v>0.33084912129642274</v>
      </c>
      <c r="W561">
        <v>1</v>
      </c>
      <c r="Y561" s="2">
        <v>1748.4270698321718</v>
      </c>
      <c r="Z561" s="2">
        <v>7334.6625119892233</v>
      </c>
      <c r="AA561" s="2">
        <v>2121.330235101525</v>
      </c>
      <c r="AB561" s="2">
        <v>9918.4974963469231</v>
      </c>
      <c r="AC561" s="2">
        <v>384.14644252737247</v>
      </c>
      <c r="AD561" s="2">
        <v>826.87888587269288</v>
      </c>
      <c r="AE561" s="2">
        <v>584.52306451311313</v>
      </c>
      <c r="AF561" s="2">
        <v>1010.8784125810973</v>
      </c>
      <c r="AG561" s="2">
        <v>117.72835955739411</v>
      </c>
      <c r="AH561" s="2">
        <v>448.52251998407132</v>
      </c>
      <c r="AI561" s="2">
        <v>430746.80043643067</v>
      </c>
      <c r="AJ561" s="2">
        <v>391499.98931608663</v>
      </c>
      <c r="AL561" s="25">
        <v>0.91749887715358225</v>
      </c>
      <c r="AM561" s="25">
        <v>0.9151331470142946</v>
      </c>
      <c r="AN561" s="25">
        <v>0.89864760277990363</v>
      </c>
      <c r="AO561" s="25">
        <v>0.87257559807350482</v>
      </c>
      <c r="AP561" s="25">
        <v>0.7311059729337408</v>
      </c>
      <c r="AQ561" s="25">
        <v>0.91749887715358225</v>
      </c>
      <c r="AR561" s="25">
        <v>0.9151331470142946</v>
      </c>
      <c r="AS561" s="25">
        <v>0.89864760277990363</v>
      </c>
      <c r="AT561" s="25">
        <v>0.87257559807350482</v>
      </c>
      <c r="AU561" s="25">
        <v>0.7311059729337408</v>
      </c>
      <c r="AW561" s="1">
        <v>13.465221581602686</v>
      </c>
      <c r="AX561" s="1">
        <v>15.260392637304003</v>
      </c>
      <c r="AY561" s="2">
        <v>1473808.3731571264</v>
      </c>
      <c r="AZ561" s="1">
        <v>15.224443741892788</v>
      </c>
      <c r="BA561" s="1">
        <v>17.05792564982087</v>
      </c>
      <c r="BB561" s="2">
        <v>1216088.2067230523</v>
      </c>
      <c r="BC561" s="2">
        <f t="shared" si="72"/>
        <v>-257720.16643407405</v>
      </c>
      <c r="BD561" s="242">
        <f t="shared" si="73"/>
        <v>1.7592221602901024</v>
      </c>
      <c r="BE561" s="510">
        <f t="shared" si="67"/>
        <v>-146496.65758619993</v>
      </c>
      <c r="BF561" s="161">
        <f t="shared" si="68"/>
        <v>680627.07989930315</v>
      </c>
      <c r="BG561" s="2">
        <f t="shared" si="69"/>
        <v>1219822.7919797937</v>
      </c>
      <c r="BI561">
        <f t="shared" si="70"/>
        <v>0</v>
      </c>
      <c r="BJ561" s="90">
        <f t="shared" si="71"/>
        <v>1</v>
      </c>
      <c r="BP561" s="206">
        <f t="shared" si="74"/>
        <v>1219822.7919797937</v>
      </c>
    </row>
    <row r="562" spans="1:68">
      <c r="A562" s="11">
        <v>556</v>
      </c>
      <c r="C562" s="25">
        <v>0.92077063796986491</v>
      </c>
      <c r="D562" s="25">
        <v>7.92293620301351E-2</v>
      </c>
      <c r="E562" s="426" t="e">
        <v>#REF!</v>
      </c>
      <c r="F562" s="25">
        <v>0.85804933577749176</v>
      </c>
      <c r="G562" s="25">
        <v>0.14195066422250821</v>
      </c>
      <c r="H562" s="426" t="e">
        <v>#REF!</v>
      </c>
      <c r="I562" s="25">
        <v>0.76597395659889356</v>
      </c>
      <c r="J562" s="25">
        <v>0.23402604340110642</v>
      </c>
      <c r="K562" s="426" t="e">
        <v>#REF!</v>
      </c>
      <c r="L562" s="25">
        <v>0.16659882231057399</v>
      </c>
      <c r="M562" s="25">
        <v>0.49866155250817917</v>
      </c>
      <c r="N562" s="25">
        <v>0.33473962518124678</v>
      </c>
      <c r="O562" s="25">
        <v>-11.261165546192615</v>
      </c>
      <c r="P562" s="25">
        <v>3.6208985453861559E-2</v>
      </c>
      <c r="Q562" s="25">
        <v>5.8857684377109477E-5</v>
      </c>
      <c r="R562" s="25">
        <v>1.0744215676655993</v>
      </c>
      <c r="S562" s="146"/>
      <c r="T562">
        <v>0.99221767333562083</v>
      </c>
      <c r="U562">
        <v>0.4350221315934244</v>
      </c>
      <c r="V562">
        <v>0.31438201841756519</v>
      </c>
      <c r="W562">
        <v>1</v>
      </c>
      <c r="Y562" s="2">
        <v>1603.6041139733532</v>
      </c>
      <c r="Z562" s="2">
        <v>1305.135649352623</v>
      </c>
      <c r="AA562" s="2">
        <v>86.835845484319449</v>
      </c>
      <c r="AB562" s="2">
        <v>647.25335284686162</v>
      </c>
      <c r="AC562" s="2">
        <v>20.120858567704154</v>
      </c>
      <c r="AD562" s="2">
        <v>179.87569121584565</v>
      </c>
      <c r="AE562" s="2">
        <v>503.00058733124035</v>
      </c>
      <c r="AF562" s="2">
        <v>1240.3252360672789</v>
      </c>
      <c r="AG562" s="2">
        <v>169.89284978767179</v>
      </c>
      <c r="AH562" s="2">
        <v>490.25501976426762</v>
      </c>
      <c r="AI562" s="2">
        <v>357141.85809966939</v>
      </c>
      <c r="AJ562" s="2">
        <v>329754.36709011911</v>
      </c>
      <c r="AL562" s="25">
        <v>0.91694149675048831</v>
      </c>
      <c r="AM562" s="25">
        <v>0.91697487764970731</v>
      </c>
      <c r="AN562" s="25">
        <v>0.91194847161491577</v>
      </c>
      <c r="AO562" s="25">
        <v>0.86961168686330548</v>
      </c>
      <c r="AP562" s="25">
        <v>0.68733446939872289</v>
      </c>
      <c r="AQ562" s="25">
        <v>0.91694149675048831</v>
      </c>
      <c r="AR562" s="25">
        <v>0.91697487764970731</v>
      </c>
      <c r="AS562" s="25">
        <v>0.91194847161491577</v>
      </c>
      <c r="AT562" s="25">
        <v>0.86961168686330548</v>
      </c>
      <c r="AU562" s="25">
        <v>0.68733446939872289</v>
      </c>
      <c r="AW562" s="1">
        <v>13.301165835660322</v>
      </c>
      <c r="AX562" s="1">
        <v>15.267523070560923</v>
      </c>
      <c r="AY562" s="2">
        <v>1287232.4799786608</v>
      </c>
      <c r="AZ562" s="1">
        <v>15.377348833269883</v>
      </c>
      <c r="BA562" s="1">
        <v>17.308945019101962</v>
      </c>
      <c r="BB562" s="2">
        <v>903875.43475123763</v>
      </c>
      <c r="BC562" s="2">
        <f t="shared" si="72"/>
        <v>-383357.04522742319</v>
      </c>
      <c r="BD562" s="242">
        <f t="shared" si="73"/>
        <v>2.0761829976095605</v>
      </c>
      <c r="BE562" s="510">
        <f t="shared" si="67"/>
        <v>-184645.11349375569</v>
      </c>
      <c r="BF562" s="161">
        <f t="shared" si="68"/>
        <v>840954.05372699094</v>
      </c>
      <c r="BG562" s="2">
        <f t="shared" si="69"/>
        <v>1556500.3785719434</v>
      </c>
      <c r="BI562">
        <f t="shared" si="70"/>
        <v>0</v>
      </c>
      <c r="BJ562" s="90">
        <f t="shared" si="71"/>
        <v>1</v>
      </c>
      <c r="BP562" s="206">
        <f t="shared" si="74"/>
        <v>1556500.3785719434</v>
      </c>
    </row>
    <row r="563" spans="1:68">
      <c r="A563" s="11">
        <v>557</v>
      </c>
      <c r="C563" s="25">
        <v>0.93487969495692846</v>
      </c>
      <c r="D563" s="25">
        <v>6.5120305043071564E-2</v>
      </c>
      <c r="E563" s="426" t="e">
        <v>#REF!</v>
      </c>
      <c r="F563" s="25">
        <v>0.85546075865791327</v>
      </c>
      <c r="G563" s="25">
        <v>0.14453924134208668</v>
      </c>
      <c r="H563" s="426" t="e">
        <v>#REF!</v>
      </c>
      <c r="I563" s="25">
        <v>0.7386798974754597</v>
      </c>
      <c r="J563" s="25">
        <v>0.2613201025245403</v>
      </c>
      <c r="K563" s="426" t="e">
        <v>#REF!</v>
      </c>
      <c r="L563" s="25">
        <v>0.12630766358194168</v>
      </c>
      <c r="M563" s="25">
        <v>0.50152833068003477</v>
      </c>
      <c r="N563" s="25">
        <v>0.37216400573802355</v>
      </c>
      <c r="O563" s="25">
        <v>-11.22909249939919</v>
      </c>
      <c r="P563" s="25">
        <v>3.2162358653237612E-2</v>
      </c>
      <c r="Q563" s="25">
        <v>5.1276734049456217E-5</v>
      </c>
      <c r="R563" s="25">
        <v>1.1005897003632641</v>
      </c>
      <c r="S563" s="146"/>
      <c r="T563">
        <v>0.87877133493601312</v>
      </c>
      <c r="U563">
        <v>0.44993896318809462</v>
      </c>
      <c r="V563">
        <v>0.34829309332215602</v>
      </c>
      <c r="W563">
        <v>1</v>
      </c>
      <c r="Y563" s="2">
        <v>59.055058455701086</v>
      </c>
      <c r="Z563" s="2">
        <v>6909.8991190651805</v>
      </c>
      <c r="AA563" s="2">
        <v>6236.6038028250332</v>
      </c>
      <c r="AB563" s="2">
        <v>2089.1744259398888</v>
      </c>
      <c r="AC563" s="2">
        <v>12.583485465431052</v>
      </c>
      <c r="AD563" s="2">
        <v>56.831205902337175</v>
      </c>
      <c r="AE563" s="2">
        <v>499.61442762749363</v>
      </c>
      <c r="AF563" s="2">
        <v>1254.8451547609145</v>
      </c>
      <c r="AG563" s="2">
        <v>121.68842195806685</v>
      </c>
      <c r="AH563" s="2">
        <v>446.11258969033179</v>
      </c>
      <c r="AI563" s="2">
        <v>398436.89413768507</v>
      </c>
      <c r="AJ563" s="2">
        <v>353408.70900381706</v>
      </c>
      <c r="AL563" s="25">
        <v>0.91902212800091032</v>
      </c>
      <c r="AM563" s="25">
        <v>0.91400182399477337</v>
      </c>
      <c r="AN563" s="25">
        <v>0.91103485926393901</v>
      </c>
      <c r="AO563" s="25">
        <v>0.86119924642079038</v>
      </c>
      <c r="AP563" s="25">
        <v>0.62040047463211623</v>
      </c>
      <c r="AQ563" s="25">
        <v>0.91902212800091032</v>
      </c>
      <c r="AR563" s="25">
        <v>0.91400182399477337</v>
      </c>
      <c r="AS563" s="25">
        <v>0.91103485926393901</v>
      </c>
      <c r="AT563" s="25">
        <v>0.86119924642079038</v>
      </c>
      <c r="AU563" s="25">
        <v>0.62040047463211623</v>
      </c>
      <c r="AW563" s="1">
        <v>13.149821325551322</v>
      </c>
      <c r="AX563" s="1">
        <v>15.163295923755642</v>
      </c>
      <c r="AY563" s="2">
        <v>1240142.0948930969</v>
      </c>
      <c r="AZ563" s="1">
        <v>15.413407020815415</v>
      </c>
      <c r="BA563" s="1">
        <v>17.369634372177178</v>
      </c>
      <c r="BB563" s="2">
        <v>934758.13266478525</v>
      </c>
      <c r="BC563" s="2">
        <f t="shared" si="72"/>
        <v>-305383.96222831169</v>
      </c>
      <c r="BD563" s="242">
        <f t="shared" si="73"/>
        <v>2.2635856952640925</v>
      </c>
      <c r="BE563" s="510">
        <f t="shared" si="67"/>
        <v>-134911.59750092102</v>
      </c>
      <c r="BF563" s="161">
        <f t="shared" si="68"/>
        <v>863829.31719511468</v>
      </c>
      <c r="BG563" s="2">
        <f t="shared" si="69"/>
        <v>1531386.9906656812</v>
      </c>
      <c r="BI563">
        <f t="shared" si="70"/>
        <v>0</v>
      </c>
      <c r="BJ563" s="90">
        <f t="shared" si="71"/>
        <v>1</v>
      </c>
      <c r="BP563" s="206">
        <f t="shared" si="74"/>
        <v>1531386.9906656812</v>
      </c>
    </row>
    <row r="564" spans="1:68">
      <c r="A564" s="11">
        <v>558</v>
      </c>
      <c r="C564" s="25">
        <v>0.92234022042427799</v>
      </c>
      <c r="D564" s="25">
        <v>7.7659779575722024E-2</v>
      </c>
      <c r="E564" s="426" t="e">
        <v>#REF!</v>
      </c>
      <c r="F564" s="25">
        <v>0.85862603104447144</v>
      </c>
      <c r="G564" s="25">
        <v>0.14137396895552859</v>
      </c>
      <c r="H564" s="426" t="e">
        <v>#REF!</v>
      </c>
      <c r="I564" s="25">
        <v>0.73597984214839651</v>
      </c>
      <c r="J564" s="25">
        <v>0.26402015785160354</v>
      </c>
      <c r="K564" s="426" t="e">
        <v>#REF!</v>
      </c>
      <c r="L564" s="25">
        <v>0.14884001835971783</v>
      </c>
      <c r="M564" s="25">
        <v>0.49995092419664439</v>
      </c>
      <c r="N564" s="25">
        <v>0.35120905744363773</v>
      </c>
      <c r="O564" s="25">
        <v>-10.789419437820149</v>
      </c>
      <c r="P564" s="25">
        <v>3.2465948003382525E-2</v>
      </c>
      <c r="Q564" s="25">
        <v>8.0613081375391257E-5</v>
      </c>
      <c r="R564" s="25">
        <v>1.0385542887280759</v>
      </c>
      <c r="S564" s="146"/>
      <c r="T564">
        <v>0.99985953748228795</v>
      </c>
      <c r="U564">
        <v>0.44104464411951355</v>
      </c>
      <c r="V564">
        <v>0.353604070456773</v>
      </c>
      <c r="W564">
        <v>1</v>
      </c>
      <c r="Y564" s="2">
        <v>1495.3335106441716</v>
      </c>
      <c r="Z564" s="2">
        <v>7346.6893769437856</v>
      </c>
      <c r="AA564" s="2">
        <v>2951.9598140184289</v>
      </c>
      <c r="AB564" s="2">
        <v>1070.4147816767493</v>
      </c>
      <c r="AC564" s="2">
        <v>1925.9445498964265</v>
      </c>
      <c r="AD564" s="2">
        <v>740.03893470888886</v>
      </c>
      <c r="AE564" s="2">
        <v>495.84314224474582</v>
      </c>
      <c r="AF564" s="2">
        <v>1179.9218588718777</v>
      </c>
      <c r="AG564" s="2">
        <v>116.19036079165591</v>
      </c>
      <c r="AH564" s="2">
        <v>370.7753190477514</v>
      </c>
      <c r="AI564" s="2">
        <v>420628.69430940197</v>
      </c>
      <c r="AJ564" s="2">
        <v>383060.53051073797</v>
      </c>
      <c r="AL564" s="25">
        <v>0.9167927535866246</v>
      </c>
      <c r="AM564" s="25">
        <v>0.92030424398474497</v>
      </c>
      <c r="AN564" s="25">
        <v>0.91137185547347377</v>
      </c>
      <c r="AO564" s="25">
        <v>0.88966814909687697</v>
      </c>
      <c r="AP564" s="25">
        <v>0.69484040028567162</v>
      </c>
      <c r="AQ564" s="25">
        <v>0.9167927535866246</v>
      </c>
      <c r="AR564" s="25">
        <v>0.92030424398474497</v>
      </c>
      <c r="AS564" s="25">
        <v>0.91137185547347377</v>
      </c>
      <c r="AT564" s="25">
        <v>0.88966814909687697</v>
      </c>
      <c r="AU564" s="25">
        <v>0.69484040028567162</v>
      </c>
      <c r="AW564" s="1">
        <v>13.392173662224787</v>
      </c>
      <c r="AX564" s="1">
        <v>15.292400355899463</v>
      </c>
      <c r="AY564" s="2">
        <v>1540920.1367685881</v>
      </c>
      <c r="AZ564" s="1">
        <v>15.304925009345499</v>
      </c>
      <c r="BA564" s="1">
        <v>17.183655173948807</v>
      </c>
      <c r="BB564" s="2">
        <v>1097548.8843795953</v>
      </c>
      <c r="BC564" s="2">
        <f t="shared" si="72"/>
        <v>-443371.25238899281</v>
      </c>
      <c r="BD564" s="242">
        <f t="shared" si="73"/>
        <v>1.9127513471207127</v>
      </c>
      <c r="BE564" s="510">
        <f t="shared" si="67"/>
        <v>-231797.64220603206</v>
      </c>
      <c r="BF564" s="161">
        <f t="shared" si="68"/>
        <v>601827.64918737789</v>
      </c>
      <c r="BG564" s="2">
        <f t="shared" si="69"/>
        <v>1351239.1171156846</v>
      </c>
      <c r="BI564">
        <f t="shared" si="70"/>
        <v>0</v>
      </c>
      <c r="BJ564" s="90">
        <f t="shared" si="71"/>
        <v>1</v>
      </c>
      <c r="BP564" s="206">
        <f t="shared" si="74"/>
        <v>1351239.1171156846</v>
      </c>
    </row>
    <row r="565" spans="1:68">
      <c r="A565" s="11">
        <v>559</v>
      </c>
      <c r="C565" s="25">
        <v>0.92372369022054279</v>
      </c>
      <c r="D565" s="25">
        <v>7.6276309779457194E-2</v>
      </c>
      <c r="E565" s="426" t="e">
        <v>#REF!</v>
      </c>
      <c r="F565" s="25">
        <v>0.85683578624820178</v>
      </c>
      <c r="G565" s="25">
        <v>0.14316421375179819</v>
      </c>
      <c r="H565" s="426" t="e">
        <v>#REF!</v>
      </c>
      <c r="I565" s="25">
        <v>0.75334184496487233</v>
      </c>
      <c r="J565" s="25">
        <v>0.24665815503512772</v>
      </c>
      <c r="K565" s="426" t="e">
        <v>#REF!</v>
      </c>
      <c r="L565" s="25">
        <v>0.14566759214770719</v>
      </c>
      <c r="M565" s="25">
        <v>0.49829428198439185</v>
      </c>
      <c r="N565" s="25">
        <v>0.35603812586790096</v>
      </c>
      <c r="O565" s="25">
        <v>-11.089438846115868</v>
      </c>
      <c r="P565" s="25">
        <v>3.4917281711221951E-2</v>
      </c>
      <c r="Q565" s="25">
        <v>6.6194510974997893E-5</v>
      </c>
      <c r="R565" s="25">
        <v>1.0707447522787208</v>
      </c>
      <c r="S565" s="146"/>
      <c r="T565">
        <v>0.95931315890614466</v>
      </c>
      <c r="U565">
        <v>0.44173048709531182</v>
      </c>
      <c r="V565">
        <v>0.32852224357512599</v>
      </c>
      <c r="W565">
        <v>1</v>
      </c>
      <c r="Y565" s="2">
        <v>1342.0740301294109</v>
      </c>
      <c r="Z565" s="2">
        <v>2554.6810167290441</v>
      </c>
      <c r="AA565" s="2">
        <v>384.84596979628475</v>
      </c>
      <c r="AB565" s="2">
        <v>10182.308816336083</v>
      </c>
      <c r="AC565" s="2">
        <v>22.418605716882308</v>
      </c>
      <c r="AD565" s="2">
        <v>1064.00872591813</v>
      </c>
      <c r="AE565" s="2">
        <v>514.05222958613274</v>
      </c>
      <c r="AF565" s="2">
        <v>1066.9065711466249</v>
      </c>
      <c r="AG565" s="2">
        <v>173.67439781125194</v>
      </c>
      <c r="AH565" s="2">
        <v>612.4563906194752</v>
      </c>
      <c r="AI565" s="2">
        <v>617803.84795486962</v>
      </c>
      <c r="AJ565" s="2">
        <v>590517.53666723066</v>
      </c>
      <c r="AL565" s="25">
        <v>0.91967572293883992</v>
      </c>
      <c r="AM565" s="25">
        <v>0.91128399524212012</v>
      </c>
      <c r="AN565" s="25">
        <v>0.90174894011007645</v>
      </c>
      <c r="AO565" s="25">
        <v>0.85557864397007111</v>
      </c>
      <c r="AP565" s="25">
        <v>0.83643586381444424</v>
      </c>
      <c r="AQ565" s="25">
        <v>0.91967572293883992</v>
      </c>
      <c r="AR565" s="25">
        <v>0.91128399524212012</v>
      </c>
      <c r="AS565" s="25">
        <v>0.90174894011007645</v>
      </c>
      <c r="AT565" s="25">
        <v>0.85557864397007111</v>
      </c>
      <c r="AU565" s="25">
        <v>0.83643586381444424</v>
      </c>
      <c r="AW565" s="1">
        <v>13.543605441713416</v>
      </c>
      <c r="AX565" s="1">
        <v>15.055473152834905</v>
      </c>
      <c r="AY565" s="2">
        <v>2100200.760896178</v>
      </c>
      <c r="AZ565" s="1">
        <v>15.53366527665718</v>
      </c>
      <c r="BA565" s="1">
        <v>17.169841146977525</v>
      </c>
      <c r="BB565" s="2">
        <v>1638280.5078184633</v>
      </c>
      <c r="BC565" s="2">
        <f t="shared" si="72"/>
        <v>-461920.2530777147</v>
      </c>
      <c r="BD565" s="242">
        <f t="shared" si="73"/>
        <v>1.9900598349437644</v>
      </c>
      <c r="BE565" s="510">
        <f t="shared" si="67"/>
        <v>-232113.75103742434</v>
      </c>
      <c r="BF565" s="161">
        <f t="shared" si="68"/>
        <v>66776.109777968377</v>
      </c>
      <c r="BG565" s="2">
        <f t="shared" si="69"/>
        <v>847105.93644668534</v>
      </c>
      <c r="BI565">
        <f t="shared" si="70"/>
        <v>0</v>
      </c>
      <c r="BJ565" s="90">
        <f t="shared" si="71"/>
        <v>1</v>
      </c>
      <c r="BP565" s="206">
        <f t="shared" si="74"/>
        <v>847105.93644668534</v>
      </c>
    </row>
    <row r="566" spans="1:68">
      <c r="A566" s="11">
        <v>560</v>
      </c>
      <c r="C566" s="25">
        <v>0.92596523016938304</v>
      </c>
      <c r="D566" s="25">
        <v>7.4034769830616964E-2</v>
      </c>
      <c r="E566" s="426" t="e">
        <v>#REF!</v>
      </c>
      <c r="F566" s="25">
        <v>0.8538582575628052</v>
      </c>
      <c r="G566" s="25">
        <v>0.14614174243719477</v>
      </c>
      <c r="H566" s="426" t="e">
        <v>#REF!</v>
      </c>
      <c r="I566" s="25">
        <v>0.75072186006697117</v>
      </c>
      <c r="J566" s="25">
        <v>0.2492781399330288</v>
      </c>
      <c r="K566" s="426" t="e">
        <v>#REF!</v>
      </c>
      <c r="L566" s="25">
        <v>0.17648525154895467</v>
      </c>
      <c r="M566" s="25">
        <v>0.50433630722992762</v>
      </c>
      <c r="N566" s="25">
        <v>0.31917844122111771</v>
      </c>
      <c r="O566" s="25">
        <v>-11.570440886403983</v>
      </c>
      <c r="P566" s="25">
        <v>3.5447188815255409E-2</v>
      </c>
      <c r="Q566" s="25">
        <v>4.1839949040766659E-5</v>
      </c>
      <c r="R566" s="25">
        <v>1.127401704407258</v>
      </c>
      <c r="S566" s="146"/>
      <c r="T566">
        <v>0.94010575626582249</v>
      </c>
      <c r="U566">
        <v>0.45382799397045681</v>
      </c>
      <c r="V566">
        <v>0.33028748881596504</v>
      </c>
      <c r="W566">
        <v>1</v>
      </c>
      <c r="Y566" s="2">
        <v>290.86688003554775</v>
      </c>
      <c r="Z566" s="2">
        <v>12382.367383497811</v>
      </c>
      <c r="AA566" s="2">
        <v>1542.1504107023895</v>
      </c>
      <c r="AB566" s="2">
        <v>3791.8131790445859</v>
      </c>
      <c r="AC566" s="2">
        <v>228.08961668675087</v>
      </c>
      <c r="AD566" s="2">
        <v>699.03257384819096</v>
      </c>
      <c r="AE566" s="2">
        <v>524.24972927857141</v>
      </c>
      <c r="AF566" s="2">
        <v>808.23510362870775</v>
      </c>
      <c r="AG566" s="2">
        <v>114.93620163987806</v>
      </c>
      <c r="AH566" s="2">
        <v>437.19873198827776</v>
      </c>
      <c r="AI566" s="2">
        <v>445650.91918919107</v>
      </c>
      <c r="AJ566" s="2">
        <v>412464.13192018337</v>
      </c>
      <c r="AL566" s="25">
        <v>0.91869333063556347</v>
      </c>
      <c r="AM566" s="25">
        <v>0.90730339346396693</v>
      </c>
      <c r="AN566" s="25">
        <v>0.91375188649542705</v>
      </c>
      <c r="AO566" s="25">
        <v>0.83002062441574287</v>
      </c>
      <c r="AP566" s="25">
        <v>0.65090968985076025</v>
      </c>
      <c r="AQ566" s="25">
        <v>0.91869333063556347</v>
      </c>
      <c r="AR566" s="25">
        <v>0.90730339346396693</v>
      </c>
      <c r="AS566" s="25">
        <v>0.91375188649542705</v>
      </c>
      <c r="AT566" s="25">
        <v>0.83002062441574287</v>
      </c>
      <c r="AU566" s="25">
        <v>0.65090968985076025</v>
      </c>
      <c r="AW566" s="1">
        <v>13.173029587996384</v>
      </c>
      <c r="AX566" s="1">
        <v>15.253152749024729</v>
      </c>
      <c r="AY566" s="2">
        <v>1685475.1592990467</v>
      </c>
      <c r="AZ566" s="1">
        <v>15.280143541432684</v>
      </c>
      <c r="BA566" s="1">
        <v>17.306585500808303</v>
      </c>
      <c r="BB566" s="2">
        <v>1162547.6603060281</v>
      </c>
      <c r="BC566" s="2">
        <f t="shared" si="72"/>
        <v>-522927.49899301864</v>
      </c>
      <c r="BD566" s="242">
        <f t="shared" si="73"/>
        <v>2.1071139534363006</v>
      </c>
      <c r="BE566" s="510">
        <f t="shared" si="67"/>
        <v>-248172.38675688315</v>
      </c>
      <c r="BF566" s="161">
        <f t="shared" si="68"/>
        <v>422209.57478037477</v>
      </c>
      <c r="BG566" s="2">
        <f t="shared" si="69"/>
        <v>1282275.3063232014</v>
      </c>
      <c r="BI566">
        <f t="shared" si="70"/>
        <v>0</v>
      </c>
      <c r="BJ566" s="90">
        <f t="shared" si="71"/>
        <v>1</v>
      </c>
      <c r="BP566" s="206">
        <f t="shared" si="74"/>
        <v>1282275.3063232014</v>
      </c>
    </row>
    <row r="567" spans="1:68">
      <c r="A567" s="11">
        <v>561</v>
      </c>
      <c r="C567" s="25">
        <v>0.92849360828268623</v>
      </c>
      <c r="D567" s="25">
        <v>7.1506391717313753E-2</v>
      </c>
      <c r="E567" s="426" t="e">
        <v>#REF!</v>
      </c>
      <c r="F567" s="25">
        <v>0.85465539113203348</v>
      </c>
      <c r="G567" s="25">
        <v>0.14534460886796649</v>
      </c>
      <c r="H567" s="426" t="e">
        <v>#REF!</v>
      </c>
      <c r="I567" s="25">
        <v>0.73383618727437727</v>
      </c>
      <c r="J567" s="25">
        <v>0.26616381272562273</v>
      </c>
      <c r="K567" s="426" t="e">
        <v>#REF!</v>
      </c>
      <c r="L567" s="25">
        <v>0.10920878754886498</v>
      </c>
      <c r="M567" s="25">
        <v>0.4992372241775187</v>
      </c>
      <c r="N567" s="25">
        <v>0.39155398827361632</v>
      </c>
      <c r="O567" s="25">
        <v>-11.122054431922272</v>
      </c>
      <c r="P567" s="25">
        <v>3.5739404462026329E-2</v>
      </c>
      <c r="Q567" s="25">
        <v>6.6321300058505092E-5</v>
      </c>
      <c r="R567" s="25">
        <v>1.0552327933953605</v>
      </c>
      <c r="S567" s="146"/>
      <c r="T567">
        <v>0.96992767420718196</v>
      </c>
      <c r="U567">
        <v>0.45232823677562983</v>
      </c>
      <c r="V567">
        <v>0.35379963098941136</v>
      </c>
      <c r="W567">
        <v>1</v>
      </c>
      <c r="Y567" s="2">
        <v>1156.8945893127777</v>
      </c>
      <c r="Z567" s="2">
        <v>1151.5995771915673</v>
      </c>
      <c r="AA567" s="2">
        <v>2755.1158530024341</v>
      </c>
      <c r="AB567" s="2">
        <v>526.02096906595852</v>
      </c>
      <c r="AC567" s="2">
        <v>659.58055436187249</v>
      </c>
      <c r="AD567" s="2">
        <v>4196.1280189214367</v>
      </c>
      <c r="AE567" s="2">
        <v>567.28503367751307</v>
      </c>
      <c r="AF567" s="2">
        <v>1101.2729906176337</v>
      </c>
      <c r="AG567" s="2">
        <v>174.0913994152904</v>
      </c>
      <c r="AH567" s="2">
        <v>427.85073865123354</v>
      </c>
      <c r="AI567" s="2">
        <v>486728.64068724558</v>
      </c>
      <c r="AJ567" s="2">
        <v>451632.65879952785</v>
      </c>
      <c r="AL567" s="25">
        <v>0.91882947284975747</v>
      </c>
      <c r="AM567" s="25">
        <v>0.91057277132073255</v>
      </c>
      <c r="AN567" s="25">
        <v>0.91270500836485113</v>
      </c>
      <c r="AO567" s="25">
        <v>0.8966472353793089</v>
      </c>
      <c r="AP567" s="25">
        <v>0.76494231904592347</v>
      </c>
      <c r="AQ567" s="25">
        <v>0.91882947284975747</v>
      </c>
      <c r="AR567" s="25">
        <v>0.91057277132073255</v>
      </c>
      <c r="AS567" s="25">
        <v>0.91270500836485113</v>
      </c>
      <c r="AT567" s="25">
        <v>0.8966472353793089</v>
      </c>
      <c r="AU567" s="25">
        <v>0.76494231904592347</v>
      </c>
      <c r="AW567" s="1">
        <v>13.563224310159192</v>
      </c>
      <c r="AX567" s="1">
        <v>15.215358482636805</v>
      </c>
      <c r="AY567" s="2">
        <v>1517562.918293626</v>
      </c>
      <c r="AZ567" s="1">
        <v>15.433883969227866</v>
      </c>
      <c r="BA567" s="1">
        <v>17.148762801357428</v>
      </c>
      <c r="BB567" s="2">
        <v>1192526.2857918625</v>
      </c>
      <c r="BC567" s="2">
        <f t="shared" si="72"/>
        <v>-325036.63250176352</v>
      </c>
      <c r="BD567" s="242">
        <f t="shared" si="73"/>
        <v>1.8706596590686733</v>
      </c>
      <c r="BE567" s="510">
        <f t="shared" si="67"/>
        <v>-173755.08737040189</v>
      </c>
      <c r="BF567" s="161">
        <f t="shared" si="68"/>
        <v>652552.97133184457</v>
      </c>
      <c r="BG567" s="2">
        <f t="shared" si="69"/>
        <v>1276895.1492845959</v>
      </c>
      <c r="BI567">
        <f t="shared" si="70"/>
        <v>0</v>
      </c>
      <c r="BJ567" s="90">
        <f t="shared" si="71"/>
        <v>1</v>
      </c>
      <c r="BP567" s="206">
        <f t="shared" si="74"/>
        <v>1276895.1492845959</v>
      </c>
    </row>
    <row r="568" spans="1:68">
      <c r="A568" s="11">
        <v>562</v>
      </c>
      <c r="C568" s="25">
        <v>0.92626012422276527</v>
      </c>
      <c r="D568" s="25">
        <v>7.3739875777234717E-2</v>
      </c>
      <c r="E568" s="426" t="e">
        <v>#REF!</v>
      </c>
      <c r="F568" s="25">
        <v>0.85630098794565612</v>
      </c>
      <c r="G568" s="25">
        <v>0.14369901205434391</v>
      </c>
      <c r="H568" s="426" t="e">
        <v>#REF!</v>
      </c>
      <c r="I568" s="25">
        <v>0.74424332006084137</v>
      </c>
      <c r="J568" s="25">
        <v>0.25575667993915857</v>
      </c>
      <c r="K568" s="426" t="e">
        <v>#REF!</v>
      </c>
      <c r="L568" s="25">
        <v>0.10128765275529716</v>
      </c>
      <c r="M568" s="25">
        <v>0.50076099103940308</v>
      </c>
      <c r="N568" s="25">
        <v>0.39795135620529976</v>
      </c>
      <c r="O568" s="25">
        <v>-11.095760228831455</v>
      </c>
      <c r="P568" s="25">
        <v>3.500210837608872E-2</v>
      </c>
      <c r="Q568" s="25">
        <v>6.6012154286544021E-5</v>
      </c>
      <c r="R568" s="25">
        <v>1.0625203791918703</v>
      </c>
      <c r="S568" s="146"/>
      <c r="T568">
        <v>0.9610505141398652</v>
      </c>
      <c r="U568">
        <v>0.44985790961754585</v>
      </c>
      <c r="V568">
        <v>0.3402121696917097</v>
      </c>
      <c r="W568">
        <v>1</v>
      </c>
      <c r="Y568" s="2">
        <v>584.4405820023976</v>
      </c>
      <c r="Z568" s="2">
        <v>417.32233643416367</v>
      </c>
      <c r="AA568" s="2">
        <v>310.95961890570624</v>
      </c>
      <c r="AB568" s="2">
        <v>4913.0812347226783</v>
      </c>
      <c r="AC568" s="2">
        <v>762.30134137470293</v>
      </c>
      <c r="AD568" s="2">
        <v>788.77096227186587</v>
      </c>
      <c r="AE568" s="2">
        <v>558.20481689160556</v>
      </c>
      <c r="AF568" s="2">
        <v>1266.7634442946771</v>
      </c>
      <c r="AG568" s="2">
        <v>133.59114506659563</v>
      </c>
      <c r="AH568" s="2">
        <v>641.05912492496816</v>
      </c>
      <c r="AI568" s="2">
        <v>539224.86008029245</v>
      </c>
      <c r="AJ568" s="2">
        <v>499688.35328701948</v>
      </c>
      <c r="AL568" s="25">
        <v>0.91556380960012151</v>
      </c>
      <c r="AM568" s="25">
        <v>0.91297619974402988</v>
      </c>
      <c r="AN568" s="25">
        <v>0.90656515721942865</v>
      </c>
      <c r="AO568" s="25">
        <v>0.8384921406098832</v>
      </c>
      <c r="AP568" s="25">
        <v>0.74736777650446573</v>
      </c>
      <c r="AQ568" s="25">
        <v>0.91556380960012151</v>
      </c>
      <c r="AR568" s="25">
        <v>0.91297619974402988</v>
      </c>
      <c r="AS568" s="25">
        <v>0.90656515721942865</v>
      </c>
      <c r="AT568" s="25">
        <v>0.8384921406098832</v>
      </c>
      <c r="AU568" s="25">
        <v>0.74736777650446573</v>
      </c>
      <c r="AW568" s="1">
        <v>13.253898387640628</v>
      </c>
      <c r="AX568" s="1">
        <v>15.000840301931996</v>
      </c>
      <c r="AY568" s="2">
        <v>1626978.2655569583</v>
      </c>
      <c r="AZ568" s="1">
        <v>15.27223232692466</v>
      </c>
      <c r="BA568" s="1">
        <v>17.071004797005308</v>
      </c>
      <c r="BB568" s="2">
        <v>1249601.7735290083</v>
      </c>
      <c r="BC568" s="2">
        <f t="shared" si="72"/>
        <v>-377376.49202795001</v>
      </c>
      <c r="BD568" s="242">
        <f t="shared" si="73"/>
        <v>2.018333939284032</v>
      </c>
      <c r="BE568" s="510">
        <f t="shared" si="67"/>
        <v>-186974.25866099124</v>
      </c>
      <c r="BF568" s="161">
        <f t="shared" si="68"/>
        <v>493645.4764655421</v>
      </c>
      <c r="BG568" s="2">
        <f t="shared" si="69"/>
        <v>1193955.3987789375</v>
      </c>
      <c r="BI568">
        <f t="shared" si="70"/>
        <v>0</v>
      </c>
      <c r="BJ568" s="90">
        <f t="shared" si="71"/>
        <v>1</v>
      </c>
      <c r="BP568" s="206">
        <f t="shared" si="74"/>
        <v>1193955.3987789375</v>
      </c>
    </row>
    <row r="569" spans="1:68">
      <c r="A569" s="11">
        <v>563</v>
      </c>
      <c r="C569" s="25">
        <v>0.92067261194072947</v>
      </c>
      <c r="D569" s="25">
        <v>7.9327388059270573E-2</v>
      </c>
      <c r="E569" s="426" t="e">
        <v>#REF!</v>
      </c>
      <c r="F569" s="25">
        <v>0.85638070499122954</v>
      </c>
      <c r="G569" s="25">
        <v>0.14361929500877046</v>
      </c>
      <c r="H569" s="426" t="e">
        <v>#REF!</v>
      </c>
      <c r="I569" s="25">
        <v>0.77177827519027442</v>
      </c>
      <c r="J569" s="25">
        <v>0.22822172480972555</v>
      </c>
      <c r="K569" s="426" t="e">
        <v>#REF!</v>
      </c>
      <c r="L569" s="25">
        <v>0.16114593851694531</v>
      </c>
      <c r="M569" s="25">
        <v>0.49733926701230147</v>
      </c>
      <c r="N569" s="25">
        <v>0.34151479447075322</v>
      </c>
      <c r="O569" s="25">
        <v>-11.325159445794508</v>
      </c>
      <c r="P569" s="25">
        <v>3.6426531686671079E-2</v>
      </c>
      <c r="Q569" s="25">
        <v>5.5715893258507253E-5</v>
      </c>
      <c r="R569" s="25">
        <v>1.088694356429099</v>
      </c>
      <c r="S569" s="146"/>
      <c r="T569">
        <v>1.0034577912222278</v>
      </c>
      <c r="U569">
        <v>0.44361087732112553</v>
      </c>
      <c r="V569">
        <v>0.30618596297173861</v>
      </c>
      <c r="W569">
        <v>1</v>
      </c>
      <c r="Y569" s="2">
        <v>1870.0826970328485</v>
      </c>
      <c r="Z569" s="2">
        <v>2613.494228942021</v>
      </c>
      <c r="AA569" s="2">
        <v>4834.1959225779274</v>
      </c>
      <c r="AB569" s="2">
        <v>2088.3446674832003</v>
      </c>
      <c r="AC569" s="2">
        <v>1189.2036654964145</v>
      </c>
      <c r="AD569" s="2">
        <v>747.77780970419337</v>
      </c>
      <c r="AE569" s="2">
        <v>624.82688144619635</v>
      </c>
      <c r="AF569" s="2">
        <v>954.53024115692517</v>
      </c>
      <c r="AG569" s="2">
        <v>195.59029527931406</v>
      </c>
      <c r="AH569" s="2">
        <v>420.3141044545099</v>
      </c>
      <c r="AI569" s="2">
        <v>461935.85298892192</v>
      </c>
      <c r="AJ569" s="2">
        <v>441528.51618060318</v>
      </c>
      <c r="AL569" s="25">
        <v>0.91765943267744676</v>
      </c>
      <c r="AM569" s="25">
        <v>0.91742618915667162</v>
      </c>
      <c r="AN569" s="25">
        <v>0.90473140843820132</v>
      </c>
      <c r="AO569" s="25">
        <v>0.90263687456144992</v>
      </c>
      <c r="AP569" s="25">
        <v>0.73677642558113354</v>
      </c>
      <c r="AQ569" s="25">
        <v>0.91765943267744676</v>
      </c>
      <c r="AR569" s="25">
        <v>0.91742618915667162</v>
      </c>
      <c r="AS569" s="25">
        <v>0.90473140843820132</v>
      </c>
      <c r="AT569" s="25">
        <v>0.90263687456144992</v>
      </c>
      <c r="AU569" s="25">
        <v>0.73677642558113354</v>
      </c>
      <c r="AW569" s="1">
        <v>13.410043082475989</v>
      </c>
      <c r="AX569" s="1">
        <v>15.171309635361947</v>
      </c>
      <c r="AY569" s="2">
        <v>1655306.8830907298</v>
      </c>
      <c r="AZ569" s="1">
        <v>15.428342171863983</v>
      </c>
      <c r="BA569" s="1">
        <v>17.224083432168978</v>
      </c>
      <c r="BB569" s="2">
        <v>1245538.0446332791</v>
      </c>
      <c r="BC569" s="2">
        <f t="shared" si="72"/>
        <v>-409768.83845745074</v>
      </c>
      <c r="BD569" s="242">
        <f t="shared" si="73"/>
        <v>2.0182990893879946</v>
      </c>
      <c r="BE569" s="510">
        <f t="shared" si="67"/>
        <v>-203026.81629891842</v>
      </c>
      <c r="BF569" s="161">
        <f t="shared" si="68"/>
        <v>490300.01010542829</v>
      </c>
      <c r="BG569" s="2">
        <f t="shared" si="69"/>
        <v>1222996.7028649584</v>
      </c>
      <c r="BI569">
        <f t="shared" si="70"/>
        <v>0</v>
      </c>
      <c r="BJ569" s="90">
        <f t="shared" si="71"/>
        <v>1</v>
      </c>
      <c r="BP569" s="206">
        <f t="shared" si="74"/>
        <v>1222996.7028649584</v>
      </c>
    </row>
    <row r="570" spans="1:68">
      <c r="A570" s="11">
        <v>564</v>
      </c>
      <c r="C570" s="25">
        <v>0.9235372814076136</v>
      </c>
      <c r="D570" s="25">
        <v>7.6462718592386403E-2</v>
      </c>
      <c r="E570" s="426" t="e">
        <v>#REF!</v>
      </c>
      <c r="F570" s="25">
        <v>0.8573995235145736</v>
      </c>
      <c r="G570" s="25">
        <v>0.1426004764854264</v>
      </c>
      <c r="H570" s="426" t="e">
        <v>#REF!</v>
      </c>
      <c r="I570" s="25">
        <v>0.75627123191049594</v>
      </c>
      <c r="J570" s="25">
        <v>0.24372876808950403</v>
      </c>
      <c r="K570" s="426" t="e">
        <v>#REF!</v>
      </c>
      <c r="L570" s="25">
        <v>0.15216074785702838</v>
      </c>
      <c r="M570" s="25">
        <v>0.50399431156925578</v>
      </c>
      <c r="N570" s="25">
        <v>0.34384494057371584</v>
      </c>
      <c r="O570" s="25">
        <v>-10.969428154553537</v>
      </c>
      <c r="P570" s="25">
        <v>3.2255505129678411E-2</v>
      </c>
      <c r="Q570" s="25">
        <v>6.6740610375730456E-5</v>
      </c>
      <c r="R570" s="25">
        <v>1.0728613502248523</v>
      </c>
      <c r="S570" s="146"/>
      <c r="T570">
        <v>0.97116592758777709</v>
      </c>
      <c r="U570">
        <v>0.44424722718905113</v>
      </c>
      <c r="V570">
        <v>0.32481015628196885</v>
      </c>
      <c r="W570">
        <v>1</v>
      </c>
      <c r="Y570" s="2">
        <v>212.54788086243138</v>
      </c>
      <c r="Z570" s="2">
        <v>3894.2730907370651</v>
      </c>
      <c r="AA570" s="2">
        <v>30.437684679604089</v>
      </c>
      <c r="AB570" s="2">
        <v>8752.6245116428763</v>
      </c>
      <c r="AC570" s="2">
        <v>1089.1293690156422</v>
      </c>
      <c r="AD570" s="2">
        <v>314.57031499349699</v>
      </c>
      <c r="AE570" s="2">
        <v>607.54300277432537</v>
      </c>
      <c r="AF570" s="2">
        <v>1259.9296154791359</v>
      </c>
      <c r="AG570" s="2">
        <v>117.84899601629375</v>
      </c>
      <c r="AH570" s="2">
        <v>395.85477824406615</v>
      </c>
      <c r="AI570" s="2">
        <v>576146.12000557291</v>
      </c>
      <c r="AJ570" s="2">
        <v>553001.16539838328</v>
      </c>
      <c r="AL570" s="25">
        <v>0.92170693535880022</v>
      </c>
      <c r="AM570" s="25">
        <v>0.91279932926748342</v>
      </c>
      <c r="AN570" s="25">
        <v>0.90114399134506951</v>
      </c>
      <c r="AO570" s="25">
        <v>0.85274632413453444</v>
      </c>
      <c r="AP570" s="25">
        <v>0.59595407595326655</v>
      </c>
      <c r="AQ570" s="25">
        <v>0.92170693535880022</v>
      </c>
      <c r="AR570" s="25">
        <v>0.91279932926748342</v>
      </c>
      <c r="AS570" s="25">
        <v>0.90114399134506951</v>
      </c>
      <c r="AT570" s="25">
        <v>0.85274632413453444</v>
      </c>
      <c r="AU570" s="25">
        <v>0.59595407595326655</v>
      </c>
      <c r="AW570" s="1">
        <v>13.012232731234151</v>
      </c>
      <c r="AX570" s="1">
        <v>15.160037869900949</v>
      </c>
      <c r="AY570" s="2">
        <v>2019922.4828889088</v>
      </c>
      <c r="AZ570" s="1">
        <v>15.157236451261367</v>
      </c>
      <c r="BA570" s="1">
        <v>17.228064035895638</v>
      </c>
      <c r="BB570" s="2">
        <v>1532655.7582516251</v>
      </c>
      <c r="BC570" s="2">
        <f t="shared" si="72"/>
        <v>-487266.72463728371</v>
      </c>
      <c r="BD570" s="242">
        <f t="shared" si="73"/>
        <v>2.1450037200272156</v>
      </c>
      <c r="BE570" s="510">
        <f t="shared" si="67"/>
        <v>-227163.58022498037</v>
      </c>
      <c r="BF570" s="161">
        <f t="shared" si="68"/>
        <v>62034.754108555382</v>
      </c>
      <c r="BG570" s="2">
        <f t="shared" si="69"/>
        <v>892502.07395019382</v>
      </c>
      <c r="BI570">
        <f t="shared" si="70"/>
        <v>0</v>
      </c>
      <c r="BJ570" s="90">
        <f t="shared" si="71"/>
        <v>1</v>
      </c>
      <c r="BP570" s="206">
        <f t="shared" si="74"/>
        <v>892502.07395019382</v>
      </c>
    </row>
    <row r="571" spans="1:68">
      <c r="A571" s="11">
        <v>565</v>
      </c>
      <c r="C571" s="25">
        <v>0.91877394772074783</v>
      </c>
      <c r="D571" s="25">
        <v>8.1226052279252198E-2</v>
      </c>
      <c r="E571" s="426" t="e">
        <v>#REF!</v>
      </c>
      <c r="F571" s="25">
        <v>0.86389258132044344</v>
      </c>
      <c r="G571" s="25">
        <v>0.13610741867955659</v>
      </c>
      <c r="H571" s="426" t="e">
        <v>#REF!</v>
      </c>
      <c r="I571" s="25">
        <v>0.73314721674022676</v>
      </c>
      <c r="J571" s="25">
        <v>0.26685278325977324</v>
      </c>
      <c r="K571" s="426" t="e">
        <v>#REF!</v>
      </c>
      <c r="L571" s="25">
        <v>3.9312914443351832E-2</v>
      </c>
      <c r="M571" s="25">
        <v>0.49816668108304341</v>
      </c>
      <c r="N571" s="25">
        <v>0.46252040447360476</v>
      </c>
      <c r="O571" s="25">
        <v>-11.131756486081169</v>
      </c>
      <c r="P571" s="25">
        <v>3.6318626851322124E-2</v>
      </c>
      <c r="Q571" s="25">
        <v>6.7298395788209083E-5</v>
      </c>
      <c r="R571" s="25">
        <v>1.0533665852908409</v>
      </c>
      <c r="S571" s="146"/>
      <c r="T571">
        <v>1.0226543715894132</v>
      </c>
      <c r="U571">
        <v>0.422303951607643</v>
      </c>
      <c r="V571">
        <v>0.35563416935545078</v>
      </c>
      <c r="W571">
        <v>1</v>
      </c>
      <c r="Y571" s="2">
        <v>2250.8730925876034</v>
      </c>
      <c r="Z571" s="2">
        <v>4525.6042778830906</v>
      </c>
      <c r="AA571" s="2">
        <v>1024.9623961835218</v>
      </c>
      <c r="AB571" s="2">
        <v>7888.733726344245</v>
      </c>
      <c r="AC571" s="2">
        <v>843.7255831507556</v>
      </c>
      <c r="AD571" s="2">
        <v>352.28524456622262</v>
      </c>
      <c r="AE571" s="2">
        <v>478.22530520402461</v>
      </c>
      <c r="AF571" s="2">
        <v>1052.9643110849033</v>
      </c>
      <c r="AG571" s="2">
        <v>158.4335582874948</v>
      </c>
      <c r="AH571" s="2">
        <v>503.05758961724609</v>
      </c>
      <c r="AI571" s="2">
        <v>523453.44857017905</v>
      </c>
      <c r="AJ571" s="2">
        <v>485206.41888758086</v>
      </c>
      <c r="AL571" s="25">
        <v>0.91303523220639171</v>
      </c>
      <c r="AM571" s="25">
        <v>0.91676135997273334</v>
      </c>
      <c r="AN571" s="25">
        <v>0.91307302910151467</v>
      </c>
      <c r="AO571" s="25">
        <v>0.86035270058595747</v>
      </c>
      <c r="AP571" s="25">
        <v>0.64744998298699552</v>
      </c>
      <c r="AQ571" s="25">
        <v>0.91303523220639171</v>
      </c>
      <c r="AR571" s="25">
        <v>0.91676135997273334</v>
      </c>
      <c r="AS571" s="25">
        <v>0.91307302910151467</v>
      </c>
      <c r="AT571" s="25">
        <v>0.86035270058595747</v>
      </c>
      <c r="AU571" s="25">
        <v>0.64744998298699552</v>
      </c>
      <c r="AW571" s="1">
        <v>12.666041069274781</v>
      </c>
      <c r="AX571" s="1">
        <v>14.534515307270835</v>
      </c>
      <c r="AY571" s="2">
        <v>1485988.0687637075</v>
      </c>
      <c r="AZ571" s="1">
        <v>14.768630157082313</v>
      </c>
      <c r="BA571" s="1">
        <v>16.640539438174816</v>
      </c>
      <c r="BB571" s="2">
        <v>1161341.7715202076</v>
      </c>
      <c r="BC571" s="2">
        <f t="shared" si="72"/>
        <v>-324646.2972434999</v>
      </c>
      <c r="BD571" s="242">
        <f t="shared" si="73"/>
        <v>2.102589087807532</v>
      </c>
      <c r="BE571" s="510">
        <f t="shared" si="67"/>
        <v>-154403.11144296092</v>
      </c>
      <c r="BF571" s="161">
        <f t="shared" si="68"/>
        <v>540578.50232025748</v>
      </c>
      <c r="BG571" s="2">
        <f t="shared" si="69"/>
        <v>1201639.0536129624</v>
      </c>
      <c r="BI571">
        <f t="shared" si="70"/>
        <v>0</v>
      </c>
      <c r="BJ571" s="90">
        <f t="shared" si="71"/>
        <v>1</v>
      </c>
      <c r="BP571" s="206">
        <f t="shared" si="74"/>
        <v>1201639.0536129624</v>
      </c>
    </row>
    <row r="572" spans="1:68">
      <c r="A572" s="11">
        <v>566</v>
      </c>
      <c r="C572" s="25">
        <v>0.93201202445834941</v>
      </c>
      <c r="D572" s="25">
        <v>6.7987975541650578E-2</v>
      </c>
      <c r="E572" s="426" t="e">
        <v>#REF!</v>
      </c>
      <c r="F572" s="25">
        <v>0.86179344595239915</v>
      </c>
      <c r="G572" s="25">
        <v>0.13820655404760085</v>
      </c>
      <c r="H572" s="426" t="e">
        <v>#REF!</v>
      </c>
      <c r="I572" s="25">
        <v>0.7416208316558045</v>
      </c>
      <c r="J572" s="25">
        <v>0.2583791683441955</v>
      </c>
      <c r="K572" s="426" t="e">
        <v>#REF!</v>
      </c>
      <c r="L572" s="25">
        <v>9.7760542124790795E-2</v>
      </c>
      <c r="M572" s="25">
        <v>0.50152139179072819</v>
      </c>
      <c r="N572" s="25">
        <v>0.40071806608448102</v>
      </c>
      <c r="O572" s="25">
        <v>-11.039608792538077</v>
      </c>
      <c r="P572" s="25">
        <v>3.4231000819296552E-2</v>
      </c>
      <c r="Q572" s="25">
        <v>6.7599717215442243E-5</v>
      </c>
      <c r="R572" s="25">
        <v>1.0622674596353174</v>
      </c>
      <c r="S572" s="146"/>
      <c r="T572">
        <v>0.90660357959416138</v>
      </c>
      <c r="U572">
        <v>0.42834878561715012</v>
      </c>
      <c r="V572">
        <v>0.34259088057765008</v>
      </c>
      <c r="W572">
        <v>1</v>
      </c>
      <c r="Y572" s="2">
        <v>1448.6288436515833</v>
      </c>
      <c r="Z572" s="2">
        <v>4318.3475403034645</v>
      </c>
      <c r="AA572" s="2">
        <v>297.29751682609674</v>
      </c>
      <c r="AB572" s="2">
        <v>1686.4775616847226</v>
      </c>
      <c r="AC572" s="2">
        <v>252.88158038522894</v>
      </c>
      <c r="AD572" s="2">
        <v>665.51209242768539</v>
      </c>
      <c r="AE572" s="2">
        <v>529.46123622465007</v>
      </c>
      <c r="AF572" s="2">
        <v>1050.3040317127741</v>
      </c>
      <c r="AG572" s="2">
        <v>129.69030774004642</v>
      </c>
      <c r="AH572" s="2">
        <v>572.13351921422634</v>
      </c>
      <c r="AI572" s="2">
        <v>485877.44325395831</v>
      </c>
      <c r="AJ572" s="2">
        <v>461127.5641127656</v>
      </c>
      <c r="AL572" s="25">
        <v>0.92150353546684194</v>
      </c>
      <c r="AM572" s="25">
        <v>0.91670439602968801</v>
      </c>
      <c r="AN572" s="25">
        <v>0.91081256441792324</v>
      </c>
      <c r="AO572" s="25">
        <v>0.86473801479811607</v>
      </c>
      <c r="AP572" s="25">
        <v>0.62867169039672444</v>
      </c>
      <c r="AQ572" s="25">
        <v>0.92150353546684194</v>
      </c>
      <c r="AR572" s="25">
        <v>0.91670439602968801</v>
      </c>
      <c r="AS572" s="25">
        <v>0.91081256441792324</v>
      </c>
      <c r="AT572" s="25">
        <v>0.86473801479811607</v>
      </c>
      <c r="AU572" s="25">
        <v>0.62867169039672444</v>
      </c>
      <c r="AW572" s="1">
        <v>13.093211572058655</v>
      </c>
      <c r="AX572" s="1">
        <v>15.027750178198547</v>
      </c>
      <c r="AY572" s="2">
        <v>1526550.7585190935</v>
      </c>
      <c r="AZ572" s="1">
        <v>15.398251824888183</v>
      </c>
      <c r="BA572" s="1">
        <v>17.287337265328514</v>
      </c>
      <c r="BB572" s="2">
        <v>1033451.6803497663</v>
      </c>
      <c r="BC572" s="2">
        <f t="shared" si="72"/>
        <v>-493099.07816932723</v>
      </c>
      <c r="BD572" s="242">
        <f t="shared" si="73"/>
        <v>2.305040252829528</v>
      </c>
      <c r="BE572" s="510">
        <f t="shared" si="67"/>
        <v>-213922.1115830965</v>
      </c>
      <c r="BF572" s="161">
        <f t="shared" si="68"/>
        <v>568363.09301029122</v>
      </c>
      <c r="BG572" s="2">
        <f t="shared" si="69"/>
        <v>1430268.6116323429</v>
      </c>
      <c r="BI572">
        <f t="shared" si="70"/>
        <v>0</v>
      </c>
      <c r="BJ572" s="90">
        <f t="shared" si="71"/>
        <v>1</v>
      </c>
      <c r="BP572" s="206">
        <f t="shared" si="74"/>
        <v>1430268.6116323429</v>
      </c>
    </row>
    <row r="573" spans="1:68">
      <c r="A573" s="11">
        <v>567</v>
      </c>
      <c r="C573" s="25">
        <v>0.92658601785960948</v>
      </c>
      <c r="D573" s="25">
        <v>7.3413982140390507E-2</v>
      </c>
      <c r="E573" s="426" t="e">
        <v>#REF!</v>
      </c>
      <c r="F573" s="25">
        <v>0.85294884305534713</v>
      </c>
      <c r="G573" s="25">
        <v>0.14705115694465293</v>
      </c>
      <c r="H573" s="426" t="e">
        <v>#REF!</v>
      </c>
      <c r="I573" s="25">
        <v>0.75497199630145884</v>
      </c>
      <c r="J573" s="25">
        <v>0.24502800369854119</v>
      </c>
      <c r="K573" s="426" t="e">
        <v>#REF!</v>
      </c>
      <c r="L573" s="25">
        <v>9.0451118391601026E-2</v>
      </c>
      <c r="M573" s="25">
        <v>0.50124612345501007</v>
      </c>
      <c r="N573" s="25">
        <v>0.4083027581533889</v>
      </c>
      <c r="O573" s="25">
        <v>-11.483843975579227</v>
      </c>
      <c r="P573" s="25">
        <v>3.7149397933007651E-2</v>
      </c>
      <c r="Q573" s="25">
        <v>4.9005929234280237E-5</v>
      </c>
      <c r="R573" s="25">
        <v>1.0989027930599016</v>
      </c>
      <c r="S573" s="146"/>
      <c r="T573">
        <v>0.97420695866028473</v>
      </c>
      <c r="U573">
        <v>0.45452021642538548</v>
      </c>
      <c r="V573">
        <v>0.32713773766241161</v>
      </c>
      <c r="W573">
        <v>1</v>
      </c>
      <c r="Y573" s="2">
        <v>163.71837925952448</v>
      </c>
      <c r="Z573" s="2">
        <v>86.114749351214357</v>
      </c>
      <c r="AA573" s="2">
        <v>194.16764627653978</v>
      </c>
      <c r="AB573" s="2">
        <v>2836.0486519500851</v>
      </c>
      <c r="AC573" s="2">
        <v>1045.4684847917822</v>
      </c>
      <c r="AD573" s="2">
        <v>1682.9228104131612</v>
      </c>
      <c r="AE573" s="2">
        <v>459.93536372744597</v>
      </c>
      <c r="AF573" s="2">
        <v>1139.2272223998484</v>
      </c>
      <c r="AG573" s="2">
        <v>98.817048162350829</v>
      </c>
      <c r="AH573" s="2">
        <v>435.10414413498484</v>
      </c>
      <c r="AI573" s="2">
        <v>391671.81545517256</v>
      </c>
      <c r="AJ573" s="2">
        <v>350562.51959404105</v>
      </c>
      <c r="AL573" s="25">
        <v>0.90900528127089053</v>
      </c>
      <c r="AM573" s="25">
        <v>0.91466215846132326</v>
      </c>
      <c r="AN573" s="25">
        <v>0.9048523450089111</v>
      </c>
      <c r="AO573" s="25">
        <v>0.89154485051689825</v>
      </c>
      <c r="AP573" s="25">
        <v>0.68446183648212511</v>
      </c>
      <c r="AQ573" s="25">
        <v>0.90900528127089053</v>
      </c>
      <c r="AR573" s="25">
        <v>0.91466215846132326</v>
      </c>
      <c r="AS573" s="25">
        <v>0.9048523450089111</v>
      </c>
      <c r="AT573" s="25">
        <v>0.89154485051689825</v>
      </c>
      <c r="AU573" s="25">
        <v>0.68446183648212511</v>
      </c>
      <c r="AW573" s="1">
        <v>13.056311339231083</v>
      </c>
      <c r="AX573" s="1">
        <v>14.938579265858831</v>
      </c>
      <c r="AY573" s="2">
        <v>1092541.4270352165</v>
      </c>
      <c r="AZ573" s="1">
        <v>15.104309518641751</v>
      </c>
      <c r="BA573" s="1">
        <v>17.012686838631989</v>
      </c>
      <c r="BB573" s="2">
        <v>855490.90937295998</v>
      </c>
      <c r="BC573" s="2">
        <f t="shared" si="72"/>
        <v>-237050.51766225649</v>
      </c>
      <c r="BD573" s="242">
        <f t="shared" si="73"/>
        <v>2.0479981794106674</v>
      </c>
      <c r="BE573" s="510">
        <f t="shared" si="67"/>
        <v>-115747.42597206323</v>
      </c>
      <c r="BF573" s="161">
        <f t="shared" si="68"/>
        <v>996468.38724175678</v>
      </c>
      <c r="BG573" s="2">
        <f t="shared" si="69"/>
        <v>1561198.6136097203</v>
      </c>
      <c r="BI573">
        <f t="shared" si="70"/>
        <v>0</v>
      </c>
      <c r="BJ573" s="90">
        <f t="shared" si="71"/>
        <v>1</v>
      </c>
      <c r="BP573" s="206">
        <f t="shared" si="74"/>
        <v>1561198.6136097203</v>
      </c>
    </row>
    <row r="574" spans="1:68">
      <c r="A574" s="11">
        <v>568</v>
      </c>
      <c r="C574" s="25">
        <v>0.92907367785147088</v>
      </c>
      <c r="D574" s="25">
        <v>7.0926322148529078E-2</v>
      </c>
      <c r="E574" s="426" t="e">
        <v>#REF!</v>
      </c>
      <c r="F574" s="25">
        <v>0.85830966577961754</v>
      </c>
      <c r="G574" s="25">
        <v>0.14169033422038246</v>
      </c>
      <c r="H574" s="426" t="e">
        <v>#REF!</v>
      </c>
      <c r="I574" s="25">
        <v>0.73553253794109397</v>
      </c>
      <c r="J574" s="25">
        <v>0.26446746205890603</v>
      </c>
      <c r="K574" s="426" t="e">
        <v>#REF!</v>
      </c>
      <c r="L574" s="25">
        <v>0.19599223435873009</v>
      </c>
      <c r="M574" s="25">
        <v>0.50075126190281227</v>
      </c>
      <c r="N574" s="25">
        <v>0.30325650373845764</v>
      </c>
      <c r="O574" s="25">
        <v>-10.839090508262464</v>
      </c>
      <c r="P574" s="25">
        <v>3.3842473068459063E-2</v>
      </c>
      <c r="Q574" s="25">
        <v>8.127219219126509E-5</v>
      </c>
      <c r="R574" s="25">
        <v>1.0329863511519068</v>
      </c>
      <c r="S574" s="146"/>
      <c r="T574">
        <v>0.93772738685857071</v>
      </c>
      <c r="U574">
        <v>0.44048137523576775</v>
      </c>
      <c r="V574">
        <v>0.35422351975083849</v>
      </c>
      <c r="W574">
        <v>1</v>
      </c>
      <c r="Y574" s="2">
        <v>566.63593611534725</v>
      </c>
      <c r="Z574" s="2">
        <v>3735.7882891319209</v>
      </c>
      <c r="AA574" s="2">
        <v>3778.7616846918145</v>
      </c>
      <c r="AB574" s="2">
        <v>1026.7173898676508</v>
      </c>
      <c r="AC574" s="2">
        <v>2091.2607268769129</v>
      </c>
      <c r="AD574" s="2">
        <v>2.2579107059007231</v>
      </c>
      <c r="AE574" s="2">
        <v>595.63515291292435</v>
      </c>
      <c r="AF574" s="2">
        <v>1245.4870307490937</v>
      </c>
      <c r="AG574" s="2">
        <v>64.454307866946394</v>
      </c>
      <c r="AH574" s="2">
        <v>342.89940301049467</v>
      </c>
      <c r="AI574" s="2">
        <v>432420.8370819246</v>
      </c>
      <c r="AJ574" s="2">
        <v>406478.28183052037</v>
      </c>
      <c r="AL574" s="25">
        <v>0.91488454822829957</v>
      </c>
      <c r="AM574" s="25">
        <v>0.91711482381325993</v>
      </c>
      <c r="AN574" s="25">
        <v>0.91389382688926279</v>
      </c>
      <c r="AO574" s="25">
        <v>0.82356233487871666</v>
      </c>
      <c r="AP574" s="25">
        <v>0.72555959646558277</v>
      </c>
      <c r="AQ574" s="25">
        <v>0.91488454822829957</v>
      </c>
      <c r="AR574" s="25">
        <v>0.91711482381325993</v>
      </c>
      <c r="AS574" s="25">
        <v>0.91389382688926279</v>
      </c>
      <c r="AT574" s="25">
        <v>0.82356233487871666</v>
      </c>
      <c r="AU574" s="25">
        <v>0.72555959646558277</v>
      </c>
      <c r="AW574" s="1">
        <v>13.75729288615082</v>
      </c>
      <c r="AX574" s="1">
        <v>15.750561097084702</v>
      </c>
      <c r="AY574" s="2">
        <v>1733269.2392050677</v>
      </c>
      <c r="AZ574" s="1">
        <v>15.688255988379087</v>
      </c>
      <c r="BA574" s="1">
        <v>17.641997863908305</v>
      </c>
      <c r="BB574" s="2">
        <v>1240001.5824004372</v>
      </c>
      <c r="BC574" s="2">
        <f t="shared" si="72"/>
        <v>-493267.65680463053</v>
      </c>
      <c r="BD574" s="242">
        <f t="shared" si="73"/>
        <v>1.9309631022282669</v>
      </c>
      <c r="BE574" s="510">
        <f t="shared" si="67"/>
        <v>-255451.62216482341</v>
      </c>
      <c r="BF574" s="161">
        <f t="shared" si="68"/>
        <v>467897.62257906352</v>
      </c>
      <c r="BG574" s="2">
        <f t="shared" si="69"/>
        <v>1270119.3757402168</v>
      </c>
      <c r="BI574">
        <f t="shared" si="70"/>
        <v>0</v>
      </c>
      <c r="BJ574" s="90">
        <f t="shared" si="71"/>
        <v>1</v>
      </c>
      <c r="BP574" s="206">
        <f t="shared" si="74"/>
        <v>1270119.3757402168</v>
      </c>
    </row>
    <row r="575" spans="1:68">
      <c r="A575" s="11">
        <v>569</v>
      </c>
      <c r="C575" s="25">
        <v>0.92028353316267453</v>
      </c>
      <c r="D575" s="25">
        <v>7.9716466837325514E-2</v>
      </c>
      <c r="E575" s="426" t="e">
        <v>#REF!</v>
      </c>
      <c r="F575" s="25">
        <v>0.85809253851895062</v>
      </c>
      <c r="G575" s="25">
        <v>0.14190746148104935</v>
      </c>
      <c r="H575" s="426" t="e">
        <v>#REF!</v>
      </c>
      <c r="I575" s="25">
        <v>0.73666237700475246</v>
      </c>
      <c r="J575" s="25">
        <v>0.26333762299524754</v>
      </c>
      <c r="K575" s="426" t="e">
        <v>#REF!</v>
      </c>
      <c r="L575" s="25">
        <v>0.15705738127904967</v>
      </c>
      <c r="M575" s="25">
        <v>0.50013134224862044</v>
      </c>
      <c r="N575" s="25">
        <v>0.3428112764723299</v>
      </c>
      <c r="O575" s="25">
        <v>-10.800894293720852</v>
      </c>
      <c r="P575" s="25">
        <v>3.1855612336081418E-2</v>
      </c>
      <c r="Q575" s="25">
        <v>7.7676439104249251E-5</v>
      </c>
      <c r="R575" s="25">
        <v>1.0549458156337408</v>
      </c>
      <c r="S575" s="146"/>
      <c r="T575">
        <v>1.0504483564594738</v>
      </c>
      <c r="U575">
        <v>0.44341057278227231</v>
      </c>
      <c r="V575">
        <v>0.35172977458362148</v>
      </c>
      <c r="W575">
        <v>1</v>
      </c>
      <c r="Y575" s="2">
        <v>2881.3865468133304</v>
      </c>
      <c r="Z575" s="2">
        <v>3292.7887641261245</v>
      </c>
      <c r="AA575" s="2">
        <v>1129.7163690460595</v>
      </c>
      <c r="AB575" s="2">
        <v>4538.7117312256305</v>
      </c>
      <c r="AC575" s="2">
        <v>791.70966235656283</v>
      </c>
      <c r="AD575" s="2">
        <v>1067.7863356392897</v>
      </c>
      <c r="AE575" s="2">
        <v>550.77773006993607</v>
      </c>
      <c r="AF575" s="2">
        <v>1055.6557117157574</v>
      </c>
      <c r="AG575" s="2">
        <v>69.827176078092435</v>
      </c>
      <c r="AH575" s="2">
        <v>250.887589634367</v>
      </c>
      <c r="AI575" s="2">
        <v>421425.57027229923</v>
      </c>
      <c r="AJ575" s="2">
        <v>388617.66647946613</v>
      </c>
      <c r="AL575" s="25">
        <v>0.91985580200144179</v>
      </c>
      <c r="AM575" s="25">
        <v>0.9171429437154639</v>
      </c>
      <c r="AN575" s="25">
        <v>0.91477060008515843</v>
      </c>
      <c r="AO575" s="25">
        <v>0.8586852746225998</v>
      </c>
      <c r="AP575" s="25">
        <v>0.7643665442210007</v>
      </c>
      <c r="AQ575" s="25">
        <v>0.91985580200144179</v>
      </c>
      <c r="AR575" s="25">
        <v>0.9171429437154639</v>
      </c>
      <c r="AS575" s="25">
        <v>0.91477060008515843</v>
      </c>
      <c r="AT575" s="25">
        <v>0.8586852746225998</v>
      </c>
      <c r="AU575" s="25">
        <v>0.7643665442210007</v>
      </c>
      <c r="AW575" s="1">
        <v>13.603188618571441</v>
      </c>
      <c r="AX575" s="1">
        <v>15.299149008193178</v>
      </c>
      <c r="AY575" s="2">
        <v>1457271.7880474371</v>
      </c>
      <c r="AZ575" s="1">
        <v>15.349190202028952</v>
      </c>
      <c r="BA575" s="1">
        <v>17.079587960231809</v>
      </c>
      <c r="BB575" s="2">
        <v>1129282.1638303164</v>
      </c>
      <c r="BC575" s="2">
        <f t="shared" si="72"/>
        <v>-327989.6242171207</v>
      </c>
      <c r="BD575" s="242">
        <f t="shared" si="73"/>
        <v>1.7460015834575113</v>
      </c>
      <c r="BE575" s="510">
        <f t="shared" si="67"/>
        <v>-187851.84808803027</v>
      </c>
      <c r="BF575" s="161">
        <f t="shared" si="68"/>
        <v>719238.3909239932</v>
      </c>
      <c r="BG575" s="2">
        <f t="shared" si="69"/>
        <v>1326588.2684943161</v>
      </c>
      <c r="BI575">
        <f t="shared" si="70"/>
        <v>0</v>
      </c>
      <c r="BJ575" s="90">
        <f t="shared" si="71"/>
        <v>1</v>
      </c>
      <c r="BP575" s="206">
        <f t="shared" si="74"/>
        <v>1326588.2684943161</v>
      </c>
    </row>
    <row r="576" spans="1:68">
      <c r="A576" s="11">
        <v>570</v>
      </c>
      <c r="C576" s="25">
        <v>0.9318095255657769</v>
      </c>
      <c r="D576" s="25">
        <v>6.8190474434223144E-2</v>
      </c>
      <c r="E576" s="426" t="e">
        <v>#REF!</v>
      </c>
      <c r="F576" s="25">
        <v>0.85536868534015897</v>
      </c>
      <c r="G576" s="25">
        <v>0.14463131465984103</v>
      </c>
      <c r="H576" s="426" t="e">
        <v>#REF!</v>
      </c>
      <c r="I576" s="25">
        <v>0.75362002264202366</v>
      </c>
      <c r="J576" s="25">
        <v>0.24637997735797632</v>
      </c>
      <c r="K576" s="426" t="e">
        <v>#REF!</v>
      </c>
      <c r="L576" s="25">
        <v>0.10483713005692474</v>
      </c>
      <c r="M576" s="25">
        <v>0.50375963911249622</v>
      </c>
      <c r="N576" s="25">
        <v>0.39140323083057904</v>
      </c>
      <c r="O576" s="25">
        <v>-10.594809220674437</v>
      </c>
      <c r="P576" s="25">
        <v>3.0769872279516584E-2</v>
      </c>
      <c r="Q576" s="25">
        <v>9.1198274142901539E-5</v>
      </c>
      <c r="R576" s="25">
        <v>1.0296203909999759</v>
      </c>
      <c r="S576" s="146"/>
      <c r="T576">
        <v>0.95544517538739626</v>
      </c>
      <c r="U576">
        <v>0.45110753147993587</v>
      </c>
      <c r="V576">
        <v>0.32818021325667851</v>
      </c>
      <c r="W576">
        <v>1</v>
      </c>
      <c r="Y576" s="2">
        <v>921.53311767470495</v>
      </c>
      <c r="Z576" s="2">
        <v>1586.2752623734762</v>
      </c>
      <c r="AA576" s="2">
        <v>612.64735688930273</v>
      </c>
      <c r="AB576" s="2">
        <v>2693.505686620349</v>
      </c>
      <c r="AC576" s="2">
        <v>1399.448712550143</v>
      </c>
      <c r="AD576" s="2">
        <v>147.67317663294037</v>
      </c>
      <c r="AE576" s="2">
        <v>543.44033454508656</v>
      </c>
      <c r="AF576" s="2">
        <v>1135.2575130471059</v>
      </c>
      <c r="AG576" s="2">
        <v>111.18246032203825</v>
      </c>
      <c r="AH576" s="2">
        <v>246.97097707513308</v>
      </c>
      <c r="AI576" s="2">
        <v>360863.84423097118</v>
      </c>
      <c r="AJ576" s="2">
        <v>331560.02722397388</v>
      </c>
      <c r="AL576" s="25">
        <v>0.91150134267401128</v>
      </c>
      <c r="AM576" s="25">
        <v>0.91535717528901861</v>
      </c>
      <c r="AN576" s="25">
        <v>0.91637825799903794</v>
      </c>
      <c r="AO576" s="25">
        <v>0.86832894928445392</v>
      </c>
      <c r="AP576" s="25">
        <v>0.66439576213462515</v>
      </c>
      <c r="AQ576" s="25">
        <v>0.91150134267401128</v>
      </c>
      <c r="AR576" s="25">
        <v>0.91535717528901861</v>
      </c>
      <c r="AS576" s="25">
        <v>0.91637825799903794</v>
      </c>
      <c r="AT576" s="25">
        <v>0.86832894928445392</v>
      </c>
      <c r="AU576" s="25">
        <v>0.66439576213462515</v>
      </c>
      <c r="AW576" s="1">
        <v>13.311522891577821</v>
      </c>
      <c r="AX576" s="1">
        <v>15.272984994731752</v>
      </c>
      <c r="AY576" s="2">
        <v>1103703.2418759516</v>
      </c>
      <c r="AZ576" s="1">
        <v>15.370747154883816</v>
      </c>
      <c r="BA576" s="1">
        <v>17.312475360690676</v>
      </c>
      <c r="BB576" s="2">
        <v>803100.99567858852</v>
      </c>
      <c r="BC576" s="2">
        <f t="shared" si="72"/>
        <v>-300602.24619736313</v>
      </c>
      <c r="BD576" s="242">
        <f t="shared" si="73"/>
        <v>2.0592242633059943</v>
      </c>
      <c r="BE576" s="510">
        <f t="shared" si="67"/>
        <v>-145978.39174386932</v>
      </c>
      <c r="BF576" s="161">
        <f t="shared" si="68"/>
        <v>1026140.4207764999</v>
      </c>
      <c r="BG576" s="2">
        <f t="shared" si="69"/>
        <v>1656218.5491028221</v>
      </c>
      <c r="BI576">
        <f t="shared" si="70"/>
        <v>0</v>
      </c>
      <c r="BJ576" s="90">
        <f t="shared" si="71"/>
        <v>1</v>
      </c>
      <c r="BP576" s="206">
        <f t="shared" si="74"/>
        <v>1656218.5491028221</v>
      </c>
    </row>
    <row r="577" spans="1:68">
      <c r="A577" s="11">
        <v>571</v>
      </c>
      <c r="C577" s="25">
        <v>0.92504974747986091</v>
      </c>
      <c r="D577" s="25">
        <v>7.4950252520139066E-2</v>
      </c>
      <c r="E577" s="426" t="e">
        <v>#REF!</v>
      </c>
      <c r="F577" s="25">
        <v>0.85550495449972341</v>
      </c>
      <c r="G577" s="25">
        <v>0.14449504550027659</v>
      </c>
      <c r="H577" s="426" t="e">
        <v>#REF!</v>
      </c>
      <c r="I577" s="25">
        <v>0.73516081578035397</v>
      </c>
      <c r="J577" s="25">
        <v>0.26483918421964603</v>
      </c>
      <c r="K577" s="426" t="e">
        <v>#REF!</v>
      </c>
      <c r="L577" s="25">
        <v>0.14454114723022132</v>
      </c>
      <c r="M577" s="25">
        <v>0.49942461885428802</v>
      </c>
      <c r="N577" s="25">
        <v>0.35603423391549066</v>
      </c>
      <c r="O577" s="25">
        <v>-10.809407667597563</v>
      </c>
      <c r="P577" s="25">
        <v>2.8732748040099364E-2</v>
      </c>
      <c r="Q577" s="25">
        <v>6.7550691961742017E-5</v>
      </c>
      <c r="R577" s="25">
        <v>1.0683302410016438</v>
      </c>
      <c r="S577" s="146"/>
      <c r="T577">
        <v>0.96939987155983431</v>
      </c>
      <c r="U577">
        <v>0.44574409046239916</v>
      </c>
      <c r="V577">
        <v>0.35170100137072241</v>
      </c>
      <c r="W577">
        <v>1</v>
      </c>
      <c r="Y577" s="2">
        <v>630.11391895526128</v>
      </c>
      <c r="Z577" s="2">
        <v>676.99990278288135</v>
      </c>
      <c r="AA577" s="2">
        <v>435.0161184584602</v>
      </c>
      <c r="AB577" s="2">
        <v>3405.093227182479</v>
      </c>
      <c r="AC577" s="2">
        <v>89.663506670058979</v>
      </c>
      <c r="AD577" s="2">
        <v>4101.0051744847633</v>
      </c>
      <c r="AE577" s="2">
        <v>641.38301795229324</v>
      </c>
      <c r="AF577" s="2">
        <v>1168.2388483404125</v>
      </c>
      <c r="AG577" s="2">
        <v>63.444079881833112</v>
      </c>
      <c r="AH577" s="2">
        <v>427.57272846591371</v>
      </c>
      <c r="AI577" s="2">
        <v>437978.48178432853</v>
      </c>
      <c r="AJ577" s="2">
        <v>404451.01340583345</v>
      </c>
      <c r="AL577" s="25">
        <v>0.9175042688673849</v>
      </c>
      <c r="AM577" s="25">
        <v>0.91113974475326742</v>
      </c>
      <c r="AN577" s="25">
        <v>0.90695781961672994</v>
      </c>
      <c r="AO577" s="25">
        <v>0.88014428837392922</v>
      </c>
      <c r="AP577" s="25">
        <v>0.67090906767392022</v>
      </c>
      <c r="AQ577" s="25">
        <v>0.9175042688673849</v>
      </c>
      <c r="AR577" s="25">
        <v>0.91113974475326742</v>
      </c>
      <c r="AS577" s="25">
        <v>0.90695781961672994</v>
      </c>
      <c r="AT577" s="25">
        <v>0.88014428837392922</v>
      </c>
      <c r="AU577" s="25">
        <v>0.67090906767392022</v>
      </c>
      <c r="AW577" s="1">
        <v>13.205429516044378</v>
      </c>
      <c r="AX577" s="1">
        <v>15.147280164305483</v>
      </c>
      <c r="AY577" s="2">
        <v>1414713.907556311</v>
      </c>
      <c r="AZ577" s="1">
        <v>15.193653293665456</v>
      </c>
      <c r="BA577" s="1">
        <v>17.127273785546659</v>
      </c>
      <c r="BB577" s="2">
        <v>1143939.3639806309</v>
      </c>
      <c r="BC577" s="2">
        <f t="shared" si="72"/>
        <v>-270774.54357568012</v>
      </c>
      <c r="BD577" s="242">
        <f t="shared" si="73"/>
        <v>1.9882237776210783</v>
      </c>
      <c r="BE577" s="510">
        <f t="shared" si="67"/>
        <v>-136189.16875627727</v>
      </c>
      <c r="BF577" s="161">
        <f t="shared" si="68"/>
        <v>698154.81501078955</v>
      </c>
      <c r="BG577" s="2">
        <f t="shared" si="69"/>
        <v>1287045.1630058419</v>
      </c>
      <c r="BI577">
        <f t="shared" si="70"/>
        <v>0</v>
      </c>
      <c r="BJ577" s="90">
        <f t="shared" si="71"/>
        <v>1</v>
      </c>
      <c r="BP577" s="206">
        <f t="shared" si="74"/>
        <v>1287045.1630058419</v>
      </c>
    </row>
    <row r="578" spans="1:68">
      <c r="A578" s="11">
        <v>572</v>
      </c>
      <c r="C578" s="25">
        <v>0.9171574743280364</v>
      </c>
      <c r="D578" s="25">
        <v>8.284252567196361E-2</v>
      </c>
      <c r="E578" s="426" t="e">
        <v>#REF!</v>
      </c>
      <c r="F578" s="25">
        <v>0.85734869765533417</v>
      </c>
      <c r="G578" s="25">
        <v>0.14265130234466589</v>
      </c>
      <c r="H578" s="426" t="e">
        <v>#REF!</v>
      </c>
      <c r="I578" s="25">
        <v>0.76626053322451781</v>
      </c>
      <c r="J578" s="25">
        <v>0.23373946677548219</v>
      </c>
      <c r="K578" s="426" t="e">
        <v>#REF!</v>
      </c>
      <c r="L578" s="25">
        <v>0.12828263637787218</v>
      </c>
      <c r="M578" s="25">
        <v>0.50006143532716574</v>
      </c>
      <c r="N578" s="25">
        <v>0.37165592829496208</v>
      </c>
      <c r="O578" s="25">
        <v>-11.152038937681922</v>
      </c>
      <c r="P578" s="25">
        <v>3.4543591382711347E-2</v>
      </c>
      <c r="Q578" s="25">
        <v>6.1209503190638018E-5</v>
      </c>
      <c r="R578" s="25">
        <v>1.0790164294016495</v>
      </c>
      <c r="S578" s="146"/>
      <c r="T578">
        <v>1.1177993805612814</v>
      </c>
      <c r="U578">
        <v>0.44250934592092495</v>
      </c>
      <c r="V578">
        <v>0.31085145776550072</v>
      </c>
      <c r="W578">
        <v>1</v>
      </c>
      <c r="Y578" s="2">
        <v>774.86506919683325</v>
      </c>
      <c r="Z578" s="2">
        <v>5380.3383811332797</v>
      </c>
      <c r="AA578" s="2">
        <v>3573.1239400765685</v>
      </c>
      <c r="AB578" s="2">
        <v>2103.1497815270909</v>
      </c>
      <c r="AC578" s="2">
        <v>97.505258764540045</v>
      </c>
      <c r="AD578" s="2">
        <v>342.82483576250524</v>
      </c>
      <c r="AE578" s="2">
        <v>524.22666792461393</v>
      </c>
      <c r="AF578" s="2">
        <v>717.85763156472285</v>
      </c>
      <c r="AG578" s="2">
        <v>113.45209399963957</v>
      </c>
      <c r="AH578" s="2">
        <v>216.37409957903913</v>
      </c>
      <c r="AI578" s="2">
        <v>532675.14995398687</v>
      </c>
      <c r="AJ578" s="2">
        <v>497801.83547475305</v>
      </c>
      <c r="AL578" s="25">
        <v>0.91958873741133285</v>
      </c>
      <c r="AM578" s="25">
        <v>0.91770894354166821</v>
      </c>
      <c r="AN578" s="25">
        <v>0.89876404456222547</v>
      </c>
      <c r="AO578" s="25">
        <v>0.86664924022869472</v>
      </c>
      <c r="AP578" s="25">
        <v>0.69613093025221562</v>
      </c>
      <c r="AQ578" s="25">
        <v>0.91958873741133285</v>
      </c>
      <c r="AR578" s="25">
        <v>0.91770894354166821</v>
      </c>
      <c r="AS578" s="25">
        <v>0.89876404456222547</v>
      </c>
      <c r="AT578" s="25">
        <v>0.86664924022869472</v>
      </c>
      <c r="AU578" s="25">
        <v>0.69613093025221562</v>
      </c>
      <c r="AW578" s="1">
        <v>13.355570929153647</v>
      </c>
      <c r="AX578" s="1">
        <v>15.186926369264476</v>
      </c>
      <c r="AY578" s="2">
        <v>1703870.8541157993</v>
      </c>
      <c r="AZ578" s="1">
        <v>15.124752217810755</v>
      </c>
      <c r="BA578" s="1">
        <v>16.977568372738034</v>
      </c>
      <c r="BB578" s="2">
        <v>1303196.8189375459</v>
      </c>
      <c r="BC578" s="2">
        <f t="shared" si="72"/>
        <v>-400674.03517825343</v>
      </c>
      <c r="BD578" s="242">
        <f t="shared" si="73"/>
        <v>1.7691812886571086</v>
      </c>
      <c r="BE578" s="510">
        <f t="shared" si="67"/>
        <v>-226474.26679624437</v>
      </c>
      <c r="BF578" s="161">
        <f t="shared" si="68"/>
        <v>433020.49454878434</v>
      </c>
      <c r="BG578" s="2">
        <f t="shared" si="69"/>
        <v>1116763.535912175</v>
      </c>
      <c r="BI578">
        <f t="shared" si="70"/>
        <v>0</v>
      </c>
      <c r="BJ578" s="90">
        <f t="shared" si="71"/>
        <v>1</v>
      </c>
      <c r="BP578" s="206">
        <f t="shared" si="74"/>
        <v>1116763.535912175</v>
      </c>
    </row>
    <row r="579" spans="1:68">
      <c r="A579" s="11">
        <v>573</v>
      </c>
      <c r="C579" s="25">
        <v>0.92453699512626142</v>
      </c>
      <c r="D579" s="25">
        <v>7.5463004873738526E-2</v>
      </c>
      <c r="E579" s="426" t="e">
        <v>#REF!</v>
      </c>
      <c r="F579" s="25">
        <v>0.860561821863703</v>
      </c>
      <c r="G579" s="25">
        <v>0.13943817813629697</v>
      </c>
      <c r="H579" s="426" t="e">
        <v>#REF!</v>
      </c>
      <c r="I579" s="25">
        <v>0.75467205711726082</v>
      </c>
      <c r="J579" s="25">
        <v>0.24532794288273918</v>
      </c>
      <c r="K579" s="426" t="e">
        <v>#REF!</v>
      </c>
      <c r="L579" s="25">
        <v>0.1295540237834587</v>
      </c>
      <c r="M579" s="25">
        <v>0.50067971562014413</v>
      </c>
      <c r="N579" s="25">
        <v>0.36976626059639717</v>
      </c>
      <c r="O579" s="25">
        <v>-11.19270632865207</v>
      </c>
      <c r="P579" s="25">
        <v>3.4046857771570779E-2</v>
      </c>
      <c r="Q579" s="25">
        <v>5.7556798239166887E-5</v>
      </c>
      <c r="R579" s="25">
        <v>1.0745957024340196</v>
      </c>
      <c r="S579" s="146"/>
      <c r="T579">
        <v>0.99112850698672972</v>
      </c>
      <c r="U579">
        <v>0.43104910452663603</v>
      </c>
      <c r="V579">
        <v>0.32593931379317831</v>
      </c>
      <c r="W579">
        <v>1</v>
      </c>
      <c r="Y579" s="2">
        <v>633.56114219694996</v>
      </c>
      <c r="Z579" s="2">
        <v>22244.305314289788</v>
      </c>
      <c r="AA579" s="2">
        <v>264.11435874075005</v>
      </c>
      <c r="AB579" s="2">
        <v>13613.897218389935</v>
      </c>
      <c r="AC579" s="2">
        <v>1857.6444856091166</v>
      </c>
      <c r="AD579" s="2">
        <v>566.44616246580108</v>
      </c>
      <c r="AE579" s="2">
        <v>623.51455749257354</v>
      </c>
      <c r="AF579" s="2">
        <v>752.91215780707466</v>
      </c>
      <c r="AG579" s="2">
        <v>84.354838208862759</v>
      </c>
      <c r="AH579" s="2">
        <v>450.4295711769737</v>
      </c>
      <c r="AI579" s="2">
        <v>554055.64488040376</v>
      </c>
      <c r="AJ579" s="2">
        <v>523864.00822884345</v>
      </c>
      <c r="AL579" s="25">
        <v>0.92116182247300193</v>
      </c>
      <c r="AM579" s="25">
        <v>0.91133781502232725</v>
      </c>
      <c r="AN579" s="25">
        <v>0.91337491123861692</v>
      </c>
      <c r="AO579" s="25">
        <v>0.85911954030813786</v>
      </c>
      <c r="AP579" s="25">
        <v>0.75303584683135316</v>
      </c>
      <c r="AQ579" s="25">
        <v>0.92116182247300193</v>
      </c>
      <c r="AR579" s="25">
        <v>0.91133781502232725</v>
      </c>
      <c r="AS579" s="25">
        <v>0.91337491123861692</v>
      </c>
      <c r="AT579" s="25">
        <v>0.85911954030813786</v>
      </c>
      <c r="AU579" s="25">
        <v>0.75303584683135316</v>
      </c>
      <c r="AW579" s="1">
        <v>13.497326616251593</v>
      </c>
      <c r="AX579" s="1">
        <v>15.208175768127129</v>
      </c>
      <c r="AY579" s="2">
        <v>2140708.9932215284</v>
      </c>
      <c r="AZ579" s="1">
        <v>15.491731824292883</v>
      </c>
      <c r="BA579" s="1">
        <v>17.24506795317351</v>
      </c>
      <c r="BB579" s="2">
        <v>1509019.2123996834</v>
      </c>
      <c r="BC579" s="2">
        <f t="shared" si="72"/>
        <v>-631689.78082184494</v>
      </c>
      <c r="BD579" s="242">
        <f t="shared" si="73"/>
        <v>1.9944052080412895</v>
      </c>
      <c r="BE579" s="510">
        <f t="shared" si="67"/>
        <v>-316730.9121912237</v>
      </c>
      <c r="BF579" s="161">
        <f t="shared" si="68"/>
        <v>18863.265378726646</v>
      </c>
      <c r="BG579" s="2">
        <f t="shared" si="69"/>
        <v>969657.87948717782</v>
      </c>
      <c r="BI579">
        <f t="shared" si="70"/>
        <v>0</v>
      </c>
      <c r="BJ579" s="90">
        <f t="shared" si="71"/>
        <v>1</v>
      </c>
      <c r="BP579" s="206">
        <f t="shared" si="74"/>
        <v>969657.87948717782</v>
      </c>
    </row>
    <row r="580" spans="1:68">
      <c r="A580" s="11">
        <v>574</v>
      </c>
      <c r="C580" s="25">
        <v>0.91819137786410965</v>
      </c>
      <c r="D580" s="25">
        <v>8.180862213589038E-2</v>
      </c>
      <c r="E580" s="426" t="e">
        <v>#REF!</v>
      </c>
      <c r="F580" s="25">
        <v>0.85631860527121872</v>
      </c>
      <c r="G580" s="25">
        <v>0.1436813947287813</v>
      </c>
      <c r="H580" s="426" t="e">
        <v>#REF!</v>
      </c>
      <c r="I580" s="25">
        <v>0.72247535860677736</v>
      </c>
      <c r="J580" s="25">
        <v>0.27752464139322269</v>
      </c>
      <c r="K580" s="426" t="e">
        <v>#REF!</v>
      </c>
      <c r="L580" s="25">
        <v>0.15288693980938567</v>
      </c>
      <c r="M580" s="25">
        <v>0.49639280799781255</v>
      </c>
      <c r="N580" s="25">
        <v>0.35072025219280173</v>
      </c>
      <c r="O580" s="25">
        <v>-11.525496074856299</v>
      </c>
      <c r="P580" s="25">
        <v>3.6373690353626906E-2</v>
      </c>
      <c r="Q580" s="25">
        <v>4.5499870416339258E-5</v>
      </c>
      <c r="R580" s="25">
        <v>1.1102634667883833</v>
      </c>
      <c r="S580" s="146"/>
      <c r="T580">
        <v>1.0804794045383814</v>
      </c>
      <c r="U580">
        <v>0.44311314466037743</v>
      </c>
      <c r="V580">
        <v>0.36736467956675262</v>
      </c>
      <c r="W580">
        <v>1</v>
      </c>
      <c r="Y580" s="2">
        <v>159.34673979591741</v>
      </c>
      <c r="Z580" s="2">
        <v>1910.7023809407519</v>
      </c>
      <c r="AA580" s="2">
        <v>2148.5696091249324</v>
      </c>
      <c r="AB580" s="2">
        <v>6852.9365928688676</v>
      </c>
      <c r="AC580" s="2">
        <v>17.605128221046581</v>
      </c>
      <c r="AD580" s="2">
        <v>1706.8272999031544</v>
      </c>
      <c r="AE580" s="2">
        <v>556.59206765079534</v>
      </c>
      <c r="AF580" s="2">
        <v>954.78709572560979</v>
      </c>
      <c r="AG580" s="2">
        <v>125.37442861701902</v>
      </c>
      <c r="AH580" s="2">
        <v>334.17368830977421</v>
      </c>
      <c r="AI580" s="2">
        <v>479971.3404299164</v>
      </c>
      <c r="AJ580" s="2">
        <v>448991.01217493496</v>
      </c>
      <c r="AL580" s="25">
        <v>0.92425360649106592</v>
      </c>
      <c r="AM580" s="25">
        <v>0.91237274173875393</v>
      </c>
      <c r="AN580" s="25">
        <v>0.90622752937378281</v>
      </c>
      <c r="AO580" s="25">
        <v>0.83929734913740162</v>
      </c>
      <c r="AP580" s="25">
        <v>0.63110716097763042</v>
      </c>
      <c r="AQ580" s="25">
        <v>0.92425360649106592</v>
      </c>
      <c r="AR580" s="25">
        <v>0.91237274173875393</v>
      </c>
      <c r="AS580" s="25">
        <v>0.90622752937378281</v>
      </c>
      <c r="AT580" s="25">
        <v>0.83929734913740162</v>
      </c>
      <c r="AU580" s="25">
        <v>0.63110716097763042</v>
      </c>
      <c r="AW580" s="1">
        <v>13.211360533063148</v>
      </c>
      <c r="AX580" s="1">
        <v>15.229951729420103</v>
      </c>
      <c r="AY580" s="2">
        <v>1567855.4131372301</v>
      </c>
      <c r="AZ580" s="1">
        <v>14.914502238743815</v>
      </c>
      <c r="BA580" s="1">
        <v>16.899734433835416</v>
      </c>
      <c r="BB580" s="2">
        <v>1349265.4886110174</v>
      </c>
      <c r="BC580" s="2">
        <f t="shared" si="72"/>
        <v>-218589.92452621274</v>
      </c>
      <c r="BD580" s="242">
        <f t="shared" si="73"/>
        <v>1.7031417056806664</v>
      </c>
      <c r="BE580" s="510">
        <f t="shared" si="67"/>
        <v>-128345.11878672628</v>
      </c>
      <c r="BF580" s="161">
        <f t="shared" si="68"/>
        <v>545962.27215287369</v>
      </c>
      <c r="BG580" s="2">
        <f t="shared" si="69"/>
        <v>1037054.8695879928</v>
      </c>
      <c r="BI580">
        <f t="shared" si="70"/>
        <v>0</v>
      </c>
      <c r="BJ580" s="90">
        <f t="shared" si="71"/>
        <v>1</v>
      </c>
      <c r="BP580" s="206">
        <f t="shared" si="74"/>
        <v>1037054.8695879928</v>
      </c>
    </row>
    <row r="581" spans="1:68">
      <c r="A581" s="11">
        <v>575</v>
      </c>
      <c r="C581" s="25">
        <v>0.92381562236489467</v>
      </c>
      <c r="D581" s="25">
        <v>7.6184377635105299E-2</v>
      </c>
      <c r="E581" s="426" t="e">
        <v>#REF!</v>
      </c>
      <c r="F581" s="25">
        <v>0.85094047253914229</v>
      </c>
      <c r="G581" s="25">
        <v>0.14905952746085777</v>
      </c>
      <c r="H581" s="426" t="e">
        <v>#REF!</v>
      </c>
      <c r="I581" s="25">
        <v>0.74349654998166648</v>
      </c>
      <c r="J581" s="25">
        <v>0.25650345001833352</v>
      </c>
      <c r="K581" s="426" t="e">
        <v>#REF!</v>
      </c>
      <c r="L581" s="25">
        <v>0.1133232685719272</v>
      </c>
      <c r="M581" s="25">
        <v>0.49568950909381448</v>
      </c>
      <c r="N581" s="25">
        <v>0.39098722233425831</v>
      </c>
      <c r="O581" s="25">
        <v>-10.83919092430814</v>
      </c>
      <c r="P581" s="25">
        <v>3.4678550880779833E-2</v>
      </c>
      <c r="Q581" s="25">
        <v>8.4168334075482607E-5</v>
      </c>
      <c r="R581" s="25">
        <v>1.022698991302033</v>
      </c>
      <c r="S581" s="146"/>
      <c r="T581">
        <v>0.98870621766432976</v>
      </c>
      <c r="U581">
        <v>0.46195112624559981</v>
      </c>
      <c r="V581">
        <v>0.34199717612666009</v>
      </c>
      <c r="W581">
        <v>1</v>
      </c>
      <c r="Y581" s="2">
        <v>426.04014782546705</v>
      </c>
      <c r="Z581" s="2">
        <v>7929.2526331059853</v>
      </c>
      <c r="AA581" s="2">
        <v>191.49721018926087</v>
      </c>
      <c r="AB581" s="2">
        <v>1198.5453299709247</v>
      </c>
      <c r="AC581" s="2">
        <v>239.90688857689815</v>
      </c>
      <c r="AD581" s="2">
        <v>652.18765828976507</v>
      </c>
      <c r="AE581" s="2">
        <v>577.42954494279763</v>
      </c>
      <c r="AF581" s="2">
        <v>879.80474960380241</v>
      </c>
      <c r="AG581" s="2">
        <v>109.12342021025124</v>
      </c>
      <c r="AH581" s="2">
        <v>335.7883478845747</v>
      </c>
      <c r="AI581" s="2">
        <v>593132.48931458534</v>
      </c>
      <c r="AJ581" s="2">
        <v>554062.70873212942</v>
      </c>
      <c r="AL581" s="25">
        <v>0.91187589816533121</v>
      </c>
      <c r="AM581" s="25">
        <v>0.91957830212676395</v>
      </c>
      <c r="AN581" s="25">
        <v>0.91367187205817113</v>
      </c>
      <c r="AO581" s="25">
        <v>0.8502479144198557</v>
      </c>
      <c r="AP581" s="25">
        <v>0.71604774581996566</v>
      </c>
      <c r="AQ581" s="25">
        <v>0.91187589816533121</v>
      </c>
      <c r="AR581" s="25">
        <v>0.91957830212676395</v>
      </c>
      <c r="AS581" s="25">
        <v>0.91367187205817113</v>
      </c>
      <c r="AT581" s="25">
        <v>0.8502479144198557</v>
      </c>
      <c r="AU581" s="25">
        <v>0.71604774581996566</v>
      </c>
      <c r="AW581" s="1">
        <v>13.261130813610016</v>
      </c>
      <c r="AX581" s="1">
        <v>15.132652445743881</v>
      </c>
      <c r="AY581" s="2">
        <v>2006683.3008943396</v>
      </c>
      <c r="AZ581" s="1">
        <v>15.171408237837719</v>
      </c>
      <c r="BA581" s="1">
        <v>17.042915521419289</v>
      </c>
      <c r="BB581" s="2">
        <v>1403788.9474558178</v>
      </c>
      <c r="BC581" s="2">
        <f t="shared" si="72"/>
        <v>-602894.35343852174</v>
      </c>
      <c r="BD581" s="242">
        <f t="shared" si="73"/>
        <v>1.9102774242277025</v>
      </c>
      <c r="BE581" s="510">
        <f t="shared" si="67"/>
        <v>-315605.65276651538</v>
      </c>
      <c r="BF581" s="161">
        <f t="shared" si="68"/>
        <v>115097.62928326288</v>
      </c>
      <c r="BG581" s="2">
        <f t="shared" si="69"/>
        <v>1023636.370598217</v>
      </c>
      <c r="BI581">
        <f t="shared" si="70"/>
        <v>0</v>
      </c>
      <c r="BJ581" s="90">
        <f t="shared" si="71"/>
        <v>1</v>
      </c>
      <c r="BP581" s="206">
        <f t="shared" si="74"/>
        <v>1023636.370598217</v>
      </c>
    </row>
    <row r="582" spans="1:68">
      <c r="A582" s="11">
        <v>576</v>
      </c>
      <c r="C582" s="25">
        <v>0.91759107323754041</v>
      </c>
      <c r="D582" s="25">
        <v>8.2408926762459561E-2</v>
      </c>
      <c r="E582" s="426" t="e">
        <v>#REF!</v>
      </c>
      <c r="F582" s="25">
        <v>0.85714692195936837</v>
      </c>
      <c r="G582" s="25">
        <v>0.14285307804063158</v>
      </c>
      <c r="H582" s="426" t="e">
        <v>#REF!</v>
      </c>
      <c r="I582" s="25">
        <v>0.76579078471569739</v>
      </c>
      <c r="J582" s="25">
        <v>0.23420921528430261</v>
      </c>
      <c r="K582" s="426" t="e">
        <v>#REF!</v>
      </c>
      <c r="L582" s="25">
        <v>0.11643379171947055</v>
      </c>
      <c r="M582" s="25">
        <v>0.49705669805828312</v>
      </c>
      <c r="N582" s="25">
        <v>0.38650951022224633</v>
      </c>
      <c r="O582" s="25">
        <v>-11.210227142629009</v>
      </c>
      <c r="P582" s="25">
        <v>3.3538070271851531E-2</v>
      </c>
      <c r="Q582" s="25">
        <v>5.5361387086735489E-5</v>
      </c>
      <c r="R582" s="25">
        <v>1.0826535579957677</v>
      </c>
      <c r="S582" s="146"/>
      <c r="T582">
        <v>1.0798861829154578</v>
      </c>
      <c r="U582">
        <v>0.44564051522488773</v>
      </c>
      <c r="V582">
        <v>0.31300113161064474</v>
      </c>
      <c r="W582">
        <v>1</v>
      </c>
      <c r="Y582" s="2">
        <v>785.41711742793086</v>
      </c>
      <c r="Z582" s="2">
        <v>411.11781359334196</v>
      </c>
      <c r="AA582" s="2">
        <v>1689.9367177948975</v>
      </c>
      <c r="AB582" s="2">
        <v>5721.9156271637376</v>
      </c>
      <c r="AC582" s="2">
        <v>2949.9867698888788</v>
      </c>
      <c r="AD582" s="2">
        <v>3404.7015500977318</v>
      </c>
      <c r="AE582" s="2">
        <v>512.97607790930499</v>
      </c>
      <c r="AF582" s="2">
        <v>1067.5267291723171</v>
      </c>
      <c r="AG582" s="2">
        <v>209.89504550825765</v>
      </c>
      <c r="AH582" s="2">
        <v>481.6323026922426</v>
      </c>
      <c r="AI582" s="2">
        <v>363383.09342115419</v>
      </c>
      <c r="AJ582" s="2">
        <v>331595.06376332929</v>
      </c>
      <c r="AL582" s="25">
        <v>0.92233348468831156</v>
      </c>
      <c r="AM582" s="25">
        <v>0.91714853470547386</v>
      </c>
      <c r="AN582" s="25">
        <v>0.90723635278554082</v>
      </c>
      <c r="AO582" s="25">
        <v>0.90200977168010676</v>
      </c>
      <c r="AP582" s="25">
        <v>0.78879121403512853</v>
      </c>
      <c r="AQ582" s="25">
        <v>0.92233348468831156</v>
      </c>
      <c r="AR582" s="25">
        <v>0.91714853470547386</v>
      </c>
      <c r="AS582" s="25">
        <v>0.90723635278554082</v>
      </c>
      <c r="AT582" s="25">
        <v>0.90200977168010676</v>
      </c>
      <c r="AU582" s="25">
        <v>0.78879121403512853</v>
      </c>
      <c r="AW582" s="1">
        <v>13.52786193863183</v>
      </c>
      <c r="AX582" s="1">
        <v>15.063449395400548</v>
      </c>
      <c r="AY582" s="2">
        <v>1140290.5388884712</v>
      </c>
      <c r="AZ582" s="1">
        <v>15.334942651048227</v>
      </c>
      <c r="BA582" s="1">
        <v>16.952611848341537</v>
      </c>
      <c r="BB582" s="2">
        <v>985283.27275359537</v>
      </c>
      <c r="BC582" s="2">
        <f t="shared" si="72"/>
        <v>-155007.26613487583</v>
      </c>
      <c r="BD582" s="242">
        <f t="shared" si="73"/>
        <v>1.807080712416397</v>
      </c>
      <c r="BE582" s="510">
        <f t="shared" si="67"/>
        <v>-85777.721531653558</v>
      </c>
      <c r="BF582" s="161">
        <f t="shared" si="68"/>
        <v>1024167.3712926214</v>
      </c>
      <c r="BG582" s="2">
        <f t="shared" si="69"/>
        <v>1468307.5514141209</v>
      </c>
      <c r="BI582">
        <f t="shared" si="70"/>
        <v>0</v>
      </c>
      <c r="BJ582" s="90">
        <f t="shared" si="71"/>
        <v>1</v>
      </c>
      <c r="BP582" s="206">
        <f t="shared" si="74"/>
        <v>1468307.5514141209</v>
      </c>
    </row>
    <row r="583" spans="1:68">
      <c r="A583" s="11">
        <v>577</v>
      </c>
      <c r="C583" s="25">
        <v>0.91750016211349639</v>
      </c>
      <c r="D583" s="25">
        <v>8.2499837886503669E-2</v>
      </c>
      <c r="E583" s="426" t="e">
        <v>#REF!</v>
      </c>
      <c r="F583" s="25">
        <v>0.8516834383348697</v>
      </c>
      <c r="G583" s="25">
        <v>0.14831656166513035</v>
      </c>
      <c r="H583" s="426" t="e">
        <v>#REF!</v>
      </c>
      <c r="I583" s="25">
        <v>0.77953912869161757</v>
      </c>
      <c r="J583" s="25">
        <v>0.22046087130838238</v>
      </c>
      <c r="K583" s="426" t="e">
        <v>#REF!</v>
      </c>
      <c r="L583" s="25">
        <v>0.17179487025766427</v>
      </c>
      <c r="M583" s="25">
        <v>0.49963268795473575</v>
      </c>
      <c r="N583" s="25">
        <v>0.32857244178760003</v>
      </c>
      <c r="O583" s="25">
        <v>-11.187673694596876</v>
      </c>
      <c r="P583" s="25">
        <v>3.4797589236940339E-2</v>
      </c>
      <c r="Q583" s="25">
        <v>5.9700214378328899E-5</v>
      </c>
      <c r="R583" s="25">
        <v>1.0741885175394561</v>
      </c>
      <c r="S583" s="146"/>
      <c r="T583">
        <v>1.0768795117639511</v>
      </c>
      <c r="U583">
        <v>0.45718446300145238</v>
      </c>
      <c r="V583">
        <v>0.29500646957677101</v>
      </c>
      <c r="W583">
        <v>1</v>
      </c>
      <c r="Y583" s="2">
        <v>578.5615054809781</v>
      </c>
      <c r="Z583" s="2">
        <v>400.3475436471258</v>
      </c>
      <c r="AA583" s="2">
        <v>373.42560254297672</v>
      </c>
      <c r="AB583" s="2">
        <v>5668.22035009922</v>
      </c>
      <c r="AC583" s="2">
        <v>70.85654904835863</v>
      </c>
      <c r="AD583" s="2">
        <v>2626.5164648236537</v>
      </c>
      <c r="AE583" s="2">
        <v>628.51347122855555</v>
      </c>
      <c r="AF583" s="2">
        <v>920.2917740039311</v>
      </c>
      <c r="AG583" s="2">
        <v>145.53387541808959</v>
      </c>
      <c r="AH583" s="2">
        <v>525.5508133671317</v>
      </c>
      <c r="AI583" s="2">
        <v>428345.94586570835</v>
      </c>
      <c r="AJ583" s="2">
        <v>399703.11177222733</v>
      </c>
      <c r="AL583" s="25">
        <v>0.91507957444687982</v>
      </c>
      <c r="AM583" s="25">
        <v>0.91189665114429941</v>
      </c>
      <c r="AN583" s="25">
        <v>0.91251568719059017</v>
      </c>
      <c r="AO583" s="25">
        <v>0.85895180275886795</v>
      </c>
      <c r="AP583" s="25">
        <v>0.73423703944671259</v>
      </c>
      <c r="AQ583" s="25">
        <v>0.91507957444687982</v>
      </c>
      <c r="AR583" s="25">
        <v>0.91189665114429941</v>
      </c>
      <c r="AS583" s="25">
        <v>0.91251568719059017</v>
      </c>
      <c r="AT583" s="25">
        <v>0.85895180275886795</v>
      </c>
      <c r="AU583" s="25">
        <v>0.73423703944671259</v>
      </c>
      <c r="AW583" s="1">
        <v>13.553980519945819</v>
      </c>
      <c r="AX583" s="1">
        <v>15.429445253932142</v>
      </c>
      <c r="AY583" s="2">
        <v>1509778.3869814242</v>
      </c>
      <c r="AZ583" s="1">
        <v>15.357546488016428</v>
      </c>
      <c r="BA583" s="1">
        <v>17.245268515839552</v>
      </c>
      <c r="BB583" s="2">
        <v>1242355.2620048311</v>
      </c>
      <c r="BC583" s="2">
        <f t="shared" si="72"/>
        <v>-267423.12497659307</v>
      </c>
      <c r="BD583" s="242">
        <f t="shared" si="73"/>
        <v>1.8035659680706093</v>
      </c>
      <c r="BE583" s="510">
        <f t="shared" ref="BE583:BE646" si="75">BC583/BD583</f>
        <v>-148274.65682481957</v>
      </c>
      <c r="BF583" s="161">
        <f t="shared" ref="BF583:BF646" si="76">AW583*Threshold-AY583</f>
        <v>658858.49620990665</v>
      </c>
      <c r="BG583" s="2">
        <f t="shared" ref="BG583:BG646" si="77">AZ583*Threshold-BB583</f>
        <v>1214852.1760777973</v>
      </c>
      <c r="BI583">
        <f t="shared" ref="BI583:BI646" si="78">IF(MAX($BF583:$BG583)=$BF583,1,0)</f>
        <v>0</v>
      </c>
      <c r="BJ583" s="90">
        <f t="shared" ref="BJ583:BJ646" si="79">IF(MAX($BF583:$BG583)=$BF583,0,1)</f>
        <v>1</v>
      </c>
      <c r="BP583" s="206">
        <f t="shared" si="74"/>
        <v>1214852.1760777973</v>
      </c>
    </row>
    <row r="584" spans="1:68">
      <c r="A584" s="11">
        <v>578</v>
      </c>
      <c r="C584" s="25">
        <v>0.92003430687548626</v>
      </c>
      <c r="D584" s="25">
        <v>7.9965693124513723E-2</v>
      </c>
      <c r="E584" s="426" t="e">
        <v>#REF!</v>
      </c>
      <c r="F584" s="25">
        <v>0.85879728837750446</v>
      </c>
      <c r="G584" s="25">
        <v>0.14120271162249551</v>
      </c>
      <c r="H584" s="426" t="e">
        <v>#REF!</v>
      </c>
      <c r="I584" s="25">
        <v>0.76703564034226013</v>
      </c>
      <c r="J584" s="25">
        <v>0.2329643596577399</v>
      </c>
      <c r="K584" s="426" t="e">
        <v>#REF!</v>
      </c>
      <c r="L584" s="25">
        <v>0.10932420168791779</v>
      </c>
      <c r="M584" s="25">
        <v>0.49853539259223284</v>
      </c>
      <c r="N584" s="25">
        <v>0.39214040571984932</v>
      </c>
      <c r="O584" s="25">
        <v>-11.417987786819326</v>
      </c>
      <c r="P584" s="25">
        <v>3.7214152727657976E-2</v>
      </c>
      <c r="Q584" s="25">
        <v>5.2484463145165531E-5</v>
      </c>
      <c r="R584" s="25">
        <v>1.091536804171636</v>
      </c>
      <c r="S584" s="146"/>
      <c r="T584">
        <v>1.0816542683825365</v>
      </c>
      <c r="U584">
        <v>0.43917219551457876</v>
      </c>
      <c r="V584">
        <v>0.3092868005879707</v>
      </c>
      <c r="W584">
        <v>1</v>
      </c>
      <c r="Y584" s="2">
        <v>277.23604409300401</v>
      </c>
      <c r="Z584" s="2">
        <v>254.93442247507795</v>
      </c>
      <c r="AA584" s="2">
        <v>660.14787358597232</v>
      </c>
      <c r="AB584" s="2">
        <v>872.78091185782944</v>
      </c>
      <c r="AC584" s="2">
        <v>269.79191388471583</v>
      </c>
      <c r="AD584" s="2">
        <v>3859.795893228244</v>
      </c>
      <c r="AE584" s="2">
        <v>595.78591235140027</v>
      </c>
      <c r="AF584" s="2">
        <v>994.96448770054303</v>
      </c>
      <c r="AG584" s="2">
        <v>89.285813689691537</v>
      </c>
      <c r="AH584" s="2">
        <v>281.56582749913775</v>
      </c>
      <c r="AI584" s="2">
        <v>463697.52875477693</v>
      </c>
      <c r="AJ584" s="2">
        <v>436784.22543778288</v>
      </c>
      <c r="AL584" s="25">
        <v>0.92078523948849311</v>
      </c>
      <c r="AM584" s="25">
        <v>0.91785119605239496</v>
      </c>
      <c r="AN584" s="25">
        <v>0.8983691543807627</v>
      </c>
      <c r="AO584" s="25">
        <v>0.8268316020040628</v>
      </c>
      <c r="AP584" s="25">
        <v>0.70058397263333472</v>
      </c>
      <c r="AQ584" s="25">
        <v>0.92078523948849311</v>
      </c>
      <c r="AR584" s="25">
        <v>0.91785119605239496</v>
      </c>
      <c r="AS584" s="25">
        <v>0.8983691543807627</v>
      </c>
      <c r="AT584" s="25">
        <v>0.8268316020040628</v>
      </c>
      <c r="AU584" s="25">
        <v>0.70058397263333472</v>
      </c>
      <c r="AW584" s="1">
        <v>13.285729725042414</v>
      </c>
      <c r="AX584" s="1">
        <v>15.098596358581799</v>
      </c>
      <c r="AY584" s="2">
        <v>1377465.7261752835</v>
      </c>
      <c r="AZ584" s="1">
        <v>15.166279916502516</v>
      </c>
      <c r="BA584" s="1">
        <v>17.00253358087253</v>
      </c>
      <c r="BB584" s="2">
        <v>1092087.6071389411</v>
      </c>
      <c r="BC584" s="2">
        <f t="shared" ref="BC584:BC647" si="80">BB584-AY584</f>
        <v>-285378.11903634248</v>
      </c>
      <c r="BD584" s="242">
        <f t="shared" ref="BD584:BD647" si="81">AZ584-AW584</f>
        <v>1.8805501914601024</v>
      </c>
      <c r="BE584" s="510">
        <f t="shared" si="75"/>
        <v>-151752.46070660223</v>
      </c>
      <c r="BF584" s="161">
        <f t="shared" si="76"/>
        <v>748251.02983150259</v>
      </c>
      <c r="BG584" s="2">
        <f t="shared" si="77"/>
        <v>1334517.1795014613</v>
      </c>
      <c r="BI584">
        <f t="shared" si="78"/>
        <v>0</v>
      </c>
      <c r="BJ584" s="90">
        <f t="shared" si="79"/>
        <v>1</v>
      </c>
      <c r="BP584" s="206">
        <f t="shared" ref="BP584:BP647" si="82">MAX(BF584,BG584)</f>
        <v>1334517.1795014613</v>
      </c>
    </row>
    <row r="585" spans="1:68">
      <c r="A585" s="11">
        <v>579</v>
      </c>
      <c r="C585" s="25">
        <v>0.92264040743372022</v>
      </c>
      <c r="D585" s="25">
        <v>7.7359592566279764E-2</v>
      </c>
      <c r="E585" s="426" t="e">
        <v>#REF!</v>
      </c>
      <c r="F585" s="25">
        <v>0.85571355717001496</v>
      </c>
      <c r="G585" s="25">
        <v>0.14428644282998501</v>
      </c>
      <c r="H585" s="426" t="e">
        <v>#REF!</v>
      </c>
      <c r="I585" s="25">
        <v>0.76006135708372569</v>
      </c>
      <c r="J585" s="25">
        <v>0.23993864291627429</v>
      </c>
      <c r="K585" s="426" t="e">
        <v>#REF!</v>
      </c>
      <c r="L585" s="25">
        <v>0.17108938846121546</v>
      </c>
      <c r="M585" s="25">
        <v>0.50456186742065423</v>
      </c>
      <c r="N585" s="25">
        <v>0.32434874411813031</v>
      </c>
      <c r="O585" s="25">
        <v>-10.921325307538165</v>
      </c>
      <c r="P585" s="25">
        <v>3.6220887944897875E-2</v>
      </c>
      <c r="Q585" s="25">
        <v>8.2720093750905741E-5</v>
      </c>
      <c r="R585" s="25">
        <v>1.0299846370099768</v>
      </c>
      <c r="S585" s="146"/>
      <c r="T585">
        <v>1.0025187620146525</v>
      </c>
      <c r="U585">
        <v>0.44964734540382589</v>
      </c>
      <c r="V585">
        <v>0.32075680226877823</v>
      </c>
      <c r="W585">
        <v>1</v>
      </c>
      <c r="Y585" s="2">
        <v>678.42414053461198</v>
      </c>
      <c r="Z585" s="2">
        <v>2165.2965081083994</v>
      </c>
      <c r="AA585" s="2">
        <v>350.29694918424718</v>
      </c>
      <c r="AB585" s="2">
        <v>3293.4482151291641</v>
      </c>
      <c r="AC585" s="2">
        <v>1340.5582175348163</v>
      </c>
      <c r="AD585" s="2">
        <v>1461.1254851496096</v>
      </c>
      <c r="AE585" s="2">
        <v>553.09208930345551</v>
      </c>
      <c r="AF585" s="2">
        <v>810.42718938839869</v>
      </c>
      <c r="AG585" s="2">
        <v>109.55525181416294</v>
      </c>
      <c r="AH585" s="2">
        <v>593.82440991480144</v>
      </c>
      <c r="AI585" s="2">
        <v>440245.44125297945</v>
      </c>
      <c r="AJ585" s="2">
        <v>404493.41254408786</v>
      </c>
      <c r="AL585" s="25">
        <v>0.91437942657218718</v>
      </c>
      <c r="AM585" s="25">
        <v>0.91348070947788262</v>
      </c>
      <c r="AN585" s="25">
        <v>0.90105058246550362</v>
      </c>
      <c r="AO585" s="25">
        <v>0.89359983454858871</v>
      </c>
      <c r="AP585" s="25">
        <v>0.77266368512852557</v>
      </c>
      <c r="AQ585" s="25">
        <v>0.91437942657218718</v>
      </c>
      <c r="AR585" s="25">
        <v>0.91348070947788262</v>
      </c>
      <c r="AS585" s="25">
        <v>0.90105058246550362</v>
      </c>
      <c r="AT585" s="25">
        <v>0.89359983454858871</v>
      </c>
      <c r="AU585" s="25">
        <v>0.77266368512852557</v>
      </c>
      <c r="AW585" s="1">
        <v>13.780038341273389</v>
      </c>
      <c r="AX585" s="1">
        <v>15.563432057799039</v>
      </c>
      <c r="AY585" s="2">
        <v>1651652.8935503811</v>
      </c>
      <c r="AZ585" s="1">
        <v>15.602045879724487</v>
      </c>
      <c r="BA585" s="1">
        <v>17.434453042257207</v>
      </c>
      <c r="BB585" s="2">
        <v>1229029.1252846881</v>
      </c>
      <c r="BC585" s="2">
        <f t="shared" si="80"/>
        <v>-422623.76826569298</v>
      </c>
      <c r="BD585" s="242">
        <f t="shared" si="81"/>
        <v>1.8220075384510981</v>
      </c>
      <c r="BE585" s="510">
        <f t="shared" si="75"/>
        <v>-231955.00531516381</v>
      </c>
      <c r="BF585" s="161">
        <f t="shared" si="76"/>
        <v>553153.24105336145</v>
      </c>
      <c r="BG585" s="2">
        <f t="shared" si="77"/>
        <v>1267298.21547123</v>
      </c>
      <c r="BI585">
        <f t="shared" si="78"/>
        <v>0</v>
      </c>
      <c r="BJ585" s="90">
        <f t="shared" si="79"/>
        <v>1</v>
      </c>
      <c r="BP585" s="206">
        <f t="shared" si="82"/>
        <v>1267298.21547123</v>
      </c>
    </row>
    <row r="586" spans="1:68">
      <c r="A586" s="11">
        <v>580</v>
      </c>
      <c r="C586" s="25">
        <v>0.92092144796995346</v>
      </c>
      <c r="D586" s="25">
        <v>7.9078552030046559E-2</v>
      </c>
      <c r="E586" s="426" t="e">
        <v>#REF!</v>
      </c>
      <c r="F586" s="25">
        <v>0.85563407387498502</v>
      </c>
      <c r="G586" s="25">
        <v>0.14436592612501503</v>
      </c>
      <c r="H586" s="426" t="e">
        <v>#REF!</v>
      </c>
      <c r="I586" s="25">
        <v>0.74300341771970779</v>
      </c>
      <c r="J586" s="25">
        <v>0.25699658228029215</v>
      </c>
      <c r="K586" s="426" t="e">
        <v>#REF!</v>
      </c>
      <c r="L586" s="25">
        <v>0.18946680097605123</v>
      </c>
      <c r="M586" s="25">
        <v>0.49937411529210701</v>
      </c>
      <c r="N586" s="25">
        <v>0.31115908373184181</v>
      </c>
      <c r="O586" s="25">
        <v>-11.155788674597606</v>
      </c>
      <c r="P586" s="25">
        <v>3.4030108446059901E-2</v>
      </c>
      <c r="Q586" s="25">
        <v>5.9679372301335935E-5</v>
      </c>
      <c r="R586" s="25">
        <v>1.0774127391218888</v>
      </c>
      <c r="S586" s="146"/>
      <c r="T586">
        <v>1.0060258821406733</v>
      </c>
      <c r="U586">
        <v>0.44484910032290026</v>
      </c>
      <c r="V586">
        <v>0.3425291138566493</v>
      </c>
      <c r="W586">
        <v>1</v>
      </c>
      <c r="Y586" s="2">
        <v>1493.2134374822667</v>
      </c>
      <c r="Z586" s="2">
        <v>2658.065740072564</v>
      </c>
      <c r="AA586" s="2">
        <v>170.58951096009986</v>
      </c>
      <c r="AB586" s="2">
        <v>10071.399171638743</v>
      </c>
      <c r="AC586" s="2">
        <v>84.622353396901545</v>
      </c>
      <c r="AD586" s="2">
        <v>1305.7235432828033</v>
      </c>
      <c r="AE586" s="2">
        <v>597.60186855887639</v>
      </c>
      <c r="AF586" s="2">
        <v>1033.6994082248864</v>
      </c>
      <c r="AG586" s="2">
        <v>85.597275590871661</v>
      </c>
      <c r="AH586" s="2">
        <v>349.01319737751805</v>
      </c>
      <c r="AI586" s="2">
        <v>415937.61325663031</v>
      </c>
      <c r="AJ586" s="2">
        <v>397021.59795419569</v>
      </c>
      <c r="AL586" s="25">
        <v>0.92133491128052736</v>
      </c>
      <c r="AM586" s="25">
        <v>0.91995741244698082</v>
      </c>
      <c r="AN586" s="25">
        <v>0.91022972057242102</v>
      </c>
      <c r="AO586" s="25">
        <v>0.85938144834414953</v>
      </c>
      <c r="AP586" s="25">
        <v>0.7047403914724355</v>
      </c>
      <c r="AQ586" s="25">
        <v>0.92133491128052736</v>
      </c>
      <c r="AR586" s="25">
        <v>0.91995741244698082</v>
      </c>
      <c r="AS586" s="25">
        <v>0.91022972057242102</v>
      </c>
      <c r="AT586" s="25">
        <v>0.85938144834414953</v>
      </c>
      <c r="AU586" s="25">
        <v>0.7047403914724355</v>
      </c>
      <c r="AW586" s="1">
        <v>13.522761647175232</v>
      </c>
      <c r="AX586" s="1">
        <v>15.436951297334947</v>
      </c>
      <c r="AY586" s="2">
        <v>1597327.164004771</v>
      </c>
      <c r="AZ586" s="1">
        <v>15.39817635058996</v>
      </c>
      <c r="BA586" s="1">
        <v>17.280618025440571</v>
      </c>
      <c r="BB586" s="2">
        <v>1313862.7346598678</v>
      </c>
      <c r="BC586" s="2">
        <f t="shared" si="80"/>
        <v>-283464.42934490321</v>
      </c>
      <c r="BD586" s="242">
        <f t="shared" si="81"/>
        <v>1.8754147034147284</v>
      </c>
      <c r="BE586" s="510">
        <f t="shared" si="75"/>
        <v>-151147.5988904082</v>
      </c>
      <c r="BF586" s="161">
        <f t="shared" si="76"/>
        <v>566314.69954326609</v>
      </c>
      <c r="BG586" s="2">
        <f t="shared" si="77"/>
        <v>1149845.4814345259</v>
      </c>
      <c r="BI586">
        <f t="shared" si="78"/>
        <v>0</v>
      </c>
      <c r="BJ586" s="90">
        <f t="shared" si="79"/>
        <v>1</v>
      </c>
      <c r="BP586" s="206">
        <f t="shared" si="82"/>
        <v>1149845.4814345259</v>
      </c>
    </row>
    <row r="587" spans="1:68">
      <c r="A587" s="11">
        <v>581</v>
      </c>
      <c r="C587" s="25">
        <v>0.91424664662134081</v>
      </c>
      <c r="D587" s="25">
        <v>8.5753353378659233E-2</v>
      </c>
      <c r="E587" s="426" t="e">
        <v>#REF!</v>
      </c>
      <c r="F587" s="25">
        <v>0.85413295489511987</v>
      </c>
      <c r="G587" s="25">
        <v>0.14586704510488013</v>
      </c>
      <c r="H587" s="426" t="e">
        <v>#REF!</v>
      </c>
      <c r="I587" s="25">
        <v>0.75858082182116782</v>
      </c>
      <c r="J587" s="25">
        <v>0.24141917817883221</v>
      </c>
      <c r="K587" s="426" t="e">
        <v>#REF!</v>
      </c>
      <c r="L587" s="25">
        <v>8.8408996048836896E-2</v>
      </c>
      <c r="M587" s="25">
        <v>0.50305167462771361</v>
      </c>
      <c r="N587" s="25">
        <v>0.4085393293234495</v>
      </c>
      <c r="O587" s="25">
        <v>-11.471176358898152</v>
      </c>
      <c r="P587" s="25">
        <v>3.604674901422162E-2</v>
      </c>
      <c r="Q587" s="25">
        <v>4.7384617829256335E-5</v>
      </c>
      <c r="R587" s="25">
        <v>1.1055284952234303</v>
      </c>
      <c r="S587" s="146"/>
      <c r="T587">
        <v>1.0898476606794292</v>
      </c>
      <c r="U587">
        <v>0.4471405502688699</v>
      </c>
      <c r="V587">
        <v>0.32316566274030883</v>
      </c>
      <c r="W587">
        <v>1</v>
      </c>
      <c r="Y587" s="2">
        <v>440.21938971412936</v>
      </c>
      <c r="Z587" s="2">
        <v>5431.4235489071561</v>
      </c>
      <c r="AA587" s="2">
        <v>3634.8211721125058</v>
      </c>
      <c r="AB587" s="2">
        <v>1893.9199249934261</v>
      </c>
      <c r="AC587" s="2">
        <v>48.97896118374603</v>
      </c>
      <c r="AD587" s="2">
        <v>746.83451605669313</v>
      </c>
      <c r="AE587" s="2">
        <v>579.24794931183578</v>
      </c>
      <c r="AF587" s="2">
        <v>887.96942978687719</v>
      </c>
      <c r="AG587" s="2">
        <v>139.3486390152591</v>
      </c>
      <c r="AH587" s="2">
        <v>335.06432519321424</v>
      </c>
      <c r="AI587" s="2">
        <v>318993.76461131731</v>
      </c>
      <c r="AJ587" s="2">
        <v>290745.34403651801</v>
      </c>
      <c r="AL587" s="25">
        <v>0.91813517912905107</v>
      </c>
      <c r="AM587" s="25">
        <v>0.9084805135030346</v>
      </c>
      <c r="AN587" s="25">
        <v>0.91047188773976306</v>
      </c>
      <c r="AO587" s="25">
        <v>0.89697130047578366</v>
      </c>
      <c r="AP587" s="25">
        <v>0.73239256266212194</v>
      </c>
      <c r="AQ587" s="25">
        <v>0.91813517912905107</v>
      </c>
      <c r="AR587" s="25">
        <v>0.9084805135030346</v>
      </c>
      <c r="AS587" s="25">
        <v>0.91047188773976306</v>
      </c>
      <c r="AT587" s="25">
        <v>0.89697130047578366</v>
      </c>
      <c r="AU587" s="25">
        <v>0.73239256266212194</v>
      </c>
      <c r="AW587" s="1">
        <v>13.08165405224074</v>
      </c>
      <c r="AX587" s="1">
        <v>14.764516491202343</v>
      </c>
      <c r="AY587" s="2">
        <v>984241.96318933484</v>
      </c>
      <c r="AZ587" s="1">
        <v>14.909342978822362</v>
      </c>
      <c r="BA587" s="1">
        <v>16.658789458781118</v>
      </c>
      <c r="BB587" s="2">
        <v>783158.1494149369</v>
      </c>
      <c r="BC587" s="2">
        <f t="shared" si="80"/>
        <v>-201083.81377439795</v>
      </c>
      <c r="BD587" s="242">
        <f t="shared" si="81"/>
        <v>1.8276889265816223</v>
      </c>
      <c r="BE587" s="510">
        <f t="shared" si="75"/>
        <v>-110020.80871086231</v>
      </c>
      <c r="BF587" s="161">
        <f t="shared" si="76"/>
        <v>1108822.6851691836</v>
      </c>
      <c r="BG587" s="2">
        <f t="shared" si="77"/>
        <v>1602336.7271966408</v>
      </c>
      <c r="BI587">
        <f t="shared" si="78"/>
        <v>0</v>
      </c>
      <c r="BJ587" s="90">
        <f t="shared" si="79"/>
        <v>1</v>
      </c>
      <c r="BP587" s="206">
        <f t="shared" si="82"/>
        <v>1602336.7271966408</v>
      </c>
    </row>
    <row r="588" spans="1:68">
      <c r="A588" s="11">
        <v>582</v>
      </c>
      <c r="C588" s="25">
        <v>0.92413849158994943</v>
      </c>
      <c r="D588" s="25">
        <v>7.5861508410050613E-2</v>
      </c>
      <c r="E588" s="426" t="e">
        <v>#REF!</v>
      </c>
      <c r="F588" s="25">
        <v>0.86351278378071483</v>
      </c>
      <c r="G588" s="25">
        <v>0.13648721621928517</v>
      </c>
      <c r="H588" s="426" t="e">
        <v>#REF!</v>
      </c>
      <c r="I588" s="25">
        <v>0.74551876461092181</v>
      </c>
      <c r="J588" s="25">
        <v>0.25448123538907813</v>
      </c>
      <c r="K588" s="426" t="e">
        <v>#REF!</v>
      </c>
      <c r="L588" s="25">
        <v>0.18103059551597661</v>
      </c>
      <c r="M588" s="25">
        <v>0.49951214167585006</v>
      </c>
      <c r="N588" s="25">
        <v>0.31945726280817327</v>
      </c>
      <c r="O588" s="25">
        <v>-11.077218131066161</v>
      </c>
      <c r="P588" s="25">
        <v>3.35566342752565E-2</v>
      </c>
      <c r="Q588" s="25">
        <v>6.3286438624544499E-5</v>
      </c>
      <c r="R588" s="25">
        <v>1.0595149384569154</v>
      </c>
      <c r="S588" s="146"/>
      <c r="T588">
        <v>0.96867826607056595</v>
      </c>
      <c r="U588">
        <v>0.42716346239098035</v>
      </c>
      <c r="V588">
        <v>0.33868337231460127</v>
      </c>
      <c r="W588">
        <v>1</v>
      </c>
      <c r="Y588" s="2">
        <v>922.32349944050543</v>
      </c>
      <c r="Z588" s="2">
        <v>917.85350571809772</v>
      </c>
      <c r="AA588" s="2">
        <v>2398.0712045050077</v>
      </c>
      <c r="AB588" s="2">
        <v>2071.4985539471468</v>
      </c>
      <c r="AC588" s="2">
        <v>1060.022092508563</v>
      </c>
      <c r="AD588" s="2">
        <v>1935.6822210161874</v>
      </c>
      <c r="AE588" s="2">
        <v>583.169501339823</v>
      </c>
      <c r="AF588" s="2">
        <v>1035.2157915249138</v>
      </c>
      <c r="AG588" s="2">
        <v>80.188278953047984</v>
      </c>
      <c r="AH588" s="2">
        <v>290.98079522524711</v>
      </c>
      <c r="AI588" s="2">
        <v>483049.50082320458</v>
      </c>
      <c r="AJ588" s="2">
        <v>445242.85405043419</v>
      </c>
      <c r="AL588" s="25">
        <v>0.91513387275781488</v>
      </c>
      <c r="AM588" s="25">
        <v>0.91303628690831284</v>
      </c>
      <c r="AN588" s="25">
        <v>0.90845723163202696</v>
      </c>
      <c r="AO588" s="25">
        <v>0.88891651415193595</v>
      </c>
      <c r="AP588" s="25">
        <v>0.65718621640139019</v>
      </c>
      <c r="AQ588" s="25">
        <v>0.91513387275781488</v>
      </c>
      <c r="AR588" s="25">
        <v>0.91303628690831284</v>
      </c>
      <c r="AS588" s="25">
        <v>0.90845723163202696</v>
      </c>
      <c r="AT588" s="25">
        <v>0.88891651415193595</v>
      </c>
      <c r="AU588" s="25">
        <v>0.65718621640139019</v>
      </c>
      <c r="AW588" s="1">
        <v>13.406438441359178</v>
      </c>
      <c r="AX588" s="1">
        <v>15.527004513208203</v>
      </c>
      <c r="AY588" s="2">
        <v>1803289.3628515953</v>
      </c>
      <c r="AZ588" s="1">
        <v>15.447636655987866</v>
      </c>
      <c r="BA588" s="1">
        <v>17.501262100690578</v>
      </c>
      <c r="BB588" s="2">
        <v>1340588.1206972227</v>
      </c>
      <c r="BC588" s="2">
        <f t="shared" si="80"/>
        <v>-462701.24215437262</v>
      </c>
      <c r="BD588" s="242">
        <f t="shared" si="81"/>
        <v>2.0411982146286878</v>
      </c>
      <c r="BE588" s="510">
        <f t="shared" si="75"/>
        <v>-226681.1908997001</v>
      </c>
      <c r="BF588" s="161">
        <f t="shared" si="76"/>
        <v>341740.78776587336</v>
      </c>
      <c r="BG588" s="2">
        <f t="shared" si="77"/>
        <v>1131033.7442608359</v>
      </c>
      <c r="BI588">
        <f t="shared" si="78"/>
        <v>0</v>
      </c>
      <c r="BJ588" s="90">
        <f t="shared" si="79"/>
        <v>1</v>
      </c>
      <c r="BP588" s="206">
        <f t="shared" si="82"/>
        <v>1131033.7442608359</v>
      </c>
    </row>
    <row r="589" spans="1:68">
      <c r="A589" s="11">
        <v>583</v>
      </c>
      <c r="C589" s="25">
        <v>0.9204370121322889</v>
      </c>
      <c r="D589" s="25">
        <v>7.9562987867711141E-2</v>
      </c>
      <c r="E589" s="426" t="e">
        <v>#REF!</v>
      </c>
      <c r="F589" s="25">
        <v>0.85208548192418077</v>
      </c>
      <c r="G589" s="25">
        <v>0.14791451807581923</v>
      </c>
      <c r="H589" s="426" t="e">
        <v>#REF!</v>
      </c>
      <c r="I589" s="25">
        <v>0.76314408920234889</v>
      </c>
      <c r="J589" s="25">
        <v>0.23685591079765114</v>
      </c>
      <c r="K589" s="426" t="e">
        <v>#REF!</v>
      </c>
      <c r="L589" s="25">
        <v>0.12640525447052742</v>
      </c>
      <c r="M589" s="25">
        <v>0.498790990984111</v>
      </c>
      <c r="N589" s="25">
        <v>0.37480375454536152</v>
      </c>
      <c r="O589" s="25">
        <v>-11.197964108382266</v>
      </c>
      <c r="P589" s="25">
        <v>3.7281538991169247E-2</v>
      </c>
      <c r="Q589" s="25">
        <v>6.5586579039796084E-5</v>
      </c>
      <c r="R589" s="25">
        <v>1.0585078391093783</v>
      </c>
      <c r="S589" s="146"/>
      <c r="T589">
        <v>0.99971690430337445</v>
      </c>
      <c r="U589">
        <v>0.45908991955992795</v>
      </c>
      <c r="V589">
        <v>0.31498551386990908</v>
      </c>
      <c r="W589">
        <v>1</v>
      </c>
      <c r="Y589" s="2">
        <v>494.23200708797566</v>
      </c>
      <c r="Z589" s="2">
        <v>313.08121932567843</v>
      </c>
      <c r="AA589" s="2">
        <v>1060.4081014594738</v>
      </c>
      <c r="AB589" s="2">
        <v>589.94171292009048</v>
      </c>
      <c r="AC589" s="2">
        <v>574.1453062758502</v>
      </c>
      <c r="AD589" s="2">
        <v>2753.8163629700307</v>
      </c>
      <c r="AE589" s="2">
        <v>601.89324098920042</v>
      </c>
      <c r="AF589" s="2">
        <v>1093.7982495642395</v>
      </c>
      <c r="AG589" s="2">
        <v>141.32371517010691</v>
      </c>
      <c r="AH589" s="2">
        <v>193.31095088954359</v>
      </c>
      <c r="AI589" s="2">
        <v>728285.37503240444</v>
      </c>
      <c r="AJ589" s="2">
        <v>702347.1814973898</v>
      </c>
      <c r="AL589" s="25">
        <v>0.91197427693329158</v>
      </c>
      <c r="AM589" s="25">
        <v>0.90888961145566705</v>
      </c>
      <c r="AN589" s="25">
        <v>0.90692218740801411</v>
      </c>
      <c r="AO589" s="25">
        <v>0.83782570161821046</v>
      </c>
      <c r="AP589" s="25">
        <v>0.82517424145575113</v>
      </c>
      <c r="AQ589" s="25">
        <v>0.91197427693329158</v>
      </c>
      <c r="AR589" s="25">
        <v>0.90888961145566705</v>
      </c>
      <c r="AS589" s="25">
        <v>0.90692218740801411</v>
      </c>
      <c r="AT589" s="25">
        <v>0.83782570161821046</v>
      </c>
      <c r="AU589" s="25">
        <v>0.82517424145575113</v>
      </c>
      <c r="AW589" s="1">
        <v>13.434318086249252</v>
      </c>
      <c r="AX589" s="1">
        <v>15.059865365828127</v>
      </c>
      <c r="AY589" s="2">
        <v>2460398.2984313061</v>
      </c>
      <c r="AZ589" s="1">
        <v>15.329842836721523</v>
      </c>
      <c r="BA589" s="1">
        <v>17.062635421811343</v>
      </c>
      <c r="BB589" s="2">
        <v>1818379.6693133651</v>
      </c>
      <c r="BC589" s="2">
        <f t="shared" si="80"/>
        <v>-642018.62911794102</v>
      </c>
      <c r="BD589" s="242">
        <f t="shared" si="81"/>
        <v>1.895524750472271</v>
      </c>
      <c r="BE589" s="510">
        <f t="shared" si="75"/>
        <v>-338702.31921687216</v>
      </c>
      <c r="BF589" s="161">
        <f t="shared" si="76"/>
        <v>-310907.40463142563</v>
      </c>
      <c r="BG589" s="2">
        <f t="shared" si="77"/>
        <v>634395.18456207868</v>
      </c>
      <c r="BI589">
        <f t="shared" si="78"/>
        <v>0</v>
      </c>
      <c r="BJ589" s="90">
        <f t="shared" si="79"/>
        <v>1</v>
      </c>
      <c r="BP589" s="206">
        <f t="shared" si="82"/>
        <v>634395.18456207868</v>
      </c>
    </row>
    <row r="590" spans="1:68">
      <c r="A590" s="11">
        <v>584</v>
      </c>
      <c r="C590" s="25">
        <v>0.92711311075865632</v>
      </c>
      <c r="D590" s="25">
        <v>7.2886889241343678E-2</v>
      </c>
      <c r="E590" s="426" t="e">
        <v>#REF!</v>
      </c>
      <c r="F590" s="25">
        <v>0.86029352143030002</v>
      </c>
      <c r="G590" s="25">
        <v>0.13970647856969995</v>
      </c>
      <c r="H590" s="426" t="e">
        <v>#REF!</v>
      </c>
      <c r="I590" s="25">
        <v>0.75048895631431356</v>
      </c>
      <c r="J590" s="25">
        <v>0.24951104368568641</v>
      </c>
      <c r="K590" s="426" t="e">
        <v>#REF!</v>
      </c>
      <c r="L590" s="25">
        <v>0.12654936205385042</v>
      </c>
      <c r="M590" s="25">
        <v>0.50385316489463883</v>
      </c>
      <c r="N590" s="25">
        <v>0.36959747305151075</v>
      </c>
      <c r="O590" s="25">
        <v>-11.002834988891212</v>
      </c>
      <c r="P590" s="25">
        <v>3.7052814181646493E-2</v>
      </c>
      <c r="Q590" s="25">
        <v>7.8956239191364192E-5</v>
      </c>
      <c r="R590" s="25">
        <v>1.038027305677234</v>
      </c>
      <c r="S590" s="146"/>
      <c r="T590">
        <v>0.95786432395386101</v>
      </c>
      <c r="U590">
        <v>0.4380807491115043</v>
      </c>
      <c r="V590">
        <v>0.33211489802617999</v>
      </c>
      <c r="W590">
        <v>1</v>
      </c>
      <c r="Y590" s="2">
        <v>988.99415597164057</v>
      </c>
      <c r="Z590" s="2">
        <v>736.86012426381683</v>
      </c>
      <c r="AA590" s="2">
        <v>1246.7098344779192</v>
      </c>
      <c r="AB590" s="2">
        <v>4796.6866688973569</v>
      </c>
      <c r="AC590" s="2">
        <v>120.76185174403922</v>
      </c>
      <c r="AD590" s="2">
        <v>4446.6563874894409</v>
      </c>
      <c r="AE590" s="2">
        <v>570.007015223998</v>
      </c>
      <c r="AF590" s="2">
        <v>940.1492909098431</v>
      </c>
      <c r="AG590" s="2">
        <v>165.30460048934296</v>
      </c>
      <c r="AH590" s="2">
        <v>290.36422850791615</v>
      </c>
      <c r="AI590" s="2">
        <v>429780.47124402894</v>
      </c>
      <c r="AJ590" s="2">
        <v>387811.8145641294</v>
      </c>
      <c r="AL590" s="25">
        <v>0.92146354578122081</v>
      </c>
      <c r="AM590" s="25">
        <v>0.91501399755239288</v>
      </c>
      <c r="AN590" s="25">
        <v>0.91381478208552158</v>
      </c>
      <c r="AO590" s="25">
        <v>0.86593027922101118</v>
      </c>
      <c r="AP590" s="25">
        <v>0.72552013641023461</v>
      </c>
      <c r="AQ590" s="25">
        <v>0.92146354578122081</v>
      </c>
      <c r="AR590" s="25">
        <v>0.91501399755239288</v>
      </c>
      <c r="AS590" s="25">
        <v>0.91381478208552158</v>
      </c>
      <c r="AT590" s="25">
        <v>0.86593027922101118</v>
      </c>
      <c r="AU590" s="25">
        <v>0.72552013641023461</v>
      </c>
      <c r="AW590" s="1">
        <v>13.4907285546336</v>
      </c>
      <c r="AX590" s="1">
        <v>15.269652420957492</v>
      </c>
      <c r="AY590" s="2">
        <v>1385925.0743351395</v>
      </c>
      <c r="AZ590" s="1">
        <v>15.544740448779672</v>
      </c>
      <c r="BA590" s="1">
        <v>17.333149503301488</v>
      </c>
      <c r="BB590" s="2">
        <v>1129112.5227526159</v>
      </c>
      <c r="BC590" s="2">
        <f t="shared" si="80"/>
        <v>-256812.55158252362</v>
      </c>
      <c r="BD590" s="242">
        <f t="shared" si="81"/>
        <v>2.0540118941460719</v>
      </c>
      <c r="BE590" s="510">
        <f t="shared" si="75"/>
        <v>-125029.72953293925</v>
      </c>
      <c r="BF590" s="161">
        <f t="shared" si="76"/>
        <v>772591.49440623657</v>
      </c>
      <c r="BG590" s="2">
        <f t="shared" si="77"/>
        <v>1358045.9490521315</v>
      </c>
      <c r="BI590">
        <f t="shared" si="78"/>
        <v>0</v>
      </c>
      <c r="BJ590" s="90">
        <f t="shared" si="79"/>
        <v>1</v>
      </c>
      <c r="BP590" s="206">
        <f t="shared" si="82"/>
        <v>1358045.9490521315</v>
      </c>
    </row>
    <row r="591" spans="1:68">
      <c r="A591" s="11">
        <v>585</v>
      </c>
      <c r="C591" s="25">
        <v>0.92368781481939066</v>
      </c>
      <c r="D591" s="25">
        <v>7.6312185180609296E-2</v>
      </c>
      <c r="E591" s="426" t="e">
        <v>#REF!</v>
      </c>
      <c r="F591" s="25">
        <v>0.85627490484465163</v>
      </c>
      <c r="G591" s="25">
        <v>0.14372509515534834</v>
      </c>
      <c r="H591" s="426" t="e">
        <v>#REF!</v>
      </c>
      <c r="I591" s="25">
        <v>0.75992916455765802</v>
      </c>
      <c r="J591" s="25">
        <v>0.24007083544234192</v>
      </c>
      <c r="K591" s="426" t="e">
        <v>#REF!</v>
      </c>
      <c r="L591" s="25">
        <v>0.16058012920101805</v>
      </c>
      <c r="M591" s="25">
        <v>0.49784741555009521</v>
      </c>
      <c r="N591" s="25">
        <v>0.3415724552488868</v>
      </c>
      <c r="O591" s="25">
        <v>-10.739145299224784</v>
      </c>
      <c r="P591" s="25">
        <v>3.1041180528234416E-2</v>
      </c>
      <c r="Q591" s="25">
        <v>7.9845605677124535E-5</v>
      </c>
      <c r="R591" s="25">
        <v>1.0500752086369156</v>
      </c>
      <c r="S591" s="146"/>
      <c r="T591">
        <v>0.9715119725592678</v>
      </c>
      <c r="U591">
        <v>0.45179369329584185</v>
      </c>
      <c r="V591">
        <v>0.31855974965095646</v>
      </c>
      <c r="W591">
        <v>1</v>
      </c>
      <c r="Y591" s="2">
        <v>497.43282542923191</v>
      </c>
      <c r="Z591" s="2">
        <v>2030.221573422514</v>
      </c>
      <c r="AA591" s="2">
        <v>3374.4701982862198</v>
      </c>
      <c r="AB591" s="2">
        <v>1331.6648994956074</v>
      </c>
      <c r="AC591" s="2">
        <v>1530.834699821535</v>
      </c>
      <c r="AD591" s="2">
        <v>111.60768509247697</v>
      </c>
      <c r="AE591" s="2">
        <v>647.36376304290513</v>
      </c>
      <c r="AF591" s="2">
        <v>1032.7348953802564</v>
      </c>
      <c r="AG591" s="2">
        <v>81.640161172821706</v>
      </c>
      <c r="AH591" s="2">
        <v>441.46694796523832</v>
      </c>
      <c r="AI591" s="2">
        <v>594319.28516920493</v>
      </c>
      <c r="AJ591" s="2">
        <v>564277.95491493552</v>
      </c>
      <c r="AL591" s="25">
        <v>0.91793778635401724</v>
      </c>
      <c r="AM591" s="25">
        <v>0.91812612527104021</v>
      </c>
      <c r="AN591" s="25">
        <v>0.91842797409467369</v>
      </c>
      <c r="AO591" s="25">
        <v>0.84414610971489901</v>
      </c>
      <c r="AP591" s="25">
        <v>0.73550475513954794</v>
      </c>
      <c r="AQ591" s="25">
        <v>0.91793778635401724</v>
      </c>
      <c r="AR591" s="25">
        <v>0.91812612527104021</v>
      </c>
      <c r="AS591" s="25">
        <v>0.91842797409467369</v>
      </c>
      <c r="AT591" s="25">
        <v>0.84414610971489901</v>
      </c>
      <c r="AU591" s="25">
        <v>0.73550475513954794</v>
      </c>
      <c r="AW591" s="1">
        <v>13.416083315378097</v>
      </c>
      <c r="AX591" s="1">
        <v>15.218805488934562</v>
      </c>
      <c r="AY591" s="2">
        <v>2069682.9188687766</v>
      </c>
      <c r="AZ591" s="1">
        <v>15.461102181975606</v>
      </c>
      <c r="BA591" s="1">
        <v>17.267076277195592</v>
      </c>
      <c r="BB591" s="2">
        <v>1504027.431985297</v>
      </c>
      <c r="BC591" s="2">
        <f t="shared" si="80"/>
        <v>-565655.48688347964</v>
      </c>
      <c r="BD591" s="242">
        <f t="shared" si="81"/>
        <v>2.0450188665975091</v>
      </c>
      <c r="BE591" s="510">
        <f t="shared" si="75"/>
        <v>-276601.59821635974</v>
      </c>
      <c r="BF591" s="161">
        <f t="shared" si="76"/>
        <v>76890.411591719138</v>
      </c>
      <c r="BG591" s="2">
        <f t="shared" si="77"/>
        <v>969748.9171308002</v>
      </c>
      <c r="BI591">
        <f t="shared" si="78"/>
        <v>0</v>
      </c>
      <c r="BJ591" s="90">
        <f t="shared" si="79"/>
        <v>1</v>
      </c>
      <c r="BP591" s="206">
        <f t="shared" si="82"/>
        <v>969748.9171308002</v>
      </c>
    </row>
    <row r="592" spans="1:68">
      <c r="A592" s="11">
        <v>586</v>
      </c>
      <c r="C592" s="25">
        <v>0.92073150128224612</v>
      </c>
      <c r="D592" s="25">
        <v>7.9268498717753849E-2</v>
      </c>
      <c r="E592" s="426" t="e">
        <v>#REF!</v>
      </c>
      <c r="F592" s="25">
        <v>0.85476120298462188</v>
      </c>
      <c r="G592" s="25">
        <v>0.14523879701537817</v>
      </c>
      <c r="H592" s="426" t="e">
        <v>#REF!</v>
      </c>
      <c r="I592" s="25">
        <v>0.76446841242419594</v>
      </c>
      <c r="J592" s="25">
        <v>0.23553158757580406</v>
      </c>
      <c r="K592" s="426" t="e">
        <v>#REF!</v>
      </c>
      <c r="L592" s="25">
        <v>0.16178534544845463</v>
      </c>
      <c r="M592" s="25">
        <v>0.50264202095161659</v>
      </c>
      <c r="N592" s="25">
        <v>0.33557263359992878</v>
      </c>
      <c r="O592" s="25">
        <v>-11.654306713405735</v>
      </c>
      <c r="P592" s="25">
        <v>3.8917816792362635E-2</v>
      </c>
      <c r="Q592" s="25">
        <v>4.4511703288302894E-5</v>
      </c>
      <c r="R592" s="25">
        <v>1.108808319672721</v>
      </c>
      <c r="S592" s="146"/>
      <c r="T592">
        <v>0.9880613366328318</v>
      </c>
      <c r="U592">
        <v>0.45029446833189229</v>
      </c>
      <c r="V592">
        <v>0.31132976596606315</v>
      </c>
      <c r="W592">
        <v>1</v>
      </c>
      <c r="Y592" s="2">
        <v>951.65307505445401</v>
      </c>
      <c r="Z592" s="2">
        <v>6917.0871378668971</v>
      </c>
      <c r="AA592" s="2">
        <v>100.38344627328902</v>
      </c>
      <c r="AB592" s="2">
        <v>6609.0495400518421</v>
      </c>
      <c r="AC592" s="2">
        <v>359.13588885085517</v>
      </c>
      <c r="AD592" s="2">
        <v>53.12831855958084</v>
      </c>
      <c r="AE592" s="2">
        <v>530.46604284885677</v>
      </c>
      <c r="AF592" s="2">
        <v>1109.2403856146209</v>
      </c>
      <c r="AG592" s="2">
        <v>161.26214065489054</v>
      </c>
      <c r="AH592" s="2">
        <v>484.55584948560573</v>
      </c>
      <c r="AI592" s="2">
        <v>393553.48171267222</v>
      </c>
      <c r="AJ592" s="2">
        <v>363543.60989774525</v>
      </c>
      <c r="AL592" s="25">
        <v>0.92288033831781213</v>
      </c>
      <c r="AM592" s="25">
        <v>0.91634179480818867</v>
      </c>
      <c r="AN592" s="25">
        <v>0.90897369972328956</v>
      </c>
      <c r="AO592" s="25">
        <v>0.84964037140012683</v>
      </c>
      <c r="AP592" s="25">
        <v>0.63188476523206039</v>
      </c>
      <c r="AQ592" s="25">
        <v>0.92288033831781213</v>
      </c>
      <c r="AR592" s="25">
        <v>0.91634179480818867</v>
      </c>
      <c r="AS592" s="25">
        <v>0.90897369972328956</v>
      </c>
      <c r="AT592" s="25">
        <v>0.84964037140012683</v>
      </c>
      <c r="AU592" s="25">
        <v>0.63188476523206039</v>
      </c>
      <c r="AW592" s="1">
        <v>13.131874785098173</v>
      </c>
      <c r="AX592" s="1">
        <v>15.206948060755254</v>
      </c>
      <c r="AY592" s="2">
        <v>1465858.6325923989</v>
      </c>
      <c r="AZ592" s="1">
        <v>15.230904099305633</v>
      </c>
      <c r="BA592" s="1">
        <v>17.229818794830479</v>
      </c>
      <c r="BB592" s="2">
        <v>1080217.2481506348</v>
      </c>
      <c r="BC592" s="2">
        <f t="shared" si="80"/>
        <v>-385641.38444176409</v>
      </c>
      <c r="BD592" s="242">
        <f t="shared" si="81"/>
        <v>2.0990293142074599</v>
      </c>
      <c r="BE592" s="510">
        <f t="shared" si="75"/>
        <v>-183723.6773357653</v>
      </c>
      <c r="BF592" s="161">
        <f t="shared" si="76"/>
        <v>635241.33302330854</v>
      </c>
      <c r="BG592" s="2">
        <f t="shared" si="77"/>
        <v>1356727.4077382663</v>
      </c>
      <c r="BI592">
        <f t="shared" si="78"/>
        <v>0</v>
      </c>
      <c r="BJ592" s="90">
        <f t="shared" si="79"/>
        <v>1</v>
      </c>
      <c r="BP592" s="206">
        <f t="shared" si="82"/>
        <v>1356727.4077382663</v>
      </c>
    </row>
    <row r="593" spans="1:68">
      <c r="A593" s="11">
        <v>587</v>
      </c>
      <c r="C593" s="25">
        <v>0.9260755636511826</v>
      </c>
      <c r="D593" s="25">
        <v>7.3924436348817443E-2</v>
      </c>
      <c r="E593" s="426" t="e">
        <v>#REF!</v>
      </c>
      <c r="F593" s="25">
        <v>0.85794559803020998</v>
      </c>
      <c r="G593" s="25">
        <v>0.14205440196978997</v>
      </c>
      <c r="H593" s="426" t="e">
        <v>#REF!</v>
      </c>
      <c r="I593" s="25">
        <v>0.74863185964102152</v>
      </c>
      <c r="J593" s="25">
        <v>0.25136814035897842</v>
      </c>
      <c r="K593" s="426" t="e">
        <v>#REF!</v>
      </c>
      <c r="L593" s="25">
        <v>0.15007399263882709</v>
      </c>
      <c r="M593" s="25">
        <v>0.49665349182132029</v>
      </c>
      <c r="N593" s="25">
        <v>0.35327251553985256</v>
      </c>
      <c r="O593" s="25">
        <v>-11.373126675672948</v>
      </c>
      <c r="P593" s="25">
        <v>3.7189744784197433E-2</v>
      </c>
      <c r="Q593" s="25">
        <v>5.4836342761932052E-5</v>
      </c>
      <c r="R593" s="25">
        <v>1.0904407594283969</v>
      </c>
      <c r="S593" s="146"/>
      <c r="T593">
        <v>0.98383265943873832</v>
      </c>
      <c r="U593">
        <v>0.43866242280876583</v>
      </c>
      <c r="V593">
        <v>0.33810681115495572</v>
      </c>
      <c r="W593">
        <v>1</v>
      </c>
      <c r="Y593" s="2">
        <v>1106.6479955260413</v>
      </c>
      <c r="Z593" s="2">
        <v>5281.9346416556327</v>
      </c>
      <c r="AA593" s="2">
        <v>2832.7896140640169</v>
      </c>
      <c r="AB593" s="2">
        <v>12336.653659576459</v>
      </c>
      <c r="AC593" s="2">
        <v>1849.9371910652646</v>
      </c>
      <c r="AD593" s="2">
        <v>1818.3688604037907</v>
      </c>
      <c r="AE593" s="2">
        <v>510.26743130172201</v>
      </c>
      <c r="AF593" s="2">
        <v>1073.366653483228</v>
      </c>
      <c r="AG593" s="2">
        <v>80.020549169272002</v>
      </c>
      <c r="AH593" s="2">
        <v>349.88803308856978</v>
      </c>
      <c r="AI593" s="2">
        <v>623400.42507504579</v>
      </c>
      <c r="AJ593" s="2">
        <v>586138.46363630646</v>
      </c>
      <c r="AL593" s="25">
        <v>0.91421818108275299</v>
      </c>
      <c r="AM593" s="25">
        <v>0.92189547077202727</v>
      </c>
      <c r="AN593" s="25">
        <v>0.90582714359078398</v>
      </c>
      <c r="AO593" s="25">
        <v>0.85786901070883459</v>
      </c>
      <c r="AP593" s="25">
        <v>0.6153377858743676</v>
      </c>
      <c r="AQ593" s="25">
        <v>0.91421818108275299</v>
      </c>
      <c r="AR593" s="25">
        <v>0.92189547077202727</v>
      </c>
      <c r="AS593" s="25">
        <v>0.90582714359078398</v>
      </c>
      <c r="AT593" s="25">
        <v>0.85786901070883459</v>
      </c>
      <c r="AU593" s="25">
        <v>0.6153377858743676</v>
      </c>
      <c r="AW593" s="1">
        <v>13.139002819620845</v>
      </c>
      <c r="AX593" s="1">
        <v>15.251865415678015</v>
      </c>
      <c r="AY593" s="2">
        <v>2100541.1723420364</v>
      </c>
      <c r="AZ593" s="1">
        <v>15.200939202080688</v>
      </c>
      <c r="BA593" s="1">
        <v>17.239729273084947</v>
      </c>
      <c r="BB593" s="2">
        <v>1700987.8860696745</v>
      </c>
      <c r="BC593" s="2">
        <f t="shared" si="80"/>
        <v>-399553.28627236187</v>
      </c>
      <c r="BD593" s="242">
        <f t="shared" si="81"/>
        <v>2.0619363824598427</v>
      </c>
      <c r="BE593" s="510">
        <f t="shared" si="75"/>
        <v>-193775.75839449713</v>
      </c>
      <c r="BF593" s="161">
        <f t="shared" si="76"/>
        <v>1699.2787972986698</v>
      </c>
      <c r="BG593" s="2">
        <f t="shared" si="77"/>
        <v>731162.38626323547</v>
      </c>
      <c r="BI593">
        <f t="shared" si="78"/>
        <v>0</v>
      </c>
      <c r="BJ593" s="90">
        <f t="shared" si="79"/>
        <v>1</v>
      </c>
      <c r="BP593" s="206">
        <f t="shared" si="82"/>
        <v>731162.38626323547</v>
      </c>
    </row>
    <row r="594" spans="1:68">
      <c r="A594" s="11">
        <v>588</v>
      </c>
      <c r="C594" s="25">
        <v>0.91360015197113786</v>
      </c>
      <c r="D594" s="25">
        <v>8.6399848028862136E-2</v>
      </c>
      <c r="E594" s="426" t="e">
        <v>#REF!</v>
      </c>
      <c r="F594" s="25">
        <v>0.85511953504477578</v>
      </c>
      <c r="G594" s="25">
        <v>0.14488046495522425</v>
      </c>
      <c r="H594" s="426" t="e">
        <v>#REF!</v>
      </c>
      <c r="I594" s="25">
        <v>0.73876245471764079</v>
      </c>
      <c r="J594" s="25">
        <v>0.26123754528235926</v>
      </c>
      <c r="K594" s="426" t="e">
        <v>#REF!</v>
      </c>
      <c r="L594" s="25">
        <v>0.12342645060819613</v>
      </c>
      <c r="M594" s="25">
        <v>0.50042858155050329</v>
      </c>
      <c r="N594" s="25">
        <v>0.37614496784130058</v>
      </c>
      <c r="O594" s="25">
        <v>-11.045171392183319</v>
      </c>
      <c r="P594" s="25">
        <v>3.3165459123861915E-2</v>
      </c>
      <c r="Q594" s="25">
        <v>6.4282565344746636E-5</v>
      </c>
      <c r="R594" s="25">
        <v>1.072848159843991</v>
      </c>
      <c r="S594" s="146"/>
      <c r="T594">
        <v>1.069957881734749</v>
      </c>
      <c r="U594">
        <v>0.45475219428066682</v>
      </c>
      <c r="V594">
        <v>0.34837391912226462</v>
      </c>
      <c r="W594">
        <v>1</v>
      </c>
      <c r="Y594" s="2">
        <v>229.59688932567894</v>
      </c>
      <c r="Z594" s="2">
        <v>23032.956010425933</v>
      </c>
      <c r="AA594" s="2">
        <v>405.61500319418559</v>
      </c>
      <c r="AB594" s="2">
        <v>1488.6742657881523</v>
      </c>
      <c r="AC594" s="2">
        <v>382.72248684909346</v>
      </c>
      <c r="AD594" s="2">
        <v>540.63831657713888</v>
      </c>
      <c r="AE594" s="2">
        <v>589.46386142537222</v>
      </c>
      <c r="AF594" s="2">
        <v>1005.376212246041</v>
      </c>
      <c r="AG594" s="2">
        <v>130.25299991356292</v>
      </c>
      <c r="AH594" s="2">
        <v>349.13273502733296</v>
      </c>
      <c r="AI594" s="2">
        <v>710546.36142462899</v>
      </c>
      <c r="AJ594" s="2">
        <v>688474.28392574529</v>
      </c>
      <c r="AL594" s="25">
        <v>0.91540839288452502</v>
      </c>
      <c r="AM594" s="25">
        <v>0.91418174960682685</v>
      </c>
      <c r="AN594" s="25">
        <v>0.9077514121579322</v>
      </c>
      <c r="AO594" s="25">
        <v>0.8866825950186269</v>
      </c>
      <c r="AP594" s="25">
        <v>0.72760585416218071</v>
      </c>
      <c r="AQ594" s="25">
        <v>0.91540839288452502</v>
      </c>
      <c r="AR594" s="25">
        <v>0.91418174960682685</v>
      </c>
      <c r="AS594" s="25">
        <v>0.9077514121579322</v>
      </c>
      <c r="AT594" s="25">
        <v>0.8866825950186269</v>
      </c>
      <c r="AU594" s="25">
        <v>0.72760585416218071</v>
      </c>
      <c r="AW594" s="1">
        <v>13.14115532794022</v>
      </c>
      <c r="AX594" s="1">
        <v>14.910793145511677</v>
      </c>
      <c r="AY594" s="2">
        <v>2619580.6071963315</v>
      </c>
      <c r="AZ594" s="1">
        <v>14.912129545238709</v>
      </c>
      <c r="BA594" s="1">
        <v>16.720259751980617</v>
      </c>
      <c r="BB594" s="2">
        <v>1772010.1030407201</v>
      </c>
      <c r="BC594" s="2">
        <f t="shared" si="80"/>
        <v>-847570.50415561139</v>
      </c>
      <c r="BD594" s="242">
        <f t="shared" si="81"/>
        <v>1.7709742172984893</v>
      </c>
      <c r="BE594" s="510">
        <f t="shared" si="75"/>
        <v>-478589.9737425468</v>
      </c>
      <c r="BF594" s="161">
        <f t="shared" si="76"/>
        <v>-516995.75472589629</v>
      </c>
      <c r="BG594" s="2">
        <f t="shared" si="77"/>
        <v>613930.62419747352</v>
      </c>
      <c r="BI594">
        <f t="shared" si="78"/>
        <v>0</v>
      </c>
      <c r="BJ594" s="90">
        <f t="shared" si="79"/>
        <v>1</v>
      </c>
      <c r="BP594" s="206">
        <f t="shared" si="82"/>
        <v>613930.62419747352</v>
      </c>
    </row>
    <row r="595" spans="1:68">
      <c r="A595" s="11">
        <v>589</v>
      </c>
      <c r="C595" s="25">
        <v>0.93214738469910918</v>
      </c>
      <c r="D595" s="25">
        <v>6.7852615300890817E-2</v>
      </c>
      <c r="E595" s="426" t="e">
        <v>#REF!</v>
      </c>
      <c r="F595" s="25">
        <v>0.86171651465957411</v>
      </c>
      <c r="G595" s="25">
        <v>0.13828348534042592</v>
      </c>
      <c r="H595" s="426" t="e">
        <v>#REF!</v>
      </c>
      <c r="I595" s="25">
        <v>0.75342548329720582</v>
      </c>
      <c r="J595" s="25">
        <v>0.24657451670279421</v>
      </c>
      <c r="K595" s="426" t="e">
        <v>#REF!</v>
      </c>
      <c r="L595" s="25">
        <v>0.12181540414910252</v>
      </c>
      <c r="M595" s="25">
        <v>0.49921401770630158</v>
      </c>
      <c r="N595" s="25">
        <v>0.37897057814459589</v>
      </c>
      <c r="O595" s="25">
        <v>-10.716542041132984</v>
      </c>
      <c r="P595" s="25">
        <v>3.1138700072722531E-2</v>
      </c>
      <c r="Q595" s="25">
        <v>8.2006123383575181E-5</v>
      </c>
      <c r="R595" s="25">
        <v>1.0439013454412982</v>
      </c>
      <c r="S595" s="146"/>
      <c r="T595">
        <v>0.90122050899732908</v>
      </c>
      <c r="U595">
        <v>0.42873759383104454</v>
      </c>
      <c r="V595">
        <v>0.32994151614357414</v>
      </c>
      <c r="W595">
        <v>1</v>
      </c>
      <c r="Y595" s="2">
        <v>54.43916921984188</v>
      </c>
      <c r="Z595" s="2">
        <v>6778.2862280289146</v>
      </c>
      <c r="AA595" s="2">
        <v>736.22053438541207</v>
      </c>
      <c r="AB595" s="2">
        <v>98.1131199980898</v>
      </c>
      <c r="AC595" s="2">
        <v>1192.6329564552414</v>
      </c>
      <c r="AD595" s="2">
        <v>901.88020009836964</v>
      </c>
      <c r="AE595" s="2">
        <v>545.80929013289779</v>
      </c>
      <c r="AF595" s="2">
        <v>1275.3441704395616</v>
      </c>
      <c r="AG595" s="2">
        <v>136.81116274897943</v>
      </c>
      <c r="AH595" s="2">
        <v>819.99888212752307</v>
      </c>
      <c r="AI595" s="2">
        <v>400128.71556041983</v>
      </c>
      <c r="AJ595" s="2">
        <v>373156.03929109452</v>
      </c>
      <c r="AL595" s="25">
        <v>0.91937537198681807</v>
      </c>
      <c r="AM595" s="25">
        <v>0.91976737279755905</v>
      </c>
      <c r="AN595" s="25">
        <v>0.90591239668769419</v>
      </c>
      <c r="AO595" s="25">
        <v>0.87511821793868527</v>
      </c>
      <c r="AP595" s="25">
        <v>0.60726114394096165</v>
      </c>
      <c r="AQ595" s="25">
        <v>0.91937537198681807</v>
      </c>
      <c r="AR595" s="25">
        <v>0.91976737279755905</v>
      </c>
      <c r="AS595" s="25">
        <v>0.90591239668769419</v>
      </c>
      <c r="AT595" s="25">
        <v>0.87511821793868527</v>
      </c>
      <c r="AU595" s="25">
        <v>0.60726114394096165</v>
      </c>
      <c r="AW595" s="1">
        <v>13.098560500939158</v>
      </c>
      <c r="AX595" s="1">
        <v>15.135194159611633</v>
      </c>
      <c r="AY595" s="2">
        <v>1334663.899540585</v>
      </c>
      <c r="AZ595" s="1">
        <v>15.454114211104873</v>
      </c>
      <c r="BA595" s="1">
        <v>17.4165670734156</v>
      </c>
      <c r="BB595" s="2">
        <v>870173.57644649362</v>
      </c>
      <c r="BC595" s="2">
        <f t="shared" si="80"/>
        <v>-464490.32309409138</v>
      </c>
      <c r="BD595" s="242">
        <f t="shared" si="81"/>
        <v>2.3555537101657151</v>
      </c>
      <c r="BE595" s="510">
        <f t="shared" si="75"/>
        <v>-197189.44258817774</v>
      </c>
      <c r="BF595" s="161">
        <f t="shared" si="76"/>
        <v>761105.78060968034</v>
      </c>
      <c r="BG595" s="2">
        <f t="shared" si="77"/>
        <v>1602484.6973302863</v>
      </c>
      <c r="BI595">
        <f t="shared" si="78"/>
        <v>0</v>
      </c>
      <c r="BJ595" s="90">
        <f t="shared" si="79"/>
        <v>1</v>
      </c>
      <c r="BP595" s="206">
        <f t="shared" si="82"/>
        <v>1602484.6973302863</v>
      </c>
    </row>
    <row r="596" spans="1:68">
      <c r="A596" s="11">
        <v>590</v>
      </c>
      <c r="C596" s="25">
        <v>0.92581774665659022</v>
      </c>
      <c r="D596" s="25">
        <v>7.4182253343409818E-2</v>
      </c>
      <c r="E596" s="426" t="e">
        <v>#REF!</v>
      </c>
      <c r="F596" s="25">
        <v>0.85890247835626909</v>
      </c>
      <c r="G596" s="25">
        <v>0.14109752164373085</v>
      </c>
      <c r="H596" s="426" t="e">
        <v>#REF!</v>
      </c>
      <c r="I596" s="25">
        <v>0.74151646297112594</v>
      </c>
      <c r="J596" s="25">
        <v>0.25848353702887411</v>
      </c>
      <c r="K596" s="426" t="e">
        <v>#REF!</v>
      </c>
      <c r="L596" s="25">
        <v>6.3917368330679181E-2</v>
      </c>
      <c r="M596" s="25">
        <v>0.50383196817367737</v>
      </c>
      <c r="N596" s="25">
        <v>0.43225066349564345</v>
      </c>
      <c r="O596" s="25">
        <v>-11.166315369606412</v>
      </c>
      <c r="P596" s="25">
        <v>3.7374344664649117E-2</v>
      </c>
      <c r="Q596" s="25">
        <v>6.7959889053310576E-5</v>
      </c>
      <c r="R596" s="25">
        <v>1.054047458861386</v>
      </c>
      <c r="S596" s="146"/>
      <c r="T596">
        <v>0.95558937333165339</v>
      </c>
      <c r="U596">
        <v>0.43797595823115504</v>
      </c>
      <c r="V596">
        <v>0.34479899701178707</v>
      </c>
      <c r="W596">
        <v>1</v>
      </c>
      <c r="Y596" s="2">
        <v>163.01527288944953</v>
      </c>
      <c r="Z596" s="2">
        <v>2868.6020951291134</v>
      </c>
      <c r="AA596" s="2">
        <v>1431.6492012226888</v>
      </c>
      <c r="AB596" s="2">
        <v>10027.881987168248</v>
      </c>
      <c r="AC596" s="2">
        <v>255.27035135121298</v>
      </c>
      <c r="AD596" s="2">
        <v>81.564707116630572</v>
      </c>
      <c r="AE596" s="2">
        <v>528.73053364051646</v>
      </c>
      <c r="AF596" s="2">
        <v>903.59944327207813</v>
      </c>
      <c r="AG596" s="2">
        <v>96.625973406909168</v>
      </c>
      <c r="AH596" s="2">
        <v>483.162852770222</v>
      </c>
      <c r="AI596" s="2">
        <v>558236.95086454798</v>
      </c>
      <c r="AJ596" s="2">
        <v>522600.65739320091</v>
      </c>
      <c r="AL596" s="25">
        <v>0.92059865913037309</v>
      </c>
      <c r="AM596" s="25">
        <v>0.91507162192949987</v>
      </c>
      <c r="AN596" s="25">
        <v>0.90318946967343594</v>
      </c>
      <c r="AO596" s="25">
        <v>0.87670836214761683</v>
      </c>
      <c r="AP596" s="25">
        <v>0.65771007076904797</v>
      </c>
      <c r="AQ596" s="25">
        <v>0.92059865913037309</v>
      </c>
      <c r="AR596" s="25">
        <v>0.91507162192949987</v>
      </c>
      <c r="AS596" s="25">
        <v>0.90318946967343594</v>
      </c>
      <c r="AT596" s="25">
        <v>0.87670836214761683</v>
      </c>
      <c r="AU596" s="25">
        <v>0.65771007076904797</v>
      </c>
      <c r="AW596" s="1">
        <v>12.957687877246386</v>
      </c>
      <c r="AX596" s="1">
        <v>14.794685467697239</v>
      </c>
      <c r="AY596" s="2">
        <v>1632590.1058462956</v>
      </c>
      <c r="AZ596" s="1">
        <v>15.117990028662904</v>
      </c>
      <c r="BA596" s="1">
        <v>16.961081271003728</v>
      </c>
      <c r="BB596" s="2">
        <v>1314227.3959002984</v>
      </c>
      <c r="BC596" s="2">
        <f t="shared" si="80"/>
        <v>-318362.70994599722</v>
      </c>
      <c r="BD596" s="242">
        <f t="shared" si="81"/>
        <v>2.1603021514165182</v>
      </c>
      <c r="BE596" s="510">
        <f t="shared" si="75"/>
        <v>-147369.52871951065</v>
      </c>
      <c r="BF596" s="161">
        <f t="shared" si="76"/>
        <v>440639.95451312605</v>
      </c>
      <c r="BG596" s="2">
        <f t="shared" si="77"/>
        <v>1104651.0086857663</v>
      </c>
      <c r="BI596">
        <f t="shared" si="78"/>
        <v>0</v>
      </c>
      <c r="BJ596" s="90">
        <f t="shared" si="79"/>
        <v>1</v>
      </c>
      <c r="BP596" s="206">
        <f t="shared" si="82"/>
        <v>1104651.0086857663</v>
      </c>
    </row>
    <row r="597" spans="1:68">
      <c r="A597" s="11">
        <v>591</v>
      </c>
      <c r="C597" s="25">
        <v>0.92832708782450135</v>
      </c>
      <c r="D597" s="25">
        <v>7.1672912175498635E-2</v>
      </c>
      <c r="E597" s="426" t="e">
        <v>#REF!</v>
      </c>
      <c r="F597" s="25">
        <v>0.85940490290172145</v>
      </c>
      <c r="G597" s="25">
        <v>0.14059509709827861</v>
      </c>
      <c r="H597" s="426" t="e">
        <v>#REF!</v>
      </c>
      <c r="I597" s="25">
        <v>0.75897264247326635</v>
      </c>
      <c r="J597" s="25">
        <v>0.24102735752673371</v>
      </c>
      <c r="K597" s="426" t="e">
        <v>#REF!</v>
      </c>
      <c r="L597" s="25">
        <v>0.15080407806674034</v>
      </c>
      <c r="M597" s="25">
        <v>0.4968580876515063</v>
      </c>
      <c r="N597" s="25">
        <v>0.35233783428175336</v>
      </c>
      <c r="O597" s="25">
        <v>-11.235022267597861</v>
      </c>
      <c r="P597" s="25">
        <v>3.5874461576256039E-2</v>
      </c>
      <c r="Q597" s="25">
        <v>5.9573787874619509E-5</v>
      </c>
      <c r="R597" s="25">
        <v>1.0735077691634527</v>
      </c>
      <c r="S597" s="146"/>
      <c r="T597">
        <v>0.93881854239108475</v>
      </c>
      <c r="U597">
        <v>0.43896894687123661</v>
      </c>
      <c r="V597">
        <v>0.32135145702281925</v>
      </c>
      <c r="W597">
        <v>1</v>
      </c>
      <c r="Y597" s="2">
        <v>594.45000245723168</v>
      </c>
      <c r="Z597" s="2">
        <v>4208.0157525983132</v>
      </c>
      <c r="AA597" s="2">
        <v>2231.8571009204434</v>
      </c>
      <c r="AB597" s="2">
        <v>7053.5286817966262</v>
      </c>
      <c r="AC597" s="2">
        <v>367.79554899580671</v>
      </c>
      <c r="AD597" s="2">
        <v>123.17707265739183</v>
      </c>
      <c r="AE597" s="2">
        <v>534.15685637092656</v>
      </c>
      <c r="AF597" s="2">
        <v>1283.413672205397</v>
      </c>
      <c r="AG597" s="2">
        <v>232.1134367705759</v>
      </c>
      <c r="AH597" s="2">
        <v>248.65839572293612</v>
      </c>
      <c r="AI597" s="2">
        <v>491660.93405785563</v>
      </c>
      <c r="AJ597" s="2">
        <v>459428.25113650464</v>
      </c>
      <c r="AL597" s="25">
        <v>0.9162210942574871</v>
      </c>
      <c r="AM597" s="25">
        <v>0.91657541555486055</v>
      </c>
      <c r="AN597" s="25">
        <v>0.90634661365203573</v>
      </c>
      <c r="AO597" s="25">
        <v>0.8958961620194591</v>
      </c>
      <c r="AP597" s="25">
        <v>0.81117280305062445</v>
      </c>
      <c r="AQ597" s="25">
        <v>0.9162210942574871</v>
      </c>
      <c r="AR597" s="25">
        <v>0.91657541555486055</v>
      </c>
      <c r="AS597" s="25">
        <v>0.90634661365203573</v>
      </c>
      <c r="AT597" s="25">
        <v>0.8958961620194591</v>
      </c>
      <c r="AU597" s="25">
        <v>0.81117280305062445</v>
      </c>
      <c r="AW597" s="1">
        <v>13.709799325288429</v>
      </c>
      <c r="AX597" s="1">
        <v>15.295077425279077</v>
      </c>
      <c r="AY597" s="2">
        <v>1694733.7286774248</v>
      </c>
      <c r="AZ597" s="1">
        <v>15.74383501307933</v>
      </c>
      <c r="BA597" s="1">
        <v>17.422128721195236</v>
      </c>
      <c r="BB597" s="2">
        <v>1278740.661413335</v>
      </c>
      <c r="BC597" s="2">
        <f t="shared" si="80"/>
        <v>-415993.06726408983</v>
      </c>
      <c r="BD597" s="242">
        <f t="shared" si="81"/>
        <v>2.0340356877909009</v>
      </c>
      <c r="BE597" s="510">
        <f t="shared" si="75"/>
        <v>-204516.11039130104</v>
      </c>
      <c r="BF597" s="161">
        <f t="shared" si="76"/>
        <v>498834.16336872405</v>
      </c>
      <c r="BG597" s="2">
        <f t="shared" si="77"/>
        <v>1240272.9406793576</v>
      </c>
      <c r="BI597">
        <f t="shared" si="78"/>
        <v>0</v>
      </c>
      <c r="BJ597" s="90">
        <f t="shared" si="79"/>
        <v>1</v>
      </c>
      <c r="BP597" s="206">
        <f t="shared" si="82"/>
        <v>1240272.9406793576</v>
      </c>
    </row>
    <row r="598" spans="1:68">
      <c r="A598" s="11">
        <v>592</v>
      </c>
      <c r="C598" s="25">
        <v>0.92073518650734254</v>
      </c>
      <c r="D598" s="25">
        <v>7.9264813492657432E-2</v>
      </c>
      <c r="E598" s="426" t="e">
        <v>#REF!</v>
      </c>
      <c r="F598" s="25">
        <v>0.8525715126261102</v>
      </c>
      <c r="G598" s="25">
        <v>0.14742848737388978</v>
      </c>
      <c r="H598" s="426" t="e">
        <v>#REF!</v>
      </c>
      <c r="I598" s="25">
        <v>0.74528866706059471</v>
      </c>
      <c r="J598" s="25">
        <v>0.25471133293940534</v>
      </c>
      <c r="K598" s="426" t="e">
        <v>#REF!</v>
      </c>
      <c r="L598" s="25">
        <v>0.12554676972391959</v>
      </c>
      <c r="M598" s="25">
        <v>0.50290708904861658</v>
      </c>
      <c r="N598" s="25">
        <v>0.37154614122746382</v>
      </c>
      <c r="O598" s="25">
        <v>-11.3174090529188</v>
      </c>
      <c r="P598" s="25">
        <v>3.6261570206215621E-2</v>
      </c>
      <c r="Q598" s="25">
        <v>5.5761711147552714E-5</v>
      </c>
      <c r="R598" s="25">
        <v>1.0816518073856503</v>
      </c>
      <c r="S598" s="146"/>
      <c r="T598">
        <v>0.99733924083703873</v>
      </c>
      <c r="U598">
        <v>0.45904979482971675</v>
      </c>
      <c r="V598">
        <v>0.33827813650943178</v>
      </c>
      <c r="W598">
        <v>1</v>
      </c>
      <c r="Y598" s="2">
        <v>7.3997042025180466</v>
      </c>
      <c r="Z598" s="2">
        <v>4320.9501806156495</v>
      </c>
      <c r="AA598" s="2">
        <v>68.280628333639186</v>
      </c>
      <c r="AB598" s="2">
        <v>18360.879555046617</v>
      </c>
      <c r="AC598" s="2">
        <v>1140.4235400554585</v>
      </c>
      <c r="AD598" s="2">
        <v>3096.2118901071603</v>
      </c>
      <c r="AE598" s="2">
        <v>578.59391549200677</v>
      </c>
      <c r="AF598" s="2">
        <v>1075.0348132340603</v>
      </c>
      <c r="AG598" s="2">
        <v>116.22991437568227</v>
      </c>
      <c r="AH598" s="2">
        <v>366.38470477867548</v>
      </c>
      <c r="AI598" s="2">
        <v>420307.66940421681</v>
      </c>
      <c r="AJ598" s="2">
        <v>401209.7807513313</v>
      </c>
      <c r="AL598" s="25">
        <v>0.91809565487495792</v>
      </c>
      <c r="AM598" s="25">
        <v>0.91464406194250747</v>
      </c>
      <c r="AN598" s="25">
        <v>0.89485084217297228</v>
      </c>
      <c r="AO598" s="25">
        <v>0.89021223610596056</v>
      </c>
      <c r="AP598" s="25">
        <v>0.7032475152978559</v>
      </c>
      <c r="AQ598" s="25">
        <v>0.91809565487495792</v>
      </c>
      <c r="AR598" s="25">
        <v>0.91464406194250747</v>
      </c>
      <c r="AS598" s="25">
        <v>0.89485084217297228</v>
      </c>
      <c r="AT598" s="25">
        <v>0.89021223610596056</v>
      </c>
      <c r="AU598" s="25">
        <v>0.7032475152978559</v>
      </c>
      <c r="AW598" s="1">
        <v>13.199806788103469</v>
      </c>
      <c r="AX598" s="1">
        <v>15.040532017779363</v>
      </c>
      <c r="AY598" s="2">
        <v>1459442.9454937968</v>
      </c>
      <c r="AZ598" s="1">
        <v>15.112528089005483</v>
      </c>
      <c r="BA598" s="1">
        <v>16.980372842214944</v>
      </c>
      <c r="BB598" s="2">
        <v>1369519.8230718535</v>
      </c>
      <c r="BC598" s="2">
        <f t="shared" si="80"/>
        <v>-89923.12242194335</v>
      </c>
      <c r="BD598" s="242">
        <f t="shared" si="81"/>
        <v>1.9127213009020139</v>
      </c>
      <c r="BE598" s="510">
        <f t="shared" si="75"/>
        <v>-47013.186071351221</v>
      </c>
      <c r="BF598" s="161">
        <f t="shared" si="76"/>
        <v>652526.14060275815</v>
      </c>
      <c r="BG598" s="2">
        <f t="shared" si="77"/>
        <v>1048484.6711690237</v>
      </c>
      <c r="BI598">
        <f t="shared" si="78"/>
        <v>0</v>
      </c>
      <c r="BJ598" s="90">
        <f t="shared" si="79"/>
        <v>1</v>
      </c>
      <c r="BP598" s="206">
        <f t="shared" si="82"/>
        <v>1048484.6711690237</v>
      </c>
    </row>
    <row r="599" spans="1:68">
      <c r="A599" s="11">
        <v>593</v>
      </c>
      <c r="C599" s="25">
        <v>0.91806003148038318</v>
      </c>
      <c r="D599" s="25">
        <v>8.1939968519616824E-2</v>
      </c>
      <c r="E599" s="426" t="e">
        <v>#REF!</v>
      </c>
      <c r="F599" s="25">
        <v>0.86103969824246995</v>
      </c>
      <c r="G599" s="25">
        <v>0.13896030175753002</v>
      </c>
      <c r="H599" s="426" t="e">
        <v>#REF!</v>
      </c>
      <c r="I599" s="25">
        <v>0.74850169227572683</v>
      </c>
      <c r="J599" s="25">
        <v>0.25149830772427312</v>
      </c>
      <c r="K599" s="426" t="e">
        <v>#REF!</v>
      </c>
      <c r="L599" s="25">
        <v>0.13203320766434001</v>
      </c>
      <c r="M599" s="25">
        <v>0.49714379572412398</v>
      </c>
      <c r="N599" s="25">
        <v>0.37082299661153595</v>
      </c>
      <c r="O599" s="25">
        <v>-11.284342750289225</v>
      </c>
      <c r="P599" s="25">
        <v>3.7564722550689399E-2</v>
      </c>
      <c r="Q599" s="25">
        <v>6.0878870153819159E-5</v>
      </c>
      <c r="R599" s="25">
        <v>1.0641010498436569</v>
      </c>
      <c r="S599" s="146"/>
      <c r="T599">
        <v>1.053260275134881</v>
      </c>
      <c r="U599">
        <v>0.44006423684622009</v>
      </c>
      <c r="V599">
        <v>0.33555873021256183</v>
      </c>
      <c r="W599">
        <v>1</v>
      </c>
      <c r="Y599" s="2">
        <v>108.207479574435</v>
      </c>
      <c r="Z599" s="2">
        <v>2352.4213490990924</v>
      </c>
      <c r="AA599" s="2">
        <v>2402.0718609202445</v>
      </c>
      <c r="AB599" s="2">
        <v>4706.8498134385982</v>
      </c>
      <c r="AC599" s="2">
        <v>205.91944513644358</v>
      </c>
      <c r="AD599" s="2">
        <v>164.45063985057067</v>
      </c>
      <c r="AE599" s="2">
        <v>546.82166250868568</v>
      </c>
      <c r="AF599" s="2">
        <v>1122.8826355020658</v>
      </c>
      <c r="AG599" s="2">
        <v>116.97472415756609</v>
      </c>
      <c r="AH599" s="2">
        <v>455.99049593968959</v>
      </c>
      <c r="AI599" s="2">
        <v>451902.28700967197</v>
      </c>
      <c r="AJ599" s="2">
        <v>429885.95583712688</v>
      </c>
      <c r="AL599" s="25">
        <v>0.91625021126395456</v>
      </c>
      <c r="AM599" s="25">
        <v>0.91467556353591994</v>
      </c>
      <c r="AN599" s="25">
        <v>0.90144169828263121</v>
      </c>
      <c r="AO599" s="25">
        <v>0.87091650545101651</v>
      </c>
      <c r="AP599" s="25">
        <v>0.72331968686525094</v>
      </c>
      <c r="AQ599" s="25">
        <v>0.91625021126395456</v>
      </c>
      <c r="AR599" s="25">
        <v>0.91467556353591994</v>
      </c>
      <c r="AS599" s="25">
        <v>0.90144169828263121</v>
      </c>
      <c r="AT599" s="25">
        <v>0.87091650545101651</v>
      </c>
      <c r="AU599" s="25">
        <v>0.72331968686525094</v>
      </c>
      <c r="AW599" s="1">
        <v>13.362987969398256</v>
      </c>
      <c r="AX599" s="1">
        <v>15.196557089190579</v>
      </c>
      <c r="AY599" s="2">
        <v>1536224.1491110893</v>
      </c>
      <c r="AZ599" s="1">
        <v>15.200394663021692</v>
      </c>
      <c r="BA599" s="1">
        <v>17.060257909261715</v>
      </c>
      <c r="BB599" s="2">
        <v>1225027.5632362932</v>
      </c>
      <c r="BC599" s="2">
        <f t="shared" si="80"/>
        <v>-311196.58587479615</v>
      </c>
      <c r="BD599" s="242">
        <f t="shared" si="81"/>
        <v>1.8374066936234357</v>
      </c>
      <c r="BE599" s="510">
        <f t="shared" si="75"/>
        <v>-169367.28648849356</v>
      </c>
      <c r="BF599" s="161">
        <f t="shared" si="76"/>
        <v>601853.92599263182</v>
      </c>
      <c r="BG599" s="2">
        <f t="shared" si="77"/>
        <v>1207035.5828471777</v>
      </c>
      <c r="BI599">
        <f t="shared" si="78"/>
        <v>0</v>
      </c>
      <c r="BJ599" s="90">
        <f t="shared" si="79"/>
        <v>1</v>
      </c>
      <c r="BP599" s="206">
        <f t="shared" si="82"/>
        <v>1207035.5828471777</v>
      </c>
    </row>
    <row r="600" spans="1:68">
      <c r="A600" s="11">
        <v>594</v>
      </c>
      <c r="C600" s="25">
        <v>0.91929783663027109</v>
      </c>
      <c r="D600" s="25">
        <v>8.0702163369728894E-2</v>
      </c>
      <c r="E600" s="426" t="e">
        <v>#REF!</v>
      </c>
      <c r="F600" s="25">
        <v>0.85698845734317075</v>
      </c>
      <c r="G600" s="25">
        <v>0.14301154265682928</v>
      </c>
      <c r="H600" s="426" t="e">
        <v>#REF!</v>
      </c>
      <c r="I600" s="25">
        <v>0.76640083351689803</v>
      </c>
      <c r="J600" s="25">
        <v>0.23359916648310194</v>
      </c>
      <c r="K600" s="426" t="e">
        <v>#REF!</v>
      </c>
      <c r="L600" s="25">
        <v>5.5216604182748541E-2</v>
      </c>
      <c r="M600" s="25">
        <v>0.50163365260113735</v>
      </c>
      <c r="N600" s="25">
        <v>0.44314974321611411</v>
      </c>
      <c r="O600" s="25">
        <v>-11.536215814767354</v>
      </c>
      <c r="P600" s="25">
        <v>3.6507597820466836E-2</v>
      </c>
      <c r="Q600" s="25">
        <v>4.5268609789092634E-5</v>
      </c>
      <c r="R600" s="25">
        <v>1.1074929440977359</v>
      </c>
      <c r="S600" s="146"/>
      <c r="T600">
        <v>1.0269782554849334</v>
      </c>
      <c r="U600">
        <v>0.44442656439335854</v>
      </c>
      <c r="V600">
        <v>0.3119219605878199</v>
      </c>
      <c r="W600">
        <v>1</v>
      </c>
      <c r="Y600" s="2">
        <v>481.66534129107697</v>
      </c>
      <c r="Z600" s="2">
        <v>2094.3835871351207</v>
      </c>
      <c r="AA600" s="2">
        <v>1891.6580611231034</v>
      </c>
      <c r="AB600" s="2">
        <v>3617.6887088111075</v>
      </c>
      <c r="AC600" s="2">
        <v>948.32210977642205</v>
      </c>
      <c r="AD600" s="2">
        <v>141.65408357759864</v>
      </c>
      <c r="AE600" s="2">
        <v>560.72159754287554</v>
      </c>
      <c r="AF600" s="2">
        <v>1032.297245384033</v>
      </c>
      <c r="AG600" s="2">
        <v>74.210453826260888</v>
      </c>
      <c r="AH600" s="2">
        <v>373.16221450101949</v>
      </c>
      <c r="AI600" s="2">
        <v>478461.5103647206</v>
      </c>
      <c r="AJ600" s="2">
        <v>442703.12250914495</v>
      </c>
      <c r="AL600" s="25">
        <v>0.91858822198755319</v>
      </c>
      <c r="AM600" s="25">
        <v>0.9093228734689407</v>
      </c>
      <c r="AN600" s="25">
        <v>0.89768416009716978</v>
      </c>
      <c r="AO600" s="25">
        <v>0.82690877297717014</v>
      </c>
      <c r="AP600" s="25">
        <v>0.52836875582206932</v>
      </c>
      <c r="AQ600" s="25">
        <v>0.91858822198755319</v>
      </c>
      <c r="AR600" s="25">
        <v>0.9093228734689407</v>
      </c>
      <c r="AS600" s="25">
        <v>0.89768416009716978</v>
      </c>
      <c r="AT600" s="25">
        <v>0.82690877297717014</v>
      </c>
      <c r="AU600" s="25">
        <v>0.52836875582206932</v>
      </c>
      <c r="AW600" s="1">
        <v>12.462655258871006</v>
      </c>
      <c r="AX600" s="1">
        <v>14.59787108413539</v>
      </c>
      <c r="AY600" s="2">
        <v>1313720.7611006303</v>
      </c>
      <c r="AZ600" s="1">
        <v>14.648212176089327</v>
      </c>
      <c r="BA600" s="1">
        <v>16.738355933177253</v>
      </c>
      <c r="BB600" s="2">
        <v>1007752.5957833542</v>
      </c>
      <c r="BC600" s="2">
        <f t="shared" si="80"/>
        <v>-305968.16531727603</v>
      </c>
      <c r="BD600" s="242">
        <f t="shared" si="81"/>
        <v>2.1855569172183209</v>
      </c>
      <c r="BE600" s="510">
        <f t="shared" si="75"/>
        <v>-139995.5146016964</v>
      </c>
      <c r="BF600" s="161">
        <f t="shared" si="76"/>
        <v>680304.08031873079</v>
      </c>
      <c r="BG600" s="2">
        <f t="shared" si="77"/>
        <v>1335961.352390938</v>
      </c>
      <c r="BI600">
        <f t="shared" si="78"/>
        <v>0</v>
      </c>
      <c r="BJ600" s="90">
        <f t="shared" si="79"/>
        <v>1</v>
      </c>
      <c r="BP600" s="206">
        <f t="shared" si="82"/>
        <v>1335961.352390938</v>
      </c>
    </row>
    <row r="601" spans="1:68">
      <c r="A601" s="11">
        <v>595</v>
      </c>
      <c r="C601" s="25">
        <v>0.91862741053346331</v>
      </c>
      <c r="D601" s="25">
        <v>8.1372589466536693E-2</v>
      </c>
      <c r="E601" s="426" t="e">
        <v>#REF!</v>
      </c>
      <c r="F601" s="25">
        <v>0.8536705293104343</v>
      </c>
      <c r="G601" s="25">
        <v>0.14632947068956575</v>
      </c>
      <c r="H601" s="426" t="e">
        <v>#REF!</v>
      </c>
      <c r="I601" s="25">
        <v>0.76662586581109893</v>
      </c>
      <c r="J601" s="25">
        <v>0.23337413418890107</v>
      </c>
      <c r="K601" s="426" t="e">
        <v>#REF!</v>
      </c>
      <c r="L601" s="25">
        <v>0.13052983803433232</v>
      </c>
      <c r="M601" s="25">
        <v>0.50015451483945239</v>
      </c>
      <c r="N601" s="25">
        <v>0.36931564712621529</v>
      </c>
      <c r="O601" s="25">
        <v>-10.93323242061305</v>
      </c>
      <c r="P601" s="25">
        <v>3.1386306909092394E-2</v>
      </c>
      <c r="Q601" s="25">
        <v>6.6719884539979859E-5</v>
      </c>
      <c r="R601" s="25">
        <v>1.0736052619546952</v>
      </c>
      <c r="S601" s="146"/>
      <c r="T601">
        <v>1.0280908681594327</v>
      </c>
      <c r="U601">
        <v>0.45640025818232322</v>
      </c>
      <c r="V601">
        <v>0.31183960614697237</v>
      </c>
      <c r="W601">
        <v>1</v>
      </c>
      <c r="Y601" s="2">
        <v>1291.1656374386203</v>
      </c>
      <c r="Z601" s="2">
        <v>7984.4156473122202</v>
      </c>
      <c r="AA601" s="2">
        <v>3169.5009652108197</v>
      </c>
      <c r="AB601" s="2">
        <v>319.90678069976013</v>
      </c>
      <c r="AC601" s="2">
        <v>166.84332631160007</v>
      </c>
      <c r="AD601" s="2">
        <v>121.10858472256413</v>
      </c>
      <c r="AE601" s="2">
        <v>566.74597615349387</v>
      </c>
      <c r="AF601" s="2">
        <v>1005.7397456762134</v>
      </c>
      <c r="AG601" s="2">
        <v>115.48856606953208</v>
      </c>
      <c r="AH601" s="2">
        <v>563.11883699342025</v>
      </c>
      <c r="AI601" s="2">
        <v>395180.6393154345</v>
      </c>
      <c r="AJ601" s="2">
        <v>375594.27114120347</v>
      </c>
      <c r="AL601" s="25">
        <v>0.91783939179517637</v>
      </c>
      <c r="AM601" s="25">
        <v>0.91116025569898085</v>
      </c>
      <c r="AN601" s="25">
        <v>0.90296739514798963</v>
      </c>
      <c r="AO601" s="25">
        <v>0.85801276927376069</v>
      </c>
      <c r="AP601" s="25">
        <v>0.66641397081422038</v>
      </c>
      <c r="AQ601" s="25">
        <v>0.91783939179517637</v>
      </c>
      <c r="AR601" s="25">
        <v>0.91116025569898085</v>
      </c>
      <c r="AS601" s="25">
        <v>0.90296739514798963</v>
      </c>
      <c r="AT601" s="25">
        <v>0.85801276927376069</v>
      </c>
      <c r="AU601" s="25">
        <v>0.66641397081422038</v>
      </c>
      <c r="AW601" s="1">
        <v>13.032870809399087</v>
      </c>
      <c r="AX601" s="1">
        <v>14.967407742616356</v>
      </c>
      <c r="AY601" s="2">
        <v>1376640.6943011796</v>
      </c>
      <c r="AZ601" s="1">
        <v>15.028177151378447</v>
      </c>
      <c r="BA601" s="1">
        <v>16.967908137579304</v>
      </c>
      <c r="BB601" s="2">
        <v>974253.01802388206</v>
      </c>
      <c r="BC601" s="2">
        <f t="shared" si="80"/>
        <v>-402387.67627729755</v>
      </c>
      <c r="BD601" s="242">
        <f t="shared" si="81"/>
        <v>1.9953063419793597</v>
      </c>
      <c r="BE601" s="510">
        <f t="shared" si="75"/>
        <v>-201667.11637779177</v>
      </c>
      <c r="BF601" s="161">
        <f t="shared" si="76"/>
        <v>708618.63520267443</v>
      </c>
      <c r="BG601" s="2">
        <f t="shared" si="77"/>
        <v>1430255.3261966696</v>
      </c>
      <c r="BI601">
        <f t="shared" si="78"/>
        <v>0</v>
      </c>
      <c r="BJ601" s="90">
        <f t="shared" si="79"/>
        <v>1</v>
      </c>
      <c r="BP601" s="206">
        <f t="shared" si="82"/>
        <v>1430255.3261966696</v>
      </c>
    </row>
    <row r="602" spans="1:68">
      <c r="A602" s="11">
        <v>596</v>
      </c>
      <c r="C602" s="25">
        <v>0.90965322736603704</v>
      </c>
      <c r="D602" s="25">
        <v>9.0346772633962971E-2</v>
      </c>
      <c r="E602" s="426" t="e">
        <v>#REF!</v>
      </c>
      <c r="F602" s="25">
        <v>0.86068205832236799</v>
      </c>
      <c r="G602" s="25">
        <v>0.13931794167763198</v>
      </c>
      <c r="H602" s="426" t="e">
        <v>#REF!</v>
      </c>
      <c r="I602" s="25">
        <v>0.73350793878048193</v>
      </c>
      <c r="J602" s="25">
        <v>0.26649206121951813</v>
      </c>
      <c r="K602" s="426" t="e">
        <v>#REF!</v>
      </c>
      <c r="L602" s="25">
        <v>0.1875737486473455</v>
      </c>
      <c r="M602" s="25">
        <v>0.49935880407313582</v>
      </c>
      <c r="N602" s="25">
        <v>0.31306744727951868</v>
      </c>
      <c r="O602" s="25">
        <v>-10.84330901874468</v>
      </c>
      <c r="P602" s="25">
        <v>3.1952396941575437E-2</v>
      </c>
      <c r="Q602" s="25">
        <v>7.4753961742481031E-5</v>
      </c>
      <c r="R602" s="25">
        <v>1.0521577371322457</v>
      </c>
      <c r="S602" s="146"/>
      <c r="T602">
        <v>1.1508890292578902</v>
      </c>
      <c r="U602">
        <v>0.44006100369948004</v>
      </c>
      <c r="V602">
        <v>0.35372275356152455</v>
      </c>
      <c r="W602">
        <v>1</v>
      </c>
      <c r="Y602" s="2">
        <v>920.65009565598064</v>
      </c>
      <c r="Z602" s="2">
        <v>8097.3329366726202</v>
      </c>
      <c r="AA602" s="2">
        <v>3241.4173510611504</v>
      </c>
      <c r="AB602" s="2">
        <v>11290.035255484172</v>
      </c>
      <c r="AC602" s="2">
        <v>861.61645763850493</v>
      </c>
      <c r="AD602" s="2">
        <v>1354.6558811733307</v>
      </c>
      <c r="AE602" s="2">
        <v>580.71209548147772</v>
      </c>
      <c r="AF602" s="2">
        <v>875.14210098919727</v>
      </c>
      <c r="AG602" s="2">
        <v>91.821302431116038</v>
      </c>
      <c r="AH602" s="2">
        <v>459.1394205472065</v>
      </c>
      <c r="AI602" s="2">
        <v>511067.98181979521</v>
      </c>
      <c r="AJ602" s="2">
        <v>474578.68433742283</v>
      </c>
      <c r="AL602" s="25">
        <v>0.91487341312853199</v>
      </c>
      <c r="AM602" s="25">
        <v>0.91561136214890448</v>
      </c>
      <c r="AN602" s="25">
        <v>0.90980854077290119</v>
      </c>
      <c r="AO602" s="25">
        <v>0.8424661095891518</v>
      </c>
      <c r="AP602" s="25">
        <v>0.72715778373732376</v>
      </c>
      <c r="AQ602" s="25">
        <v>0.91487341312853199</v>
      </c>
      <c r="AR602" s="25">
        <v>0.91561136214890448</v>
      </c>
      <c r="AS602" s="25">
        <v>0.90980854077290119</v>
      </c>
      <c r="AT602" s="25">
        <v>0.8424661095891518</v>
      </c>
      <c r="AU602" s="25">
        <v>0.72715778373732376</v>
      </c>
      <c r="AW602" s="1">
        <v>13.54122146436225</v>
      </c>
      <c r="AX602" s="1">
        <v>15.472307911526519</v>
      </c>
      <c r="AY602" s="2">
        <v>1975998.2978312939</v>
      </c>
      <c r="AZ602" s="1">
        <v>15.095493540818016</v>
      </c>
      <c r="BA602" s="1">
        <v>17.022910598116351</v>
      </c>
      <c r="BB602" s="2">
        <v>1682395.3443180374</v>
      </c>
      <c r="BC602" s="2">
        <f t="shared" si="80"/>
        <v>-293602.95351325651</v>
      </c>
      <c r="BD602" s="242">
        <f t="shared" si="81"/>
        <v>1.5542720764557654</v>
      </c>
      <c r="BE602" s="510">
        <f t="shared" si="75"/>
        <v>-188900.61653990761</v>
      </c>
      <c r="BF602" s="161">
        <f t="shared" si="76"/>
        <v>190597.13646666636</v>
      </c>
      <c r="BG602" s="2">
        <f t="shared" si="77"/>
        <v>732883.6222128449</v>
      </c>
      <c r="BI602">
        <f t="shared" si="78"/>
        <v>0</v>
      </c>
      <c r="BJ602" s="90">
        <f t="shared" si="79"/>
        <v>1</v>
      </c>
      <c r="BP602" s="206">
        <f t="shared" si="82"/>
        <v>732883.6222128449</v>
      </c>
    </row>
    <row r="603" spans="1:68">
      <c r="A603" s="11">
        <v>597</v>
      </c>
      <c r="C603" s="25">
        <v>0.93150857589805025</v>
      </c>
      <c r="D603" s="25">
        <v>6.8491424101949722E-2</v>
      </c>
      <c r="E603" s="426" t="e">
        <v>#REF!</v>
      </c>
      <c r="F603" s="25">
        <v>0.85679536019947256</v>
      </c>
      <c r="G603" s="25">
        <v>0.14320463980052747</v>
      </c>
      <c r="H603" s="426" t="e">
        <v>#REF!</v>
      </c>
      <c r="I603" s="25">
        <v>0.75151820677117853</v>
      </c>
      <c r="J603" s="25">
        <v>0.24848179322882147</v>
      </c>
      <c r="K603" s="426" t="e">
        <v>#REF!</v>
      </c>
      <c r="L603" s="25">
        <v>8.1088792312785207E-2</v>
      </c>
      <c r="M603" s="25">
        <v>0.49869229515685459</v>
      </c>
      <c r="N603" s="25">
        <v>0.42021891253036014</v>
      </c>
      <c r="O603" s="25">
        <v>-11.309966518008274</v>
      </c>
      <c r="P603" s="25">
        <v>3.6481704647365852E-2</v>
      </c>
      <c r="Q603" s="25">
        <v>5.6700080764198622E-5</v>
      </c>
      <c r="R603" s="25">
        <v>1.070385537056145</v>
      </c>
      <c r="S603" s="146"/>
      <c r="T603">
        <v>0.89703405176925177</v>
      </c>
      <c r="U603">
        <v>0.4490593804915578</v>
      </c>
      <c r="V603">
        <v>0.33249816488581097</v>
      </c>
      <c r="W603">
        <v>1</v>
      </c>
      <c r="Y603" s="2">
        <v>175.40094032534296</v>
      </c>
      <c r="Z603" s="2">
        <v>14628.669658963852</v>
      </c>
      <c r="AA603" s="2">
        <v>2102.1814618107646</v>
      </c>
      <c r="AB603" s="2">
        <v>4061.4998945815564</v>
      </c>
      <c r="AC603" s="2">
        <v>297.23299918557467</v>
      </c>
      <c r="AD603" s="2">
        <v>751.85798352038751</v>
      </c>
      <c r="AE603" s="2">
        <v>610.44739072183995</v>
      </c>
      <c r="AF603" s="2">
        <v>1123.0122860997305</v>
      </c>
      <c r="AG603" s="2">
        <v>128.78022882804308</v>
      </c>
      <c r="AH603" s="2">
        <v>539.19716431919596</v>
      </c>
      <c r="AI603" s="2">
        <v>427918.37258497439</v>
      </c>
      <c r="AJ603" s="2">
        <v>390563.32824111596</v>
      </c>
      <c r="AL603" s="25">
        <v>0.91985513919317641</v>
      </c>
      <c r="AM603" s="25">
        <v>0.91032707817940317</v>
      </c>
      <c r="AN603" s="25">
        <v>0.91596194365214467</v>
      </c>
      <c r="AO603" s="25">
        <v>0.87813572998605161</v>
      </c>
      <c r="AP603" s="25">
        <v>0.72101268482798764</v>
      </c>
      <c r="AQ603" s="25">
        <v>0.91985513919317641</v>
      </c>
      <c r="AR603" s="25">
        <v>0.91032707817940317</v>
      </c>
      <c r="AS603" s="25">
        <v>0.91596194365214467</v>
      </c>
      <c r="AT603" s="25">
        <v>0.87813572998605161</v>
      </c>
      <c r="AU603" s="25">
        <v>0.72101268482798764</v>
      </c>
      <c r="AW603" s="1">
        <v>13.225182753513758</v>
      </c>
      <c r="AX603" s="1">
        <v>14.943232455530636</v>
      </c>
      <c r="AY603" s="2">
        <v>1426577.5560835099</v>
      </c>
      <c r="AZ603" s="1">
        <v>15.462311554486249</v>
      </c>
      <c r="BA603" s="1">
        <v>17.21902442622368</v>
      </c>
      <c r="BB603" s="2">
        <v>954819.38943196367</v>
      </c>
      <c r="BC603" s="2">
        <f t="shared" si="80"/>
        <v>-471758.16665154626</v>
      </c>
      <c r="BD603" s="242">
        <f t="shared" si="81"/>
        <v>2.2371288009724903</v>
      </c>
      <c r="BE603" s="510">
        <f t="shared" si="75"/>
        <v>-210876.62294923331</v>
      </c>
      <c r="BF603" s="161">
        <f t="shared" si="76"/>
        <v>689451.68447869155</v>
      </c>
      <c r="BG603" s="2">
        <f t="shared" si="77"/>
        <v>1519150.4592858362</v>
      </c>
      <c r="BI603">
        <f t="shared" si="78"/>
        <v>0</v>
      </c>
      <c r="BJ603" s="90">
        <f t="shared" si="79"/>
        <v>1</v>
      </c>
      <c r="BP603" s="206">
        <f t="shared" si="82"/>
        <v>1519150.4592858362</v>
      </c>
    </row>
    <row r="604" spans="1:68">
      <c r="A604" s="11">
        <v>598</v>
      </c>
      <c r="C604" s="25">
        <v>0.92109744190856102</v>
      </c>
      <c r="D604" s="25">
        <v>7.8902558091438979E-2</v>
      </c>
      <c r="E604" s="426" t="e">
        <v>#REF!</v>
      </c>
      <c r="F604" s="25">
        <v>0.85642065853330762</v>
      </c>
      <c r="G604" s="25">
        <v>0.14357934146669238</v>
      </c>
      <c r="H604" s="426" t="e">
        <v>#REF!</v>
      </c>
      <c r="I604" s="25">
        <v>0.76118739094139376</v>
      </c>
      <c r="J604" s="25">
        <v>0.23881260905860621</v>
      </c>
      <c r="K604" s="426" t="e">
        <v>#REF!</v>
      </c>
      <c r="L604" s="25">
        <v>0.14137484350360069</v>
      </c>
      <c r="M604" s="25">
        <v>0.49928880359268435</v>
      </c>
      <c r="N604" s="25">
        <v>0.35933635290371496</v>
      </c>
      <c r="O604" s="25">
        <v>-11.199823950738683</v>
      </c>
      <c r="P604" s="25">
        <v>3.2467489731368329E-2</v>
      </c>
      <c r="Q604" s="25">
        <v>5.3480717904792779E-5</v>
      </c>
      <c r="R604" s="25">
        <v>1.0948999304276246</v>
      </c>
      <c r="S604" s="146"/>
      <c r="T604">
        <v>1.0224534844571374</v>
      </c>
      <c r="U604">
        <v>0.4512437304237128</v>
      </c>
      <c r="V604">
        <v>0.31847226704293174</v>
      </c>
      <c r="W604">
        <v>1</v>
      </c>
      <c r="Y604" s="2">
        <v>42.292396454415197</v>
      </c>
      <c r="Z604" s="2">
        <v>12697.471732507425</v>
      </c>
      <c r="AA604" s="2">
        <v>929.80344202574645</v>
      </c>
      <c r="AB604" s="2">
        <v>6865.6952240598939</v>
      </c>
      <c r="AC604" s="2">
        <v>2422.50598106181</v>
      </c>
      <c r="AD604" s="2">
        <v>3910.58677870471</v>
      </c>
      <c r="AE604" s="2">
        <v>552.09306506429971</v>
      </c>
      <c r="AF604" s="2">
        <v>900.19294533117488</v>
      </c>
      <c r="AG604" s="2">
        <v>138.56785001843662</v>
      </c>
      <c r="AH604" s="2">
        <v>697.17633937649111</v>
      </c>
      <c r="AI604" s="2">
        <v>535523.76718176156</v>
      </c>
      <c r="AJ604" s="2">
        <v>497886.11462857301</v>
      </c>
      <c r="AL604" s="25">
        <v>0.91696839990420742</v>
      </c>
      <c r="AM604" s="25">
        <v>0.91340647766479299</v>
      </c>
      <c r="AN604" s="25">
        <v>0.90821310419864121</v>
      </c>
      <c r="AO604" s="25">
        <v>0.85615526960837474</v>
      </c>
      <c r="AP604" s="25">
        <v>0.61338247446258576</v>
      </c>
      <c r="AQ604" s="25">
        <v>0.91696839990420742</v>
      </c>
      <c r="AR604" s="25">
        <v>0.91340647766479299</v>
      </c>
      <c r="AS604" s="25">
        <v>0.90821310419864121</v>
      </c>
      <c r="AT604" s="25">
        <v>0.85615526960837474</v>
      </c>
      <c r="AU604" s="25">
        <v>0.61338247446258576</v>
      </c>
      <c r="AW604" s="1">
        <v>13.039362143591905</v>
      </c>
      <c r="AX604" s="1">
        <v>15.132623458964426</v>
      </c>
      <c r="AY604" s="2">
        <v>1888848.1042903366</v>
      </c>
      <c r="AZ604" s="1">
        <v>15.054792418954424</v>
      </c>
      <c r="BA604" s="1">
        <v>17.094688320910084</v>
      </c>
      <c r="BB604" s="2">
        <v>1414450.7328797672</v>
      </c>
      <c r="BC604" s="2">
        <f t="shared" si="80"/>
        <v>-474397.37141056941</v>
      </c>
      <c r="BD604" s="242">
        <f t="shared" si="81"/>
        <v>2.0154302753625188</v>
      </c>
      <c r="BE604" s="510">
        <f t="shared" si="75"/>
        <v>-235382.67595252767</v>
      </c>
      <c r="BF604" s="161">
        <f t="shared" si="76"/>
        <v>197449.83868436818</v>
      </c>
      <c r="BG604" s="2">
        <f t="shared" si="77"/>
        <v>994316.05415294087</v>
      </c>
      <c r="BI604">
        <f t="shared" si="78"/>
        <v>0</v>
      </c>
      <c r="BJ604" s="90">
        <f t="shared" si="79"/>
        <v>1</v>
      </c>
      <c r="BP604" s="206">
        <f t="shared" si="82"/>
        <v>994316.05415294087</v>
      </c>
    </row>
    <row r="605" spans="1:68">
      <c r="A605" s="11">
        <v>599</v>
      </c>
      <c r="C605" s="25">
        <v>0.92977670425112446</v>
      </c>
      <c r="D605" s="25">
        <v>7.0223295748875536E-2</v>
      </c>
      <c r="E605" s="426" t="e">
        <v>#REF!</v>
      </c>
      <c r="F605" s="25">
        <v>0.85333825781038142</v>
      </c>
      <c r="G605" s="25">
        <v>0.14666174218961858</v>
      </c>
      <c r="H605" s="426" t="e">
        <v>#REF!</v>
      </c>
      <c r="I605" s="25">
        <v>0.74993333236664661</v>
      </c>
      <c r="J605" s="25">
        <v>0.25006666763335345</v>
      </c>
      <c r="K605" s="426" t="e">
        <v>#REF!</v>
      </c>
      <c r="L605" s="25">
        <v>0.13563987713496639</v>
      </c>
      <c r="M605" s="25">
        <v>0.49872363006809189</v>
      </c>
      <c r="N605" s="25">
        <v>0.36563649279694166</v>
      </c>
      <c r="O605" s="25">
        <v>-11.014229287330952</v>
      </c>
      <c r="P605" s="25">
        <v>3.4236149419340813E-2</v>
      </c>
      <c r="Q605" s="25">
        <v>6.9352316292951909E-5</v>
      </c>
      <c r="R605" s="25">
        <v>1.0558601083420884</v>
      </c>
      <c r="S605" s="146"/>
      <c r="T605">
        <v>0.90774972895573836</v>
      </c>
      <c r="U605">
        <v>0.45626110707615108</v>
      </c>
      <c r="V605">
        <v>0.33258951230187878</v>
      </c>
      <c r="W605">
        <v>1</v>
      </c>
      <c r="Y605" s="2">
        <v>909.72135205308916</v>
      </c>
      <c r="Z605" s="2">
        <v>1242.3454708973027</v>
      </c>
      <c r="AA605" s="2">
        <v>736.61896220300719</v>
      </c>
      <c r="AB605" s="2">
        <v>2461.9197699692177</v>
      </c>
      <c r="AC605" s="2">
        <v>442.98631849646341</v>
      </c>
      <c r="AD605" s="2">
        <v>225.87939912398335</v>
      </c>
      <c r="AE605" s="2">
        <v>531.77396503659838</v>
      </c>
      <c r="AF605" s="2">
        <v>1237.1306620349392</v>
      </c>
      <c r="AG605" s="2">
        <v>69.233301141253975</v>
      </c>
      <c r="AH605" s="2">
        <v>616.25590895792971</v>
      </c>
      <c r="AI605" s="2">
        <v>508307.05278864823</v>
      </c>
      <c r="AJ605" s="2">
        <v>465578.75501642545</v>
      </c>
      <c r="AL605" s="25">
        <v>0.92003222536104334</v>
      </c>
      <c r="AM605" s="25">
        <v>0.90943585543070238</v>
      </c>
      <c r="AN605" s="25">
        <v>0.90016451473867443</v>
      </c>
      <c r="AO605" s="25">
        <v>0.86674893547118914</v>
      </c>
      <c r="AP605" s="25">
        <v>0.73429311467392955</v>
      </c>
      <c r="AQ605" s="25">
        <v>0.92003222536104334</v>
      </c>
      <c r="AR605" s="25">
        <v>0.90943585543070238</v>
      </c>
      <c r="AS605" s="25">
        <v>0.90016451473867443</v>
      </c>
      <c r="AT605" s="25">
        <v>0.86674893547118914</v>
      </c>
      <c r="AU605" s="25">
        <v>0.73429311467392955</v>
      </c>
      <c r="AW605" s="1">
        <v>13.40105388282764</v>
      </c>
      <c r="AX605" s="1">
        <v>15.183143690915651</v>
      </c>
      <c r="AY605" s="2">
        <v>1658143.2692243382</v>
      </c>
      <c r="AZ605" s="1">
        <v>15.500980786407691</v>
      </c>
      <c r="BA605" s="1">
        <v>17.324162694215349</v>
      </c>
      <c r="BB605" s="2">
        <v>1188634.7672361392</v>
      </c>
      <c r="BC605" s="2">
        <f t="shared" si="80"/>
        <v>-469508.50198819907</v>
      </c>
      <c r="BD605" s="242">
        <f t="shared" si="81"/>
        <v>2.0999269035800516</v>
      </c>
      <c r="BE605" s="510">
        <f t="shared" si="75"/>
        <v>-223583.25958287378</v>
      </c>
      <c r="BF605" s="161">
        <f t="shared" si="76"/>
        <v>486025.35202808399</v>
      </c>
      <c r="BG605" s="2">
        <f t="shared" si="77"/>
        <v>1291522.1585890916</v>
      </c>
      <c r="BI605">
        <f t="shared" si="78"/>
        <v>0</v>
      </c>
      <c r="BJ605" s="90">
        <f t="shared" si="79"/>
        <v>1</v>
      </c>
      <c r="BP605" s="206">
        <f t="shared" si="82"/>
        <v>1291522.1585890916</v>
      </c>
    </row>
    <row r="606" spans="1:68">
      <c r="A606" s="11">
        <v>600</v>
      </c>
      <c r="C606" s="25">
        <v>0.91694486182250889</v>
      </c>
      <c r="D606" s="25">
        <v>8.305513817749105E-2</v>
      </c>
      <c r="E606" s="426" t="e">
        <v>#REF!</v>
      </c>
      <c r="F606" s="25">
        <v>0.8566526351999717</v>
      </c>
      <c r="G606" s="25">
        <v>0.14334736480002835</v>
      </c>
      <c r="H606" s="426" t="e">
        <v>#REF!</v>
      </c>
      <c r="I606" s="25">
        <v>0.72350219329643117</v>
      </c>
      <c r="J606" s="25">
        <v>0.27649780670356877</v>
      </c>
      <c r="K606" s="426" t="e">
        <v>#REF!</v>
      </c>
      <c r="L606" s="25">
        <v>7.9126738963273491E-2</v>
      </c>
      <c r="M606" s="25">
        <v>0.50186546822719746</v>
      </c>
      <c r="N606" s="25">
        <v>0.41900779280952904</v>
      </c>
      <c r="O606" s="25">
        <v>-10.997654931346732</v>
      </c>
      <c r="P606" s="25">
        <v>3.5247936859698334E-2</v>
      </c>
      <c r="Q606" s="25">
        <v>7.357232784906332E-5</v>
      </c>
      <c r="R606" s="25">
        <v>1.0476550698914846</v>
      </c>
      <c r="S606" s="146"/>
      <c r="T606">
        <v>1.0775751529298774</v>
      </c>
      <c r="U606">
        <v>0.44244033642944386</v>
      </c>
      <c r="V606">
        <v>0.36742568965955646</v>
      </c>
      <c r="W606">
        <v>1</v>
      </c>
      <c r="Y606" s="2">
        <v>7.9573181544760798</v>
      </c>
      <c r="Z606" s="2">
        <v>4325.8300615931912</v>
      </c>
      <c r="AA606" s="2">
        <v>3735.8627958479588</v>
      </c>
      <c r="AB606" s="2">
        <v>3912.8835332332328</v>
      </c>
      <c r="AC606" s="2">
        <v>222.68208581170532</v>
      </c>
      <c r="AD606" s="2">
        <v>2536.1686781959665</v>
      </c>
      <c r="AE606" s="2">
        <v>586.59858378958199</v>
      </c>
      <c r="AF606" s="2">
        <v>994.73551818504177</v>
      </c>
      <c r="AG606" s="2">
        <v>148.62563712212611</v>
      </c>
      <c r="AH606" s="2">
        <v>282.74820875055775</v>
      </c>
      <c r="AI606" s="2">
        <v>530627.73411979526</v>
      </c>
      <c r="AJ606" s="2">
        <v>505652.67428672768</v>
      </c>
      <c r="AL606" s="25">
        <v>0.91264942812906125</v>
      </c>
      <c r="AM606" s="25">
        <v>0.90675633999629524</v>
      </c>
      <c r="AN606" s="25">
        <v>0.91353542740940241</v>
      </c>
      <c r="AO606" s="25">
        <v>0.82797605563441068</v>
      </c>
      <c r="AP606" s="25">
        <v>0.68966265795167137</v>
      </c>
      <c r="AQ606" s="25">
        <v>0.91264942812906125</v>
      </c>
      <c r="AR606" s="25">
        <v>0.90675633999629524</v>
      </c>
      <c r="AS606" s="25">
        <v>0.91353542740940241</v>
      </c>
      <c r="AT606" s="25">
        <v>0.82797605563441068</v>
      </c>
      <c r="AU606" s="25">
        <v>0.68966265795167137</v>
      </c>
      <c r="AW606" s="1">
        <v>12.972595818791408</v>
      </c>
      <c r="AX606" s="1">
        <v>14.871653361190075</v>
      </c>
      <c r="AY606" s="2">
        <v>1630294.8669929164</v>
      </c>
      <c r="AZ606" s="1">
        <v>14.719256837841819</v>
      </c>
      <c r="BA606" s="1">
        <v>16.641311234851884</v>
      </c>
      <c r="BB606" s="2">
        <v>1358349.7654723781</v>
      </c>
      <c r="BC606" s="2">
        <f t="shared" si="80"/>
        <v>-271945.10152053833</v>
      </c>
      <c r="BD606" s="242">
        <f t="shared" si="81"/>
        <v>1.7466610190504106</v>
      </c>
      <c r="BE606" s="510">
        <f t="shared" si="75"/>
        <v>-155694.26382938572</v>
      </c>
      <c r="BF606" s="161">
        <f t="shared" si="76"/>
        <v>445320.46401370876</v>
      </c>
      <c r="BG606" s="2">
        <f t="shared" si="77"/>
        <v>996731.32858231291</v>
      </c>
      <c r="BI606">
        <f t="shared" si="78"/>
        <v>0</v>
      </c>
      <c r="BJ606" s="90">
        <f t="shared" si="79"/>
        <v>1</v>
      </c>
      <c r="BP606" s="206">
        <f t="shared" si="82"/>
        <v>996731.32858231291</v>
      </c>
    </row>
    <row r="607" spans="1:68">
      <c r="A607" s="11">
        <v>601</v>
      </c>
      <c r="C607" s="25">
        <v>0.91755457617756353</v>
      </c>
      <c r="D607" s="25">
        <v>8.2445423822436456E-2</v>
      </c>
      <c r="E607" s="426" t="e">
        <v>#REF!</v>
      </c>
      <c r="F607" s="25">
        <v>0.85956879851336199</v>
      </c>
      <c r="G607" s="25">
        <v>0.14043120148663801</v>
      </c>
      <c r="H607" s="426" t="e">
        <v>#REF!</v>
      </c>
      <c r="I607" s="25">
        <v>0.75570472177359971</v>
      </c>
      <c r="J607" s="25">
        <v>0.24429527822640026</v>
      </c>
      <c r="K607" s="426" t="e">
        <v>#REF!</v>
      </c>
      <c r="L607" s="25">
        <v>0.16733191543796294</v>
      </c>
      <c r="M607" s="25">
        <v>0.50230535495316375</v>
      </c>
      <c r="N607" s="25">
        <v>0.33036272960887331</v>
      </c>
      <c r="O607" s="25">
        <v>-11.001914103624344</v>
      </c>
      <c r="P607" s="25">
        <v>3.341049447866673E-2</v>
      </c>
      <c r="Q607" s="25">
        <v>6.7818649428771387E-5</v>
      </c>
      <c r="R607" s="25">
        <v>1.0588689745275541</v>
      </c>
      <c r="S607" s="146"/>
      <c r="T607">
        <v>1.0670688927368952</v>
      </c>
      <c r="U607">
        <v>0.43860921780666762</v>
      </c>
      <c r="V607">
        <v>0.32566029039948674</v>
      </c>
      <c r="W607">
        <v>1</v>
      </c>
      <c r="Y607" s="2">
        <v>1199.3401420889086</v>
      </c>
      <c r="Z607" s="2">
        <v>4711.4560895600498</v>
      </c>
      <c r="AA607" s="2">
        <v>1003.7242569567682</v>
      </c>
      <c r="AB607" s="2">
        <v>949.84843309645373</v>
      </c>
      <c r="AC607" s="2">
        <v>11.448355492128556</v>
      </c>
      <c r="AD607" s="2">
        <v>424.92655158535791</v>
      </c>
      <c r="AE607" s="2">
        <v>599.24940229648814</v>
      </c>
      <c r="AF607" s="2">
        <v>927.20741123925882</v>
      </c>
      <c r="AG607" s="2">
        <v>111.60099521116493</v>
      </c>
      <c r="AH607" s="2">
        <v>421.83347283644059</v>
      </c>
      <c r="AI607" s="2">
        <v>476743.4782839719</v>
      </c>
      <c r="AJ607" s="2">
        <v>440846.92622206255</v>
      </c>
      <c r="AL607" s="25">
        <v>0.90828435396473073</v>
      </c>
      <c r="AM607" s="25">
        <v>0.90436271877328545</v>
      </c>
      <c r="AN607" s="25">
        <v>0.9121166600757451</v>
      </c>
      <c r="AO607" s="25">
        <v>0.88253188944911243</v>
      </c>
      <c r="AP607" s="25">
        <v>0.76744085749454616</v>
      </c>
      <c r="AQ607" s="25">
        <v>0.90828435396473073</v>
      </c>
      <c r="AR607" s="25">
        <v>0.90436271877328545</v>
      </c>
      <c r="AS607" s="25">
        <v>0.9121166600757451</v>
      </c>
      <c r="AT607" s="25">
        <v>0.88253188944911243</v>
      </c>
      <c r="AU607" s="25">
        <v>0.76744085749454616</v>
      </c>
      <c r="AW607" s="1">
        <v>13.588759036761186</v>
      </c>
      <c r="AX607" s="1">
        <v>15.430874842201931</v>
      </c>
      <c r="AY607" s="2">
        <v>1744374.6921979389</v>
      </c>
      <c r="AZ607" s="1">
        <v>15.334930062186992</v>
      </c>
      <c r="BA607" s="1">
        <v>17.231009437486527</v>
      </c>
      <c r="BB607" s="2">
        <v>1261616.262639863</v>
      </c>
      <c r="BC607" s="2">
        <f t="shared" si="80"/>
        <v>-482758.42955807596</v>
      </c>
      <c r="BD607" s="242">
        <f t="shared" si="81"/>
        <v>1.7461710254258058</v>
      </c>
      <c r="BE607" s="510">
        <f t="shared" si="75"/>
        <v>-276466.86523180327</v>
      </c>
      <c r="BF607" s="161">
        <f t="shared" si="76"/>
        <v>429826.75368385063</v>
      </c>
      <c r="BG607" s="2">
        <f t="shared" si="77"/>
        <v>1191972.5473100557</v>
      </c>
      <c r="BI607">
        <f t="shared" si="78"/>
        <v>0</v>
      </c>
      <c r="BJ607" s="90">
        <f t="shared" si="79"/>
        <v>1</v>
      </c>
      <c r="BP607" s="206">
        <f t="shared" si="82"/>
        <v>1191972.5473100557</v>
      </c>
    </row>
    <row r="608" spans="1:68">
      <c r="A608" s="11">
        <v>602</v>
      </c>
      <c r="C608" s="25">
        <v>0.9251149745110967</v>
      </c>
      <c r="D608" s="25">
        <v>7.4885025488903328E-2</v>
      </c>
      <c r="E608" s="426" t="e">
        <v>#REF!</v>
      </c>
      <c r="F608" s="25">
        <v>0.86319620722545276</v>
      </c>
      <c r="G608" s="25">
        <v>0.13680379277454727</v>
      </c>
      <c r="H608" s="426" t="e">
        <v>#REF!</v>
      </c>
      <c r="I608" s="25">
        <v>0.76547644931863201</v>
      </c>
      <c r="J608" s="25">
        <v>0.23452355068136796</v>
      </c>
      <c r="K608" s="426" t="e">
        <v>#REF!</v>
      </c>
      <c r="L608" s="25">
        <v>0.16294698986816281</v>
      </c>
      <c r="M608" s="25">
        <v>0.49782512953251318</v>
      </c>
      <c r="N608" s="25">
        <v>0.33922788059932407</v>
      </c>
      <c r="O608" s="25">
        <v>-11.077947814340613</v>
      </c>
      <c r="P608" s="25">
        <v>3.4541942441488158E-2</v>
      </c>
      <c r="Q608" s="25">
        <v>6.5912250937538017E-5</v>
      </c>
      <c r="R608" s="25">
        <v>1.0638983544345642</v>
      </c>
      <c r="S608" s="146"/>
      <c r="T608">
        <v>0.96039091045303082</v>
      </c>
      <c r="U608">
        <v>0.42940225487837408</v>
      </c>
      <c r="V608">
        <v>0.31290783434194774</v>
      </c>
      <c r="W608">
        <v>1</v>
      </c>
      <c r="Y608" s="2">
        <v>206.6421374364495</v>
      </c>
      <c r="Z608" s="2">
        <v>11500.968745431783</v>
      </c>
      <c r="AA608" s="2">
        <v>1025.147316871642</v>
      </c>
      <c r="AB608" s="2">
        <v>1316.1283865655403</v>
      </c>
      <c r="AC608" s="2">
        <v>160.81630071908549</v>
      </c>
      <c r="AD608" s="2">
        <v>2171.9328732517197</v>
      </c>
      <c r="AE608" s="2">
        <v>597.75953413342495</v>
      </c>
      <c r="AF608" s="2">
        <v>1091.6013764010868</v>
      </c>
      <c r="AG608" s="2">
        <v>146.17399598488177</v>
      </c>
      <c r="AH608" s="2">
        <v>362.92943650452474</v>
      </c>
      <c r="AI608" s="2">
        <v>385158.90397855727</v>
      </c>
      <c r="AJ608" s="2">
        <v>351529.93653877877</v>
      </c>
      <c r="AL608" s="25">
        <v>0.9169593344607806</v>
      </c>
      <c r="AM608" s="25">
        <v>0.9133241102680737</v>
      </c>
      <c r="AN608" s="25">
        <v>0.90991717771650171</v>
      </c>
      <c r="AO608" s="25">
        <v>0.82398660238231525</v>
      </c>
      <c r="AP608" s="25">
        <v>0.77823722364414993</v>
      </c>
      <c r="AQ608" s="25">
        <v>0.9169593344607806</v>
      </c>
      <c r="AR608" s="25">
        <v>0.9133241102680737</v>
      </c>
      <c r="AS608" s="25">
        <v>0.90991717771650171</v>
      </c>
      <c r="AT608" s="25">
        <v>0.82398660238231525</v>
      </c>
      <c r="AU608" s="25">
        <v>0.77823722364414993</v>
      </c>
      <c r="AW608" s="1">
        <v>13.57196236475866</v>
      </c>
      <c r="AX608" s="1">
        <v>15.317917342676706</v>
      </c>
      <c r="AY608" s="2">
        <v>1456356.9530938084</v>
      </c>
      <c r="AZ608" s="1">
        <v>15.65968357961748</v>
      </c>
      <c r="BA608" s="1">
        <v>17.453332976709209</v>
      </c>
      <c r="BB608" s="2">
        <v>969427.11959374743</v>
      </c>
      <c r="BC608" s="2">
        <f t="shared" si="80"/>
        <v>-486929.83350006095</v>
      </c>
      <c r="BD608" s="242">
        <f t="shared" si="81"/>
        <v>2.0877212148588207</v>
      </c>
      <c r="BE608" s="510">
        <f t="shared" si="75"/>
        <v>-233235.08427967425</v>
      </c>
      <c r="BF608" s="161">
        <f t="shared" si="76"/>
        <v>715157.02526757703</v>
      </c>
      <c r="BG608" s="2">
        <f t="shared" si="77"/>
        <v>1536122.2531450493</v>
      </c>
      <c r="BI608">
        <f t="shared" si="78"/>
        <v>0</v>
      </c>
      <c r="BJ608" s="90">
        <f t="shared" si="79"/>
        <v>1</v>
      </c>
      <c r="BP608" s="206">
        <f t="shared" si="82"/>
        <v>1536122.2531450493</v>
      </c>
    </row>
    <row r="609" spans="1:68">
      <c r="A609" s="11">
        <v>603</v>
      </c>
      <c r="C609" s="25">
        <v>0.91939608748637003</v>
      </c>
      <c r="D609" s="25">
        <v>8.060391251362993E-2</v>
      </c>
      <c r="E609" s="426" t="e">
        <v>#REF!</v>
      </c>
      <c r="F609" s="25">
        <v>0.85491225283647887</v>
      </c>
      <c r="G609" s="25">
        <v>0.1450877471635211</v>
      </c>
      <c r="H609" s="426" t="e">
        <v>#REF!</v>
      </c>
      <c r="I609" s="25">
        <v>0.73361622313265329</v>
      </c>
      <c r="J609" s="25">
        <v>0.26638377686734666</v>
      </c>
      <c r="K609" s="426" t="e">
        <v>#REF!</v>
      </c>
      <c r="L609" s="25">
        <v>0.12241241640273592</v>
      </c>
      <c r="M609" s="25">
        <v>0.5029790346232843</v>
      </c>
      <c r="N609" s="25">
        <v>0.37460854897397977</v>
      </c>
      <c r="O609" s="25">
        <v>-10.869544688409645</v>
      </c>
      <c r="P609" s="25">
        <v>3.4208501763338901E-2</v>
      </c>
      <c r="Q609" s="25">
        <v>8.005572411362627E-5</v>
      </c>
      <c r="R609" s="25">
        <v>1.043762553145728</v>
      </c>
      <c r="S609" s="146"/>
      <c r="T609">
        <v>1.0509117536906973</v>
      </c>
      <c r="U609">
        <v>0.45384006753167505</v>
      </c>
      <c r="V609">
        <v>0.35456171293982591</v>
      </c>
      <c r="W609">
        <v>1</v>
      </c>
      <c r="Y609" s="2">
        <v>44.347012232731267</v>
      </c>
      <c r="Z609" s="2">
        <v>14490.406097860816</v>
      </c>
      <c r="AA609" s="2">
        <v>194.07884381946013</v>
      </c>
      <c r="AB609" s="2">
        <v>15772.495524796175</v>
      </c>
      <c r="AC609" s="2">
        <v>405.93990930672874</v>
      </c>
      <c r="AD609" s="2">
        <v>1553.3929493229546</v>
      </c>
      <c r="AE609" s="2">
        <v>587.25652325628255</v>
      </c>
      <c r="AF609" s="2">
        <v>1233.2215036963887</v>
      </c>
      <c r="AG609" s="2">
        <v>160.80083157032914</v>
      </c>
      <c r="AH609" s="2">
        <v>406.35403679015366</v>
      </c>
      <c r="AI609" s="2">
        <v>513775.65655805205</v>
      </c>
      <c r="AJ609" s="2">
        <v>479878.2433040794</v>
      </c>
      <c r="AL609" s="25">
        <v>0.91276344733064574</v>
      </c>
      <c r="AM609" s="25">
        <v>0.91971635104341454</v>
      </c>
      <c r="AN609" s="25">
        <v>0.91403962427919394</v>
      </c>
      <c r="AO609" s="25">
        <v>0.84454221901700788</v>
      </c>
      <c r="AP609" s="25">
        <v>0.73529824620652873</v>
      </c>
      <c r="AQ609" s="25">
        <v>0.91276344733064574</v>
      </c>
      <c r="AR609" s="25">
        <v>0.91971635104341454</v>
      </c>
      <c r="AS609" s="25">
        <v>0.91403962427919394</v>
      </c>
      <c r="AT609" s="25">
        <v>0.84454221901700788</v>
      </c>
      <c r="AU609" s="25">
        <v>0.73529824620652873</v>
      </c>
      <c r="AW609" s="1">
        <v>13.329087792123463</v>
      </c>
      <c r="AX609" s="1">
        <v>15.143182934758952</v>
      </c>
      <c r="AY609" s="2">
        <v>1827384.1830474676</v>
      </c>
      <c r="AZ609" s="1">
        <v>15.086210425628682</v>
      </c>
      <c r="BA609" s="1">
        <v>16.913088923346308</v>
      </c>
      <c r="BB609" s="2">
        <v>1512259.809436376</v>
      </c>
      <c r="BC609" s="2">
        <f t="shared" si="80"/>
        <v>-315124.37361109164</v>
      </c>
      <c r="BD609" s="242">
        <f t="shared" si="81"/>
        <v>1.7571226335052188</v>
      </c>
      <c r="BE609" s="510">
        <f t="shared" si="75"/>
        <v>-179341.13851943373</v>
      </c>
      <c r="BF609" s="161">
        <f t="shared" si="76"/>
        <v>305269.86369228666</v>
      </c>
      <c r="BG609" s="2">
        <f t="shared" si="77"/>
        <v>901533.85866421298</v>
      </c>
      <c r="BI609">
        <f t="shared" si="78"/>
        <v>0</v>
      </c>
      <c r="BJ609" s="90">
        <f t="shared" si="79"/>
        <v>1</v>
      </c>
      <c r="BP609" s="206">
        <f t="shared" si="82"/>
        <v>901533.85866421298</v>
      </c>
    </row>
    <row r="610" spans="1:68">
      <c r="A610" s="11">
        <v>604</v>
      </c>
      <c r="C610" s="25">
        <v>0.91707516484649065</v>
      </c>
      <c r="D610" s="25">
        <v>8.2924835153509319E-2</v>
      </c>
      <c r="E610" s="426" t="e">
        <v>#REF!</v>
      </c>
      <c r="F610" s="25">
        <v>0.85063552683444221</v>
      </c>
      <c r="G610" s="25">
        <v>0.14936447316555779</v>
      </c>
      <c r="H610" s="426" t="e">
        <v>#REF!</v>
      </c>
      <c r="I610" s="25">
        <v>0.74111803675808408</v>
      </c>
      <c r="J610" s="25">
        <v>0.25888196324191587</v>
      </c>
      <c r="K610" s="426" t="e">
        <v>#REF!</v>
      </c>
      <c r="L610" s="25">
        <v>0.14227785075008703</v>
      </c>
      <c r="M610" s="25">
        <v>0.49836440384760905</v>
      </c>
      <c r="N610" s="25">
        <v>0.35935774540230392</v>
      </c>
      <c r="O610" s="25">
        <v>-11.153940226864902</v>
      </c>
      <c r="P610" s="25">
        <v>3.845303923508743E-2</v>
      </c>
      <c r="Q610" s="25">
        <v>7.1995094084049759E-5</v>
      </c>
      <c r="R610" s="25">
        <v>1.0423051370085017</v>
      </c>
      <c r="S610" s="146"/>
      <c r="T610">
        <v>1.069264468710496</v>
      </c>
      <c r="U610">
        <v>0.45545679736606659</v>
      </c>
      <c r="V610">
        <v>0.34584320920458977</v>
      </c>
      <c r="W610">
        <v>1</v>
      </c>
      <c r="Y610" s="2">
        <v>155.18061751009785</v>
      </c>
      <c r="Z610" s="2">
        <v>13404.055854508137</v>
      </c>
      <c r="AA610" s="2">
        <v>2533.6767053033823</v>
      </c>
      <c r="AB610" s="2">
        <v>65.183611463078961</v>
      </c>
      <c r="AC610" s="2">
        <v>235.43328737504586</v>
      </c>
      <c r="AD610" s="2">
        <v>351.25532996511407</v>
      </c>
      <c r="AE610" s="2">
        <v>523.69860162568557</v>
      </c>
      <c r="AF610" s="2">
        <v>915.18429821938162</v>
      </c>
      <c r="AG610" s="2">
        <v>151.68874574799861</v>
      </c>
      <c r="AH610" s="2">
        <v>370.36485366810462</v>
      </c>
      <c r="AI610" s="2">
        <v>529320.48742921534</v>
      </c>
      <c r="AJ610" s="2">
        <v>501658.00499107945</v>
      </c>
      <c r="AL610" s="25">
        <v>0.91626232688943698</v>
      </c>
      <c r="AM610" s="25">
        <v>0.9154415164753047</v>
      </c>
      <c r="AN610" s="25">
        <v>0.91495146374282965</v>
      </c>
      <c r="AO610" s="25">
        <v>0.86602775915567043</v>
      </c>
      <c r="AP610" s="25">
        <v>0.65477169216735109</v>
      </c>
      <c r="AQ610" s="25">
        <v>0.91626232688943698</v>
      </c>
      <c r="AR610" s="25">
        <v>0.9154415164753047</v>
      </c>
      <c r="AS610" s="25">
        <v>0.91495146374282965</v>
      </c>
      <c r="AT610" s="25">
        <v>0.86602775915567043</v>
      </c>
      <c r="AU610" s="25">
        <v>0.65477169216735109</v>
      </c>
      <c r="AW610" s="1">
        <v>13.238066112795156</v>
      </c>
      <c r="AX610" s="1">
        <v>15.285003376092437</v>
      </c>
      <c r="AY610" s="2">
        <v>2021270.9700516602</v>
      </c>
      <c r="AZ610" s="1">
        <v>14.976713817608454</v>
      </c>
      <c r="BA610" s="1">
        <v>16.977450513266117</v>
      </c>
      <c r="BB610" s="2">
        <v>1431487.4096888553</v>
      </c>
      <c r="BC610" s="2">
        <f t="shared" si="80"/>
        <v>-589783.56036280491</v>
      </c>
      <c r="BD610" s="242">
        <f t="shared" si="81"/>
        <v>1.7386477048132978</v>
      </c>
      <c r="BE610" s="510">
        <f t="shared" si="75"/>
        <v>-339219.70433115313</v>
      </c>
      <c r="BF610" s="161">
        <f t="shared" si="76"/>
        <v>96819.607995564584</v>
      </c>
      <c r="BG610" s="2">
        <f t="shared" si="77"/>
        <v>964786.80112849758</v>
      </c>
      <c r="BI610">
        <f t="shared" si="78"/>
        <v>0</v>
      </c>
      <c r="BJ610" s="90">
        <f t="shared" si="79"/>
        <v>1</v>
      </c>
      <c r="BP610" s="206">
        <f t="shared" si="82"/>
        <v>964786.80112849758</v>
      </c>
    </row>
    <row r="611" spans="1:68">
      <c r="A611" s="11">
        <v>605</v>
      </c>
      <c r="C611" s="25">
        <v>0.92041399584971206</v>
      </c>
      <c r="D611" s="25">
        <v>7.9586004150287909E-2</v>
      </c>
      <c r="E611" s="426" t="e">
        <v>#REF!</v>
      </c>
      <c r="F611" s="25">
        <v>0.85692761209379253</v>
      </c>
      <c r="G611" s="25">
        <v>0.14307238790620749</v>
      </c>
      <c r="H611" s="426" t="e">
        <v>#REF!</v>
      </c>
      <c r="I611" s="25">
        <v>0.74103645782926453</v>
      </c>
      <c r="J611" s="25">
        <v>0.25896354217073553</v>
      </c>
      <c r="K611" s="426" t="e">
        <v>#REF!</v>
      </c>
      <c r="L611" s="25">
        <v>0.12279986639798435</v>
      </c>
      <c r="M611" s="25">
        <v>0.49991925963822154</v>
      </c>
      <c r="N611" s="25">
        <v>0.37728087396379406</v>
      </c>
      <c r="O611" s="25">
        <v>-11.291394661918416</v>
      </c>
      <c r="P611" s="25">
        <v>3.6563043225546182E-2</v>
      </c>
      <c r="Q611" s="25">
        <v>5.7960614035336277E-5</v>
      </c>
      <c r="R611" s="25">
        <v>1.0737954357041322</v>
      </c>
      <c r="S611" s="146"/>
      <c r="T611">
        <v>1.0293571780301751</v>
      </c>
      <c r="U611">
        <v>0.44359189379803132</v>
      </c>
      <c r="V611">
        <v>0.34541132140820202</v>
      </c>
      <c r="W611">
        <v>1</v>
      </c>
      <c r="Y611" s="2">
        <v>353.93971101693666</v>
      </c>
      <c r="Z611" s="2">
        <v>11664.926611762228</v>
      </c>
      <c r="AA611" s="2">
        <v>2713.3359405950182</v>
      </c>
      <c r="AB611" s="2">
        <v>4696.6583148923237</v>
      </c>
      <c r="AC611" s="2">
        <v>656.03795419496521</v>
      </c>
      <c r="AD611" s="2">
        <v>626.95781019687433</v>
      </c>
      <c r="AE611" s="2">
        <v>546.74560852693082</v>
      </c>
      <c r="AF611" s="2">
        <v>910.6294597083504</v>
      </c>
      <c r="AG611" s="2">
        <v>89.341409360316149</v>
      </c>
      <c r="AH611" s="2">
        <v>698.12338451673997</v>
      </c>
      <c r="AI611" s="2">
        <v>594255.67723285768</v>
      </c>
      <c r="AJ611" s="2">
        <v>550951.33766271116</v>
      </c>
      <c r="AL611" s="25">
        <v>0.91830756190980523</v>
      </c>
      <c r="AM611" s="25">
        <v>0.91897653367296916</v>
      </c>
      <c r="AN611" s="25">
        <v>0.90742441130526796</v>
      </c>
      <c r="AO611" s="25">
        <v>0.84471609829423033</v>
      </c>
      <c r="AP611" s="25">
        <v>0.66176663959187709</v>
      </c>
      <c r="AQ611" s="25">
        <v>0.91830756190980523</v>
      </c>
      <c r="AR611" s="25">
        <v>0.91897653367296916</v>
      </c>
      <c r="AS611" s="25">
        <v>0.90742441130526796</v>
      </c>
      <c r="AT611" s="25">
        <v>0.84471609829423033</v>
      </c>
      <c r="AU611" s="25">
        <v>0.66176663959187709</v>
      </c>
      <c r="AW611" s="1">
        <v>13.154637002782538</v>
      </c>
      <c r="AX611" s="1">
        <v>15.115395428844744</v>
      </c>
      <c r="AY611" s="2">
        <v>2047382.2853280264</v>
      </c>
      <c r="AZ611" s="1">
        <v>15.063954910851647</v>
      </c>
      <c r="BA611" s="1">
        <v>16.993911016019165</v>
      </c>
      <c r="BB611" s="2">
        <v>1511802.9567388005</v>
      </c>
      <c r="BC611" s="2">
        <f t="shared" si="80"/>
        <v>-535579.32858922589</v>
      </c>
      <c r="BD611" s="242">
        <f t="shared" si="81"/>
        <v>1.9093179080691094</v>
      </c>
      <c r="BE611" s="510">
        <f t="shared" si="75"/>
        <v>-280508.19946001371</v>
      </c>
      <c r="BF611" s="161">
        <f t="shared" si="76"/>
        <v>57359.635117179714</v>
      </c>
      <c r="BG611" s="2">
        <f t="shared" si="77"/>
        <v>898429.82899746322</v>
      </c>
      <c r="BI611">
        <f t="shared" si="78"/>
        <v>0</v>
      </c>
      <c r="BJ611" s="90">
        <f t="shared" si="79"/>
        <v>1</v>
      </c>
      <c r="BP611" s="206">
        <f t="shared" si="82"/>
        <v>898429.82899746322</v>
      </c>
    </row>
    <row r="612" spans="1:68">
      <c r="A612" s="11">
        <v>606</v>
      </c>
      <c r="C612" s="25">
        <v>0.92796677786100701</v>
      </c>
      <c r="D612" s="25">
        <v>7.2033222138993006E-2</v>
      </c>
      <c r="E612" s="426" t="e">
        <v>#REF!</v>
      </c>
      <c r="F612" s="25">
        <v>0.85133824898265198</v>
      </c>
      <c r="G612" s="25">
        <v>0.14866175101734802</v>
      </c>
      <c r="H612" s="426" t="e">
        <v>#REF!</v>
      </c>
      <c r="I612" s="25">
        <v>0.74280881019049438</v>
      </c>
      <c r="J612" s="25">
        <v>0.25719118980950562</v>
      </c>
      <c r="K612" s="426" t="e">
        <v>#REF!</v>
      </c>
      <c r="L612" s="25">
        <v>0.12178999052232908</v>
      </c>
      <c r="M612" s="25">
        <v>0.49981219330460264</v>
      </c>
      <c r="N612" s="25">
        <v>0.37839781617306822</v>
      </c>
      <c r="O612" s="25">
        <v>-11.256993701519315</v>
      </c>
      <c r="P612" s="25">
        <v>3.2258837023901941E-2</v>
      </c>
      <c r="Q612" s="25">
        <v>5.0068296903272308E-5</v>
      </c>
      <c r="R612" s="25">
        <v>1.1058222201024963</v>
      </c>
      <c r="S612" s="146"/>
      <c r="T612">
        <v>0.93919921355343861</v>
      </c>
      <c r="U612">
        <v>0.46159099436988754</v>
      </c>
      <c r="V612">
        <v>0.34037747496929061</v>
      </c>
      <c r="W612">
        <v>1</v>
      </c>
      <c r="Y612" s="2">
        <v>29.345442319458485</v>
      </c>
      <c r="Z612" s="2">
        <v>1521.2768567308619</v>
      </c>
      <c r="AA612" s="2">
        <v>2011.3785772688682</v>
      </c>
      <c r="AB612" s="2">
        <v>13287.245796483647</v>
      </c>
      <c r="AC612" s="2">
        <v>11.717432204595738</v>
      </c>
      <c r="AD612" s="2">
        <v>2305.4139088848697</v>
      </c>
      <c r="AE612" s="2">
        <v>539.93861655504384</v>
      </c>
      <c r="AF612" s="2">
        <v>1249.8649736287525</v>
      </c>
      <c r="AG612" s="2">
        <v>80.231412135481449</v>
      </c>
      <c r="AH612" s="2">
        <v>701.4052420694793</v>
      </c>
      <c r="AI612" s="2">
        <v>555392.91849860654</v>
      </c>
      <c r="AJ612" s="2">
        <v>515485.965349001</v>
      </c>
      <c r="AL612" s="25">
        <v>0.91215426689401879</v>
      </c>
      <c r="AM612" s="25">
        <v>0.91212707254290171</v>
      </c>
      <c r="AN612" s="25">
        <v>0.90651293332894223</v>
      </c>
      <c r="AO612" s="25">
        <v>0.88933842787964901</v>
      </c>
      <c r="AP612" s="25">
        <v>0.73033885055192127</v>
      </c>
      <c r="AQ612" s="25">
        <v>0.91215426689401879</v>
      </c>
      <c r="AR612" s="25">
        <v>0.91212707254290171</v>
      </c>
      <c r="AS612" s="25">
        <v>0.90651293332894223</v>
      </c>
      <c r="AT612" s="25">
        <v>0.88933842787964901</v>
      </c>
      <c r="AU612" s="25">
        <v>0.73033885055192127</v>
      </c>
      <c r="AW612" s="1">
        <v>13.203665611664377</v>
      </c>
      <c r="AX612" s="1">
        <v>14.978953566396614</v>
      </c>
      <c r="AY612" s="2">
        <v>1661132.7328493537</v>
      </c>
      <c r="AZ612" s="1">
        <v>15.233468067382773</v>
      </c>
      <c r="BA612" s="1">
        <v>17.062178595963797</v>
      </c>
      <c r="BB612" s="2">
        <v>1472389.8493026695</v>
      </c>
      <c r="BC612" s="2">
        <f t="shared" si="80"/>
        <v>-188742.88354668417</v>
      </c>
      <c r="BD612" s="242">
        <f t="shared" si="81"/>
        <v>2.0298024557183965</v>
      </c>
      <c r="BE612" s="510">
        <f t="shared" si="75"/>
        <v>-92985.838604616074</v>
      </c>
      <c r="BF612" s="161">
        <f t="shared" si="76"/>
        <v>451453.76501694671</v>
      </c>
      <c r="BG612" s="2">
        <f t="shared" si="77"/>
        <v>964965.04147857428</v>
      </c>
      <c r="BI612">
        <f t="shared" si="78"/>
        <v>0</v>
      </c>
      <c r="BJ612" s="90">
        <f t="shared" si="79"/>
        <v>1</v>
      </c>
      <c r="BP612" s="206">
        <f t="shared" si="82"/>
        <v>964965.04147857428</v>
      </c>
    </row>
    <row r="613" spans="1:68">
      <c r="A613" s="11">
        <v>607</v>
      </c>
      <c r="C613" s="25">
        <v>0.91453169739415263</v>
      </c>
      <c r="D613" s="25">
        <v>8.5468302605847368E-2</v>
      </c>
      <c r="E613" s="426" t="e">
        <v>#REF!</v>
      </c>
      <c r="F613" s="25">
        <v>0.86154375869037891</v>
      </c>
      <c r="G613" s="25">
        <v>0.13845624130962109</v>
      </c>
      <c r="H613" s="426" t="e">
        <v>#REF!</v>
      </c>
      <c r="I613" s="25">
        <v>0.75512154816264232</v>
      </c>
      <c r="J613" s="25">
        <v>0.24487845183735771</v>
      </c>
      <c r="K613" s="426" t="e">
        <v>#REF!</v>
      </c>
      <c r="L613" s="25">
        <v>7.6092195286542763E-2</v>
      </c>
      <c r="M613" s="25">
        <v>0.50115248114815625</v>
      </c>
      <c r="N613" s="25">
        <v>0.42275532356530099</v>
      </c>
      <c r="O613" s="25">
        <v>-11.094987387434438</v>
      </c>
      <c r="P613" s="25">
        <v>3.6951500543304892E-2</v>
      </c>
      <c r="Q613" s="25">
        <v>7.1699673460521459E-5</v>
      </c>
      <c r="R613" s="25">
        <v>1.0445533916224572</v>
      </c>
      <c r="S613" s="146"/>
      <c r="T613">
        <v>1.0772885757221549</v>
      </c>
      <c r="U613">
        <v>0.4302004600685827</v>
      </c>
      <c r="V613">
        <v>0.32740910225301301</v>
      </c>
      <c r="W613">
        <v>1</v>
      </c>
      <c r="Y613" s="2">
        <v>374.35155515797771</v>
      </c>
      <c r="Z613" s="2">
        <v>3899.7158985225715</v>
      </c>
      <c r="AA613" s="2">
        <v>918.22161007828367</v>
      </c>
      <c r="AB613" s="2">
        <v>9386.9896608393155</v>
      </c>
      <c r="AC613" s="2">
        <v>55.427259294405431</v>
      </c>
      <c r="AD613" s="2">
        <v>1283.8574712683312</v>
      </c>
      <c r="AE613" s="2">
        <v>577.39905207738093</v>
      </c>
      <c r="AF613" s="2">
        <v>1174.9555952821515</v>
      </c>
      <c r="AG613" s="2">
        <v>105.7552188072914</v>
      </c>
      <c r="AH613" s="2">
        <v>473.63405522816606</v>
      </c>
      <c r="AI613" s="2">
        <v>368975.67321012967</v>
      </c>
      <c r="AJ613" s="2">
        <v>321613.43182227534</v>
      </c>
      <c r="AL613" s="25">
        <v>0.91907871639715411</v>
      </c>
      <c r="AM613" s="25">
        <v>0.91783221622768751</v>
      </c>
      <c r="AN613" s="25">
        <v>0.91596503016113517</v>
      </c>
      <c r="AO613" s="25">
        <v>0.84428239257199589</v>
      </c>
      <c r="AP613" s="25">
        <v>0.76830381460145758</v>
      </c>
      <c r="AQ613" s="25">
        <v>0.91907871639715411</v>
      </c>
      <c r="AR613" s="25">
        <v>0.91783221622768751</v>
      </c>
      <c r="AS613" s="25">
        <v>0.91596503016113517</v>
      </c>
      <c r="AT613" s="25">
        <v>0.84428239257199589</v>
      </c>
      <c r="AU613" s="25">
        <v>0.76830381460145758</v>
      </c>
      <c r="AW613" s="1">
        <v>13.185619065703458</v>
      </c>
      <c r="AX613" s="1">
        <v>14.809497752949245</v>
      </c>
      <c r="AY613" s="2">
        <v>1089580.9622529296</v>
      </c>
      <c r="AZ613" s="1">
        <v>15.101460711173486</v>
      </c>
      <c r="BA613" s="1">
        <v>16.778653734318556</v>
      </c>
      <c r="BB613" s="2">
        <v>958572.5967717279</v>
      </c>
      <c r="BC613" s="2">
        <f t="shared" si="80"/>
        <v>-131008.36548120168</v>
      </c>
      <c r="BD613" s="242">
        <f t="shared" si="81"/>
        <v>1.915841645470028</v>
      </c>
      <c r="BE613" s="510">
        <f t="shared" si="75"/>
        <v>-68381.625272093093</v>
      </c>
      <c r="BF613" s="161">
        <f t="shared" si="76"/>
        <v>1020118.0882596236</v>
      </c>
      <c r="BG613" s="2">
        <f t="shared" si="77"/>
        <v>1457661.11701603</v>
      </c>
      <c r="BI613">
        <f t="shared" si="78"/>
        <v>0</v>
      </c>
      <c r="BJ613" s="90">
        <f t="shared" si="79"/>
        <v>1</v>
      </c>
      <c r="BP613" s="206">
        <f t="shared" si="82"/>
        <v>1457661.11701603</v>
      </c>
    </row>
    <row r="614" spans="1:68">
      <c r="A614" s="11">
        <v>608</v>
      </c>
      <c r="C614" s="25">
        <v>0.92985508342338452</v>
      </c>
      <c r="D614" s="25">
        <v>7.0144916576615451E-2</v>
      </c>
      <c r="E614" s="426" t="e">
        <v>#REF!</v>
      </c>
      <c r="F614" s="25">
        <v>0.85779648370032402</v>
      </c>
      <c r="G614" s="25">
        <v>0.14220351629967598</v>
      </c>
      <c r="H614" s="426" t="e">
        <v>#REF!</v>
      </c>
      <c r="I614" s="25">
        <v>0.73589773121335522</v>
      </c>
      <c r="J614" s="25">
        <v>0.26410226878664483</v>
      </c>
      <c r="K614" s="426" t="e">
        <v>#REF!</v>
      </c>
      <c r="L614" s="25">
        <v>9.6833643231797994E-2</v>
      </c>
      <c r="M614" s="25">
        <v>0.4998503544980385</v>
      </c>
      <c r="N614" s="25">
        <v>0.40331600227016351</v>
      </c>
      <c r="O614" s="25">
        <v>-11.008543148916598</v>
      </c>
      <c r="P614" s="25">
        <v>3.4234886856746645E-2</v>
      </c>
      <c r="Q614" s="25">
        <v>6.9744087984552425E-5</v>
      </c>
      <c r="R614" s="25">
        <v>1.0522469143216679</v>
      </c>
      <c r="S614" s="146"/>
      <c r="T614">
        <v>0.95062739430764898</v>
      </c>
      <c r="U614">
        <v>0.44212512987516611</v>
      </c>
      <c r="V614">
        <v>0.35260862070385895</v>
      </c>
      <c r="W614">
        <v>1</v>
      </c>
      <c r="Y614" s="2">
        <v>415.4467763471846</v>
      </c>
      <c r="Z614" s="2">
        <v>1417.4881899347199</v>
      </c>
      <c r="AA614" s="2">
        <v>3782.0055289930315</v>
      </c>
      <c r="AB614" s="2">
        <v>5115.4034289323117</v>
      </c>
      <c r="AC614" s="2">
        <v>497.01259192600338</v>
      </c>
      <c r="AD614" s="2">
        <v>4896.0087547740422</v>
      </c>
      <c r="AE614" s="2">
        <v>540.51109430466215</v>
      </c>
      <c r="AF614" s="2">
        <v>1177.3071559175874</v>
      </c>
      <c r="AG614" s="2">
        <v>93.938377621913276</v>
      </c>
      <c r="AH614" s="2">
        <v>318.33537826192861</v>
      </c>
      <c r="AI614" s="2">
        <v>461572.21039231494</v>
      </c>
      <c r="AJ614" s="2">
        <v>428671.89779541863</v>
      </c>
      <c r="AL614" s="25">
        <v>0.91340744601397328</v>
      </c>
      <c r="AM614" s="25">
        <v>0.91607433683108008</v>
      </c>
      <c r="AN614" s="25">
        <v>0.91339799582449022</v>
      </c>
      <c r="AO614" s="25">
        <v>0.86817886363049435</v>
      </c>
      <c r="AP614" s="25">
        <v>0.67603554978382552</v>
      </c>
      <c r="AQ614" s="25">
        <v>0.91340744601397328</v>
      </c>
      <c r="AR614" s="25">
        <v>0.91607433683108008</v>
      </c>
      <c r="AS614" s="25">
        <v>0.91339799582449022</v>
      </c>
      <c r="AT614" s="25">
        <v>0.86817886363049435</v>
      </c>
      <c r="AU614" s="25">
        <v>0.67603554978382552</v>
      </c>
      <c r="AW614" s="1">
        <v>13.218600688917046</v>
      </c>
      <c r="AX614" s="1">
        <v>15.123758930002221</v>
      </c>
      <c r="AY614" s="2">
        <v>1385887.0188263943</v>
      </c>
      <c r="AZ614" s="1">
        <v>15.274636540356914</v>
      </c>
      <c r="BA614" s="1">
        <v>17.172257186454758</v>
      </c>
      <c r="BB614" s="2">
        <v>1196203.0175157445</v>
      </c>
      <c r="BC614" s="2">
        <f t="shared" si="80"/>
        <v>-189684.00131064979</v>
      </c>
      <c r="BD614" s="242">
        <f t="shared" si="81"/>
        <v>2.0560358514398676</v>
      </c>
      <c r="BE614" s="510">
        <f t="shared" si="75"/>
        <v>-92257.146769990286</v>
      </c>
      <c r="BF614" s="161">
        <f t="shared" si="76"/>
        <v>729089.09140033321</v>
      </c>
      <c r="BG614" s="2">
        <f t="shared" si="77"/>
        <v>1247738.8289413615</v>
      </c>
      <c r="BI614">
        <f t="shared" si="78"/>
        <v>0</v>
      </c>
      <c r="BJ614" s="90">
        <f t="shared" si="79"/>
        <v>1</v>
      </c>
      <c r="BP614" s="206">
        <f t="shared" si="82"/>
        <v>1247738.8289413615</v>
      </c>
    </row>
    <row r="615" spans="1:68">
      <c r="A615" s="11">
        <v>609</v>
      </c>
      <c r="C615" s="25">
        <v>0.92379388533304041</v>
      </c>
      <c r="D615" s="25">
        <v>7.6206114666959548E-2</v>
      </c>
      <c r="E615" s="426" t="e">
        <v>#REF!</v>
      </c>
      <c r="F615" s="25">
        <v>0.8571625629888513</v>
      </c>
      <c r="G615" s="25">
        <v>0.14283743701114865</v>
      </c>
      <c r="H615" s="426" t="e">
        <v>#REF!</v>
      </c>
      <c r="I615" s="25">
        <v>0.75105568113402565</v>
      </c>
      <c r="J615" s="25">
        <v>0.2489443188659744</v>
      </c>
      <c r="K615" s="426" t="e">
        <v>#REF!</v>
      </c>
      <c r="L615" s="25">
        <v>7.4985434071064727E-2</v>
      </c>
      <c r="M615" s="25">
        <v>0.49937156513531827</v>
      </c>
      <c r="N615" s="25">
        <v>0.42564300079361694</v>
      </c>
      <c r="O615" s="25">
        <v>-11.22464197042428</v>
      </c>
      <c r="P615" s="25">
        <v>3.3285291532898401E-2</v>
      </c>
      <c r="Q615" s="25">
        <v>5.3992806888427013E-5</v>
      </c>
      <c r="R615" s="25">
        <v>1.0974703419450591</v>
      </c>
      <c r="S615" s="146"/>
      <c r="T615">
        <v>1.0000901912186873</v>
      </c>
      <c r="U615">
        <v>0.44540588643193446</v>
      </c>
      <c r="V615">
        <v>0.33104034567912516</v>
      </c>
      <c r="W615">
        <v>1</v>
      </c>
      <c r="Y615" s="2">
        <v>65.385024628867427</v>
      </c>
      <c r="Z615" s="2">
        <v>834.75192482024249</v>
      </c>
      <c r="AA615" s="2">
        <v>305.72417835575374</v>
      </c>
      <c r="AB615" s="2">
        <v>6388.533203027946</v>
      </c>
      <c r="AC615" s="2">
        <v>1404.7598822922678</v>
      </c>
      <c r="AD615" s="2">
        <v>1989.2903780785273</v>
      </c>
      <c r="AE615" s="2">
        <v>569.26244283330993</v>
      </c>
      <c r="AF615" s="2">
        <v>751.09259021578646</v>
      </c>
      <c r="AG615" s="2">
        <v>100.48890298869095</v>
      </c>
      <c r="AH615" s="2">
        <v>627.19202898149058</v>
      </c>
      <c r="AI615" s="2">
        <v>562983.48925747629</v>
      </c>
      <c r="AJ615" s="2">
        <v>533472.27333528281</v>
      </c>
      <c r="AL615" s="25">
        <v>0.91782154727790721</v>
      </c>
      <c r="AM615" s="25">
        <v>0.91544469296063835</v>
      </c>
      <c r="AN615" s="25">
        <v>0.91634972019574401</v>
      </c>
      <c r="AO615" s="25">
        <v>0.83876461648344225</v>
      </c>
      <c r="AP615" s="25">
        <v>0.80645048517169005</v>
      </c>
      <c r="AQ615" s="25">
        <v>0.91782154727790721</v>
      </c>
      <c r="AR615" s="25">
        <v>0.91544469296063835</v>
      </c>
      <c r="AS615" s="25">
        <v>0.91634972019574401</v>
      </c>
      <c r="AT615" s="25">
        <v>0.83876461648344225</v>
      </c>
      <c r="AU615" s="25">
        <v>0.80645048517169005</v>
      </c>
      <c r="AW615" s="1">
        <v>13.216288965314792</v>
      </c>
      <c r="AX615" s="1">
        <v>14.732812284367517</v>
      </c>
      <c r="AY615" s="2">
        <v>1543328.3261154469</v>
      </c>
      <c r="AZ615" s="1">
        <v>15.219741595277467</v>
      </c>
      <c r="BA615" s="1">
        <v>16.831394481591968</v>
      </c>
      <c r="BB615" s="2">
        <v>1235203.8115551698</v>
      </c>
      <c r="BC615" s="2">
        <f t="shared" si="80"/>
        <v>-308124.51456027711</v>
      </c>
      <c r="BD615" s="242">
        <f t="shared" si="81"/>
        <v>2.0034526299626751</v>
      </c>
      <c r="BE615" s="510">
        <f t="shared" si="75"/>
        <v>-153796.75563680162</v>
      </c>
      <c r="BF615" s="161">
        <f t="shared" si="76"/>
        <v>571277.90833491995</v>
      </c>
      <c r="BG615" s="2">
        <f t="shared" si="77"/>
        <v>1199954.8436892249</v>
      </c>
      <c r="BI615">
        <f t="shared" si="78"/>
        <v>0</v>
      </c>
      <c r="BJ615" s="90">
        <f t="shared" si="79"/>
        <v>1</v>
      </c>
      <c r="BP615" s="206">
        <f t="shared" si="82"/>
        <v>1199954.8436892249</v>
      </c>
    </row>
    <row r="616" spans="1:68">
      <c r="A616" s="11">
        <v>610</v>
      </c>
      <c r="C616" s="25">
        <v>0.92478555505975391</v>
      </c>
      <c r="D616" s="25">
        <v>7.5214444940246122E-2</v>
      </c>
      <c r="E616" s="426" t="e">
        <v>#REF!</v>
      </c>
      <c r="F616" s="25">
        <v>0.86318661592267598</v>
      </c>
      <c r="G616" s="25">
        <v>0.13681338407732405</v>
      </c>
      <c r="H616" s="426" t="e">
        <v>#REF!</v>
      </c>
      <c r="I616" s="25">
        <v>0.72818794536734854</v>
      </c>
      <c r="J616" s="25">
        <v>0.27181205463265146</v>
      </c>
      <c r="K616" s="426" t="e">
        <v>#REF!</v>
      </c>
      <c r="L616" s="25">
        <v>7.8224196644586019E-2</v>
      </c>
      <c r="M616" s="25">
        <v>0.5033127082918829</v>
      </c>
      <c r="N616" s="25">
        <v>0.41846309506353108</v>
      </c>
      <c r="O616" s="25">
        <v>-11.36057564342458</v>
      </c>
      <c r="P616" s="25">
        <v>3.5012770149790137E-2</v>
      </c>
      <c r="Q616" s="25">
        <v>5.0676954496064158E-5</v>
      </c>
      <c r="R616" s="25">
        <v>1.0983992509671068</v>
      </c>
      <c r="S616" s="146"/>
      <c r="T616">
        <v>0.99253751377330124</v>
      </c>
      <c r="U616">
        <v>0.42670898516881073</v>
      </c>
      <c r="V616">
        <v>0.3632009601331917</v>
      </c>
      <c r="W616">
        <v>1</v>
      </c>
      <c r="Y616" s="2">
        <v>905.33122610189105</v>
      </c>
      <c r="Z616" s="2">
        <v>4449.8353843582172</v>
      </c>
      <c r="AA616" s="2">
        <v>776.7953027580985</v>
      </c>
      <c r="AB616" s="2">
        <v>3244.3508488602906</v>
      </c>
      <c r="AC616" s="2">
        <v>1462.6025642354514</v>
      </c>
      <c r="AD616" s="2">
        <v>662.96574357919246</v>
      </c>
      <c r="AE616" s="2">
        <v>577.80218938784958</v>
      </c>
      <c r="AF616" s="2">
        <v>1041.3129005369556</v>
      </c>
      <c r="AG616" s="2">
        <v>94.543795853638656</v>
      </c>
      <c r="AH616" s="2">
        <v>384.21421318702318</v>
      </c>
      <c r="AI616" s="2">
        <v>536729.93812189961</v>
      </c>
      <c r="AJ616" s="2">
        <v>508833.93875815638</v>
      </c>
      <c r="AL616" s="25">
        <v>0.91628858772458899</v>
      </c>
      <c r="AM616" s="25">
        <v>0.90874556442945575</v>
      </c>
      <c r="AN616" s="25">
        <v>0.91076420627413324</v>
      </c>
      <c r="AO616" s="25">
        <v>0.89236057232564858</v>
      </c>
      <c r="AP616" s="25">
        <v>0.68074954959986955</v>
      </c>
      <c r="AQ616" s="25">
        <v>0.91628858772458899</v>
      </c>
      <c r="AR616" s="25">
        <v>0.90874556442945575</v>
      </c>
      <c r="AS616" s="25">
        <v>0.91076420627413324</v>
      </c>
      <c r="AT616" s="25">
        <v>0.89236057232564858</v>
      </c>
      <c r="AU616" s="25">
        <v>0.68074954959986955</v>
      </c>
      <c r="AW616" s="1">
        <v>13.044669808924137</v>
      </c>
      <c r="AX616" s="1">
        <v>14.850649306738971</v>
      </c>
      <c r="AY616" s="2">
        <v>1595389.9966307308</v>
      </c>
      <c r="AZ616" s="1">
        <v>15.068415389029717</v>
      </c>
      <c r="BA616" s="1">
        <v>16.909001810513011</v>
      </c>
      <c r="BB616" s="2">
        <v>1160133.9608223413</v>
      </c>
      <c r="BC616" s="2">
        <f t="shared" si="80"/>
        <v>-435256.03580838954</v>
      </c>
      <c r="BD616" s="242">
        <f t="shared" si="81"/>
        <v>2.0237455801055795</v>
      </c>
      <c r="BE616" s="510">
        <f t="shared" si="75"/>
        <v>-215074.48371335398</v>
      </c>
      <c r="BF616" s="161">
        <f t="shared" si="76"/>
        <v>491757.17279713112</v>
      </c>
      <c r="BG616" s="2">
        <f t="shared" si="77"/>
        <v>1250812.5014224134</v>
      </c>
      <c r="BI616">
        <f t="shared" si="78"/>
        <v>0</v>
      </c>
      <c r="BJ616" s="90">
        <f t="shared" si="79"/>
        <v>1</v>
      </c>
      <c r="BP616" s="206">
        <f t="shared" si="82"/>
        <v>1250812.5014224134</v>
      </c>
    </row>
    <row r="617" spans="1:68">
      <c r="A617" s="11">
        <v>611</v>
      </c>
      <c r="C617" s="25">
        <v>0.92507672637802785</v>
      </c>
      <c r="D617" s="25">
        <v>7.4923273621972181E-2</v>
      </c>
      <c r="E617" s="426" t="e">
        <v>#REF!</v>
      </c>
      <c r="F617" s="25">
        <v>0.85775673591068169</v>
      </c>
      <c r="G617" s="25">
        <v>0.14224326408931828</v>
      </c>
      <c r="H617" s="426" t="e">
        <v>#REF!</v>
      </c>
      <c r="I617" s="25">
        <v>0.73724815063346072</v>
      </c>
      <c r="J617" s="25">
        <v>0.26275184936653923</v>
      </c>
      <c r="K617" s="426" t="e">
        <v>#REF!</v>
      </c>
      <c r="L617" s="25">
        <v>5.6375941536149221E-2</v>
      </c>
      <c r="M617" s="25">
        <v>0.5007885811580659</v>
      </c>
      <c r="N617" s="25">
        <v>0.44283547730578487</v>
      </c>
      <c r="O617" s="25">
        <v>-10.837736381801628</v>
      </c>
      <c r="P617" s="25">
        <v>3.3415927778835362E-2</v>
      </c>
      <c r="Q617" s="25">
        <v>7.9937345203952504E-5</v>
      </c>
      <c r="R617" s="25">
        <v>1.0373588886769425</v>
      </c>
      <c r="S617" s="146"/>
      <c r="T617">
        <v>0.9512053760280913</v>
      </c>
      <c r="U617">
        <v>0.44607685449380724</v>
      </c>
      <c r="V617">
        <v>0.34989422675459469</v>
      </c>
      <c r="W617">
        <v>1</v>
      </c>
      <c r="Y617" s="2">
        <v>486.53462971971567</v>
      </c>
      <c r="Z617" s="2">
        <v>9675.1154398093859</v>
      </c>
      <c r="AA617" s="2">
        <v>636.77229638134611</v>
      </c>
      <c r="AB617" s="2">
        <v>2248.7535558763639</v>
      </c>
      <c r="AC617" s="2">
        <v>476.2560204509515</v>
      </c>
      <c r="AD617" s="2">
        <v>1052.2270418658718</v>
      </c>
      <c r="AE617" s="2">
        <v>621.78699385153504</v>
      </c>
      <c r="AF617" s="2">
        <v>1196.8752983636439</v>
      </c>
      <c r="AG617" s="2">
        <v>63.53231336511287</v>
      </c>
      <c r="AH617" s="2">
        <v>326.73441739974817</v>
      </c>
      <c r="AI617" s="2">
        <v>478113.79658421641</v>
      </c>
      <c r="AJ617" s="2">
        <v>443650.69693872624</v>
      </c>
      <c r="AL617" s="25">
        <v>0.91661053844122287</v>
      </c>
      <c r="AM617" s="25">
        <v>0.91265471567093093</v>
      </c>
      <c r="AN617" s="25">
        <v>0.91050642827648454</v>
      </c>
      <c r="AO617" s="25">
        <v>0.87440401672931389</v>
      </c>
      <c r="AP617" s="25">
        <v>0.8303202196955578</v>
      </c>
      <c r="AQ617" s="25">
        <v>0.91661053844122287</v>
      </c>
      <c r="AR617" s="25">
        <v>0.91265471567093093</v>
      </c>
      <c r="AS617" s="25">
        <v>0.91050642827648454</v>
      </c>
      <c r="AT617" s="25">
        <v>0.87440401672931389</v>
      </c>
      <c r="AU617" s="25">
        <v>0.8303202196955578</v>
      </c>
      <c r="AW617" s="1">
        <v>13.222266022137651</v>
      </c>
      <c r="AX617" s="1">
        <v>14.685630855307538</v>
      </c>
      <c r="AY617" s="2">
        <v>1463109.2444903508</v>
      </c>
      <c r="AZ617" s="1">
        <v>15.266279311983356</v>
      </c>
      <c r="BA617" s="1">
        <v>16.857722161971825</v>
      </c>
      <c r="BB617" s="2">
        <v>1006904.4655520156</v>
      </c>
      <c r="BC617" s="2">
        <f t="shared" si="80"/>
        <v>-456204.77893833525</v>
      </c>
      <c r="BD617" s="242">
        <f t="shared" si="81"/>
        <v>2.0440132898457044</v>
      </c>
      <c r="BE617" s="510">
        <f t="shared" si="75"/>
        <v>-223190.71074766477</v>
      </c>
      <c r="BF617" s="161">
        <f t="shared" si="76"/>
        <v>652453.3190516734</v>
      </c>
      <c r="BG617" s="2">
        <f t="shared" si="77"/>
        <v>1435700.224365321</v>
      </c>
      <c r="BI617">
        <f t="shared" si="78"/>
        <v>0</v>
      </c>
      <c r="BJ617" s="90">
        <f t="shared" si="79"/>
        <v>1</v>
      </c>
      <c r="BP617" s="206">
        <f t="shared" si="82"/>
        <v>1435700.224365321</v>
      </c>
    </row>
    <row r="618" spans="1:68">
      <c r="A618" s="11">
        <v>612</v>
      </c>
      <c r="C618" s="25">
        <v>0.92939124560842745</v>
      </c>
      <c r="D618" s="25">
        <v>7.0608754391572562E-2</v>
      </c>
      <c r="E618" s="426" t="e">
        <v>#REF!</v>
      </c>
      <c r="F618" s="25">
        <v>0.85771754558402713</v>
      </c>
      <c r="G618" s="25">
        <v>0.14228245441597293</v>
      </c>
      <c r="H618" s="426" t="e">
        <v>#REF!</v>
      </c>
      <c r="I618" s="25">
        <v>0.74741144899873535</v>
      </c>
      <c r="J618" s="25">
        <v>0.25258855100126465</v>
      </c>
      <c r="K618" s="426" t="e">
        <v>#REF!</v>
      </c>
      <c r="L618" s="25">
        <v>0.12143638463279793</v>
      </c>
      <c r="M618" s="25">
        <v>0.49792075433328176</v>
      </c>
      <c r="N618" s="25">
        <v>0.38064286103392031</v>
      </c>
      <c r="O618" s="25">
        <v>-11.066670098743144</v>
      </c>
      <c r="P618" s="25">
        <v>3.5218196242016143E-2</v>
      </c>
      <c r="Q618" s="25">
        <v>6.8580257473877272E-5</v>
      </c>
      <c r="R618" s="25">
        <v>1.0572894355064486</v>
      </c>
      <c r="S618" s="146"/>
      <c r="T618">
        <v>0.95929698398184893</v>
      </c>
      <c r="U618">
        <v>0.44908801206306243</v>
      </c>
      <c r="V618">
        <v>0.33626622346073826</v>
      </c>
      <c r="W618">
        <v>1</v>
      </c>
      <c r="Y618" s="2">
        <v>617.16583033266249</v>
      </c>
      <c r="Z618" s="2">
        <v>5542.3565985006644</v>
      </c>
      <c r="AA618" s="2">
        <v>1827.7479412602918</v>
      </c>
      <c r="AB618" s="2">
        <v>26022.185109044836</v>
      </c>
      <c r="AC618" s="2">
        <v>26.722575132059088</v>
      </c>
      <c r="AD618" s="2">
        <v>1480.6797867586795</v>
      </c>
      <c r="AE618" s="2">
        <v>542.52115128258617</v>
      </c>
      <c r="AF618" s="2">
        <v>982.80218795303824</v>
      </c>
      <c r="AG618" s="2">
        <v>133.83144976950703</v>
      </c>
      <c r="AH618" s="2">
        <v>425.16086428970772</v>
      </c>
      <c r="AI618" s="2">
        <v>523805.89018333197</v>
      </c>
      <c r="AJ618" s="2">
        <v>498897.11081674043</v>
      </c>
      <c r="AL618" s="25">
        <v>0.91742628541202009</v>
      </c>
      <c r="AM618" s="25">
        <v>0.91744373056030715</v>
      </c>
      <c r="AN618" s="25">
        <v>0.9107985602000952</v>
      </c>
      <c r="AO618" s="25">
        <v>0.87221998219567176</v>
      </c>
      <c r="AP618" s="25">
        <v>0.67345180573769903</v>
      </c>
      <c r="AQ618" s="25">
        <v>0.91742628541202009</v>
      </c>
      <c r="AR618" s="25">
        <v>0.91744373056030715</v>
      </c>
      <c r="AS618" s="25">
        <v>0.9107985602000952</v>
      </c>
      <c r="AT618" s="25">
        <v>0.87221998219567176</v>
      </c>
      <c r="AU618" s="25">
        <v>0.67345180573769903</v>
      </c>
      <c r="AW618" s="1">
        <v>13.353073058524439</v>
      </c>
      <c r="AX618" s="1">
        <v>15.255962358602304</v>
      </c>
      <c r="AY618" s="2">
        <v>1714143.2175163371</v>
      </c>
      <c r="AZ618" s="1">
        <v>15.393739290540715</v>
      </c>
      <c r="BA618" s="1">
        <v>17.277619341009448</v>
      </c>
      <c r="BB618" s="2">
        <v>1648413.9067401374</v>
      </c>
      <c r="BC618" s="2">
        <f t="shared" si="80"/>
        <v>-65729.31077619968</v>
      </c>
      <c r="BD618" s="242">
        <f t="shared" si="81"/>
        <v>2.0406662320162763</v>
      </c>
      <c r="BE618" s="510">
        <f t="shared" si="75"/>
        <v>-32209.731187277972</v>
      </c>
      <c r="BF618" s="161">
        <f t="shared" si="76"/>
        <v>422348.4718475733</v>
      </c>
      <c r="BG618" s="2">
        <f t="shared" si="77"/>
        <v>814584.379746377</v>
      </c>
      <c r="BI618">
        <f t="shared" si="78"/>
        <v>0</v>
      </c>
      <c r="BJ618" s="90">
        <f t="shared" si="79"/>
        <v>1</v>
      </c>
      <c r="BP618" s="206">
        <f t="shared" si="82"/>
        <v>814584.379746377</v>
      </c>
    </row>
    <row r="619" spans="1:68">
      <c r="A619" s="11">
        <v>613</v>
      </c>
      <c r="C619" s="25">
        <v>0.91703677629915603</v>
      </c>
      <c r="D619" s="25">
        <v>8.296322370084401E-2</v>
      </c>
      <c r="E619" s="426" t="e">
        <v>#REF!</v>
      </c>
      <c r="F619" s="25">
        <v>0.85437934138820004</v>
      </c>
      <c r="G619" s="25">
        <v>0.14562065861179999</v>
      </c>
      <c r="H619" s="426" t="e">
        <v>#REF!</v>
      </c>
      <c r="I619" s="25">
        <v>0.73215507830923576</v>
      </c>
      <c r="J619" s="25">
        <v>0.26784492169076424</v>
      </c>
      <c r="K619" s="426" t="e">
        <v>#REF!</v>
      </c>
      <c r="L619" s="25">
        <v>0.2027010586596063</v>
      </c>
      <c r="M619" s="25">
        <v>0.49726676203637254</v>
      </c>
      <c r="N619" s="25">
        <v>0.30003217930402115</v>
      </c>
      <c r="O619" s="25">
        <v>-11.124800429958164</v>
      </c>
      <c r="P619" s="25">
        <v>3.5232351053648761E-2</v>
      </c>
      <c r="Q619" s="25">
        <v>6.4745802502321124E-5</v>
      </c>
      <c r="R619" s="25">
        <v>1.0525638177676533</v>
      </c>
      <c r="S619" s="146"/>
      <c r="T619">
        <v>1.0629240145275265</v>
      </c>
      <c r="U619">
        <v>0.45372438810672772</v>
      </c>
      <c r="V619">
        <v>0.35770838730634463</v>
      </c>
      <c r="W619">
        <v>1</v>
      </c>
      <c r="Y619" s="2">
        <v>266.01449957914303</v>
      </c>
      <c r="Z619" s="2">
        <v>8787.4366885194377</v>
      </c>
      <c r="AA619" s="2">
        <v>1034.7464498180984</v>
      </c>
      <c r="AB619" s="2">
        <v>284.4287791781594</v>
      </c>
      <c r="AC619" s="2">
        <v>1272.5810588504251</v>
      </c>
      <c r="AD619" s="2">
        <v>1541.8044143664683</v>
      </c>
      <c r="AE619" s="2">
        <v>631.2272965115277</v>
      </c>
      <c r="AF619" s="2">
        <v>754.52582469059928</v>
      </c>
      <c r="AG619" s="2">
        <v>151.64606287553565</v>
      </c>
      <c r="AH619" s="2">
        <v>502.1560500392452</v>
      </c>
      <c r="AI619" s="2">
        <v>493521.20503932901</v>
      </c>
      <c r="AJ619" s="2">
        <v>458196.77307480155</v>
      </c>
      <c r="AL619" s="25">
        <v>0.91611425106563471</v>
      </c>
      <c r="AM619" s="25">
        <v>0.9193238746359913</v>
      </c>
      <c r="AN619" s="25">
        <v>0.91400468224245057</v>
      </c>
      <c r="AO619" s="25">
        <v>0.89756609555367484</v>
      </c>
      <c r="AP619" s="25">
        <v>0.65757203888412863</v>
      </c>
      <c r="AQ619" s="25">
        <v>0.91611425106563471</v>
      </c>
      <c r="AR619" s="25">
        <v>0.9193238746359913</v>
      </c>
      <c r="AS619" s="25">
        <v>0.91400468224245057</v>
      </c>
      <c r="AT619" s="25">
        <v>0.89756609555367484</v>
      </c>
      <c r="AU619" s="25">
        <v>0.65757203888412863</v>
      </c>
      <c r="AW619" s="1">
        <v>13.571110254509168</v>
      </c>
      <c r="AX619" s="1">
        <v>15.716772445432786</v>
      </c>
      <c r="AY619" s="2">
        <v>2056635.9993196672</v>
      </c>
      <c r="AZ619" s="1">
        <v>15.237618641516242</v>
      </c>
      <c r="BA619" s="1">
        <v>17.301950628182283</v>
      </c>
      <c r="BB619" s="2">
        <v>1488351.6832588019</v>
      </c>
      <c r="BC619" s="2">
        <f t="shared" si="80"/>
        <v>-568284.3160608653</v>
      </c>
      <c r="BD619" s="242">
        <f t="shared" si="81"/>
        <v>1.6665083870070738</v>
      </c>
      <c r="BE619" s="510">
        <f t="shared" si="75"/>
        <v>-341002.97393730015</v>
      </c>
      <c r="BF619" s="161">
        <f t="shared" si="76"/>
        <v>114741.64140179963</v>
      </c>
      <c r="BG619" s="2">
        <f t="shared" si="77"/>
        <v>949667.29938379698</v>
      </c>
      <c r="BI619">
        <f t="shared" si="78"/>
        <v>0</v>
      </c>
      <c r="BJ619" s="90">
        <f t="shared" si="79"/>
        <v>1</v>
      </c>
      <c r="BP619" s="206">
        <f t="shared" si="82"/>
        <v>949667.29938379698</v>
      </c>
    </row>
    <row r="620" spans="1:68">
      <c r="A620" s="11">
        <v>614</v>
      </c>
      <c r="C620" s="25">
        <v>0.91945645303922896</v>
      </c>
      <c r="D620" s="25">
        <v>8.0543546960771081E-2</v>
      </c>
      <c r="E620" s="426" t="e">
        <v>#REF!</v>
      </c>
      <c r="F620" s="25">
        <v>0.85552659460537861</v>
      </c>
      <c r="G620" s="25">
        <v>0.14447340539462142</v>
      </c>
      <c r="H620" s="426" t="e">
        <v>#REF!</v>
      </c>
      <c r="I620" s="25">
        <v>0.74853071284569195</v>
      </c>
      <c r="J620" s="25">
        <v>0.25146928715430805</v>
      </c>
      <c r="K620" s="426" t="e">
        <v>#REF!</v>
      </c>
      <c r="L620" s="25">
        <v>0.1082441554853929</v>
      </c>
      <c r="M620" s="25">
        <v>0.50116102508188787</v>
      </c>
      <c r="N620" s="25">
        <v>0.39059481943271923</v>
      </c>
      <c r="O620" s="25">
        <v>-11.159442876710502</v>
      </c>
      <c r="P620" s="25">
        <v>3.4251033332135285E-2</v>
      </c>
      <c r="Q620" s="25">
        <v>6.0015993270041534E-5</v>
      </c>
      <c r="R620" s="25">
        <v>1.0746294551754936</v>
      </c>
      <c r="S620" s="146"/>
      <c r="T620">
        <v>1.0112673490885051</v>
      </c>
      <c r="U620">
        <v>0.44567815719358439</v>
      </c>
      <c r="V620">
        <v>0.33508508405266602</v>
      </c>
      <c r="W620">
        <v>1</v>
      </c>
      <c r="Y620" s="2">
        <v>4.660943139667002</v>
      </c>
      <c r="Z620" s="2">
        <v>8058.5457032151198</v>
      </c>
      <c r="AA620" s="2">
        <v>476.95620379324549</v>
      </c>
      <c r="AB620" s="2">
        <v>1844.7193958562118</v>
      </c>
      <c r="AC620" s="2">
        <v>898.04597066835265</v>
      </c>
      <c r="AD620" s="2">
        <v>2016.594217626209</v>
      </c>
      <c r="AE620" s="2">
        <v>542.89759458855406</v>
      </c>
      <c r="AF620" s="2">
        <v>1350.7134891454164</v>
      </c>
      <c r="AG620" s="2">
        <v>77.239864768591033</v>
      </c>
      <c r="AH620" s="2">
        <v>150.32103667511959</v>
      </c>
      <c r="AI620" s="2">
        <v>550230.78368165379</v>
      </c>
      <c r="AJ620" s="2">
        <v>514568.67908584274</v>
      </c>
      <c r="AL620" s="25">
        <v>0.91937154238591456</v>
      </c>
      <c r="AM620" s="25">
        <v>0.91585406409734105</v>
      </c>
      <c r="AN620" s="25">
        <v>0.90088547626756932</v>
      </c>
      <c r="AO620" s="25">
        <v>0.86715527935128633</v>
      </c>
      <c r="AP620" s="25">
        <v>0.67866512005164537</v>
      </c>
      <c r="AQ620" s="25">
        <v>0.91937154238591456</v>
      </c>
      <c r="AR620" s="25">
        <v>0.91585406409734105</v>
      </c>
      <c r="AS620" s="25">
        <v>0.90088547626756932</v>
      </c>
      <c r="AT620" s="25">
        <v>0.86715527935128633</v>
      </c>
      <c r="AU620" s="25">
        <v>0.67866512005164537</v>
      </c>
      <c r="AW620" s="1">
        <v>13.027787612954144</v>
      </c>
      <c r="AX620" s="1">
        <v>14.892560332938427</v>
      </c>
      <c r="AY620" s="2">
        <v>1818554.8530340698</v>
      </c>
      <c r="AZ620" s="1">
        <v>15.021527983397279</v>
      </c>
      <c r="BA620" s="1">
        <v>16.89494613270222</v>
      </c>
      <c r="BB620" s="2">
        <v>1307580.9590172968</v>
      </c>
      <c r="BC620" s="2">
        <f t="shared" si="80"/>
        <v>-510973.89401677297</v>
      </c>
      <c r="BD620" s="242">
        <f t="shared" si="81"/>
        <v>1.9937403704431347</v>
      </c>
      <c r="BE620" s="510">
        <f t="shared" si="75"/>
        <v>-256289.0843722056</v>
      </c>
      <c r="BF620" s="161">
        <f t="shared" si="76"/>
        <v>265891.16503859335</v>
      </c>
      <c r="BG620" s="2">
        <f t="shared" si="77"/>
        <v>1095863.5183262681</v>
      </c>
      <c r="BI620">
        <f t="shared" si="78"/>
        <v>0</v>
      </c>
      <c r="BJ620" s="90">
        <f t="shared" si="79"/>
        <v>1</v>
      </c>
      <c r="BP620" s="206">
        <f t="shared" si="82"/>
        <v>1095863.5183262681</v>
      </c>
    </row>
    <row r="621" spans="1:68">
      <c r="A621" s="11">
        <v>615</v>
      </c>
      <c r="C621" s="25">
        <v>0.92397007257258967</v>
      </c>
      <c r="D621" s="25">
        <v>7.6029927427410368E-2</v>
      </c>
      <c r="E621" s="426" t="e">
        <v>#REF!</v>
      </c>
      <c r="F621" s="25">
        <v>0.86183885564548346</v>
      </c>
      <c r="G621" s="25">
        <v>0.1381611443545166</v>
      </c>
      <c r="H621" s="426" t="e">
        <v>#REF!</v>
      </c>
      <c r="I621" s="25">
        <v>0.75519290614580104</v>
      </c>
      <c r="J621" s="25">
        <v>0.24480709385419894</v>
      </c>
      <c r="K621" s="426" t="e">
        <v>#REF!</v>
      </c>
      <c r="L621" s="25">
        <v>0.14702656907975958</v>
      </c>
      <c r="M621" s="25">
        <v>0.49906384362556716</v>
      </c>
      <c r="N621" s="25">
        <v>0.3539095872946732</v>
      </c>
      <c r="O621" s="25">
        <v>-10.916282426045406</v>
      </c>
      <c r="P621" s="25">
        <v>3.1634040018260173E-2</v>
      </c>
      <c r="Q621" s="25">
        <v>6.8570184548827855E-5</v>
      </c>
      <c r="R621" s="25">
        <v>1.0657971342517054</v>
      </c>
      <c r="S621" s="146"/>
      <c r="T621">
        <v>0.97040630553695306</v>
      </c>
      <c r="U621">
        <v>0.43251061471159841</v>
      </c>
      <c r="V621">
        <v>0.32585607116619431</v>
      </c>
      <c r="W621">
        <v>1</v>
      </c>
      <c r="Y621" s="2">
        <v>803.54514384123718</v>
      </c>
      <c r="Z621" s="2">
        <v>3255.0856207164124</v>
      </c>
      <c r="AA621" s="2">
        <v>2007.6939326477564</v>
      </c>
      <c r="AB621" s="2">
        <v>2743.8434995952152</v>
      </c>
      <c r="AC621" s="2">
        <v>1834.4702124886376</v>
      </c>
      <c r="AD621" s="2">
        <v>373.28931872410254</v>
      </c>
      <c r="AE621" s="2">
        <v>540.86751392904421</v>
      </c>
      <c r="AF621" s="2">
        <v>1220.2725515738289</v>
      </c>
      <c r="AG621" s="2">
        <v>92.076164598797305</v>
      </c>
      <c r="AH621" s="2">
        <v>457.00741041159955</v>
      </c>
      <c r="AI621" s="2">
        <v>593571.10081270093</v>
      </c>
      <c r="AJ621" s="2">
        <v>561948.54223670717</v>
      </c>
      <c r="AL621" s="25">
        <v>0.91321100288698276</v>
      </c>
      <c r="AM621" s="25">
        <v>0.91956726631788699</v>
      </c>
      <c r="AN621" s="25">
        <v>0.90829482491765368</v>
      </c>
      <c r="AO621" s="25">
        <v>0.86986353459022248</v>
      </c>
      <c r="AP621" s="25">
        <v>0.73632938068668841</v>
      </c>
      <c r="AQ621" s="25">
        <v>0.91321100288698276</v>
      </c>
      <c r="AR621" s="25">
        <v>0.91956726631788699</v>
      </c>
      <c r="AS621" s="25">
        <v>0.90829482491765368</v>
      </c>
      <c r="AT621" s="25">
        <v>0.86986353459022248</v>
      </c>
      <c r="AU621" s="25">
        <v>0.73632938068668841</v>
      </c>
      <c r="AW621" s="1">
        <v>13.338790166042145</v>
      </c>
      <c r="AX621" s="1">
        <v>15.145825537409239</v>
      </c>
      <c r="AY621" s="2">
        <v>2032763.9404935965</v>
      </c>
      <c r="AZ621" s="1">
        <v>15.429364475549681</v>
      </c>
      <c r="BA621" s="1">
        <v>17.259604750352985</v>
      </c>
      <c r="BB621" s="2">
        <v>1455360.9049783999</v>
      </c>
      <c r="BC621" s="2">
        <f t="shared" si="80"/>
        <v>-577403.03551519662</v>
      </c>
      <c r="BD621" s="242">
        <f t="shared" si="81"/>
        <v>2.0905743095075362</v>
      </c>
      <c r="BE621" s="510">
        <f t="shared" si="75"/>
        <v>-276193.4999819317</v>
      </c>
      <c r="BF621" s="161">
        <f t="shared" si="76"/>
        <v>101442.48607314681</v>
      </c>
      <c r="BG621" s="2">
        <f t="shared" si="77"/>
        <v>1013337.4111095492</v>
      </c>
      <c r="BI621">
        <f t="shared" si="78"/>
        <v>0</v>
      </c>
      <c r="BJ621" s="90">
        <f t="shared" si="79"/>
        <v>1</v>
      </c>
      <c r="BP621" s="206">
        <f t="shared" si="82"/>
        <v>1013337.4111095492</v>
      </c>
    </row>
    <row r="622" spans="1:68">
      <c r="A622" s="11">
        <v>616</v>
      </c>
      <c r="C622" s="25">
        <v>0.93090989311915262</v>
      </c>
      <c r="D622" s="25">
        <v>6.9090106880847421E-2</v>
      </c>
      <c r="E622" s="426" t="e">
        <v>#REF!</v>
      </c>
      <c r="F622" s="25">
        <v>0.85988999660951126</v>
      </c>
      <c r="G622" s="25">
        <v>0.14011000339048874</v>
      </c>
      <c r="H622" s="426" t="e">
        <v>#REF!</v>
      </c>
      <c r="I622" s="25">
        <v>0.75523338947877316</v>
      </c>
      <c r="J622" s="25">
        <v>0.24476661052122684</v>
      </c>
      <c r="K622" s="426" t="e">
        <v>#REF!</v>
      </c>
      <c r="L622" s="25">
        <v>0.14173750303012528</v>
      </c>
      <c r="M622" s="25">
        <v>0.49860151177498141</v>
      </c>
      <c r="N622" s="25">
        <v>0.35966098519489337</v>
      </c>
      <c r="O622" s="25">
        <v>-11.010356932794155</v>
      </c>
      <c r="P622" s="25">
        <v>3.4766282212504857E-2</v>
      </c>
      <c r="Q622" s="25">
        <v>7.1188940628035799E-5</v>
      </c>
      <c r="R622" s="25">
        <v>1.0539237499483529</v>
      </c>
      <c r="S622" s="146"/>
      <c r="T622">
        <v>0.90270742692060846</v>
      </c>
      <c r="U622">
        <v>0.43685574340514771</v>
      </c>
      <c r="V622">
        <v>0.326381535063204</v>
      </c>
      <c r="W622">
        <v>1</v>
      </c>
      <c r="Y622" s="2">
        <v>623.90282855789826</v>
      </c>
      <c r="Z622" s="2">
        <v>7294.0935347958057</v>
      </c>
      <c r="AA622" s="2">
        <v>914.14174198248872</v>
      </c>
      <c r="AB622" s="2">
        <v>10413.221628553456</v>
      </c>
      <c r="AC622" s="2">
        <v>2254.5514150443414</v>
      </c>
      <c r="AD622" s="2">
        <v>1306.507444748557</v>
      </c>
      <c r="AE622" s="2">
        <v>595.96998754109813</v>
      </c>
      <c r="AF622" s="2">
        <v>822.94717512470356</v>
      </c>
      <c r="AG622" s="2">
        <v>125.69591164370216</v>
      </c>
      <c r="AH622" s="2">
        <v>154.28183288088152</v>
      </c>
      <c r="AI622" s="2">
        <v>468752.20046919666</v>
      </c>
      <c r="AJ622" s="2">
        <v>435674.12702449947</v>
      </c>
      <c r="AL622" s="25">
        <v>0.91895145805813772</v>
      </c>
      <c r="AM622" s="25">
        <v>0.92078577054056265</v>
      </c>
      <c r="AN622" s="25">
        <v>0.91873954077273812</v>
      </c>
      <c r="AO622" s="25">
        <v>0.85722100155701086</v>
      </c>
      <c r="AP622" s="25">
        <v>0.61478685218010132</v>
      </c>
      <c r="AQ622" s="25">
        <v>0.91895145805813772</v>
      </c>
      <c r="AR622" s="25">
        <v>0.92078577054056265</v>
      </c>
      <c r="AS622" s="25">
        <v>0.91873954077273812</v>
      </c>
      <c r="AT622" s="25">
        <v>0.85722100155701086</v>
      </c>
      <c r="AU622" s="25">
        <v>0.61478685218010132</v>
      </c>
      <c r="AW622" s="1">
        <v>13.165283092967796</v>
      </c>
      <c r="AX622" s="1">
        <v>15.252167625013085</v>
      </c>
      <c r="AY622" s="2">
        <v>1666469.0766813389</v>
      </c>
      <c r="AZ622" s="1">
        <v>15.49023563886753</v>
      </c>
      <c r="BA622" s="1">
        <v>17.470661602853159</v>
      </c>
      <c r="BB622" s="2">
        <v>1242043.075361724</v>
      </c>
      <c r="BC622" s="2">
        <f t="shared" si="80"/>
        <v>-424426.00131961494</v>
      </c>
      <c r="BD622" s="242">
        <f t="shared" si="81"/>
        <v>2.324952545899734</v>
      </c>
      <c r="BE622" s="510">
        <f t="shared" si="75"/>
        <v>-182552.54373605558</v>
      </c>
      <c r="BF622" s="161">
        <f t="shared" si="76"/>
        <v>439976.21819350845</v>
      </c>
      <c r="BG622" s="2">
        <f t="shared" si="77"/>
        <v>1236394.626857081</v>
      </c>
      <c r="BI622">
        <f t="shared" si="78"/>
        <v>0</v>
      </c>
      <c r="BJ622" s="90">
        <f t="shared" si="79"/>
        <v>1</v>
      </c>
      <c r="BP622" s="206">
        <f t="shared" si="82"/>
        <v>1236394.626857081</v>
      </c>
    </row>
    <row r="623" spans="1:68">
      <c r="A623" s="11">
        <v>617</v>
      </c>
      <c r="C623" s="25">
        <v>0.92458523071074561</v>
      </c>
      <c r="D623" s="25">
        <v>7.5414769289254419E-2</v>
      </c>
      <c r="E623" s="426" t="e">
        <v>#REF!</v>
      </c>
      <c r="F623" s="25">
        <v>0.85257439846377681</v>
      </c>
      <c r="G623" s="25">
        <v>0.14742560153622314</v>
      </c>
      <c r="H623" s="426" t="e">
        <v>#REF!</v>
      </c>
      <c r="I623" s="25">
        <v>0.71777174752237582</v>
      </c>
      <c r="J623" s="25">
        <v>0.28222825247762418</v>
      </c>
      <c r="K623" s="426" t="e">
        <v>#REF!</v>
      </c>
      <c r="L623" s="25">
        <v>8.5097172584173708E-2</v>
      </c>
      <c r="M623" s="25">
        <v>0.49736634253037137</v>
      </c>
      <c r="N623" s="25">
        <v>0.41753648488545492</v>
      </c>
      <c r="O623" s="25">
        <v>-11.127090773165348</v>
      </c>
      <c r="P623" s="25">
        <v>3.5051359594680455E-2</v>
      </c>
      <c r="Q623" s="25">
        <v>6.4108495341618556E-5</v>
      </c>
      <c r="R623" s="25">
        <v>1.0661796432700881</v>
      </c>
      <c r="S623" s="146"/>
      <c r="T623">
        <v>0.99831065239219807</v>
      </c>
      <c r="U623">
        <v>0.45189510320313686</v>
      </c>
      <c r="V623">
        <v>0.3750295173564826</v>
      </c>
      <c r="W623">
        <v>1</v>
      </c>
      <c r="Y623" s="2">
        <v>583.98478680907567</v>
      </c>
      <c r="Z623" s="2">
        <v>4674.9810355955442</v>
      </c>
      <c r="AA623" s="2">
        <v>573.05209388019932</v>
      </c>
      <c r="AB623" s="2">
        <v>6579.9157205896108</v>
      </c>
      <c r="AC623" s="2">
        <v>131.11882806408457</v>
      </c>
      <c r="AD623" s="2">
        <v>140.61127252072836</v>
      </c>
      <c r="AE623" s="2">
        <v>531.26829653725576</v>
      </c>
      <c r="AF623" s="2">
        <v>1091.1135030811774</v>
      </c>
      <c r="AG623" s="2">
        <v>107.27205403769716</v>
      </c>
      <c r="AH623" s="2">
        <v>346.7676038733747</v>
      </c>
      <c r="AI623" s="2">
        <v>546322.35448949563</v>
      </c>
      <c r="AJ623" s="2">
        <v>519726.05086840945</v>
      </c>
      <c r="AL623" s="25">
        <v>0.91960146240750074</v>
      </c>
      <c r="AM623" s="25">
        <v>0.92003146160016192</v>
      </c>
      <c r="AN623" s="25">
        <v>0.91594891196320916</v>
      </c>
      <c r="AO623" s="25">
        <v>0.85831440558618932</v>
      </c>
      <c r="AP623" s="25">
        <v>0.76919648991918854</v>
      </c>
      <c r="AQ623" s="25">
        <v>0.91960146240750074</v>
      </c>
      <c r="AR623" s="25">
        <v>0.92003146160016192</v>
      </c>
      <c r="AS623" s="25">
        <v>0.91594891196320916</v>
      </c>
      <c r="AT623" s="25">
        <v>0.85831440558618932</v>
      </c>
      <c r="AU623" s="25">
        <v>0.76919648991918854</v>
      </c>
      <c r="AW623" s="1">
        <v>13.302734830148355</v>
      </c>
      <c r="AX623" s="1">
        <v>14.894030445766367</v>
      </c>
      <c r="AY623" s="2">
        <v>1644338.1018426977</v>
      </c>
      <c r="AZ623" s="1">
        <v>15.137234990569857</v>
      </c>
      <c r="BA623" s="1">
        <v>16.780680770159012</v>
      </c>
      <c r="BB623" s="2">
        <v>1288176.9245837955</v>
      </c>
      <c r="BC623" s="2">
        <f t="shared" si="80"/>
        <v>-356161.17725890223</v>
      </c>
      <c r="BD623" s="242">
        <f t="shared" si="81"/>
        <v>1.8345001604215021</v>
      </c>
      <c r="BE623" s="510">
        <f t="shared" si="75"/>
        <v>-194146.16850023562</v>
      </c>
      <c r="BF623" s="161">
        <f t="shared" si="76"/>
        <v>484099.47098103911</v>
      </c>
      <c r="BG623" s="2">
        <f t="shared" si="77"/>
        <v>1133780.6739073815</v>
      </c>
      <c r="BI623">
        <f t="shared" si="78"/>
        <v>0</v>
      </c>
      <c r="BJ623" s="90">
        <f t="shared" si="79"/>
        <v>1</v>
      </c>
      <c r="BP623" s="206">
        <f t="shared" si="82"/>
        <v>1133780.6739073815</v>
      </c>
    </row>
    <row r="624" spans="1:68">
      <c r="A624" s="11">
        <v>618</v>
      </c>
      <c r="C624" s="25">
        <v>0.924126892134008</v>
      </c>
      <c r="D624" s="25">
        <v>7.5873107865991996E-2</v>
      </c>
      <c r="E624" s="426" t="e">
        <v>#REF!</v>
      </c>
      <c r="F624" s="25">
        <v>0.85166935902045982</v>
      </c>
      <c r="G624" s="25">
        <v>0.14833064097954021</v>
      </c>
      <c r="H624" s="426" t="e">
        <v>#REF!</v>
      </c>
      <c r="I624" s="25">
        <v>0.75914354102164883</v>
      </c>
      <c r="J624" s="25">
        <v>0.24085645897835115</v>
      </c>
      <c r="K624" s="426" t="e">
        <v>#REF!</v>
      </c>
      <c r="L624" s="25">
        <v>9.4008633278466869E-2</v>
      </c>
      <c r="M624" s="25">
        <v>0.50377881191052309</v>
      </c>
      <c r="N624" s="25">
        <v>0.40221255481101004</v>
      </c>
      <c r="O624" s="25">
        <v>-11.307572146234232</v>
      </c>
      <c r="P624" s="25">
        <v>3.7375890709406258E-2</v>
      </c>
      <c r="Q624" s="25">
        <v>5.9011115326450268E-5</v>
      </c>
      <c r="R624" s="25">
        <v>1.0682583575841695</v>
      </c>
      <c r="S624" s="146"/>
      <c r="T624">
        <v>1.0398158435474771</v>
      </c>
      <c r="U624">
        <v>0.46103713216933501</v>
      </c>
      <c r="V624">
        <v>0.32095682666302383</v>
      </c>
      <c r="W624">
        <v>1</v>
      </c>
      <c r="Y624" s="2">
        <v>60.075454588448792</v>
      </c>
      <c r="Z624" s="2">
        <v>464.72762306334027</v>
      </c>
      <c r="AA624" s="2">
        <v>192.15482091029156</v>
      </c>
      <c r="AB624" s="2">
        <v>2223.8226537069227</v>
      </c>
      <c r="AC624" s="2">
        <v>224.77347178375635</v>
      </c>
      <c r="AD624" s="2">
        <v>440.65133175774287</v>
      </c>
      <c r="AE624" s="2">
        <v>556.79536219674003</v>
      </c>
      <c r="AF624" s="2">
        <v>1147.959183531565</v>
      </c>
      <c r="AG624" s="2">
        <v>85.002261207242213</v>
      </c>
      <c r="AH624" s="2">
        <v>274.78320825250324</v>
      </c>
      <c r="AI624" s="2">
        <v>368260.76074301667</v>
      </c>
      <c r="AJ624" s="2">
        <v>336555.62130052986</v>
      </c>
      <c r="AL624" s="25">
        <v>0.92412977142856634</v>
      </c>
      <c r="AM624" s="25">
        <v>0.91692435298770869</v>
      </c>
      <c r="AN624" s="25">
        <v>0.90746632089753509</v>
      </c>
      <c r="AO624" s="25">
        <v>0.89678351132091649</v>
      </c>
      <c r="AP624" s="25">
        <v>0.67555159319853808</v>
      </c>
      <c r="AQ624" s="25">
        <v>0.92412977142856634</v>
      </c>
      <c r="AR624" s="25">
        <v>0.91692435298770869</v>
      </c>
      <c r="AS624" s="25">
        <v>0.90746632089753509</v>
      </c>
      <c r="AT624" s="25">
        <v>0.89678351132091649</v>
      </c>
      <c r="AU624" s="25">
        <v>0.67555159319853808</v>
      </c>
      <c r="AW624" s="1">
        <v>13.389090176071228</v>
      </c>
      <c r="AX624" s="1">
        <v>15.184618807171228</v>
      </c>
      <c r="AY624" s="2">
        <v>1083534.390046878</v>
      </c>
      <c r="AZ624" s="1">
        <v>15.236892587345544</v>
      </c>
      <c r="BA624" s="1">
        <v>17.035843043617149</v>
      </c>
      <c r="BB624" s="2">
        <v>843087.34179761435</v>
      </c>
      <c r="BC624" s="2">
        <f t="shared" si="80"/>
        <v>-240447.04824926367</v>
      </c>
      <c r="BD624" s="242">
        <f t="shared" si="81"/>
        <v>1.8478024112743157</v>
      </c>
      <c r="BE624" s="510">
        <f t="shared" si="75"/>
        <v>-130125.95220256376</v>
      </c>
      <c r="BF624" s="161">
        <f t="shared" si="76"/>
        <v>1058720.0381245187</v>
      </c>
      <c r="BG624" s="2">
        <f t="shared" si="77"/>
        <v>1594815.4721776727</v>
      </c>
      <c r="BI624">
        <f t="shared" si="78"/>
        <v>0</v>
      </c>
      <c r="BJ624" s="90">
        <f t="shared" si="79"/>
        <v>1</v>
      </c>
      <c r="BP624" s="206">
        <f t="shared" si="82"/>
        <v>1594815.4721776727</v>
      </c>
    </row>
    <row r="625" spans="1:68">
      <c r="A625" s="11">
        <v>619</v>
      </c>
      <c r="C625" s="25">
        <v>0.92245102795868938</v>
      </c>
      <c r="D625" s="25">
        <v>7.7548972041310643E-2</v>
      </c>
      <c r="E625" s="426" t="e">
        <v>#REF!</v>
      </c>
      <c r="F625" s="25">
        <v>0.85583025103744825</v>
      </c>
      <c r="G625" s="25">
        <v>0.1441697489625518</v>
      </c>
      <c r="H625" s="426" t="e">
        <v>#REF!</v>
      </c>
      <c r="I625" s="25">
        <v>0.74028210071391265</v>
      </c>
      <c r="J625" s="25">
        <v>0.25971789928608735</v>
      </c>
      <c r="K625" s="426" t="e">
        <v>#REF!</v>
      </c>
      <c r="L625" s="25">
        <v>0.11715117683389464</v>
      </c>
      <c r="M625" s="25">
        <v>0.50095848243055996</v>
      </c>
      <c r="N625" s="25">
        <v>0.3818903407355454</v>
      </c>
      <c r="O625" s="25">
        <v>-11.249486063735075</v>
      </c>
      <c r="P625" s="25">
        <v>3.5173275755080051E-2</v>
      </c>
      <c r="Q625" s="25">
        <v>5.7014297855090703E-5</v>
      </c>
      <c r="R625" s="25">
        <v>1.0733792887982132</v>
      </c>
      <c r="S625" s="146"/>
      <c r="T625">
        <v>1.0363296359621346</v>
      </c>
      <c r="U625">
        <v>0.44793452086494473</v>
      </c>
      <c r="V625">
        <v>0.34969803354104484</v>
      </c>
      <c r="W625">
        <v>1</v>
      </c>
      <c r="Y625" s="2">
        <v>208.81912933582208</v>
      </c>
      <c r="Z625" s="2">
        <v>6894.6403038298913</v>
      </c>
      <c r="AA625" s="2">
        <v>115.04990229105498</v>
      </c>
      <c r="AB625" s="2">
        <v>27235.726009881375</v>
      </c>
      <c r="AC625" s="2">
        <v>690.28457226212799</v>
      </c>
      <c r="AD625" s="2">
        <v>354.4407843771607</v>
      </c>
      <c r="AE625" s="2">
        <v>484.12734398228343</v>
      </c>
      <c r="AF625" s="2">
        <v>1012.9520704684752</v>
      </c>
      <c r="AG625" s="2">
        <v>106.31076655004831</v>
      </c>
      <c r="AH625" s="2">
        <v>306.06143477992839</v>
      </c>
      <c r="AI625" s="2">
        <v>500236.03935659589</v>
      </c>
      <c r="AJ625" s="2">
        <v>468294.68516123883</v>
      </c>
      <c r="AL625" s="25">
        <v>0.92145654257268206</v>
      </c>
      <c r="AM625" s="25">
        <v>0.91031807620672189</v>
      </c>
      <c r="AN625" s="25">
        <v>0.91307937795054972</v>
      </c>
      <c r="AO625" s="25">
        <v>0.83251113977031488</v>
      </c>
      <c r="AP625" s="25">
        <v>0.59885821382065463</v>
      </c>
      <c r="AQ625" s="25">
        <v>0.92145654257268206</v>
      </c>
      <c r="AR625" s="25">
        <v>0.91031807620672189</v>
      </c>
      <c r="AS625" s="25">
        <v>0.91307937795054972</v>
      </c>
      <c r="AT625" s="25">
        <v>0.83251113977031488</v>
      </c>
      <c r="AU625" s="25">
        <v>0.59885821382065463</v>
      </c>
      <c r="AW625" s="1">
        <v>13.110088883539854</v>
      </c>
      <c r="AX625" s="1">
        <v>15.217104463859837</v>
      </c>
      <c r="AY625" s="2">
        <v>1670063.95204249</v>
      </c>
      <c r="AZ625" s="1">
        <v>14.986783796530474</v>
      </c>
      <c r="BA625" s="1">
        <v>17.030564643391138</v>
      </c>
      <c r="BB625" s="2">
        <v>1616411.2282915064</v>
      </c>
      <c r="BC625" s="2">
        <f t="shared" si="80"/>
        <v>-53652.723750983598</v>
      </c>
      <c r="BD625" s="242">
        <f t="shared" si="81"/>
        <v>1.8766949129906205</v>
      </c>
      <c r="BE625" s="510">
        <f t="shared" si="75"/>
        <v>-28588.942922792347</v>
      </c>
      <c r="BF625" s="161">
        <f t="shared" si="76"/>
        <v>427550.2693238866</v>
      </c>
      <c r="BG625" s="2">
        <f t="shared" si="77"/>
        <v>781474.17915336927</v>
      </c>
      <c r="BI625">
        <f t="shared" si="78"/>
        <v>0</v>
      </c>
      <c r="BJ625" s="90">
        <f t="shared" si="79"/>
        <v>1</v>
      </c>
      <c r="BP625" s="206">
        <f t="shared" si="82"/>
        <v>781474.17915336927</v>
      </c>
    </row>
    <row r="626" spans="1:68">
      <c r="A626" s="11">
        <v>620</v>
      </c>
      <c r="C626" s="25">
        <v>0.92781489624571423</v>
      </c>
      <c r="D626" s="25">
        <v>7.2185103754285829E-2</v>
      </c>
      <c r="E626" s="426" t="e">
        <v>#REF!</v>
      </c>
      <c r="F626" s="25">
        <v>0.85628335570470027</v>
      </c>
      <c r="G626" s="25">
        <v>0.14371664429529973</v>
      </c>
      <c r="H626" s="426" t="e">
        <v>#REF!</v>
      </c>
      <c r="I626" s="25">
        <v>0.73258619241572065</v>
      </c>
      <c r="J626" s="25">
        <v>0.26741380758427935</v>
      </c>
      <c r="K626" s="426" t="e">
        <v>#REF!</v>
      </c>
      <c r="L626" s="25">
        <v>0.12734971934507638</v>
      </c>
      <c r="M626" s="25">
        <v>0.50078688388780002</v>
      </c>
      <c r="N626" s="25">
        <v>0.3718633967671236</v>
      </c>
      <c r="O626" s="25">
        <v>-11.525522230700012</v>
      </c>
      <c r="P626" s="25">
        <v>3.5550800169796108E-2</v>
      </c>
      <c r="Q626" s="25">
        <v>4.3953046291693749E-5</v>
      </c>
      <c r="R626" s="25">
        <v>1.1159653780710885</v>
      </c>
      <c r="S626" s="146"/>
      <c r="T626">
        <v>0.95148762277966625</v>
      </c>
      <c r="U626">
        <v>0.44338738176507014</v>
      </c>
      <c r="V626">
        <v>0.35575151076632894</v>
      </c>
      <c r="W626">
        <v>1</v>
      </c>
      <c r="Y626" s="2">
        <v>1063.243486035358</v>
      </c>
      <c r="Z626" s="2">
        <v>4474.3704063440073</v>
      </c>
      <c r="AA626" s="2">
        <v>612.04048356015676</v>
      </c>
      <c r="AB626" s="2">
        <v>3975.9951806980603</v>
      </c>
      <c r="AC626" s="2">
        <v>2366.215591987946</v>
      </c>
      <c r="AD626" s="2">
        <v>967.1120479739111</v>
      </c>
      <c r="AE626" s="2">
        <v>524.43274554469349</v>
      </c>
      <c r="AF626" s="2">
        <v>1116.8367760093001</v>
      </c>
      <c r="AG626" s="2">
        <v>98.007696967304383</v>
      </c>
      <c r="AH626" s="2">
        <v>463.54019149055057</v>
      </c>
      <c r="AI626" s="2">
        <v>525199.54060043918</v>
      </c>
      <c r="AJ626" s="2">
        <v>492705.5279231256</v>
      </c>
      <c r="AL626" s="25">
        <v>0.91276674719840589</v>
      </c>
      <c r="AM626" s="25">
        <v>0.91348460673047671</v>
      </c>
      <c r="AN626" s="25">
        <v>0.91404210170572497</v>
      </c>
      <c r="AO626" s="25">
        <v>0.87048434128903029</v>
      </c>
      <c r="AP626" s="25">
        <v>0.80523805323103093</v>
      </c>
      <c r="AQ626" s="25">
        <v>0.91276674719840589</v>
      </c>
      <c r="AR626" s="25">
        <v>0.91348460673047671</v>
      </c>
      <c r="AS626" s="25">
        <v>0.91404210170572497</v>
      </c>
      <c r="AT626" s="25">
        <v>0.87048434128903029</v>
      </c>
      <c r="AU626" s="25">
        <v>0.80523805323103093</v>
      </c>
      <c r="AW626" s="1">
        <v>13.471108982979635</v>
      </c>
      <c r="AX626" s="1">
        <v>15.083191097947857</v>
      </c>
      <c r="AY626" s="2">
        <v>1713555.9960853742</v>
      </c>
      <c r="AZ626" s="1">
        <v>15.420009184295512</v>
      </c>
      <c r="BA626" s="1">
        <v>17.120262924094966</v>
      </c>
      <c r="BB626" s="2">
        <v>1239702.5727772694</v>
      </c>
      <c r="BC626" s="2">
        <f t="shared" si="80"/>
        <v>-473853.42330810474</v>
      </c>
      <c r="BD626" s="242">
        <f t="shared" si="81"/>
        <v>1.9489002013158778</v>
      </c>
      <c r="BE626" s="510">
        <f t="shared" si="75"/>
        <v>-243138.88571008598</v>
      </c>
      <c r="BF626" s="161">
        <f t="shared" si="76"/>
        <v>441821.44119136734</v>
      </c>
      <c r="BG626" s="2">
        <f t="shared" si="77"/>
        <v>1227498.8967100126</v>
      </c>
      <c r="BI626">
        <f t="shared" si="78"/>
        <v>0</v>
      </c>
      <c r="BJ626" s="90">
        <f t="shared" si="79"/>
        <v>1</v>
      </c>
      <c r="BP626" s="206">
        <f t="shared" si="82"/>
        <v>1227498.8967100126</v>
      </c>
    </row>
    <row r="627" spans="1:68">
      <c r="A627" s="11">
        <v>621</v>
      </c>
      <c r="C627" s="25">
        <v>0.92202892853879348</v>
      </c>
      <c r="D627" s="25">
        <v>7.7971071461206506E-2</v>
      </c>
      <c r="E627" s="426" t="e">
        <v>#REF!</v>
      </c>
      <c r="F627" s="25">
        <v>0.85823513945678309</v>
      </c>
      <c r="G627" s="25">
        <v>0.14176486054321691</v>
      </c>
      <c r="H627" s="426" t="e">
        <v>#REF!</v>
      </c>
      <c r="I627" s="25">
        <v>0.72040099874384356</v>
      </c>
      <c r="J627" s="25">
        <v>0.27959900125615644</v>
      </c>
      <c r="K627" s="426" t="e">
        <v>#REF!</v>
      </c>
      <c r="L627" s="25">
        <v>0.13836369813205723</v>
      </c>
      <c r="M627" s="25">
        <v>0.50115792411103488</v>
      </c>
      <c r="N627" s="25">
        <v>0.36047837775690789</v>
      </c>
      <c r="O627" s="25">
        <v>-11.612217221615207</v>
      </c>
      <c r="P627" s="25">
        <v>3.5865301551930066E-2</v>
      </c>
      <c r="Q627" s="25">
        <v>4.0838938510057908E-5</v>
      </c>
      <c r="R627" s="25">
        <v>1.1267760985686481</v>
      </c>
      <c r="S627" s="146"/>
      <c r="T627">
        <v>1.0139088000399914</v>
      </c>
      <c r="U627">
        <v>0.43601669097997064</v>
      </c>
      <c r="V627">
        <v>0.37147253094862875</v>
      </c>
      <c r="W627">
        <v>1</v>
      </c>
      <c r="Y627" s="2">
        <v>291.418079878708</v>
      </c>
      <c r="Z627" s="2">
        <v>12460.760241432208</v>
      </c>
      <c r="AA627" s="2">
        <v>1526.7341920135373</v>
      </c>
      <c r="AB627" s="2">
        <v>970.49297506632308</v>
      </c>
      <c r="AC627" s="2">
        <v>2806.0465816491387</v>
      </c>
      <c r="AD627" s="2">
        <v>356.0380213110476</v>
      </c>
      <c r="AE627" s="2">
        <v>577.75580299963246</v>
      </c>
      <c r="AF627" s="2">
        <v>1295.0337889469429</v>
      </c>
      <c r="AG627" s="2">
        <v>108.21982129161169</v>
      </c>
      <c r="AH627" s="2">
        <v>367.09991069960881</v>
      </c>
      <c r="AI627" s="2">
        <v>467355.60521722754</v>
      </c>
      <c r="AJ627" s="2">
        <v>434661.52336702863</v>
      </c>
      <c r="AL627" s="25">
        <v>0.91983155682613382</v>
      </c>
      <c r="AM627" s="25">
        <v>0.91027035987016591</v>
      </c>
      <c r="AN627" s="25">
        <v>0.91403163327750081</v>
      </c>
      <c r="AO627" s="25">
        <v>0.85662410079762308</v>
      </c>
      <c r="AP627" s="25">
        <v>0.73567495340945788</v>
      </c>
      <c r="AQ627" s="25">
        <v>0.91983155682613382</v>
      </c>
      <c r="AR627" s="25">
        <v>0.91027035987016591</v>
      </c>
      <c r="AS627" s="25">
        <v>0.91403163327750081</v>
      </c>
      <c r="AT627" s="25">
        <v>0.85662410079762308</v>
      </c>
      <c r="AU627" s="25">
        <v>0.73567495340945788</v>
      </c>
      <c r="AW627" s="1">
        <v>13.33139659700239</v>
      </c>
      <c r="AX627" s="1">
        <v>15.077637880142049</v>
      </c>
      <c r="AY627" s="2">
        <v>1663162.5895406124</v>
      </c>
      <c r="AZ627" s="1">
        <v>15.166865853086007</v>
      </c>
      <c r="BA627" s="1">
        <v>16.949774056424012</v>
      </c>
      <c r="BB627" s="2">
        <v>1123284.6690551273</v>
      </c>
      <c r="BC627" s="2">
        <f t="shared" si="80"/>
        <v>-539877.92048548511</v>
      </c>
      <c r="BD627" s="242">
        <f t="shared" si="81"/>
        <v>1.8354692560836163</v>
      </c>
      <c r="BE627" s="510">
        <f t="shared" si="75"/>
        <v>-294136.18272061675</v>
      </c>
      <c r="BF627" s="161">
        <f t="shared" si="76"/>
        <v>469860.8659797702</v>
      </c>
      <c r="BG627" s="2">
        <f t="shared" si="77"/>
        <v>1303413.8674386337</v>
      </c>
      <c r="BI627">
        <f t="shared" si="78"/>
        <v>0</v>
      </c>
      <c r="BJ627" s="90">
        <f t="shared" si="79"/>
        <v>1</v>
      </c>
      <c r="BP627" s="206">
        <f t="shared" si="82"/>
        <v>1303413.8674386337</v>
      </c>
    </row>
    <row r="628" spans="1:68">
      <c r="A628" s="11">
        <v>622</v>
      </c>
      <c r="C628" s="25">
        <v>0.91023365412397583</v>
      </c>
      <c r="D628" s="25">
        <v>8.9766345876024126E-2</v>
      </c>
      <c r="E628" s="426" t="e">
        <v>#REF!</v>
      </c>
      <c r="F628" s="25">
        <v>0.86131314575205553</v>
      </c>
      <c r="G628" s="25">
        <v>0.13868685424794447</v>
      </c>
      <c r="H628" s="426" t="e">
        <v>#REF!</v>
      </c>
      <c r="I628" s="25">
        <v>0.76177066477409838</v>
      </c>
      <c r="J628" s="25">
        <v>0.23822933522590162</v>
      </c>
      <c r="K628" s="426" t="e">
        <v>#REF!</v>
      </c>
      <c r="L628" s="25">
        <v>0.15463510724465057</v>
      </c>
      <c r="M628" s="25">
        <v>0.49964544908694369</v>
      </c>
      <c r="N628" s="25">
        <v>0.34571944366840568</v>
      </c>
      <c r="O628" s="25">
        <v>-10.952489183507511</v>
      </c>
      <c r="P628" s="25">
        <v>3.5060507059053204E-2</v>
      </c>
      <c r="Q628" s="25">
        <v>7.6367916810355914E-5</v>
      </c>
      <c r="R628" s="25">
        <v>1.0405058810322585</v>
      </c>
      <c r="S628" s="146"/>
      <c r="T628">
        <v>1.1519245056436507</v>
      </c>
      <c r="U628">
        <v>0.44103647783994993</v>
      </c>
      <c r="V628">
        <v>0.31759496881570065</v>
      </c>
      <c r="W628">
        <v>1</v>
      </c>
      <c r="Y628" s="2">
        <v>241.22195027504213</v>
      </c>
      <c r="Z628" s="2">
        <v>7117.9269521997221</v>
      </c>
      <c r="AA628" s="2">
        <v>1881.5103773164499</v>
      </c>
      <c r="AB628" s="2">
        <v>12754.348635715553</v>
      </c>
      <c r="AC628" s="2">
        <v>1513.4378536103582</v>
      </c>
      <c r="AD628" s="2">
        <v>3063.585258952804</v>
      </c>
      <c r="AE628" s="2">
        <v>587.49651546395762</v>
      </c>
      <c r="AF628" s="2">
        <v>1153.9515427527231</v>
      </c>
      <c r="AG628" s="2">
        <v>99.5565523455993</v>
      </c>
      <c r="AH628" s="2">
        <v>458.79835834747365</v>
      </c>
      <c r="AI628" s="2">
        <v>457385.57045026741</v>
      </c>
      <c r="AJ628" s="2">
        <v>415444.78368613729</v>
      </c>
      <c r="AL628" s="25">
        <v>0.92058127067219786</v>
      </c>
      <c r="AM628" s="25">
        <v>0.91285067695451871</v>
      </c>
      <c r="AN628" s="25">
        <v>0.89953476645446417</v>
      </c>
      <c r="AO628" s="25">
        <v>0.87960170303066465</v>
      </c>
      <c r="AP628" s="25">
        <v>0.67456921599284392</v>
      </c>
      <c r="AQ628" s="25">
        <v>0.92058127067219786</v>
      </c>
      <c r="AR628" s="25">
        <v>0.91285067695451871</v>
      </c>
      <c r="AS628" s="25">
        <v>0.89953476645446417</v>
      </c>
      <c r="AT628" s="25">
        <v>0.87960170303066465</v>
      </c>
      <c r="AU628" s="25">
        <v>0.67456921599284392</v>
      </c>
      <c r="AW628" s="1">
        <v>13.395835144857097</v>
      </c>
      <c r="AX628" s="1">
        <v>15.372128018618907</v>
      </c>
      <c r="AY628" s="2">
        <v>1668574.5742147146</v>
      </c>
      <c r="AZ628" s="1">
        <v>15.085396485600493</v>
      </c>
      <c r="BA628" s="1">
        <v>17.056599460083032</v>
      </c>
      <c r="BB628" s="2">
        <v>1464944.4375954932</v>
      </c>
      <c r="BC628" s="2">
        <f t="shared" si="80"/>
        <v>-203630.13661922142</v>
      </c>
      <c r="BD628" s="242">
        <f t="shared" si="81"/>
        <v>1.6895613407433956</v>
      </c>
      <c r="BE628" s="510">
        <f t="shared" si="75"/>
        <v>-120522.48812086665</v>
      </c>
      <c r="BF628" s="161">
        <f t="shared" si="76"/>
        <v>474759.04896242078</v>
      </c>
      <c r="BG628" s="2">
        <f t="shared" si="77"/>
        <v>948719.00010058563</v>
      </c>
      <c r="BI628">
        <f t="shared" si="78"/>
        <v>0</v>
      </c>
      <c r="BJ628" s="90">
        <f t="shared" si="79"/>
        <v>1</v>
      </c>
      <c r="BP628" s="206">
        <f t="shared" si="82"/>
        <v>948719.00010058563</v>
      </c>
    </row>
    <row r="629" spans="1:68">
      <c r="A629" s="11">
        <v>623</v>
      </c>
      <c r="C629" s="25">
        <v>0.91270902097200135</v>
      </c>
      <c r="D629" s="25">
        <v>8.729097902799865E-2</v>
      </c>
      <c r="E629" s="426" t="e">
        <v>#REF!</v>
      </c>
      <c r="F629" s="25">
        <v>0.85777617694216768</v>
      </c>
      <c r="G629" s="25">
        <v>0.14222382305783227</v>
      </c>
      <c r="H629" s="426" t="e">
        <v>#REF!</v>
      </c>
      <c r="I629" s="25">
        <v>0.74680860048348996</v>
      </c>
      <c r="J629" s="25">
        <v>0.2531913995165101</v>
      </c>
      <c r="K629" s="426" t="e">
        <v>#REF!</v>
      </c>
      <c r="L629" s="25">
        <v>0.16128318743945136</v>
      </c>
      <c r="M629" s="25">
        <v>0.49841485526057833</v>
      </c>
      <c r="N629" s="25">
        <v>0.34030195729997037</v>
      </c>
      <c r="O629" s="25">
        <v>-11.430002488674265</v>
      </c>
      <c r="P629" s="25">
        <v>3.4515258028319028E-2</v>
      </c>
      <c r="Q629" s="25">
        <v>4.630032157254498E-5</v>
      </c>
      <c r="R629" s="25">
        <v>1.1086813631878711</v>
      </c>
      <c r="S629" s="146"/>
      <c r="T629">
        <v>1.118288729044538</v>
      </c>
      <c r="U629">
        <v>0.44557635410513663</v>
      </c>
      <c r="V629">
        <v>0.33994179945873798</v>
      </c>
      <c r="W629">
        <v>1</v>
      </c>
      <c r="Y629" s="2">
        <v>1150.3952894584181</v>
      </c>
      <c r="Z629" s="2">
        <v>14258.277861728822</v>
      </c>
      <c r="AA629" s="2">
        <v>323.21054935003002</v>
      </c>
      <c r="AB629" s="2">
        <v>11860.727363697886</v>
      </c>
      <c r="AC629" s="2">
        <v>107.13725231629201</v>
      </c>
      <c r="AD629" s="2">
        <v>379.52997454558545</v>
      </c>
      <c r="AE629" s="2">
        <v>544.19806050110481</v>
      </c>
      <c r="AF629" s="2">
        <v>1135.988063769355</v>
      </c>
      <c r="AG629" s="2">
        <v>103.69434172973919</v>
      </c>
      <c r="AH629" s="2">
        <v>533.79480318123876</v>
      </c>
      <c r="AI629" s="2">
        <v>590957.07881546393</v>
      </c>
      <c r="AJ629" s="2">
        <v>558795.37890015333</v>
      </c>
      <c r="AL629" s="25">
        <v>0.92040167060612532</v>
      </c>
      <c r="AM629" s="25">
        <v>0.91462929596389153</v>
      </c>
      <c r="AN629" s="25">
        <v>0.91287527951527758</v>
      </c>
      <c r="AO629" s="25">
        <v>0.89552318930920838</v>
      </c>
      <c r="AP629" s="25">
        <v>0.79707711581373286</v>
      </c>
      <c r="AQ629" s="25">
        <v>0.92040167060612532</v>
      </c>
      <c r="AR629" s="25">
        <v>0.91462929596389153</v>
      </c>
      <c r="AS629" s="25">
        <v>0.91287527951527758</v>
      </c>
      <c r="AT629" s="25">
        <v>0.89552318930920838</v>
      </c>
      <c r="AU629" s="25">
        <v>0.79707711581373286</v>
      </c>
      <c r="AW629" s="1">
        <v>13.648588902633144</v>
      </c>
      <c r="AX629" s="1">
        <v>15.229619825108696</v>
      </c>
      <c r="AY629" s="2">
        <v>2192852.4624277684</v>
      </c>
      <c r="AZ629" s="1">
        <v>15.268317288831179</v>
      </c>
      <c r="BA629" s="1">
        <v>16.917814680646199</v>
      </c>
      <c r="BB629" s="2">
        <v>1714424.9433868045</v>
      </c>
      <c r="BC629" s="2">
        <f t="shared" si="80"/>
        <v>-478427.51904096385</v>
      </c>
      <c r="BD629" s="242">
        <f t="shared" si="81"/>
        <v>1.6197283861980356</v>
      </c>
      <c r="BE629" s="510">
        <f t="shared" si="75"/>
        <v>-295375.15247477364</v>
      </c>
      <c r="BF629" s="161">
        <f t="shared" si="76"/>
        <v>-9078.2380064656027</v>
      </c>
      <c r="BG629" s="2">
        <f t="shared" si="77"/>
        <v>728505.8228261841</v>
      </c>
      <c r="BI629">
        <f t="shared" si="78"/>
        <v>0</v>
      </c>
      <c r="BJ629" s="90">
        <f t="shared" si="79"/>
        <v>1</v>
      </c>
      <c r="BP629" s="206">
        <f t="shared" si="82"/>
        <v>728505.8228261841</v>
      </c>
    </row>
    <row r="630" spans="1:68">
      <c r="A630" s="11">
        <v>624</v>
      </c>
      <c r="C630" s="25">
        <v>0.92551666041998382</v>
      </c>
      <c r="D630" s="25">
        <v>7.4483339580016156E-2</v>
      </c>
      <c r="E630" s="426" t="e">
        <v>#REF!</v>
      </c>
      <c r="F630" s="25">
        <v>0.8563553577516736</v>
      </c>
      <c r="G630" s="25">
        <v>0.14364464224832643</v>
      </c>
      <c r="H630" s="426" t="e">
        <v>#REF!</v>
      </c>
      <c r="I630" s="25">
        <v>0.76873697773656002</v>
      </c>
      <c r="J630" s="25">
        <v>0.23126302226344003</v>
      </c>
      <c r="K630" s="426" t="e">
        <v>#REF!</v>
      </c>
      <c r="L630" s="25">
        <v>0.14579636096806392</v>
      </c>
      <c r="M630" s="25">
        <v>0.4979586287311269</v>
      </c>
      <c r="N630" s="25">
        <v>0.35624501030080924</v>
      </c>
      <c r="O630" s="25">
        <v>-11.134119208770677</v>
      </c>
      <c r="P630" s="25">
        <v>3.4519507234070886E-2</v>
      </c>
      <c r="Q630" s="25">
        <v>6.2253244410109747E-5</v>
      </c>
      <c r="R630" s="25">
        <v>1.0681554343142885</v>
      </c>
      <c r="S630" s="146"/>
      <c r="T630">
        <v>0.97987122501668933</v>
      </c>
      <c r="U630">
        <v>0.45122559976849358</v>
      </c>
      <c r="V630">
        <v>0.30731465962006693</v>
      </c>
      <c r="W630">
        <v>1</v>
      </c>
      <c r="Y630" s="2">
        <v>53.070606458803837</v>
      </c>
      <c r="Z630" s="2">
        <v>1565.4040698991048</v>
      </c>
      <c r="AA630" s="2">
        <v>552.3957913854847</v>
      </c>
      <c r="AB630" s="2">
        <v>2551.7645828609388</v>
      </c>
      <c r="AC630" s="2">
        <v>195.87749619251079</v>
      </c>
      <c r="AD630" s="2">
        <v>251.89253386892983</v>
      </c>
      <c r="AE630" s="2">
        <v>579.89346566811173</v>
      </c>
      <c r="AF630" s="2">
        <v>822.37620579855934</v>
      </c>
      <c r="AG630" s="2">
        <v>160.85714877070515</v>
      </c>
      <c r="AH630" s="2">
        <v>271.04891667989904</v>
      </c>
      <c r="AI630" s="2">
        <v>623771.64638883993</v>
      </c>
      <c r="AJ630" s="2">
        <v>585504.78094446741</v>
      </c>
      <c r="AL630" s="25">
        <v>0.91562636335689462</v>
      </c>
      <c r="AM630" s="25">
        <v>0.91449943027590819</v>
      </c>
      <c r="AN630" s="25">
        <v>0.91255019417867778</v>
      </c>
      <c r="AO630" s="25">
        <v>0.89991065699429373</v>
      </c>
      <c r="AP630" s="25">
        <v>0.70653448668752361</v>
      </c>
      <c r="AQ630" s="25">
        <v>0.91562636335689462</v>
      </c>
      <c r="AR630" s="25">
        <v>0.91449943027590819</v>
      </c>
      <c r="AS630" s="25">
        <v>0.91255019417867778</v>
      </c>
      <c r="AT630" s="25">
        <v>0.89991065699429373</v>
      </c>
      <c r="AU630" s="25">
        <v>0.70653448668752361</v>
      </c>
      <c r="AW630" s="1">
        <v>13.436230315211196</v>
      </c>
      <c r="AX630" s="1">
        <v>15.297726817523753</v>
      </c>
      <c r="AY630" s="2">
        <v>2074034.0832360047</v>
      </c>
      <c r="AZ630" s="1">
        <v>15.472826220265091</v>
      </c>
      <c r="BA630" s="1">
        <v>17.337917287137817</v>
      </c>
      <c r="BB630" s="2">
        <v>1484965.1138992647</v>
      </c>
      <c r="BC630" s="2">
        <f t="shared" si="80"/>
        <v>-589068.96933673997</v>
      </c>
      <c r="BD630" s="242">
        <f t="shared" si="81"/>
        <v>2.0365959050538951</v>
      </c>
      <c r="BE630" s="510">
        <f t="shared" si="75"/>
        <v>-289241.94921287108</v>
      </c>
      <c r="BF630" s="161">
        <f t="shared" si="76"/>
        <v>75762.76719778683</v>
      </c>
      <c r="BG630" s="2">
        <f t="shared" si="77"/>
        <v>990687.08134315</v>
      </c>
      <c r="BI630">
        <f t="shared" si="78"/>
        <v>0</v>
      </c>
      <c r="BJ630" s="90">
        <f t="shared" si="79"/>
        <v>1</v>
      </c>
      <c r="BP630" s="206">
        <f t="shared" si="82"/>
        <v>990687.08134315</v>
      </c>
    </row>
    <row r="631" spans="1:68">
      <c r="A631" s="11">
        <v>625</v>
      </c>
      <c r="C631" s="25">
        <v>0.92365702830321694</v>
      </c>
      <c r="D631" s="25">
        <v>7.6342971696783071E-2</v>
      </c>
      <c r="E631" s="426" t="e">
        <v>#REF!</v>
      </c>
      <c r="F631" s="25">
        <v>0.85372522807289997</v>
      </c>
      <c r="G631" s="25">
        <v>0.14627477192710009</v>
      </c>
      <c r="H631" s="426" t="e">
        <v>#REF!</v>
      </c>
      <c r="I631" s="25">
        <v>0.72570035834402691</v>
      </c>
      <c r="J631" s="25">
        <v>0.27429964165597304</v>
      </c>
      <c r="K631" s="426" t="e">
        <v>#REF!</v>
      </c>
      <c r="L631" s="25">
        <v>0.11287041243441653</v>
      </c>
      <c r="M631" s="25">
        <v>0.49881561064704066</v>
      </c>
      <c r="N631" s="25">
        <v>0.38831397691854275</v>
      </c>
      <c r="O631" s="25">
        <v>-11.762385083156442</v>
      </c>
      <c r="P631" s="25">
        <v>3.8390233662674696E-2</v>
      </c>
      <c r="Q631" s="25">
        <v>3.9076266532423001E-5</v>
      </c>
      <c r="R631" s="25">
        <v>1.121732501554332</v>
      </c>
      <c r="S631" s="146"/>
      <c r="T631">
        <v>1.0339845706811772</v>
      </c>
      <c r="U631">
        <v>0.46192578238925147</v>
      </c>
      <c r="V631">
        <v>0.36635160579436271</v>
      </c>
      <c r="W631">
        <v>1</v>
      </c>
      <c r="Y631" s="2">
        <v>614.88340687046241</v>
      </c>
      <c r="Z631" s="2">
        <v>5024.4902023360046</v>
      </c>
      <c r="AA631" s="2">
        <v>131.30717529840692</v>
      </c>
      <c r="AB631" s="2">
        <v>1564.2965383248795</v>
      </c>
      <c r="AC631" s="2">
        <v>211.54688909029028</v>
      </c>
      <c r="AD631" s="2">
        <v>85.636753807993571</v>
      </c>
      <c r="AE631" s="2">
        <v>611.90221523822447</v>
      </c>
      <c r="AF631" s="2">
        <v>966.51346481279734</v>
      </c>
      <c r="AG631" s="2">
        <v>116.88862539616044</v>
      </c>
      <c r="AH631" s="2">
        <v>435.7629603283134</v>
      </c>
      <c r="AI631" s="2">
        <v>449952.55927406123</v>
      </c>
      <c r="AJ631" s="2">
        <v>418276.02165388234</v>
      </c>
      <c r="AL631" s="25">
        <v>0.91126265086880398</v>
      </c>
      <c r="AM631" s="25">
        <v>0.9191875688040072</v>
      </c>
      <c r="AN631" s="25">
        <v>0.90936614785948855</v>
      </c>
      <c r="AO631" s="25">
        <v>0.83441681416809776</v>
      </c>
      <c r="AP631" s="25">
        <v>0.8349812570339189</v>
      </c>
      <c r="AQ631" s="25">
        <v>0.91126265086880398</v>
      </c>
      <c r="AR631" s="25">
        <v>0.9191875688040072</v>
      </c>
      <c r="AS631" s="25">
        <v>0.90936614785948855</v>
      </c>
      <c r="AT631" s="25">
        <v>0.83441681416809776</v>
      </c>
      <c r="AU631" s="25">
        <v>0.8349812570339189</v>
      </c>
      <c r="AW631" s="1">
        <v>13.578237630854696</v>
      </c>
      <c r="AX631" s="1">
        <v>15.150828869389935</v>
      </c>
      <c r="AY631" s="2">
        <v>1402639.9840058614</v>
      </c>
      <c r="AZ631" s="1">
        <v>15.24109034431045</v>
      </c>
      <c r="BA631" s="1">
        <v>16.897439812268537</v>
      </c>
      <c r="BB631" s="2">
        <v>1025144.8413464393</v>
      </c>
      <c r="BC631" s="2">
        <f t="shared" si="80"/>
        <v>-377495.14265942213</v>
      </c>
      <c r="BD631" s="242">
        <f t="shared" si="81"/>
        <v>1.662852713455754</v>
      </c>
      <c r="BE631" s="510">
        <f t="shared" si="75"/>
        <v>-227016.58397327847</v>
      </c>
      <c r="BF631" s="161">
        <f t="shared" si="76"/>
        <v>769878.03693088982</v>
      </c>
      <c r="BG631" s="2">
        <f t="shared" si="77"/>
        <v>1413429.6137432326</v>
      </c>
      <c r="BI631">
        <f t="shared" si="78"/>
        <v>0</v>
      </c>
      <c r="BJ631" s="90">
        <f t="shared" si="79"/>
        <v>1</v>
      </c>
      <c r="BP631" s="206">
        <f t="shared" si="82"/>
        <v>1413429.6137432326</v>
      </c>
    </row>
    <row r="632" spans="1:68">
      <c r="A632" s="11">
        <v>626</v>
      </c>
      <c r="C632" s="25">
        <v>0.92434191152713019</v>
      </c>
      <c r="D632" s="25">
        <v>7.5658088472869797E-2</v>
      </c>
      <c r="E632" s="426" t="e">
        <v>#REF!</v>
      </c>
      <c r="F632" s="25">
        <v>0.85832961758151693</v>
      </c>
      <c r="G632" s="25">
        <v>0.14167038241848307</v>
      </c>
      <c r="H632" s="426" t="e">
        <v>#REF!</v>
      </c>
      <c r="I632" s="25">
        <v>0.75388844586013815</v>
      </c>
      <c r="J632" s="25">
        <v>0.24611155413986183</v>
      </c>
      <c r="K632" s="426" t="e">
        <v>#REF!</v>
      </c>
      <c r="L632" s="25">
        <v>0.14492585425363302</v>
      </c>
      <c r="M632" s="25">
        <v>0.50209502560674757</v>
      </c>
      <c r="N632" s="25">
        <v>0.35297912013961941</v>
      </c>
      <c r="O632" s="25">
        <v>-11.19820382011244</v>
      </c>
      <c r="P632" s="25">
        <v>3.3056946036632201E-2</v>
      </c>
      <c r="Q632" s="25">
        <v>5.4910164186614839E-5</v>
      </c>
      <c r="R632" s="25">
        <v>1.0988082236939549</v>
      </c>
      <c r="S632" s="146"/>
      <c r="T632">
        <v>1.0076861924003377</v>
      </c>
      <c r="U632">
        <v>0.44473953857197535</v>
      </c>
      <c r="V632">
        <v>0.32899020902958487</v>
      </c>
      <c r="W632">
        <v>1</v>
      </c>
      <c r="Y632" s="2">
        <v>422.02713746801697</v>
      </c>
      <c r="Z632" s="2">
        <v>7345.3068788359424</v>
      </c>
      <c r="AA632" s="2">
        <v>4509.1476127222468</v>
      </c>
      <c r="AB632" s="2">
        <v>6765.0345958805055</v>
      </c>
      <c r="AC632" s="2">
        <v>910.03115298440912</v>
      </c>
      <c r="AD632" s="2">
        <v>39.281705085470136</v>
      </c>
      <c r="AE632" s="2">
        <v>568.45708481360236</v>
      </c>
      <c r="AF632" s="2">
        <v>1224.9951873098862</v>
      </c>
      <c r="AG632" s="2">
        <v>146.9233237873577</v>
      </c>
      <c r="AH632" s="2">
        <v>419.78375113005097</v>
      </c>
      <c r="AI632" s="2">
        <v>389614.70584376506</v>
      </c>
      <c r="AJ632" s="2">
        <v>354456.80914215877</v>
      </c>
      <c r="AL632" s="25">
        <v>0.91268449902563398</v>
      </c>
      <c r="AM632" s="25">
        <v>0.91581315607863911</v>
      </c>
      <c r="AN632" s="25">
        <v>0.9112092805233063</v>
      </c>
      <c r="AO632" s="25">
        <v>0.89669068857125889</v>
      </c>
      <c r="AP632" s="25">
        <v>0.69121548058306925</v>
      </c>
      <c r="AQ632" s="25">
        <v>0.91268449902563398</v>
      </c>
      <c r="AR632" s="25">
        <v>0.91581315607863911</v>
      </c>
      <c r="AS632" s="25">
        <v>0.9112092805233063</v>
      </c>
      <c r="AT632" s="25">
        <v>0.89669068857125889</v>
      </c>
      <c r="AU632" s="25">
        <v>0.69121548058306925</v>
      </c>
      <c r="AW632" s="1">
        <v>13.313396081571234</v>
      </c>
      <c r="AX632" s="1">
        <v>15.201065694329941</v>
      </c>
      <c r="AY632" s="2">
        <v>1298063.0051485004</v>
      </c>
      <c r="AZ632" s="1">
        <v>15.276084629641476</v>
      </c>
      <c r="BA632" s="1">
        <v>17.16808489868653</v>
      </c>
      <c r="BB632" s="2">
        <v>1047803.9716508018</v>
      </c>
      <c r="BC632" s="2">
        <f t="shared" si="80"/>
        <v>-250259.03349769861</v>
      </c>
      <c r="BD632" s="242">
        <f t="shared" si="81"/>
        <v>1.9626885480702416</v>
      </c>
      <c r="BE632" s="510">
        <f t="shared" si="75"/>
        <v>-127508.27620804064</v>
      </c>
      <c r="BF632" s="161">
        <f t="shared" si="76"/>
        <v>832080.36790289707</v>
      </c>
      <c r="BG632" s="2">
        <f t="shared" si="77"/>
        <v>1396369.5690918344</v>
      </c>
      <c r="BI632">
        <f t="shared" si="78"/>
        <v>0</v>
      </c>
      <c r="BJ632" s="90">
        <f t="shared" si="79"/>
        <v>1</v>
      </c>
      <c r="BP632" s="206">
        <f t="shared" si="82"/>
        <v>1396369.5690918344</v>
      </c>
    </row>
    <row r="633" spans="1:68">
      <c r="A633" s="11">
        <v>627</v>
      </c>
      <c r="C633" s="25">
        <v>0.91264659158882977</v>
      </c>
      <c r="D633" s="25">
        <v>8.7353408411170202E-2</v>
      </c>
      <c r="E633" s="426" t="e">
        <v>#REF!</v>
      </c>
      <c r="F633" s="25">
        <v>0.8553589354718425</v>
      </c>
      <c r="G633" s="25">
        <v>0.14464106452815745</v>
      </c>
      <c r="H633" s="426" t="e">
        <v>#REF!</v>
      </c>
      <c r="I633" s="25">
        <v>0.75666751326659287</v>
      </c>
      <c r="J633" s="25">
        <v>0.24333248673340713</v>
      </c>
      <c r="K633" s="426" t="e">
        <v>#REF!</v>
      </c>
      <c r="L633" s="25">
        <v>0.112127153096791</v>
      </c>
      <c r="M633" s="25">
        <v>0.5000513496586958</v>
      </c>
      <c r="N633" s="25">
        <v>0.3878214972445132</v>
      </c>
      <c r="O633" s="25">
        <v>-11.441219488614578</v>
      </c>
      <c r="P633" s="25">
        <v>3.1789183104991688E-2</v>
      </c>
      <c r="Q633" s="25">
        <v>4.0830802498175876E-5</v>
      </c>
      <c r="R633" s="25">
        <v>1.1357002916224046</v>
      </c>
      <c r="S633" s="146"/>
      <c r="T633">
        <v>1.1612816245335784</v>
      </c>
      <c r="U633">
        <v>0.44996036850621185</v>
      </c>
      <c r="V633">
        <v>0.32565156511970023</v>
      </c>
      <c r="W633">
        <v>1</v>
      </c>
      <c r="Y633" s="2">
        <v>333.54931475854727</v>
      </c>
      <c r="Z633" s="2">
        <v>1815.8289147548533</v>
      </c>
      <c r="AA633" s="2">
        <v>5177.1825789986387</v>
      </c>
      <c r="AB633" s="2">
        <v>5135.3681907737737</v>
      </c>
      <c r="AC633" s="2">
        <v>178.66354153323877</v>
      </c>
      <c r="AD633" s="2">
        <v>847.20847351100269</v>
      </c>
      <c r="AE633" s="2">
        <v>617.19338055032438</v>
      </c>
      <c r="AF633" s="2">
        <v>1059.3148750662062</v>
      </c>
      <c r="AG633" s="2">
        <v>54.611405996051538</v>
      </c>
      <c r="AH633" s="2">
        <v>271.49522534360517</v>
      </c>
      <c r="AI633" s="2">
        <v>477312.36331396375</v>
      </c>
      <c r="AJ633" s="2">
        <v>440066.34709540184</v>
      </c>
      <c r="AL633" s="25">
        <v>0.91571429498234391</v>
      </c>
      <c r="AM633" s="25">
        <v>0.9057445100495024</v>
      </c>
      <c r="AN633" s="25">
        <v>0.9076910339077171</v>
      </c>
      <c r="AO633" s="25">
        <v>0.89194100654831354</v>
      </c>
      <c r="AP633" s="25">
        <v>0.67478280491035703</v>
      </c>
      <c r="AQ633" s="25">
        <v>0.91571429498234391</v>
      </c>
      <c r="AR633" s="25">
        <v>0.9057445100495024</v>
      </c>
      <c r="AS633" s="25">
        <v>0.9076910339077171</v>
      </c>
      <c r="AT633" s="25">
        <v>0.89194100654831354</v>
      </c>
      <c r="AU633" s="25">
        <v>0.67478280491035703</v>
      </c>
      <c r="AW633" s="1">
        <v>13.073137371627498</v>
      </c>
      <c r="AX633" s="1">
        <v>14.91624517375384</v>
      </c>
      <c r="AY633" s="2">
        <v>1346489.6866336211</v>
      </c>
      <c r="AZ633" s="1">
        <v>14.7292775284744</v>
      </c>
      <c r="BA633" s="1">
        <v>16.613599629953896</v>
      </c>
      <c r="BB633" s="2">
        <v>1200251.6998993023</v>
      </c>
      <c r="BC633" s="2">
        <f t="shared" si="80"/>
        <v>-146237.98673431878</v>
      </c>
      <c r="BD633" s="242">
        <f t="shared" si="81"/>
        <v>1.6561401568469023</v>
      </c>
      <c r="BE633" s="510">
        <f t="shared" si="75"/>
        <v>-88300.489623256799</v>
      </c>
      <c r="BF633" s="161">
        <f t="shared" si="76"/>
        <v>745212.29282677849</v>
      </c>
      <c r="BG633" s="2">
        <f t="shared" si="77"/>
        <v>1156432.7046566019</v>
      </c>
      <c r="BI633">
        <f t="shared" si="78"/>
        <v>0</v>
      </c>
      <c r="BJ633" s="90">
        <f t="shared" si="79"/>
        <v>1</v>
      </c>
      <c r="BP633" s="206">
        <f t="shared" si="82"/>
        <v>1156432.7046566019</v>
      </c>
    </row>
    <row r="634" spans="1:68">
      <c r="A634" s="11">
        <v>628</v>
      </c>
      <c r="C634" s="25">
        <v>0.92448935325735093</v>
      </c>
      <c r="D634" s="25">
        <v>7.5510646742649054E-2</v>
      </c>
      <c r="E634" s="426" t="e">
        <v>#REF!</v>
      </c>
      <c r="F634" s="25">
        <v>0.85852190996981737</v>
      </c>
      <c r="G634" s="25">
        <v>0.14147809003018261</v>
      </c>
      <c r="H634" s="426" t="e">
        <v>#REF!</v>
      </c>
      <c r="I634" s="25">
        <v>0.75061260780436923</v>
      </c>
      <c r="J634" s="25">
        <v>0.24938739219563077</v>
      </c>
      <c r="K634" s="426" t="e">
        <v>#REF!</v>
      </c>
      <c r="L634" s="25">
        <v>0.14915159282042134</v>
      </c>
      <c r="M634" s="25">
        <v>0.50663985568014336</v>
      </c>
      <c r="N634" s="25">
        <v>0.3442085514994353</v>
      </c>
      <c r="O634" s="25">
        <v>-11.158303408622913</v>
      </c>
      <c r="P634" s="25">
        <v>3.7501371080101653E-2</v>
      </c>
      <c r="Q634" s="25">
        <v>6.8873034833677991E-5</v>
      </c>
      <c r="R634" s="25">
        <v>1.0506190414065646</v>
      </c>
      <c r="S634" s="146"/>
      <c r="T634">
        <v>0.99370657576244659</v>
      </c>
      <c r="U634">
        <v>0.43407127253881883</v>
      </c>
      <c r="V634">
        <v>0.33267713046324154</v>
      </c>
      <c r="W634">
        <v>1</v>
      </c>
      <c r="Y634" s="2">
        <v>1798.6156797187471</v>
      </c>
      <c r="Z634" s="2">
        <v>446.4759154965293</v>
      </c>
      <c r="AA634" s="2">
        <v>1046.7128193819381</v>
      </c>
      <c r="AB634" s="2">
        <v>7474.8416487301738</v>
      </c>
      <c r="AC634" s="2">
        <v>47.793653489660073</v>
      </c>
      <c r="AD634" s="2">
        <v>1521.0634946207695</v>
      </c>
      <c r="AE634" s="2">
        <v>595.62055534060551</v>
      </c>
      <c r="AF634" s="2">
        <v>1026.8813917252942</v>
      </c>
      <c r="AG634" s="2">
        <v>190.12260003050687</v>
      </c>
      <c r="AH634" s="2">
        <v>579.0776876563807</v>
      </c>
      <c r="AI634" s="2">
        <v>503517.34289791255</v>
      </c>
      <c r="AJ634" s="2">
        <v>470102.35546860885</v>
      </c>
      <c r="AL634" s="25">
        <v>0.9143063952551983</v>
      </c>
      <c r="AM634" s="25">
        <v>0.91754036741076384</v>
      </c>
      <c r="AN634" s="25">
        <v>0.91548487929368771</v>
      </c>
      <c r="AO634" s="25">
        <v>0.90260323152495847</v>
      </c>
      <c r="AP634" s="25">
        <v>0.64683625372787101</v>
      </c>
      <c r="AQ634" s="25">
        <v>0.9143063952551983</v>
      </c>
      <c r="AR634" s="25">
        <v>0.91754036741076384</v>
      </c>
      <c r="AS634" s="25">
        <v>0.91548487929368771</v>
      </c>
      <c r="AT634" s="25">
        <v>0.90260323152495847</v>
      </c>
      <c r="AU634" s="25">
        <v>0.64683625372787101</v>
      </c>
      <c r="AW634" s="1">
        <v>13.361342991599923</v>
      </c>
      <c r="AX634" s="1">
        <v>15.441886234732509</v>
      </c>
      <c r="AY634" s="2">
        <v>1788449.3063082385</v>
      </c>
      <c r="AZ634" s="1">
        <v>15.358127357279841</v>
      </c>
      <c r="BA634" s="1">
        <v>17.369011828688063</v>
      </c>
      <c r="BB634" s="2">
        <v>1421810.6322020891</v>
      </c>
      <c r="BC634" s="2">
        <f t="shared" si="80"/>
        <v>-366638.67410614947</v>
      </c>
      <c r="BD634" s="242">
        <f t="shared" si="81"/>
        <v>1.9967843656799182</v>
      </c>
      <c r="BE634" s="510">
        <f t="shared" si="75"/>
        <v>-183614.55568654084</v>
      </c>
      <c r="BF634" s="161">
        <f t="shared" si="76"/>
        <v>349365.57234774926</v>
      </c>
      <c r="BG634" s="2">
        <f t="shared" si="77"/>
        <v>1035489.7449626855</v>
      </c>
      <c r="BI634">
        <f t="shared" si="78"/>
        <v>0</v>
      </c>
      <c r="BJ634" s="90">
        <f t="shared" si="79"/>
        <v>1</v>
      </c>
      <c r="BP634" s="206">
        <f t="shared" si="82"/>
        <v>1035489.7449626855</v>
      </c>
    </row>
    <row r="635" spans="1:68">
      <c r="A635" s="11">
        <v>629</v>
      </c>
      <c r="C635" s="25">
        <v>0.91891713535167119</v>
      </c>
      <c r="D635" s="25">
        <v>8.1082864648328853E-2</v>
      </c>
      <c r="E635" s="426" t="e">
        <v>#REF!</v>
      </c>
      <c r="F635" s="25">
        <v>0.86240709736911114</v>
      </c>
      <c r="G635" s="25">
        <v>0.1375929026308888</v>
      </c>
      <c r="H635" s="426" t="e">
        <v>#REF!</v>
      </c>
      <c r="I635" s="25">
        <v>0.73845092177646676</v>
      </c>
      <c r="J635" s="25">
        <v>0.26154907822353329</v>
      </c>
      <c r="K635" s="426" t="e">
        <v>#REF!</v>
      </c>
      <c r="L635" s="25">
        <v>8.9303215280865045E-2</v>
      </c>
      <c r="M635" s="25">
        <v>0.49816554680023889</v>
      </c>
      <c r="N635" s="25">
        <v>0.41253123791889612</v>
      </c>
      <c r="O635" s="25">
        <v>-11.197053843084454</v>
      </c>
      <c r="P635" s="25">
        <v>3.4939971056074513E-2</v>
      </c>
      <c r="Q635" s="25">
        <v>5.949757165721497E-5</v>
      </c>
      <c r="R635" s="25">
        <v>1.0763809210088771</v>
      </c>
      <c r="S635" s="146"/>
      <c r="T635">
        <v>1.0269982447888253</v>
      </c>
      <c r="U635">
        <v>0.43621436891494803</v>
      </c>
      <c r="V635">
        <v>0.34804196787729758</v>
      </c>
      <c r="W635">
        <v>1</v>
      </c>
      <c r="Y635" s="2">
        <v>2079.8685771246837</v>
      </c>
      <c r="Z635" s="2">
        <v>264.94826900356577</v>
      </c>
      <c r="AA635" s="2">
        <v>4929.9472622386384</v>
      </c>
      <c r="AB635" s="2">
        <v>23157.015848623883</v>
      </c>
      <c r="AC635" s="2">
        <v>544.55984658187629</v>
      </c>
      <c r="AD635" s="2">
        <v>1595.3001996667442</v>
      </c>
      <c r="AE635" s="2">
        <v>536.4117896574852</v>
      </c>
      <c r="AF635" s="2">
        <v>600.66856696044408</v>
      </c>
      <c r="AG635" s="2">
        <v>87.368989653439229</v>
      </c>
      <c r="AH635" s="2">
        <v>438.11170381800122</v>
      </c>
      <c r="AI635" s="2">
        <v>351196.68196301814</v>
      </c>
      <c r="AJ635" s="2">
        <v>335119.47133307008</v>
      </c>
      <c r="AL635" s="25">
        <v>0.90382918704230186</v>
      </c>
      <c r="AM635" s="25">
        <v>0.90894956175268959</v>
      </c>
      <c r="AN635" s="25">
        <v>0.91324772535020382</v>
      </c>
      <c r="AO635" s="25">
        <v>0.87564246371447951</v>
      </c>
      <c r="AP635" s="25">
        <v>0.72511283273404104</v>
      </c>
      <c r="AQ635" s="25">
        <v>0.90382918704230186</v>
      </c>
      <c r="AR635" s="25">
        <v>0.90894956175268959</v>
      </c>
      <c r="AS635" s="25">
        <v>0.91324772535020382</v>
      </c>
      <c r="AT635" s="25">
        <v>0.87564246371447951</v>
      </c>
      <c r="AU635" s="25">
        <v>0.72511283273404104</v>
      </c>
      <c r="AW635" s="1">
        <v>12.956217123648472</v>
      </c>
      <c r="AX635" s="1">
        <v>14.801233455305111</v>
      </c>
      <c r="AY635" s="2">
        <v>1074480.4784362894</v>
      </c>
      <c r="AZ635" s="1">
        <v>14.913436188079343</v>
      </c>
      <c r="BA635" s="1">
        <v>16.810115550090945</v>
      </c>
      <c r="BB635" s="2">
        <v>1247497.6260760354</v>
      </c>
      <c r="BC635" s="2">
        <f t="shared" si="80"/>
        <v>173017.14763974608</v>
      </c>
      <c r="BD635" s="242">
        <f t="shared" si="81"/>
        <v>1.9572190644308716</v>
      </c>
      <c r="BE635" s="510">
        <f t="shared" si="75"/>
        <v>88399.480050055994</v>
      </c>
      <c r="BF635" s="161">
        <f t="shared" si="76"/>
        <v>998514.26134746615</v>
      </c>
      <c r="BG635" s="2">
        <f t="shared" si="77"/>
        <v>1138652.1640166596</v>
      </c>
      <c r="BI635">
        <f t="shared" si="78"/>
        <v>0</v>
      </c>
      <c r="BJ635" s="90">
        <f t="shared" si="79"/>
        <v>1</v>
      </c>
      <c r="BP635" s="206">
        <f t="shared" si="82"/>
        <v>1138652.1640166596</v>
      </c>
    </row>
    <row r="636" spans="1:68">
      <c r="A636" s="11">
        <v>630</v>
      </c>
      <c r="C636" s="25">
        <v>0.91965442172561551</v>
      </c>
      <c r="D636" s="25">
        <v>8.034557827438446E-2</v>
      </c>
      <c r="E636" s="426" t="e">
        <v>#REF!</v>
      </c>
      <c r="F636" s="25">
        <v>0.85655425287067499</v>
      </c>
      <c r="G636" s="25">
        <v>0.14344574712932501</v>
      </c>
      <c r="H636" s="426" t="e">
        <v>#REF!</v>
      </c>
      <c r="I636" s="25">
        <v>0.76392008454759208</v>
      </c>
      <c r="J636" s="25">
        <v>0.23607991545240792</v>
      </c>
      <c r="K636" s="426" t="e">
        <v>#REF!</v>
      </c>
      <c r="L636" s="25">
        <v>0.11254055745705493</v>
      </c>
      <c r="M636" s="25">
        <v>0.5026987456864136</v>
      </c>
      <c r="N636" s="25">
        <v>0.38476069685653147</v>
      </c>
      <c r="O636" s="25">
        <v>-11.008119066695105</v>
      </c>
      <c r="P636" s="25">
        <v>3.8224837726429609E-2</v>
      </c>
      <c r="Q636" s="25">
        <v>8.2503001605785172E-5</v>
      </c>
      <c r="R636" s="25">
        <v>1.0329155120739673</v>
      </c>
      <c r="S636" s="146"/>
      <c r="T636">
        <v>1.0430054369011552</v>
      </c>
      <c r="U636">
        <v>0.44989891385730496</v>
      </c>
      <c r="V636">
        <v>0.31327134445974658</v>
      </c>
      <c r="W636">
        <v>1</v>
      </c>
      <c r="Y636" s="2">
        <v>53.834806451815275</v>
      </c>
      <c r="Z636" s="2">
        <v>5726.9511924696781</v>
      </c>
      <c r="AA636" s="2">
        <v>500.46768464012979</v>
      </c>
      <c r="AB636" s="2">
        <v>8164.265875995743</v>
      </c>
      <c r="AC636" s="2">
        <v>293.25219614562491</v>
      </c>
      <c r="AD636" s="2">
        <v>673.10213673270755</v>
      </c>
      <c r="AE636" s="2">
        <v>541.55046448025996</v>
      </c>
      <c r="AF636" s="2">
        <v>935.30891989804184</v>
      </c>
      <c r="AG636" s="2">
        <v>120.12383498968468</v>
      </c>
      <c r="AH636" s="2">
        <v>487.89371048284846</v>
      </c>
      <c r="AI636" s="2">
        <v>408118.09363934037</v>
      </c>
      <c r="AJ636" s="2">
        <v>375193.69762954634</v>
      </c>
      <c r="AL636" s="25">
        <v>0.92062978424769371</v>
      </c>
      <c r="AM636" s="25">
        <v>0.92021163781313686</v>
      </c>
      <c r="AN636" s="25">
        <v>0.90136899080334987</v>
      </c>
      <c r="AO636" s="25">
        <v>0.90354140330645449</v>
      </c>
      <c r="AP636" s="25">
        <v>0.66595601555372208</v>
      </c>
      <c r="AQ636" s="25">
        <v>0.92062978424769371</v>
      </c>
      <c r="AR636" s="25">
        <v>0.92021163781313686</v>
      </c>
      <c r="AS636" s="25">
        <v>0.90136899080334987</v>
      </c>
      <c r="AT636" s="25">
        <v>0.90354140330645449</v>
      </c>
      <c r="AU636" s="25">
        <v>0.66595601555372208</v>
      </c>
      <c r="AW636" s="1">
        <v>13.249882779332216</v>
      </c>
      <c r="AX636" s="1">
        <v>15.133348990469118</v>
      </c>
      <c r="AY636" s="2">
        <v>1360311.3225837396</v>
      </c>
      <c r="AZ636" s="1">
        <v>15.192665557032143</v>
      </c>
      <c r="BA636" s="1">
        <v>17.065263141145014</v>
      </c>
      <c r="BB636" s="2">
        <v>1088774.8321104352</v>
      </c>
      <c r="BC636" s="2">
        <f t="shared" si="80"/>
        <v>-271536.49047330441</v>
      </c>
      <c r="BD636" s="242">
        <f t="shared" si="81"/>
        <v>1.9427827776999269</v>
      </c>
      <c r="BE636" s="510">
        <f t="shared" si="75"/>
        <v>-139766.77865900079</v>
      </c>
      <c r="BF636" s="161">
        <f t="shared" si="76"/>
        <v>759669.92210941482</v>
      </c>
      <c r="BG636" s="2">
        <f t="shared" si="77"/>
        <v>1342051.6570147076</v>
      </c>
      <c r="BI636">
        <f t="shared" si="78"/>
        <v>0</v>
      </c>
      <c r="BJ636" s="90">
        <f t="shared" si="79"/>
        <v>1</v>
      </c>
      <c r="BP636" s="206">
        <f t="shared" si="82"/>
        <v>1342051.6570147076</v>
      </c>
    </row>
    <row r="637" spans="1:68">
      <c r="A637" s="11">
        <v>631</v>
      </c>
      <c r="C637" s="25">
        <v>0.92784477596851278</v>
      </c>
      <c r="D637" s="25">
        <v>7.2155224031487192E-2</v>
      </c>
      <c r="E637" s="426" t="e">
        <v>#REF!</v>
      </c>
      <c r="F637" s="25">
        <v>0.85847563651760117</v>
      </c>
      <c r="G637" s="25">
        <v>0.14152436348239888</v>
      </c>
      <c r="H637" s="426" t="e">
        <v>#REF!</v>
      </c>
      <c r="I637" s="25">
        <v>0.74668211154129738</v>
      </c>
      <c r="J637" s="25">
        <v>0.25331788845870257</v>
      </c>
      <c r="K637" s="426" t="e">
        <v>#REF!</v>
      </c>
      <c r="L637" s="25">
        <v>0.1008040832099123</v>
      </c>
      <c r="M637" s="25">
        <v>0.49881639649376514</v>
      </c>
      <c r="N637" s="25">
        <v>0.40037952029632262</v>
      </c>
      <c r="O637" s="25">
        <v>-11.309743941683637</v>
      </c>
      <c r="P637" s="25">
        <v>3.3847955579741365E-2</v>
      </c>
      <c r="Q637" s="25">
        <v>5.0773814070467751E-5</v>
      </c>
      <c r="R637" s="25">
        <v>1.094493384547135</v>
      </c>
      <c r="S637" s="146"/>
      <c r="T637">
        <v>0.94151954290578022</v>
      </c>
      <c r="U637">
        <v>0.4429107684343434</v>
      </c>
      <c r="V637">
        <v>0.33643624145485995</v>
      </c>
      <c r="W637">
        <v>1</v>
      </c>
      <c r="Y637" s="2">
        <v>247.99150970028228</v>
      </c>
      <c r="Z637" s="2">
        <v>7450.1803162673014</v>
      </c>
      <c r="AA637" s="2">
        <v>193.85659903075415</v>
      </c>
      <c r="AB637" s="2">
        <v>9605.8691451210452</v>
      </c>
      <c r="AC637" s="2">
        <v>302.49008004245729</v>
      </c>
      <c r="AD637" s="2">
        <v>134.17268231330738</v>
      </c>
      <c r="AE637" s="2">
        <v>543.79187882477027</v>
      </c>
      <c r="AF637" s="2">
        <v>1426.3133456453611</v>
      </c>
      <c r="AG637" s="2">
        <v>64.198176753259048</v>
      </c>
      <c r="AH637" s="2">
        <v>327.82806646305431</v>
      </c>
      <c r="AI637" s="2">
        <v>411995.03124435392</v>
      </c>
      <c r="AJ637" s="2">
        <v>389042.01009780669</v>
      </c>
      <c r="AL637" s="25">
        <v>0.91428213863569241</v>
      </c>
      <c r="AM637" s="25">
        <v>0.91533348770427292</v>
      </c>
      <c r="AN637" s="25">
        <v>0.90572664067640485</v>
      </c>
      <c r="AO637" s="25">
        <v>0.83130405257639206</v>
      </c>
      <c r="AP637" s="25">
        <v>0.65668936731822902</v>
      </c>
      <c r="AQ637" s="25">
        <v>0.91428213863569241</v>
      </c>
      <c r="AR637" s="25">
        <v>0.91533348770427292</v>
      </c>
      <c r="AS637" s="25">
        <v>0.90572664067640485</v>
      </c>
      <c r="AT637" s="25">
        <v>0.83130405257639206</v>
      </c>
      <c r="AU637" s="25">
        <v>0.65668936731822902</v>
      </c>
      <c r="AW637" s="1">
        <v>12.984485820224158</v>
      </c>
      <c r="AX637" s="1">
        <v>14.943733567527605</v>
      </c>
      <c r="AY637" s="2">
        <v>1325729.0624658633</v>
      </c>
      <c r="AZ637" s="1">
        <v>15.167852753154047</v>
      </c>
      <c r="BA637" s="1">
        <v>17.113073200387799</v>
      </c>
      <c r="BB637" s="2">
        <v>1027933.5264221698</v>
      </c>
      <c r="BC637" s="2">
        <f t="shared" si="80"/>
        <v>-297795.53604369354</v>
      </c>
      <c r="BD637" s="242">
        <f t="shared" si="81"/>
        <v>2.1833669329298893</v>
      </c>
      <c r="BE637" s="510">
        <f t="shared" si="75"/>
        <v>-136392.80303841451</v>
      </c>
      <c r="BF637" s="161">
        <f t="shared" si="76"/>
        <v>751788.66877000197</v>
      </c>
      <c r="BG637" s="2">
        <f t="shared" si="77"/>
        <v>1398922.914082478</v>
      </c>
      <c r="BI637">
        <f t="shared" si="78"/>
        <v>0</v>
      </c>
      <c r="BJ637" s="90">
        <f t="shared" si="79"/>
        <v>1</v>
      </c>
      <c r="BP637" s="206">
        <f t="shared" si="82"/>
        <v>1398922.914082478</v>
      </c>
    </row>
    <row r="638" spans="1:68">
      <c r="A638" s="11">
        <v>632</v>
      </c>
      <c r="C638" s="25">
        <v>0.9180954835479499</v>
      </c>
      <c r="D638" s="25">
        <v>8.1904516452050102E-2</v>
      </c>
      <c r="E638" s="426" t="e">
        <v>#REF!</v>
      </c>
      <c r="F638" s="25">
        <v>0.85746003333157705</v>
      </c>
      <c r="G638" s="25">
        <v>0.14253996666842295</v>
      </c>
      <c r="H638" s="426" t="e">
        <v>#REF!</v>
      </c>
      <c r="I638" s="25">
        <v>0.75865294548256001</v>
      </c>
      <c r="J638" s="25">
        <v>0.24134705451743996</v>
      </c>
      <c r="K638" s="426" t="e">
        <v>#REF!</v>
      </c>
      <c r="L638" s="25">
        <v>9.0137255792326343E-2</v>
      </c>
      <c r="M638" s="25">
        <v>0.49784910110490621</v>
      </c>
      <c r="N638" s="25">
        <v>0.41201364310276745</v>
      </c>
      <c r="O638" s="25">
        <v>-10.766029036774418</v>
      </c>
      <c r="P638" s="25">
        <v>3.1550808902778602E-2</v>
      </c>
      <c r="Q638" s="25">
        <v>7.9409300416818956E-5</v>
      </c>
      <c r="R638" s="25">
        <v>1.0430306063257597</v>
      </c>
      <c r="S638" s="146"/>
      <c r="T638">
        <v>1.0922251799110394</v>
      </c>
      <c r="U638">
        <v>0.44376251880672923</v>
      </c>
      <c r="V638">
        <v>0.32177807641106621</v>
      </c>
      <c r="W638">
        <v>1</v>
      </c>
      <c r="Y638" s="2">
        <v>2664.4743790590333</v>
      </c>
      <c r="Z638" s="2">
        <v>619.93231889680851</v>
      </c>
      <c r="AA638" s="2">
        <v>7552.0982781063385</v>
      </c>
      <c r="AB638" s="2">
        <v>4125.5486298442192</v>
      </c>
      <c r="AC638" s="2">
        <v>1525.2518105615113</v>
      </c>
      <c r="AD638" s="2">
        <v>126.82543641765456</v>
      </c>
      <c r="AE638" s="2">
        <v>555.48482595451208</v>
      </c>
      <c r="AF638" s="2">
        <v>1210.8918508646673</v>
      </c>
      <c r="AG638" s="2">
        <v>81.133177637521783</v>
      </c>
      <c r="AH638" s="2">
        <v>427.57973103450945</v>
      </c>
      <c r="AI638" s="2">
        <v>823591.4039675761</v>
      </c>
      <c r="AJ638" s="2">
        <v>805257.60430712253</v>
      </c>
      <c r="AL638" s="25">
        <v>0.91759159369957477</v>
      </c>
      <c r="AM638" s="25">
        <v>0.90768226569360455</v>
      </c>
      <c r="AN638" s="25">
        <v>0.90867903940927175</v>
      </c>
      <c r="AO638" s="25">
        <v>0.90111964621206897</v>
      </c>
      <c r="AP638" s="25">
        <v>0.77196064523671315</v>
      </c>
      <c r="AQ638" s="25">
        <v>0.91759159369957477</v>
      </c>
      <c r="AR638" s="25">
        <v>0.90768226569360455</v>
      </c>
      <c r="AS638" s="25">
        <v>0.90867903940927175</v>
      </c>
      <c r="AT638" s="25">
        <v>0.90111964621206897</v>
      </c>
      <c r="AU638" s="25">
        <v>0.77196064523671315</v>
      </c>
      <c r="AW638" s="1">
        <v>13.370351283135209</v>
      </c>
      <c r="AX638" s="1">
        <v>14.980263124188022</v>
      </c>
      <c r="AY638" s="2">
        <v>2514670.0553263156</v>
      </c>
      <c r="AZ638" s="1">
        <v>15.137359619314935</v>
      </c>
      <c r="BA638" s="1">
        <v>16.838649807541682</v>
      </c>
      <c r="BB638" s="2">
        <v>2017064.9399912672</v>
      </c>
      <c r="BC638" s="2">
        <f t="shared" si="80"/>
        <v>-497605.11533504841</v>
      </c>
      <c r="BD638" s="242">
        <f t="shared" si="81"/>
        <v>1.7670083361797264</v>
      </c>
      <c r="BE638" s="510">
        <f t="shared" si="75"/>
        <v>-281608.81029620446</v>
      </c>
      <c r="BF638" s="161">
        <f t="shared" si="76"/>
        <v>-375413.850024682</v>
      </c>
      <c r="BG638" s="2">
        <f t="shared" si="77"/>
        <v>404912.59909912269</v>
      </c>
      <c r="BI638">
        <f t="shared" si="78"/>
        <v>0</v>
      </c>
      <c r="BJ638" s="90">
        <f t="shared" si="79"/>
        <v>1</v>
      </c>
      <c r="BP638" s="206">
        <f t="shared" si="82"/>
        <v>404912.59909912269</v>
      </c>
    </row>
    <row r="639" spans="1:68">
      <c r="A639" s="11">
        <v>633</v>
      </c>
      <c r="C639" s="25">
        <v>0.91866743794322181</v>
      </c>
      <c r="D639" s="25">
        <v>8.1332562056778149E-2</v>
      </c>
      <c r="E639" s="426" t="e">
        <v>#REF!</v>
      </c>
      <c r="F639" s="25">
        <v>0.85824355915841821</v>
      </c>
      <c r="G639" s="25">
        <v>0.14175644084158176</v>
      </c>
      <c r="H639" s="426" t="e">
        <v>#REF!</v>
      </c>
      <c r="I639" s="25">
        <v>0.72800704853407261</v>
      </c>
      <c r="J639" s="25">
        <v>0.27199295146592739</v>
      </c>
      <c r="K639" s="426" t="e">
        <v>#REF!</v>
      </c>
      <c r="L639" s="25">
        <v>0.10604985608463713</v>
      </c>
      <c r="M639" s="25">
        <v>0.50220940682574544</v>
      </c>
      <c r="N639" s="25">
        <v>0.39174073708961743</v>
      </c>
      <c r="O639" s="25">
        <v>-10.949722686916816</v>
      </c>
      <c r="P639" s="25">
        <v>3.0282899449084924E-2</v>
      </c>
      <c r="Q639" s="25">
        <v>6.2656639157177425E-5</v>
      </c>
      <c r="R639" s="25">
        <v>1.0780516166780638</v>
      </c>
      <c r="S639" s="146"/>
      <c r="T639">
        <v>1.0668367711538989</v>
      </c>
      <c r="U639">
        <v>0.43827796666608865</v>
      </c>
      <c r="V639">
        <v>0.36101497779549907</v>
      </c>
      <c r="W639">
        <v>1</v>
      </c>
      <c r="Y639" s="2">
        <v>730.17405299374434</v>
      </c>
      <c r="Z639" s="2">
        <v>5453.9074391187005</v>
      </c>
      <c r="AA639" s="2">
        <v>4394.6080201561508</v>
      </c>
      <c r="AB639" s="2">
        <v>1629.9482716967523</v>
      </c>
      <c r="AC639" s="2">
        <v>266.21209253251078</v>
      </c>
      <c r="AD639" s="2">
        <v>160.47726936327552</v>
      </c>
      <c r="AE639" s="2">
        <v>540.87933810037862</v>
      </c>
      <c r="AF639" s="2">
        <v>1361.2191313208641</v>
      </c>
      <c r="AG639" s="2">
        <v>137.30936438314222</v>
      </c>
      <c r="AH639" s="2">
        <v>262.95920000130423</v>
      </c>
      <c r="AI639" s="2">
        <v>521186.94173449499</v>
      </c>
      <c r="AJ639" s="2">
        <v>498079.59935614909</v>
      </c>
      <c r="AL639" s="25">
        <v>0.91918216126779251</v>
      </c>
      <c r="AM639" s="25">
        <v>0.91599507247719469</v>
      </c>
      <c r="AN639" s="25">
        <v>0.90978551212346903</v>
      </c>
      <c r="AO639" s="25">
        <v>0.85330109490400263</v>
      </c>
      <c r="AP639" s="25">
        <v>0.80158263743318992</v>
      </c>
      <c r="AQ639" s="25">
        <v>0.91918216126779251</v>
      </c>
      <c r="AR639" s="25">
        <v>0.91599507247719469</v>
      </c>
      <c r="AS639" s="25">
        <v>0.90978551212346903</v>
      </c>
      <c r="AT639" s="25">
        <v>0.85330109490400263</v>
      </c>
      <c r="AU639" s="25">
        <v>0.80158263743318992</v>
      </c>
      <c r="AW639" s="1">
        <v>13.406163364678386</v>
      </c>
      <c r="AX639" s="1">
        <v>14.959603188647144</v>
      </c>
      <c r="AY639" s="2">
        <v>1648144.246655497</v>
      </c>
      <c r="AZ639" s="1">
        <v>15.135762363852511</v>
      </c>
      <c r="BA639" s="1">
        <v>16.769232906380282</v>
      </c>
      <c r="BB639" s="2">
        <v>1282093.8335541515</v>
      </c>
      <c r="BC639" s="2">
        <f t="shared" si="80"/>
        <v>-366050.41310134553</v>
      </c>
      <c r="BD639" s="242">
        <f t="shared" si="81"/>
        <v>1.7295989991741241</v>
      </c>
      <c r="BE639" s="510">
        <f t="shared" si="75"/>
        <v>-211638.89044578135</v>
      </c>
      <c r="BF639" s="161">
        <f t="shared" si="76"/>
        <v>496841.89169304469</v>
      </c>
      <c r="BG639" s="2">
        <f t="shared" si="77"/>
        <v>1139628.1446622503</v>
      </c>
      <c r="BI639">
        <f t="shared" si="78"/>
        <v>0</v>
      </c>
      <c r="BJ639" s="90">
        <f t="shared" si="79"/>
        <v>1</v>
      </c>
      <c r="BP639" s="206">
        <f t="shared" si="82"/>
        <v>1139628.1446622503</v>
      </c>
    </row>
    <row r="640" spans="1:68">
      <c r="A640" s="11">
        <v>634</v>
      </c>
      <c r="C640" s="25">
        <v>0.9340807768951136</v>
      </c>
      <c r="D640" s="25">
        <v>6.5919223104886418E-2</v>
      </c>
      <c r="E640" s="426" t="e">
        <v>#REF!</v>
      </c>
      <c r="F640" s="25">
        <v>0.85654659384636544</v>
      </c>
      <c r="G640" s="25">
        <v>0.14345340615363461</v>
      </c>
      <c r="H640" s="426" t="e">
        <v>#REF!</v>
      </c>
      <c r="I640" s="25">
        <v>0.76610414150759876</v>
      </c>
      <c r="J640" s="25">
        <v>0.23389585849240122</v>
      </c>
      <c r="K640" s="426" t="e">
        <v>#REF!</v>
      </c>
      <c r="L640" s="25">
        <v>0.12036974609232187</v>
      </c>
      <c r="M640" s="25">
        <v>0.49614813229743665</v>
      </c>
      <c r="N640" s="25">
        <v>0.38348212161024153</v>
      </c>
      <c r="O640" s="25">
        <v>-11.32083465427678</v>
      </c>
      <c r="P640" s="25">
        <v>3.4875849482034926E-2</v>
      </c>
      <c r="Q640" s="25">
        <v>5.2429089579227434E-5</v>
      </c>
      <c r="R640" s="25">
        <v>1.0911638609230139</v>
      </c>
      <c r="S640" s="146"/>
      <c r="T640">
        <v>0.87842343934574019</v>
      </c>
      <c r="U640">
        <v>0.44803595127313073</v>
      </c>
      <c r="V640">
        <v>0.31065917616087618</v>
      </c>
      <c r="W640">
        <v>1</v>
      </c>
      <c r="Y640" s="2">
        <v>164.14164257297273</v>
      </c>
      <c r="Z640" s="2">
        <v>5114.1225219557236</v>
      </c>
      <c r="AA640" s="2">
        <v>256.31199444653942</v>
      </c>
      <c r="AB640" s="2">
        <v>2440.3433652728663</v>
      </c>
      <c r="AC640" s="2">
        <v>1637.9377713411413</v>
      </c>
      <c r="AD640" s="2">
        <v>1776.6894872806988</v>
      </c>
      <c r="AE640" s="2">
        <v>517.94292317140389</v>
      </c>
      <c r="AF640" s="2">
        <v>1236.2999766194619</v>
      </c>
      <c r="AG640" s="2">
        <v>91.405021344861169</v>
      </c>
      <c r="AH640" s="2">
        <v>280.88941681877861</v>
      </c>
      <c r="AI640" s="2">
        <v>469985.01036695583</v>
      </c>
      <c r="AJ640" s="2">
        <v>433357.63494904921</v>
      </c>
      <c r="AL640" s="25">
        <v>0.92077253642201295</v>
      </c>
      <c r="AM640" s="25">
        <v>0.91490020809304684</v>
      </c>
      <c r="AN640" s="25">
        <v>0.90640270437249171</v>
      </c>
      <c r="AO640" s="25">
        <v>0.84513861417299962</v>
      </c>
      <c r="AP640" s="25">
        <v>0.79969596705753043</v>
      </c>
      <c r="AQ640" s="25">
        <v>0.92077253642201295</v>
      </c>
      <c r="AR640" s="25">
        <v>0.91490020809304684</v>
      </c>
      <c r="AS640" s="25">
        <v>0.90640270437249171</v>
      </c>
      <c r="AT640" s="25">
        <v>0.84513861417299962</v>
      </c>
      <c r="AU640" s="25">
        <v>0.79969596705753043</v>
      </c>
      <c r="AW640" s="1">
        <v>13.534164512118</v>
      </c>
      <c r="AX640" s="1">
        <v>15.107196655456676</v>
      </c>
      <c r="AY640" s="2">
        <v>1488593.5003753914</v>
      </c>
      <c r="AZ640" s="1">
        <v>15.783599650792938</v>
      </c>
      <c r="BA640" s="1">
        <v>17.447358893985207</v>
      </c>
      <c r="BB640" s="2">
        <v>1006512.8423311107</v>
      </c>
      <c r="BC640" s="2">
        <f t="shared" si="80"/>
        <v>-482080.65804428072</v>
      </c>
      <c r="BD640" s="242">
        <f t="shared" si="81"/>
        <v>2.2494351386749383</v>
      </c>
      <c r="BE640" s="510">
        <f t="shared" si="75"/>
        <v>-214311.8731257382</v>
      </c>
      <c r="BF640" s="161">
        <f t="shared" si="76"/>
        <v>676872.82156348834</v>
      </c>
      <c r="BG640" s="2">
        <f t="shared" si="77"/>
        <v>1518863.1017957593</v>
      </c>
      <c r="BI640">
        <f t="shared" si="78"/>
        <v>0</v>
      </c>
      <c r="BJ640" s="90">
        <f t="shared" si="79"/>
        <v>1</v>
      </c>
      <c r="BP640" s="206">
        <f t="shared" si="82"/>
        <v>1518863.1017957593</v>
      </c>
    </row>
    <row r="641" spans="1:68">
      <c r="A641" s="11">
        <v>635</v>
      </c>
      <c r="C641" s="25">
        <v>0.92141250041718414</v>
      </c>
      <c r="D641" s="25">
        <v>7.8587499582815898E-2</v>
      </c>
      <c r="E641" s="426" t="e">
        <v>#REF!</v>
      </c>
      <c r="F641" s="25">
        <v>0.85585483954042063</v>
      </c>
      <c r="G641" s="25">
        <v>0.14414516045957931</v>
      </c>
      <c r="H641" s="426" t="e">
        <v>#REF!</v>
      </c>
      <c r="I641" s="25">
        <v>0.74765914910534748</v>
      </c>
      <c r="J641" s="25">
        <v>0.25234085089465252</v>
      </c>
      <c r="K641" s="426" t="e">
        <v>#REF!</v>
      </c>
      <c r="L641" s="25">
        <v>0.10182546163198858</v>
      </c>
      <c r="M641" s="25">
        <v>0.50057519747224322</v>
      </c>
      <c r="N641" s="25">
        <v>0.39759934089576821</v>
      </c>
      <c r="O641" s="25">
        <v>-11.578002278328398</v>
      </c>
      <c r="P641" s="25">
        <v>3.4548833351953329E-2</v>
      </c>
      <c r="Q641" s="25">
        <v>3.9987195102164332E-5</v>
      </c>
      <c r="R641" s="25">
        <v>1.1313647636630215</v>
      </c>
      <c r="S641" s="146"/>
      <c r="T641">
        <v>1.0119777028846013</v>
      </c>
      <c r="U641">
        <v>0.44798656461501318</v>
      </c>
      <c r="V641">
        <v>0.33638709366438563</v>
      </c>
      <c r="W641">
        <v>1</v>
      </c>
      <c r="Y641" s="2">
        <v>247.75970910858146</v>
      </c>
      <c r="Z641" s="2">
        <v>369.19681333845745</v>
      </c>
      <c r="AA641" s="2">
        <v>846.24500508106735</v>
      </c>
      <c r="AB641" s="2">
        <v>17419.022158816973</v>
      </c>
      <c r="AC641" s="2">
        <v>859.96748921158837</v>
      </c>
      <c r="AD641" s="2">
        <v>157.98192534022198</v>
      </c>
      <c r="AE641" s="2">
        <v>641.42526004627723</v>
      </c>
      <c r="AF641" s="2">
        <v>1234.8862877242225</v>
      </c>
      <c r="AG641" s="2">
        <v>160.15911296720634</v>
      </c>
      <c r="AH641" s="2">
        <v>404.25273070803422</v>
      </c>
      <c r="AI641" s="2">
        <v>400797.28722663672</v>
      </c>
      <c r="AJ641" s="2">
        <v>362077.91998816392</v>
      </c>
      <c r="AL641" s="25">
        <v>0.91946267186044883</v>
      </c>
      <c r="AM641" s="25">
        <v>0.91648875263838425</v>
      </c>
      <c r="AN641" s="25">
        <v>0.9034028764366574</v>
      </c>
      <c r="AO641" s="25">
        <v>0.85182028702563983</v>
      </c>
      <c r="AP641" s="25">
        <v>0.73353127792701323</v>
      </c>
      <c r="AQ641" s="25">
        <v>0.91946267186044883</v>
      </c>
      <c r="AR641" s="25">
        <v>0.91648875263838425</v>
      </c>
      <c r="AS641" s="25">
        <v>0.9034028764366574</v>
      </c>
      <c r="AT641" s="25">
        <v>0.85182028702563983</v>
      </c>
      <c r="AU641" s="25">
        <v>0.73353127792701323</v>
      </c>
      <c r="AW641" s="1">
        <v>13.118893181458605</v>
      </c>
      <c r="AX641" s="1">
        <v>14.81022524449909</v>
      </c>
      <c r="AY641" s="2">
        <v>1127874.5894168485</v>
      </c>
      <c r="AZ641" s="1">
        <v>15.084321735754163</v>
      </c>
      <c r="BA641" s="1">
        <v>16.828430100550218</v>
      </c>
      <c r="BB641" s="2">
        <v>1121053.7768389736</v>
      </c>
      <c r="BC641" s="2">
        <f t="shared" si="80"/>
        <v>-6820.8125778748654</v>
      </c>
      <c r="BD641" s="242">
        <f t="shared" si="81"/>
        <v>1.9654285542955581</v>
      </c>
      <c r="BE641" s="510">
        <f t="shared" si="75"/>
        <v>-3470.3945676211856</v>
      </c>
      <c r="BF641" s="161">
        <f t="shared" si="76"/>
        <v>971148.31961652823</v>
      </c>
      <c r="BG641" s="2">
        <f t="shared" si="77"/>
        <v>1292437.7008816926</v>
      </c>
      <c r="BI641">
        <f t="shared" si="78"/>
        <v>0</v>
      </c>
      <c r="BJ641" s="90">
        <f t="shared" si="79"/>
        <v>1</v>
      </c>
      <c r="BP641" s="206">
        <f t="shared" si="82"/>
        <v>1292437.7008816926</v>
      </c>
    </row>
    <row r="642" spans="1:68">
      <c r="A642" s="11">
        <v>636</v>
      </c>
      <c r="C642" s="25">
        <v>0.92603777591237757</v>
      </c>
      <c r="D642" s="25">
        <v>7.3962224087622472E-2</v>
      </c>
      <c r="E642" s="426" t="e">
        <v>#REF!</v>
      </c>
      <c r="F642" s="25">
        <v>0.86052303577647693</v>
      </c>
      <c r="G642" s="25">
        <v>0.13947696422352304</v>
      </c>
      <c r="H642" s="426" t="e">
        <v>#REF!</v>
      </c>
      <c r="I642" s="25">
        <v>0.74345002437958252</v>
      </c>
      <c r="J642" s="25">
        <v>0.25654997562041748</v>
      </c>
      <c r="K642" s="426" t="e">
        <v>#REF!</v>
      </c>
      <c r="L642" s="25">
        <v>0.14863780064220083</v>
      </c>
      <c r="M642" s="25">
        <v>0.50114998040949577</v>
      </c>
      <c r="N642" s="25">
        <v>0.3502122189483034</v>
      </c>
      <c r="O642" s="25">
        <v>-11.01481645897104</v>
      </c>
      <c r="P642" s="25">
        <v>3.3522911530569008E-2</v>
      </c>
      <c r="Q642" s="25">
        <v>6.7266099209191226E-5</v>
      </c>
      <c r="R642" s="25">
        <v>1.0673640759260097</v>
      </c>
      <c r="S642" s="146"/>
      <c r="T642">
        <v>1.0141549217160315</v>
      </c>
      <c r="U642">
        <v>0.44167668831811269</v>
      </c>
      <c r="V642">
        <v>0.34255053727614482</v>
      </c>
      <c r="W642">
        <v>1</v>
      </c>
      <c r="Y642" s="2">
        <v>69.019295074034488</v>
      </c>
      <c r="Z642" s="2">
        <v>2582.6569610595861</v>
      </c>
      <c r="AA642" s="2">
        <v>554.46735258282945</v>
      </c>
      <c r="AB642" s="2">
        <v>3237.452533431077</v>
      </c>
      <c r="AC642" s="2">
        <v>1568.1687245780754</v>
      </c>
      <c r="AD642" s="2">
        <v>468.885573999543</v>
      </c>
      <c r="AE642" s="2">
        <v>477.49598571634266</v>
      </c>
      <c r="AF642" s="2">
        <v>1041.9812160878018</v>
      </c>
      <c r="AG642" s="2">
        <v>106.56286509622386</v>
      </c>
      <c r="AH642" s="2">
        <v>335.04624721710354</v>
      </c>
      <c r="AI642" s="2">
        <v>473063.8774711538</v>
      </c>
      <c r="AJ642" s="2">
        <v>448787.65312973171</v>
      </c>
      <c r="AL642" s="25">
        <v>0.9091655825296725</v>
      </c>
      <c r="AM642" s="25">
        <v>0.91884558887875811</v>
      </c>
      <c r="AN642" s="25">
        <v>0.91804003569391568</v>
      </c>
      <c r="AO642" s="25">
        <v>0.83574445448714596</v>
      </c>
      <c r="AP642" s="25">
        <v>0.754858999780468</v>
      </c>
      <c r="AQ642" s="25">
        <v>0.9091655825296725</v>
      </c>
      <c r="AR642" s="25">
        <v>0.91884558887875811</v>
      </c>
      <c r="AS642" s="25">
        <v>0.91804003569391568</v>
      </c>
      <c r="AT642" s="25">
        <v>0.83574445448714596</v>
      </c>
      <c r="AU642" s="25">
        <v>0.754858999780468</v>
      </c>
      <c r="AW642" s="1">
        <v>13.586248902030491</v>
      </c>
      <c r="AX642" s="1">
        <v>15.416108133558922</v>
      </c>
      <c r="AY642" s="2">
        <v>1581814.4119685788</v>
      </c>
      <c r="AZ642" s="1">
        <v>15.435175362634387</v>
      </c>
      <c r="BA642" s="1">
        <v>17.281364504104268</v>
      </c>
      <c r="BB642" s="2">
        <v>1177806.6667309776</v>
      </c>
      <c r="BC642" s="2">
        <f t="shared" si="80"/>
        <v>-404007.74523760122</v>
      </c>
      <c r="BD642" s="242">
        <f t="shared" si="81"/>
        <v>1.8489264606038969</v>
      </c>
      <c r="BE642" s="510">
        <f t="shared" si="75"/>
        <v>-218509.36413427937</v>
      </c>
      <c r="BF642" s="161">
        <f t="shared" si="76"/>
        <v>591985.41235629958</v>
      </c>
      <c r="BG642" s="2">
        <f t="shared" si="77"/>
        <v>1291821.3912905245</v>
      </c>
      <c r="BI642">
        <f t="shared" si="78"/>
        <v>0</v>
      </c>
      <c r="BJ642" s="90">
        <f t="shared" si="79"/>
        <v>1</v>
      </c>
      <c r="BP642" s="206">
        <f t="shared" si="82"/>
        <v>1291821.3912905245</v>
      </c>
    </row>
    <row r="643" spans="1:68">
      <c r="A643" s="11">
        <v>637</v>
      </c>
      <c r="C643" s="25">
        <v>0.91216573477536878</v>
      </c>
      <c r="D643" s="25">
        <v>8.7834265224631253E-2</v>
      </c>
      <c r="E643" s="426" t="e">
        <v>#REF!</v>
      </c>
      <c r="F643" s="25">
        <v>0.86000557848799153</v>
      </c>
      <c r="G643" s="25">
        <v>0.1399944215120085</v>
      </c>
      <c r="H643" s="426" t="e">
        <v>#REF!</v>
      </c>
      <c r="I643" s="25">
        <v>0.7376848472827795</v>
      </c>
      <c r="J643" s="25">
        <v>0.26231515271722056</v>
      </c>
      <c r="K643" s="426" t="e">
        <v>#REF!</v>
      </c>
      <c r="L643" s="25">
        <v>0.14910228979763368</v>
      </c>
      <c r="M643" s="25">
        <v>0.49929323082259236</v>
      </c>
      <c r="N643" s="25">
        <v>0.35160447937977396</v>
      </c>
      <c r="O643" s="25">
        <v>-10.746590413798835</v>
      </c>
      <c r="P643" s="25">
        <v>2.9937052892980147E-2</v>
      </c>
      <c r="Q643" s="25">
        <v>7.5662023664659365E-5</v>
      </c>
      <c r="R643" s="25">
        <v>1.0565734937161475</v>
      </c>
      <c r="S643" s="146"/>
      <c r="T643">
        <v>1.1002908712550616</v>
      </c>
      <c r="U643">
        <v>0.43792484278827037</v>
      </c>
      <c r="V643">
        <v>0.34877030241603413</v>
      </c>
      <c r="W643">
        <v>1</v>
      </c>
      <c r="Y643" s="2">
        <v>1998.9660437218186</v>
      </c>
      <c r="Z643" s="2">
        <v>3620.8688921922467</v>
      </c>
      <c r="AA643" s="2">
        <v>487.61262101663993</v>
      </c>
      <c r="AB643" s="2">
        <v>2675.9334554287743</v>
      </c>
      <c r="AC643" s="2">
        <v>978.09753078346068</v>
      </c>
      <c r="AD643" s="2">
        <v>30.337853650429249</v>
      </c>
      <c r="AE643" s="2">
        <v>501.34183159153321</v>
      </c>
      <c r="AF643" s="2">
        <v>1223.7093684126198</v>
      </c>
      <c r="AG643" s="2">
        <v>175.88202722084515</v>
      </c>
      <c r="AH643" s="2">
        <v>483.8641565125622</v>
      </c>
      <c r="AI643" s="2">
        <v>451451.58538630017</v>
      </c>
      <c r="AJ643" s="2">
        <v>416570.12031712267</v>
      </c>
      <c r="AL643" s="25">
        <v>0.91718437888661908</v>
      </c>
      <c r="AM643" s="25">
        <v>0.91444922571187504</v>
      </c>
      <c r="AN643" s="25">
        <v>0.90599507714752192</v>
      </c>
      <c r="AO643" s="25">
        <v>0.83102837457078149</v>
      </c>
      <c r="AP643" s="25">
        <v>0.70598443244317777</v>
      </c>
      <c r="AQ643" s="25">
        <v>0.91718437888661908</v>
      </c>
      <c r="AR643" s="25">
        <v>0.91444922571187504</v>
      </c>
      <c r="AS643" s="25">
        <v>0.90599507714752192</v>
      </c>
      <c r="AT643" s="25">
        <v>0.83102837457078149</v>
      </c>
      <c r="AU643" s="25">
        <v>0.70598443244317777</v>
      </c>
      <c r="AW643" s="1">
        <v>13.194493429072841</v>
      </c>
      <c r="AX643" s="1">
        <v>15.092022796524171</v>
      </c>
      <c r="AY643" s="2">
        <v>1559134.8820884274</v>
      </c>
      <c r="AZ643" s="1">
        <v>14.94588940213629</v>
      </c>
      <c r="BA643" s="1">
        <v>16.851750598707547</v>
      </c>
      <c r="BB643" s="2">
        <v>1173828.1596148757</v>
      </c>
      <c r="BC643" s="2">
        <f t="shared" si="80"/>
        <v>-385306.72247355175</v>
      </c>
      <c r="BD643" s="242">
        <f t="shared" si="81"/>
        <v>1.751395973063449</v>
      </c>
      <c r="BE643" s="510">
        <f t="shared" si="75"/>
        <v>-219999.77640669898</v>
      </c>
      <c r="BF643" s="161">
        <f t="shared" si="76"/>
        <v>551984.06656322721</v>
      </c>
      <c r="BG643" s="2">
        <f t="shared" si="77"/>
        <v>1217514.1447269309</v>
      </c>
      <c r="BI643">
        <f t="shared" si="78"/>
        <v>0</v>
      </c>
      <c r="BJ643" s="90">
        <f t="shared" si="79"/>
        <v>1</v>
      </c>
      <c r="BP643" s="206">
        <f t="shared" si="82"/>
        <v>1217514.1447269309</v>
      </c>
    </row>
    <row r="644" spans="1:68">
      <c r="A644" s="11">
        <v>638</v>
      </c>
      <c r="C644" s="25">
        <v>0.92687979165681833</v>
      </c>
      <c r="D644" s="25">
        <v>7.3120208343181697E-2</v>
      </c>
      <c r="E644" s="426" t="e">
        <v>#REF!</v>
      </c>
      <c r="F644" s="25">
        <v>0.85968345287951575</v>
      </c>
      <c r="G644" s="25">
        <v>0.14031654712048422</v>
      </c>
      <c r="H644" s="426" t="e">
        <v>#REF!</v>
      </c>
      <c r="I644" s="25">
        <v>0.75276224359922184</v>
      </c>
      <c r="J644" s="25">
        <v>0.24723775640077811</v>
      </c>
      <c r="K644" s="426" t="e">
        <v>#REF!</v>
      </c>
      <c r="L644" s="25">
        <v>0.19365358182611425</v>
      </c>
      <c r="M644" s="25">
        <v>0.50333462198793444</v>
      </c>
      <c r="N644" s="25">
        <v>0.30301179618595131</v>
      </c>
      <c r="O644" s="25">
        <v>-11.54838202829756</v>
      </c>
      <c r="P644" s="25">
        <v>3.811950330687585E-2</v>
      </c>
      <c r="Q644" s="25">
        <v>4.7853663089119424E-5</v>
      </c>
      <c r="R644" s="25">
        <v>1.0990200737499554</v>
      </c>
      <c r="S644" s="146"/>
      <c r="T644">
        <v>0.95218371048015749</v>
      </c>
      <c r="U644">
        <v>0.4433363214858273</v>
      </c>
      <c r="V644">
        <v>0.32982127536680877</v>
      </c>
      <c r="W644">
        <v>1</v>
      </c>
      <c r="Y644" s="2">
        <v>954.61273304039821</v>
      </c>
      <c r="Z644" s="2">
        <v>3273.9052061086172</v>
      </c>
      <c r="AA644" s="2">
        <v>2735.6595173205246</v>
      </c>
      <c r="AB644" s="2">
        <v>2242.3866495683183</v>
      </c>
      <c r="AC644" s="2">
        <v>22.989443624235776</v>
      </c>
      <c r="AD644" s="2">
        <v>850.86548919557117</v>
      </c>
      <c r="AE644" s="2">
        <v>626.65345810024758</v>
      </c>
      <c r="AF644" s="2">
        <v>1016.6009401120373</v>
      </c>
      <c r="AG644" s="2">
        <v>97.816910593880152</v>
      </c>
      <c r="AH644" s="2">
        <v>317.21106709070131</v>
      </c>
      <c r="AI644" s="2">
        <v>534736.63556524774</v>
      </c>
      <c r="AJ644" s="2">
        <v>495507.82838992466</v>
      </c>
      <c r="AL644" s="25">
        <v>0.9157697060227008</v>
      </c>
      <c r="AM644" s="25">
        <v>0.91419706292425928</v>
      </c>
      <c r="AN644" s="25">
        <v>0.91209132224836931</v>
      </c>
      <c r="AO644" s="25">
        <v>0.85641266117990789</v>
      </c>
      <c r="AP644" s="25">
        <v>0.57310351642318214</v>
      </c>
      <c r="AQ644" s="25">
        <v>0.9157697060227008</v>
      </c>
      <c r="AR644" s="25">
        <v>0.91419706292425928</v>
      </c>
      <c r="AS644" s="25">
        <v>0.91209132224836931</v>
      </c>
      <c r="AT644" s="25">
        <v>0.85641266117990789</v>
      </c>
      <c r="AU644" s="25">
        <v>0.57310351642318214</v>
      </c>
      <c r="AW644" s="1">
        <v>13.224734802934311</v>
      </c>
      <c r="AX644" s="1">
        <v>15.612662646202194</v>
      </c>
      <c r="AY644" s="2">
        <v>2005835.2363874498</v>
      </c>
      <c r="AZ644" s="1">
        <v>15.349073335770939</v>
      </c>
      <c r="BA644" s="1">
        <v>17.577745047272618</v>
      </c>
      <c r="BB644" s="2">
        <v>1452061.453596375</v>
      </c>
      <c r="BC644" s="2">
        <f t="shared" si="80"/>
        <v>-553773.78279107483</v>
      </c>
      <c r="BD644" s="242">
        <f t="shared" si="81"/>
        <v>2.124338532836628</v>
      </c>
      <c r="BE644" s="510">
        <f t="shared" si="75"/>
        <v>-260680.57149611696</v>
      </c>
      <c r="BF644" s="161">
        <f t="shared" si="76"/>
        <v>110122.33208204014</v>
      </c>
      <c r="BG644" s="2">
        <f t="shared" si="77"/>
        <v>1003790.2801269754</v>
      </c>
      <c r="BI644">
        <f t="shared" si="78"/>
        <v>0</v>
      </c>
      <c r="BJ644" s="90">
        <f t="shared" si="79"/>
        <v>1</v>
      </c>
      <c r="BP644" s="206">
        <f t="shared" si="82"/>
        <v>1003790.2801269754</v>
      </c>
    </row>
    <row r="645" spans="1:68">
      <c r="A645" s="11">
        <v>639</v>
      </c>
      <c r="C645" s="25">
        <v>0.92470750691458348</v>
      </c>
      <c r="D645" s="25">
        <v>7.5292493085416565E-2</v>
      </c>
      <c r="E645" s="426" t="e">
        <v>#REF!</v>
      </c>
      <c r="F645" s="25">
        <v>0.86259762598359657</v>
      </c>
      <c r="G645" s="25">
        <v>0.13740237401640346</v>
      </c>
      <c r="H645" s="426" t="e">
        <v>#REF!</v>
      </c>
      <c r="I645" s="25">
        <v>0.7497580754547033</v>
      </c>
      <c r="J645" s="25">
        <v>0.25024192454529665</v>
      </c>
      <c r="K645" s="426" t="e">
        <v>#REF!</v>
      </c>
      <c r="L645" s="25">
        <v>0.14165851892600123</v>
      </c>
      <c r="M645" s="25">
        <v>0.49965682108416826</v>
      </c>
      <c r="N645" s="25">
        <v>0.35868465998983046</v>
      </c>
      <c r="O645" s="25">
        <v>-11.021184461656377</v>
      </c>
      <c r="P645" s="25">
        <v>3.449500000698999E-2</v>
      </c>
      <c r="Q645" s="25">
        <v>6.9624470737410853E-5</v>
      </c>
      <c r="R645" s="25">
        <v>1.0535924007669288</v>
      </c>
      <c r="S645" s="146"/>
      <c r="T645">
        <v>0.94910635198168292</v>
      </c>
      <c r="U645">
        <v>0.43003931607625606</v>
      </c>
      <c r="V645">
        <v>0.33355180977702803</v>
      </c>
      <c r="W645">
        <v>1</v>
      </c>
      <c r="Y645" s="2">
        <v>145.92789313165363</v>
      </c>
      <c r="Z645" s="2">
        <v>3204.5055716986194</v>
      </c>
      <c r="AA645" s="2">
        <v>1760.8906026634484</v>
      </c>
      <c r="AB645" s="2">
        <v>2153.6330721879926</v>
      </c>
      <c r="AC645" s="2">
        <v>46.955279742575421</v>
      </c>
      <c r="AD645" s="2">
        <v>37.616981549178043</v>
      </c>
      <c r="AE645" s="2">
        <v>582.90624059417075</v>
      </c>
      <c r="AF645" s="2">
        <v>1114.9770237363266</v>
      </c>
      <c r="AG645" s="2">
        <v>91.900933820521928</v>
      </c>
      <c r="AH645" s="2">
        <v>302.29487789883063</v>
      </c>
      <c r="AI645" s="2">
        <v>415703.69157354045</v>
      </c>
      <c r="AJ645" s="2">
        <v>377711.10619792156</v>
      </c>
      <c r="AL645" s="25">
        <v>0.90969039008987174</v>
      </c>
      <c r="AM645" s="25">
        <v>0.90722884854842878</v>
      </c>
      <c r="AN645" s="25">
        <v>0.90691112526593443</v>
      </c>
      <c r="AO645" s="25">
        <v>0.8811443278021045</v>
      </c>
      <c r="AP645" s="25">
        <v>0.63323081416420635</v>
      </c>
      <c r="AQ645" s="25">
        <v>0.90969039008987174</v>
      </c>
      <c r="AR645" s="25">
        <v>0.90722884854842878</v>
      </c>
      <c r="AS645" s="25">
        <v>0.90691112526593443</v>
      </c>
      <c r="AT645" s="25">
        <v>0.8811443278021045</v>
      </c>
      <c r="AU645" s="25">
        <v>0.63323081416420635</v>
      </c>
      <c r="AW645" s="1">
        <v>13.025190788829255</v>
      </c>
      <c r="AX645" s="1">
        <v>15.178625190925803</v>
      </c>
      <c r="AY645" s="2">
        <v>1411541.5993567498</v>
      </c>
      <c r="AZ645" s="1">
        <v>15.202920264267132</v>
      </c>
      <c r="BA645" s="1">
        <v>17.311723423532186</v>
      </c>
      <c r="BB645" s="2">
        <v>1016983.0499171574</v>
      </c>
      <c r="BC645" s="2">
        <f t="shared" si="80"/>
        <v>-394558.5494395924</v>
      </c>
      <c r="BD645" s="242">
        <f t="shared" si="81"/>
        <v>2.1777294754378769</v>
      </c>
      <c r="BE645" s="510">
        <f t="shared" si="75"/>
        <v>-181178.86261343749</v>
      </c>
      <c r="BF645" s="161">
        <f t="shared" si="76"/>
        <v>672488.92685593106</v>
      </c>
      <c r="BG645" s="2">
        <f t="shared" si="77"/>
        <v>1415484.192365584</v>
      </c>
      <c r="BI645">
        <f t="shared" si="78"/>
        <v>0</v>
      </c>
      <c r="BJ645" s="90">
        <f t="shared" si="79"/>
        <v>1</v>
      </c>
      <c r="BP645" s="206">
        <f t="shared" si="82"/>
        <v>1415484.192365584</v>
      </c>
    </row>
    <row r="646" spans="1:68">
      <c r="A646" s="11">
        <v>640</v>
      </c>
      <c r="C646" s="25">
        <v>0.92454277658991646</v>
      </c>
      <c r="D646" s="25">
        <v>7.545722341008354E-2</v>
      </c>
      <c r="E646" s="426" t="e">
        <v>#REF!</v>
      </c>
      <c r="F646" s="25">
        <v>0.85837297825897441</v>
      </c>
      <c r="G646" s="25">
        <v>0.14162702174102557</v>
      </c>
      <c r="H646" s="426" t="e">
        <v>#REF!</v>
      </c>
      <c r="I646" s="25">
        <v>0.73097918975950948</v>
      </c>
      <c r="J646" s="25">
        <v>0.26902081024049052</v>
      </c>
      <c r="K646" s="426" t="e">
        <v>#REF!</v>
      </c>
      <c r="L646" s="25">
        <v>0.16952809724429269</v>
      </c>
      <c r="M646" s="25">
        <v>0.49577877945012871</v>
      </c>
      <c r="N646" s="25">
        <v>0.3346931233055786</v>
      </c>
      <c r="O646" s="25">
        <v>-11.109369578727849</v>
      </c>
      <c r="P646" s="25">
        <v>3.2244267939982765E-2</v>
      </c>
      <c r="Q646" s="25">
        <v>5.7997518938885923E-5</v>
      </c>
      <c r="R646" s="25">
        <v>1.0877254858759842</v>
      </c>
      <c r="S646" s="146"/>
      <c r="T646">
        <v>0.97536759420643027</v>
      </c>
      <c r="U646">
        <v>0.44493666178236652</v>
      </c>
      <c r="V646">
        <v>0.35862086711479668</v>
      </c>
      <c r="W646">
        <v>1</v>
      </c>
      <c r="Y646" s="2">
        <v>344.68445606329107</v>
      </c>
      <c r="Z646" s="2">
        <v>3602.0750906040371</v>
      </c>
      <c r="AA646" s="2">
        <v>119.50259706287335</v>
      </c>
      <c r="AB646" s="2">
        <v>1002.8997222418209</v>
      </c>
      <c r="AC646" s="2">
        <v>1212.1194596920575</v>
      </c>
      <c r="AD646" s="2">
        <v>842.19975250095092</v>
      </c>
      <c r="AE646" s="2">
        <v>634.82985505688976</v>
      </c>
      <c r="AF646" s="2">
        <v>1009.6565204929612</v>
      </c>
      <c r="AG646" s="2">
        <v>125.38877169541951</v>
      </c>
      <c r="AH646" s="2">
        <v>490.77342517829658</v>
      </c>
      <c r="AI646" s="2">
        <v>424540.83158163237</v>
      </c>
      <c r="AJ646" s="2">
        <v>387665.68112882331</v>
      </c>
      <c r="AL646" s="25">
        <v>0.91719949709133308</v>
      </c>
      <c r="AM646" s="25">
        <v>0.91353527369027832</v>
      </c>
      <c r="AN646" s="25">
        <v>0.91101909733289388</v>
      </c>
      <c r="AO646" s="25">
        <v>0.89782220832735149</v>
      </c>
      <c r="AP646" s="25">
        <v>0.73558612814559687</v>
      </c>
      <c r="AQ646" s="25">
        <v>0.91719949709133308</v>
      </c>
      <c r="AR646" s="25">
        <v>0.91353527369027832</v>
      </c>
      <c r="AS646" s="25">
        <v>0.91101909733289388</v>
      </c>
      <c r="AT646" s="25">
        <v>0.89782220832735149</v>
      </c>
      <c r="AU646" s="25">
        <v>0.73558612814559687</v>
      </c>
      <c r="AW646" s="1">
        <v>13.485835264441594</v>
      </c>
      <c r="AX646" s="1">
        <v>15.263140090568825</v>
      </c>
      <c r="AY646" s="2">
        <v>1448800.0348586312</v>
      </c>
      <c r="AZ646" s="1">
        <v>15.39010826416609</v>
      </c>
      <c r="BA646" s="1">
        <v>17.196257081907262</v>
      </c>
      <c r="BB646" s="2">
        <v>1031683.3853998226</v>
      </c>
      <c r="BC646" s="2">
        <f t="shared" si="80"/>
        <v>-417116.64945880859</v>
      </c>
      <c r="BD646" s="242">
        <f t="shared" si="81"/>
        <v>1.9042729997244958</v>
      </c>
      <c r="BE646" s="510">
        <f t="shared" si="75"/>
        <v>-219042.46372193258</v>
      </c>
      <c r="BF646" s="161">
        <f t="shared" si="76"/>
        <v>708933.60745202401</v>
      </c>
      <c r="BG646" s="2">
        <f t="shared" si="77"/>
        <v>1430733.9368667519</v>
      </c>
      <c r="BI646">
        <f t="shared" si="78"/>
        <v>0</v>
      </c>
      <c r="BJ646" s="90">
        <f t="shared" si="79"/>
        <v>1</v>
      </c>
      <c r="BP646" s="206">
        <f t="shared" si="82"/>
        <v>1430733.9368667519</v>
      </c>
    </row>
    <row r="647" spans="1:68">
      <c r="A647" s="11">
        <v>641</v>
      </c>
      <c r="C647" s="25">
        <v>0.93279494762299031</v>
      </c>
      <c r="D647" s="25">
        <v>6.7205052377009661E-2</v>
      </c>
      <c r="E647" s="426" t="e">
        <v>#REF!</v>
      </c>
      <c r="F647" s="25">
        <v>0.85361111896416042</v>
      </c>
      <c r="G647" s="25">
        <v>0.14638888103583958</v>
      </c>
      <c r="H647" s="426" t="e">
        <v>#REF!</v>
      </c>
      <c r="I647" s="25">
        <v>0.74731895063242182</v>
      </c>
      <c r="J647" s="25">
        <v>0.25268104936757818</v>
      </c>
      <c r="K647" s="426" t="e">
        <v>#REF!</v>
      </c>
      <c r="L647" s="25">
        <v>0.12555906321776955</v>
      </c>
      <c r="M647" s="25">
        <v>0.49805132977405198</v>
      </c>
      <c r="N647" s="25">
        <v>0.37638960700817847</v>
      </c>
      <c r="O647" s="25">
        <v>-11.231507279554515</v>
      </c>
      <c r="P647" s="25">
        <v>3.5675579341226747E-2</v>
      </c>
      <c r="Q647" s="25">
        <v>5.9286262062508847E-5</v>
      </c>
      <c r="R647" s="25">
        <v>1.0769218691423612</v>
      </c>
      <c r="S647" s="146"/>
      <c r="T647">
        <v>0.89146145085190331</v>
      </c>
      <c r="U647">
        <v>0.45869857223357163</v>
      </c>
      <c r="V647">
        <v>0.33686197704463039</v>
      </c>
      <c r="W647">
        <v>1</v>
      </c>
      <c r="Y647" s="2">
        <v>249.55735849339774</v>
      </c>
      <c r="Z647" s="2">
        <v>7057.6400347242634</v>
      </c>
      <c r="AA647" s="2">
        <v>270.68540159055726</v>
      </c>
      <c r="AB647" s="2">
        <v>4264.8154805940439</v>
      </c>
      <c r="AC647" s="2">
        <v>108.82760935328749</v>
      </c>
      <c r="AD647" s="2">
        <v>2399.498897108765</v>
      </c>
      <c r="AE647" s="2">
        <v>543.82941799525099</v>
      </c>
      <c r="AF647" s="2">
        <v>1012.4791567541697</v>
      </c>
      <c r="AG647" s="2">
        <v>146.00207472603898</v>
      </c>
      <c r="AH647" s="2">
        <v>356.89654889651877</v>
      </c>
      <c r="AI647" s="2">
        <v>404941.80487105215</v>
      </c>
      <c r="AJ647" s="2">
        <v>371392.45734384231</v>
      </c>
      <c r="AL647" s="25">
        <v>0.91507905196739081</v>
      </c>
      <c r="AM647" s="25">
        <v>0.91118634867161674</v>
      </c>
      <c r="AN647" s="25">
        <v>0.91089542146823765</v>
      </c>
      <c r="AO647" s="25">
        <v>0.87888987308527533</v>
      </c>
      <c r="AP647" s="25">
        <v>0.76173760018992165</v>
      </c>
      <c r="AQ647" s="25">
        <v>0.91507905196739081</v>
      </c>
      <c r="AR647" s="25">
        <v>0.91118634867161674</v>
      </c>
      <c r="AS647" s="25">
        <v>0.91089542146823765</v>
      </c>
      <c r="AT647" s="25">
        <v>0.87888987308527533</v>
      </c>
      <c r="AU647" s="25">
        <v>0.76173760018992165</v>
      </c>
      <c r="AW647" s="1">
        <v>13.451496207509022</v>
      </c>
      <c r="AX647" s="1">
        <v>15.159770116725042</v>
      </c>
      <c r="AY647" s="2">
        <v>1329858.7293810523</v>
      </c>
      <c r="AZ647" s="1">
        <v>15.56697850911649</v>
      </c>
      <c r="BA647" s="1">
        <v>17.338819332377884</v>
      </c>
      <c r="BB647" s="2">
        <v>964106.99185737362</v>
      </c>
      <c r="BC647" s="2">
        <f t="shared" si="80"/>
        <v>-365751.73752367869</v>
      </c>
      <c r="BD647" s="242">
        <f t="shared" si="81"/>
        <v>2.115482301607468</v>
      </c>
      <c r="BE647" s="510">
        <f t="shared" ref="BE647:BE710" si="83">BC647/BD647</f>
        <v>-172892.83736657072</v>
      </c>
      <c r="BF647" s="161">
        <f t="shared" ref="BF647:BF710" si="84">AW647*Threshold-AY647</f>
        <v>822380.66382039106</v>
      </c>
      <c r="BG647" s="2">
        <f t="shared" ref="BG647:BG710" si="85">AZ647*Threshold-BB647</f>
        <v>1526609.5696012648</v>
      </c>
      <c r="BI647">
        <f t="shared" ref="BI647:BI710" si="86">IF(MAX($BF647:$BG647)=$BF647,1,0)</f>
        <v>0</v>
      </c>
      <c r="BJ647" s="90">
        <f t="shared" ref="BJ647:BJ710" si="87">IF(MAX($BF647:$BG647)=$BF647,0,1)</f>
        <v>1</v>
      </c>
      <c r="BP647" s="206">
        <f t="shared" si="82"/>
        <v>1526609.5696012648</v>
      </c>
    </row>
    <row r="648" spans="1:68">
      <c r="A648" s="11">
        <v>642</v>
      </c>
      <c r="C648" s="25">
        <v>0.92266249442301429</v>
      </c>
      <c r="D648" s="25">
        <v>7.7337505576985724E-2</v>
      </c>
      <c r="E648" s="426" t="e">
        <v>#REF!</v>
      </c>
      <c r="F648" s="25">
        <v>0.85665204231644787</v>
      </c>
      <c r="G648" s="25">
        <v>0.14334795768355207</v>
      </c>
      <c r="H648" s="426" t="e">
        <v>#REF!</v>
      </c>
      <c r="I648" s="25">
        <v>0.76445809681940979</v>
      </c>
      <c r="J648" s="25">
        <v>0.23554190318059018</v>
      </c>
      <c r="K648" s="426" t="e">
        <v>#REF!</v>
      </c>
      <c r="L648" s="25">
        <v>9.1396447824692917E-2</v>
      </c>
      <c r="M648" s="25">
        <v>0.50366922209734799</v>
      </c>
      <c r="N648" s="25">
        <v>0.40493433007795909</v>
      </c>
      <c r="O648" s="25">
        <v>-11.599453516738736</v>
      </c>
      <c r="P648" s="25">
        <v>3.8966288793184561E-2</v>
      </c>
      <c r="Q648" s="25">
        <v>4.7117343976812708E-5</v>
      </c>
      <c r="R648" s="25">
        <v>1.0991590216518359</v>
      </c>
      <c r="S648" s="146"/>
      <c r="T648">
        <v>1.0161823226505691</v>
      </c>
      <c r="U648">
        <v>0.44605254079850698</v>
      </c>
      <c r="V648">
        <v>0.3131536857888923</v>
      </c>
      <c r="W648">
        <v>1</v>
      </c>
      <c r="Y648" s="2">
        <v>621.53701577389234</v>
      </c>
      <c r="Z648" s="2">
        <v>4794.9269363433614</v>
      </c>
      <c r="AA648" s="2">
        <v>573.94467792547277</v>
      </c>
      <c r="AB648" s="2">
        <v>6928.5851875379913</v>
      </c>
      <c r="AC648" s="2">
        <v>271.73293105313621</v>
      </c>
      <c r="AD648" s="2">
        <v>1336.8602252309204</v>
      </c>
      <c r="AE648" s="2">
        <v>559.05478773759683</v>
      </c>
      <c r="AF648" s="2">
        <v>1050.9248195266277</v>
      </c>
      <c r="AG648" s="2">
        <v>41.330082659863777</v>
      </c>
      <c r="AH648" s="2">
        <v>738.85096609682216</v>
      </c>
      <c r="AI648" s="2">
        <v>492296.82372009748</v>
      </c>
      <c r="AJ648" s="2">
        <v>456095.94778489129</v>
      </c>
      <c r="AL648" s="25">
        <v>0.92311215766950894</v>
      </c>
      <c r="AM648" s="25">
        <v>0.91377402164597965</v>
      </c>
      <c r="AN648" s="25">
        <v>0.90751693644200637</v>
      </c>
      <c r="AO648" s="25">
        <v>0.89307532208231788</v>
      </c>
      <c r="AP648" s="25">
        <v>0.60821935817288286</v>
      </c>
      <c r="AQ648" s="25">
        <v>0.92311215766950894</v>
      </c>
      <c r="AR648" s="25">
        <v>0.91377402164597965</v>
      </c>
      <c r="AS648" s="25">
        <v>0.90751693644200637</v>
      </c>
      <c r="AT648" s="25">
        <v>0.89307532208231788</v>
      </c>
      <c r="AU648" s="25">
        <v>0.60821935817288286</v>
      </c>
      <c r="AW648" s="1">
        <v>13.018987347399742</v>
      </c>
      <c r="AX648" s="1">
        <v>14.969522012477158</v>
      </c>
      <c r="AY648" s="2">
        <v>1509854.1940465916</v>
      </c>
      <c r="AZ648" s="1">
        <v>15.096248798203009</v>
      </c>
      <c r="BA648" s="1">
        <v>17.01384501121316</v>
      </c>
      <c r="BB648" s="2">
        <v>1182289.6883092888</v>
      </c>
      <c r="BC648" s="2">
        <f t="shared" ref="BC648:BC711" si="88">BB648-AY648</f>
        <v>-327564.50573730282</v>
      </c>
      <c r="BD648" s="242">
        <f t="shared" ref="BD648:BD711" si="89">AZ648-AW648</f>
        <v>2.0772614508032667</v>
      </c>
      <c r="BE648" s="510">
        <f t="shared" si="83"/>
        <v>-157690.55243895046</v>
      </c>
      <c r="BF648" s="161">
        <f t="shared" si="84"/>
        <v>573183.78153736703</v>
      </c>
      <c r="BG648" s="2">
        <f t="shared" si="85"/>
        <v>1233110.1194031925</v>
      </c>
      <c r="BI648">
        <f t="shared" si="86"/>
        <v>0</v>
      </c>
      <c r="BJ648" s="90">
        <f t="shared" si="87"/>
        <v>1</v>
      </c>
      <c r="BP648" s="206">
        <f t="shared" ref="BP648:BP711" si="90">MAX(BF648,BG648)</f>
        <v>1233110.1194031925</v>
      </c>
    </row>
    <row r="649" spans="1:68">
      <c r="A649" s="11">
        <v>643</v>
      </c>
      <c r="C649" s="25">
        <v>0.91744344893874263</v>
      </c>
      <c r="D649" s="25">
        <v>8.2556551061257324E-2</v>
      </c>
      <c r="E649" s="426" t="e">
        <v>#REF!</v>
      </c>
      <c r="F649" s="25">
        <v>0.85493328222035725</v>
      </c>
      <c r="G649" s="25">
        <v>0.14506671777964281</v>
      </c>
      <c r="H649" s="426" t="e">
        <v>#REF!</v>
      </c>
      <c r="I649" s="25">
        <v>0.75894722975644024</v>
      </c>
      <c r="J649" s="25">
        <v>0.24105277024355978</v>
      </c>
      <c r="K649" s="426" t="e">
        <v>#REF!</v>
      </c>
      <c r="L649" s="25">
        <v>0.10783024961389731</v>
      </c>
      <c r="M649" s="25">
        <v>0.49853670260931893</v>
      </c>
      <c r="N649" s="25">
        <v>0.39363304777678376</v>
      </c>
      <c r="O649" s="25">
        <v>-11.320559722155105</v>
      </c>
      <c r="P649" s="25">
        <v>3.3497750509977373E-2</v>
      </c>
      <c r="Q649" s="25">
        <v>4.9494242873670879E-5</v>
      </c>
      <c r="R649" s="25">
        <v>1.1052284320312808</v>
      </c>
      <c r="S649" s="146"/>
      <c r="T649">
        <v>1.0612830204052583</v>
      </c>
      <c r="U649">
        <v>0.44444913257693913</v>
      </c>
      <c r="V649">
        <v>0.32182310523840424</v>
      </c>
      <c r="W649">
        <v>1</v>
      </c>
      <c r="Y649" s="2">
        <v>1640.7643291313395</v>
      </c>
      <c r="Z649" s="2">
        <v>51.793718936475351</v>
      </c>
      <c r="AA649" s="2">
        <v>1318.6450167073938</v>
      </c>
      <c r="AB649" s="2">
        <v>2075.437417521422</v>
      </c>
      <c r="AC649" s="2">
        <v>1602.3942304615941</v>
      </c>
      <c r="AD649" s="2">
        <v>2363.5369667148216</v>
      </c>
      <c r="AE649" s="2">
        <v>594.1995087577269</v>
      </c>
      <c r="AF649" s="2">
        <v>1389.2127915397821</v>
      </c>
      <c r="AG649" s="2">
        <v>61.552371289406693</v>
      </c>
      <c r="AH649" s="2">
        <v>400.10990655828067</v>
      </c>
      <c r="AI649" s="2">
        <v>530534.94527087663</v>
      </c>
      <c r="AJ649" s="2">
        <v>498700.01978605153</v>
      </c>
      <c r="AL649" s="25">
        <v>0.91821248594055394</v>
      </c>
      <c r="AM649" s="25">
        <v>0.91195509369189343</v>
      </c>
      <c r="AN649" s="25">
        <v>0.91200487094495963</v>
      </c>
      <c r="AO649" s="25">
        <v>0.88950492361827993</v>
      </c>
      <c r="AP649" s="25">
        <v>0.71156847959664715</v>
      </c>
      <c r="AQ649" s="25">
        <v>0.91821248594055394</v>
      </c>
      <c r="AR649" s="25">
        <v>0.91195509369189343</v>
      </c>
      <c r="AS649" s="25">
        <v>0.91200487094495963</v>
      </c>
      <c r="AT649" s="25">
        <v>0.88950492361827993</v>
      </c>
      <c r="AU649" s="25">
        <v>0.71156847959664715</v>
      </c>
      <c r="AW649" s="1">
        <v>13.103705075317984</v>
      </c>
      <c r="AX649" s="1">
        <v>14.84315551974762</v>
      </c>
      <c r="AY649" s="2">
        <v>1595722.4069376953</v>
      </c>
      <c r="AZ649" s="1">
        <v>15.011783557030524</v>
      </c>
      <c r="BA649" s="1">
        <v>16.793025656663161</v>
      </c>
      <c r="BB649" s="2">
        <v>1247187.4145466473</v>
      </c>
      <c r="BC649" s="2">
        <f t="shared" si="88"/>
        <v>-348534.992391048</v>
      </c>
      <c r="BD649" s="242">
        <f t="shared" si="89"/>
        <v>1.9080784817125398</v>
      </c>
      <c r="BE649" s="510">
        <f t="shared" si="83"/>
        <v>-182662.81797708376</v>
      </c>
      <c r="BF649" s="161">
        <f t="shared" si="84"/>
        <v>500870.40511318226</v>
      </c>
      <c r="BG649" s="2">
        <f t="shared" si="85"/>
        <v>1154697.9545782364</v>
      </c>
      <c r="BI649">
        <f t="shared" si="86"/>
        <v>0</v>
      </c>
      <c r="BJ649" s="90">
        <f t="shared" si="87"/>
        <v>1</v>
      </c>
      <c r="BP649" s="206">
        <f t="shared" si="90"/>
        <v>1154697.9545782364</v>
      </c>
    </row>
    <row r="650" spans="1:68">
      <c r="A650" s="11">
        <v>644</v>
      </c>
      <c r="C650" s="25">
        <v>0.91709506566448862</v>
      </c>
      <c r="D650" s="25">
        <v>8.2904934335511424E-2</v>
      </c>
      <c r="E650" s="426" t="e">
        <v>#REF!</v>
      </c>
      <c r="F650" s="25">
        <v>0.8615844399631768</v>
      </c>
      <c r="G650" s="25">
        <v>0.1384155600368232</v>
      </c>
      <c r="H650" s="426" t="e">
        <v>#REF!</v>
      </c>
      <c r="I650" s="25">
        <v>0.75836107039921452</v>
      </c>
      <c r="J650" s="25">
        <v>0.24163892960078548</v>
      </c>
      <c r="K650" s="426" t="e">
        <v>#REF!</v>
      </c>
      <c r="L650" s="25">
        <v>0.15504274041214305</v>
      </c>
      <c r="M650" s="25">
        <v>0.4984341230496917</v>
      </c>
      <c r="N650" s="25">
        <v>0.34652313653816524</v>
      </c>
      <c r="O650" s="25">
        <v>-11.39201325246791</v>
      </c>
      <c r="P650" s="25">
        <v>3.6527606739014729E-2</v>
      </c>
      <c r="Q650" s="25">
        <v>5.2334551241238525E-5</v>
      </c>
      <c r="R650" s="25">
        <v>1.089356666950728</v>
      </c>
      <c r="S650" s="146"/>
      <c r="T650">
        <v>1.0857141273831195</v>
      </c>
      <c r="U650">
        <v>0.43585428717407099</v>
      </c>
      <c r="V650">
        <v>0.31951694066775543</v>
      </c>
      <c r="W650">
        <v>1</v>
      </c>
      <c r="Y650" s="2">
        <v>170.32256547969499</v>
      </c>
      <c r="Z650" s="2">
        <v>2514.2639816887158</v>
      </c>
      <c r="AA650" s="2">
        <v>649.39501503107294</v>
      </c>
      <c r="AB650" s="2">
        <v>130.17228424994519</v>
      </c>
      <c r="AC650" s="2">
        <v>904.78222631382164</v>
      </c>
      <c r="AD650" s="2">
        <v>881.77978236659681</v>
      </c>
      <c r="AE650" s="2">
        <v>510.50315706393963</v>
      </c>
      <c r="AF650" s="2">
        <v>958.3674598277554</v>
      </c>
      <c r="AG650" s="2">
        <v>137.31658323026241</v>
      </c>
      <c r="AH650" s="2">
        <v>291.99713491390929</v>
      </c>
      <c r="AI650" s="2">
        <v>402378.8195496602</v>
      </c>
      <c r="AJ650" s="2">
        <v>371490.93134231627</v>
      </c>
      <c r="AL650" s="25">
        <v>0.9166938843075465</v>
      </c>
      <c r="AM650" s="25">
        <v>0.91655972512645068</v>
      </c>
      <c r="AN650" s="25">
        <v>0.91457176767132764</v>
      </c>
      <c r="AO650" s="25">
        <v>0.82942673341473849</v>
      </c>
      <c r="AP650" s="25">
        <v>0.61092527314646727</v>
      </c>
      <c r="AQ650" s="25">
        <v>0.9166938843075465</v>
      </c>
      <c r="AR650" s="25">
        <v>0.91655972512645068</v>
      </c>
      <c r="AS650" s="25">
        <v>0.91457176767132764</v>
      </c>
      <c r="AT650" s="25">
        <v>0.82942673341473849</v>
      </c>
      <c r="AU650" s="25">
        <v>0.61092527314646727</v>
      </c>
      <c r="AW650" s="1">
        <v>13.148902816223144</v>
      </c>
      <c r="AX650" s="1">
        <v>15.318767978417897</v>
      </c>
      <c r="AY650" s="2">
        <v>1371695.8504409615</v>
      </c>
      <c r="AZ650" s="1">
        <v>15.055928506051931</v>
      </c>
      <c r="BA650" s="1">
        <v>17.140385782294995</v>
      </c>
      <c r="BB650" s="2">
        <v>1002182.1115266689</v>
      </c>
      <c r="BC650" s="2">
        <f t="shared" si="88"/>
        <v>-369513.73891429265</v>
      </c>
      <c r="BD650" s="242">
        <f t="shared" si="89"/>
        <v>1.907025689828787</v>
      </c>
      <c r="BE650" s="510">
        <f t="shared" si="83"/>
        <v>-193764.42639714395</v>
      </c>
      <c r="BF650" s="161">
        <f t="shared" si="84"/>
        <v>732128.60015474143</v>
      </c>
      <c r="BG650" s="2">
        <f t="shared" si="85"/>
        <v>1406766.4494416397</v>
      </c>
      <c r="BI650">
        <f t="shared" si="86"/>
        <v>0</v>
      </c>
      <c r="BJ650" s="90">
        <f t="shared" si="87"/>
        <v>1</v>
      </c>
      <c r="BP650" s="206">
        <f t="shared" si="90"/>
        <v>1406766.4494416397</v>
      </c>
    </row>
    <row r="651" spans="1:68">
      <c r="A651" s="11">
        <v>645</v>
      </c>
      <c r="C651" s="25">
        <v>0.91298552187076076</v>
      </c>
      <c r="D651" s="25">
        <v>8.7014478129239223E-2</v>
      </c>
      <c r="E651" s="426" t="e">
        <v>#REF!</v>
      </c>
      <c r="F651" s="25">
        <v>0.85824321464310571</v>
      </c>
      <c r="G651" s="25">
        <v>0.14175678535689429</v>
      </c>
      <c r="H651" s="426" t="e">
        <v>#REF!</v>
      </c>
      <c r="I651" s="25">
        <v>0.75275655686401699</v>
      </c>
      <c r="J651" s="25">
        <v>0.24724344313598301</v>
      </c>
      <c r="K651" s="426" t="e">
        <v>#REF!</v>
      </c>
      <c r="L651" s="25">
        <v>0.12048937501322832</v>
      </c>
      <c r="M651" s="25">
        <v>0.49834315971698545</v>
      </c>
      <c r="N651" s="25">
        <v>0.38116746526978629</v>
      </c>
      <c r="O651" s="25">
        <v>-10.908684635049173</v>
      </c>
      <c r="P651" s="25">
        <v>3.2239904849727906E-2</v>
      </c>
      <c r="Q651" s="25">
        <v>7.0873877671775572E-5</v>
      </c>
      <c r="R651" s="25">
        <v>1.0581331992133955</v>
      </c>
      <c r="S651" s="146"/>
      <c r="T651">
        <v>1.0622166965552451</v>
      </c>
      <c r="U651">
        <v>0.44177685337803807</v>
      </c>
      <c r="V651">
        <v>0.32878801488955467</v>
      </c>
      <c r="W651">
        <v>1</v>
      </c>
      <c r="Y651" s="2">
        <v>295.86990267426586</v>
      </c>
      <c r="Z651" s="2">
        <v>1012.7519858713779</v>
      </c>
      <c r="AA651" s="2">
        <v>160.2271277298893</v>
      </c>
      <c r="AB651" s="2">
        <v>3570.1692870516672</v>
      </c>
      <c r="AC651" s="2">
        <v>383.59514250678393</v>
      </c>
      <c r="AD651" s="2">
        <v>2507.6801156903316</v>
      </c>
      <c r="AE651" s="2">
        <v>543.36029299803863</v>
      </c>
      <c r="AF651" s="2">
        <v>896.62266393222228</v>
      </c>
      <c r="AG651" s="2">
        <v>114.96706720257734</v>
      </c>
      <c r="AH651" s="2">
        <v>724.37225580241966</v>
      </c>
      <c r="AI651" s="2">
        <v>552122.64549046906</v>
      </c>
      <c r="AJ651" s="2">
        <v>524439.18033154786</v>
      </c>
      <c r="AL651" s="25">
        <v>0.91582110941807626</v>
      </c>
      <c r="AM651" s="25">
        <v>0.91375032240458121</v>
      </c>
      <c r="AN651" s="25">
        <v>0.90522966764651536</v>
      </c>
      <c r="AO651" s="25">
        <v>0.86554811198249337</v>
      </c>
      <c r="AP651" s="25">
        <v>0.57223101574807067</v>
      </c>
      <c r="AQ651" s="25">
        <v>0.91582110941807626</v>
      </c>
      <c r="AR651" s="25">
        <v>0.91375032240458121</v>
      </c>
      <c r="AS651" s="25">
        <v>0.90522966764651536</v>
      </c>
      <c r="AT651" s="25">
        <v>0.86554811198249337</v>
      </c>
      <c r="AU651" s="25">
        <v>0.57223101574807067</v>
      </c>
      <c r="AW651" s="1">
        <v>12.675278238381393</v>
      </c>
      <c r="AX651" s="1">
        <v>14.860792275115935</v>
      </c>
      <c r="AY651" s="2">
        <v>1797625.0302983059</v>
      </c>
      <c r="AZ651" s="1">
        <v>14.686237755815503</v>
      </c>
      <c r="BA651" s="1">
        <v>16.804426608006793</v>
      </c>
      <c r="BB651" s="2">
        <v>1416570.7816656847</v>
      </c>
      <c r="BC651" s="2">
        <f t="shared" si="88"/>
        <v>-381054.24863262125</v>
      </c>
      <c r="BD651" s="242">
        <f t="shared" si="89"/>
        <v>2.0109595174341095</v>
      </c>
      <c r="BE651" s="510">
        <f t="shared" si="83"/>
        <v>-189488.77156852401</v>
      </c>
      <c r="BF651" s="161">
        <f t="shared" si="84"/>
        <v>230419.48784271698</v>
      </c>
      <c r="BG651" s="2">
        <f t="shared" si="85"/>
        <v>933227.25926479558</v>
      </c>
      <c r="BI651">
        <f t="shared" si="86"/>
        <v>0</v>
      </c>
      <c r="BJ651" s="90">
        <f t="shared" si="87"/>
        <v>1</v>
      </c>
      <c r="BP651" s="206">
        <f t="shared" si="90"/>
        <v>933227.25926479558</v>
      </c>
    </row>
    <row r="652" spans="1:68">
      <c r="A652" s="11">
        <v>646</v>
      </c>
      <c r="C652" s="25">
        <v>0.91460179618714088</v>
      </c>
      <c r="D652" s="25">
        <v>8.5398203812859064E-2</v>
      </c>
      <c r="E652" s="426" t="e">
        <v>#REF!</v>
      </c>
      <c r="F652" s="25">
        <v>0.8570174688303156</v>
      </c>
      <c r="G652" s="25">
        <v>0.14298253116968446</v>
      </c>
      <c r="H652" s="426" t="e">
        <v>#REF!</v>
      </c>
      <c r="I652" s="25">
        <v>0.75365347919058845</v>
      </c>
      <c r="J652" s="25">
        <v>0.24634652080941161</v>
      </c>
      <c r="K652" s="426" t="e">
        <v>#REF!</v>
      </c>
      <c r="L652" s="25">
        <v>0.13553752094290777</v>
      </c>
      <c r="M652" s="25">
        <v>0.50064493368012708</v>
      </c>
      <c r="N652" s="25">
        <v>0.36381754537696515</v>
      </c>
      <c r="O652" s="25">
        <v>-10.85271372918881</v>
      </c>
      <c r="P652" s="25">
        <v>3.4216505020719448E-2</v>
      </c>
      <c r="Q652" s="25">
        <v>8.1441912790994626E-5</v>
      </c>
      <c r="R652" s="25">
        <v>1.0406257300802533</v>
      </c>
      <c r="S652" s="146"/>
      <c r="T652">
        <v>1.072829810956601</v>
      </c>
      <c r="U652">
        <v>0.4446765878063389</v>
      </c>
      <c r="V652">
        <v>0.32566006584106738</v>
      </c>
      <c r="W652">
        <v>1</v>
      </c>
      <c r="Y652" s="2">
        <v>2911.5881830950075</v>
      </c>
      <c r="Z652" s="2">
        <v>4901.4656448871192</v>
      </c>
      <c r="AA652" s="2">
        <v>5249.2818388451769</v>
      </c>
      <c r="AB652" s="2">
        <v>1525.8437538882708</v>
      </c>
      <c r="AC652" s="2">
        <v>486.24399893752269</v>
      </c>
      <c r="AD652" s="2">
        <v>2446.3237675243031</v>
      </c>
      <c r="AE652" s="2">
        <v>517.4501303765943</v>
      </c>
      <c r="AF652" s="2">
        <v>972.11750156755159</v>
      </c>
      <c r="AG652" s="2">
        <v>141.49162769435608</v>
      </c>
      <c r="AH652" s="2">
        <v>980.91390169915576</v>
      </c>
      <c r="AI652" s="2">
        <v>527682.89884467132</v>
      </c>
      <c r="AJ652" s="2">
        <v>494064.71859891148</v>
      </c>
      <c r="AL652" s="25">
        <v>0.91872003590603468</v>
      </c>
      <c r="AM652" s="25">
        <v>0.91452214949050847</v>
      </c>
      <c r="AN652" s="25">
        <v>0.91130173852652863</v>
      </c>
      <c r="AO652" s="25">
        <v>0.8502713282459976</v>
      </c>
      <c r="AP652" s="25">
        <v>0.62300588222931208</v>
      </c>
      <c r="AQ652" s="25">
        <v>0.91872003590603468</v>
      </c>
      <c r="AR652" s="25">
        <v>0.91452214949050847</v>
      </c>
      <c r="AS652" s="25">
        <v>0.91130173852652863</v>
      </c>
      <c r="AT652" s="25">
        <v>0.8502713282459976</v>
      </c>
      <c r="AU652" s="25">
        <v>0.62300588222931208</v>
      </c>
      <c r="AW652" s="1">
        <v>13.007135558408248</v>
      </c>
      <c r="AX652" s="1">
        <v>15.094045178639703</v>
      </c>
      <c r="AY652" s="2">
        <v>1857641.8831957972</v>
      </c>
      <c r="AZ652" s="1">
        <v>14.913496529196149</v>
      </c>
      <c r="BA652" s="1">
        <v>16.945683956026979</v>
      </c>
      <c r="BB652" s="2">
        <v>1457027.5771948956</v>
      </c>
      <c r="BC652" s="2">
        <f t="shared" si="88"/>
        <v>-400614.30600090162</v>
      </c>
      <c r="BD652" s="242">
        <f t="shared" si="89"/>
        <v>1.906360970787901</v>
      </c>
      <c r="BE652" s="510">
        <f t="shared" si="83"/>
        <v>-210146.09097632088</v>
      </c>
      <c r="BF652" s="161">
        <f t="shared" si="84"/>
        <v>223499.80614952231</v>
      </c>
      <c r="BG652" s="2">
        <f t="shared" si="85"/>
        <v>929131.867476488</v>
      </c>
      <c r="BI652">
        <f t="shared" si="86"/>
        <v>0</v>
      </c>
      <c r="BJ652" s="90">
        <f t="shared" si="87"/>
        <v>1</v>
      </c>
      <c r="BP652" s="206">
        <f t="shared" si="90"/>
        <v>929131.867476488</v>
      </c>
    </row>
    <row r="653" spans="1:68">
      <c r="A653" s="11">
        <v>647</v>
      </c>
      <c r="C653" s="25">
        <v>0.92855741252178603</v>
      </c>
      <c r="D653" s="25">
        <v>7.1442587478213929E-2</v>
      </c>
      <c r="E653" s="426" t="e">
        <v>#REF!</v>
      </c>
      <c r="F653" s="25">
        <v>0.85987117892334519</v>
      </c>
      <c r="G653" s="25">
        <v>0.14012882107665484</v>
      </c>
      <c r="H653" s="426" t="e">
        <v>#REF!</v>
      </c>
      <c r="I653" s="25">
        <v>0.73696392532055399</v>
      </c>
      <c r="J653" s="25">
        <v>0.26303607467944601</v>
      </c>
      <c r="K653" s="426" t="e">
        <v>#REF!</v>
      </c>
      <c r="L653" s="25">
        <v>0.18991702982140451</v>
      </c>
      <c r="M653" s="25">
        <v>0.50251360849866122</v>
      </c>
      <c r="N653" s="25">
        <v>0.30756936167993426</v>
      </c>
      <c r="O653" s="25">
        <v>-11.10204329016055</v>
      </c>
      <c r="P653" s="25">
        <v>3.5161753985278613E-2</v>
      </c>
      <c r="Q653" s="25">
        <v>6.6040020877459495E-5</v>
      </c>
      <c r="R653" s="25">
        <v>1.0637165189332991</v>
      </c>
      <c r="S653" s="146"/>
      <c r="T653">
        <v>0.93426392143793013</v>
      </c>
      <c r="U653">
        <v>0.44046518394958939</v>
      </c>
      <c r="V653">
        <v>0.35137375081396838</v>
      </c>
      <c r="W653">
        <v>1</v>
      </c>
      <c r="Y653" s="2">
        <v>388.76997873194938</v>
      </c>
      <c r="Z653" s="2">
        <v>1827.3033765698983</v>
      </c>
      <c r="AA653" s="2">
        <v>1193.5469195720377</v>
      </c>
      <c r="AB653" s="2">
        <v>8782.3257047787811</v>
      </c>
      <c r="AC653" s="2">
        <v>2030.8906388128039</v>
      </c>
      <c r="AD653" s="2">
        <v>49.205934559687634</v>
      </c>
      <c r="AE653" s="2">
        <v>567.50338036714641</v>
      </c>
      <c r="AF653" s="2">
        <v>1033.1498881257901</v>
      </c>
      <c r="AG653" s="2">
        <v>175.36176811219332</v>
      </c>
      <c r="AH653" s="2">
        <v>380.54460310073324</v>
      </c>
      <c r="AI653" s="2">
        <v>450131.5381012531</v>
      </c>
      <c r="AJ653" s="2">
        <v>418682.48039855482</v>
      </c>
      <c r="AL653" s="25">
        <v>0.91741011421678009</v>
      </c>
      <c r="AM653" s="25">
        <v>0.91216275601857066</v>
      </c>
      <c r="AN653" s="25">
        <v>0.90471914114597718</v>
      </c>
      <c r="AO653" s="25">
        <v>0.83852988290470554</v>
      </c>
      <c r="AP653" s="25">
        <v>0.66943764983325393</v>
      </c>
      <c r="AQ653" s="25">
        <v>0.91741011421678009</v>
      </c>
      <c r="AR653" s="25">
        <v>0.91216275601857066</v>
      </c>
      <c r="AS653" s="25">
        <v>0.90471914114597718</v>
      </c>
      <c r="AT653" s="25">
        <v>0.83852988290470554</v>
      </c>
      <c r="AU653" s="25">
        <v>0.66943764983325393</v>
      </c>
      <c r="AW653" s="1">
        <v>13.499029126052813</v>
      </c>
      <c r="AX653" s="1">
        <v>15.606516046378768</v>
      </c>
      <c r="AY653" s="2">
        <v>1696544.339234943</v>
      </c>
      <c r="AZ653" s="1">
        <v>15.518697676394179</v>
      </c>
      <c r="BA653" s="1">
        <v>17.564578013249591</v>
      </c>
      <c r="BB653" s="2">
        <v>1316018.5627516408</v>
      </c>
      <c r="BC653" s="2">
        <f t="shared" si="88"/>
        <v>-380525.77648330224</v>
      </c>
      <c r="BD653" s="242">
        <f t="shared" si="89"/>
        <v>2.0196685503413665</v>
      </c>
      <c r="BE653" s="510">
        <f t="shared" si="83"/>
        <v>-188410.01233543264</v>
      </c>
      <c r="BF653" s="161">
        <f t="shared" si="84"/>
        <v>463300.32093350682</v>
      </c>
      <c r="BG653" s="2">
        <f t="shared" si="85"/>
        <v>1166973.0654714277</v>
      </c>
      <c r="BI653">
        <f t="shared" si="86"/>
        <v>0</v>
      </c>
      <c r="BJ653" s="90">
        <f t="shared" si="87"/>
        <v>1</v>
      </c>
      <c r="BP653" s="206">
        <f t="shared" si="90"/>
        <v>1166973.0654714277</v>
      </c>
    </row>
    <row r="654" spans="1:68">
      <c r="A654" s="11">
        <v>648</v>
      </c>
      <c r="C654" s="25">
        <v>0.91704997217142603</v>
      </c>
      <c r="D654" s="25">
        <v>8.2950027828573941E-2</v>
      </c>
      <c r="E654" s="426" t="e">
        <v>#REF!</v>
      </c>
      <c r="F654" s="25">
        <v>0.85859180530736212</v>
      </c>
      <c r="G654" s="25">
        <v>0.14140819469263791</v>
      </c>
      <c r="H654" s="426" t="e">
        <v>#REF!</v>
      </c>
      <c r="I654" s="25">
        <v>0.77027393555780044</v>
      </c>
      <c r="J654" s="25">
        <v>0.22972606444219953</v>
      </c>
      <c r="K654" s="426" t="e">
        <v>#REF!</v>
      </c>
      <c r="L654" s="25">
        <v>0.10121638566395474</v>
      </c>
      <c r="M654" s="25">
        <v>0.50185817344593886</v>
      </c>
      <c r="N654" s="25">
        <v>0.3969254408901064</v>
      </c>
      <c r="O654" s="25">
        <v>-11.302736440721542</v>
      </c>
      <c r="P654" s="25">
        <v>3.6675528165312679E-2</v>
      </c>
      <c r="Q654" s="25">
        <v>5.7578331067992733E-5</v>
      </c>
      <c r="R654" s="25">
        <v>1.0848104308894713</v>
      </c>
      <c r="S654" s="146"/>
      <c r="T654">
        <v>1.0321117055908819</v>
      </c>
      <c r="U654">
        <v>0.44233029451433942</v>
      </c>
      <c r="V654">
        <v>0.30476872353264167</v>
      </c>
      <c r="W654">
        <v>1</v>
      </c>
      <c r="Y654" s="2">
        <v>605.76805758476678</v>
      </c>
      <c r="Z654" s="2">
        <v>1302.5150651816487</v>
      </c>
      <c r="AA654" s="2">
        <v>639.95521466243076</v>
      </c>
      <c r="AB654" s="2">
        <v>4171.0094134468718</v>
      </c>
      <c r="AC654" s="2">
        <v>1079.9791680360072</v>
      </c>
      <c r="AD654" s="2">
        <v>42.405286098969476</v>
      </c>
      <c r="AE654" s="2">
        <v>535.49053898530872</v>
      </c>
      <c r="AF654" s="2">
        <v>966.12871414750521</v>
      </c>
      <c r="AG654" s="2">
        <v>120.47778702544318</v>
      </c>
      <c r="AH654" s="2">
        <v>453.60565431255594</v>
      </c>
      <c r="AI654" s="2">
        <v>651297.36307992751</v>
      </c>
      <c r="AJ654" s="2">
        <v>605498.62595727504</v>
      </c>
      <c r="AL654" s="25">
        <v>0.90725942214505073</v>
      </c>
      <c r="AM654" s="25">
        <v>0.92003339203957568</v>
      </c>
      <c r="AN654" s="25">
        <v>0.9083714817400681</v>
      </c>
      <c r="AO654" s="25">
        <v>0.85753907021661557</v>
      </c>
      <c r="AP654" s="25">
        <v>0.77050591084355735</v>
      </c>
      <c r="AQ654" s="25">
        <v>0.90725942214505073</v>
      </c>
      <c r="AR654" s="25">
        <v>0.92003339203957568</v>
      </c>
      <c r="AS654" s="25">
        <v>0.9083714817400681</v>
      </c>
      <c r="AT654" s="25">
        <v>0.85753907021661557</v>
      </c>
      <c r="AU654" s="25">
        <v>0.77050591084355735</v>
      </c>
      <c r="AW654" s="1">
        <v>13.071387785246404</v>
      </c>
      <c r="AX654" s="1">
        <v>14.786690573686396</v>
      </c>
      <c r="AY654" s="2">
        <v>1973187.7516314471</v>
      </c>
      <c r="AZ654" s="1">
        <v>15.121640786140141</v>
      </c>
      <c r="BA654" s="1">
        <v>16.900574963915417</v>
      </c>
      <c r="BB654" s="2">
        <v>1463872.1206658075</v>
      </c>
      <c r="BC654" s="2">
        <f t="shared" si="88"/>
        <v>-509315.6309656396</v>
      </c>
      <c r="BD654" s="242">
        <f t="shared" si="89"/>
        <v>2.0502530008937363</v>
      </c>
      <c r="BE654" s="510">
        <f t="shared" si="83"/>
        <v>-248415.99097458762</v>
      </c>
      <c r="BF654" s="161">
        <f t="shared" si="84"/>
        <v>118234.2940079777</v>
      </c>
      <c r="BG654" s="2">
        <f t="shared" si="85"/>
        <v>955590.40511661512</v>
      </c>
      <c r="BI654">
        <f t="shared" si="86"/>
        <v>0</v>
      </c>
      <c r="BJ654" s="90">
        <f t="shared" si="87"/>
        <v>1</v>
      </c>
      <c r="BP654" s="206">
        <f t="shared" si="90"/>
        <v>955590.40511661512</v>
      </c>
    </row>
    <row r="655" spans="1:68">
      <c r="A655" s="11">
        <v>649</v>
      </c>
      <c r="C655" s="25">
        <v>0.92046733344311893</v>
      </c>
      <c r="D655" s="25">
        <v>7.9532666556881057E-2</v>
      </c>
      <c r="E655" s="426" t="e">
        <v>#REF!</v>
      </c>
      <c r="F655" s="25">
        <v>0.85367427589738554</v>
      </c>
      <c r="G655" s="25">
        <v>0.14632572410261449</v>
      </c>
      <c r="H655" s="426" t="e">
        <v>#REF!</v>
      </c>
      <c r="I655" s="25">
        <v>0.7630012630930525</v>
      </c>
      <c r="J655" s="25">
        <v>0.23699873690694748</v>
      </c>
      <c r="K655" s="426" t="e">
        <v>#REF!</v>
      </c>
      <c r="L655" s="25">
        <v>0.15718739279334237</v>
      </c>
      <c r="M655" s="25">
        <v>0.49776018301429442</v>
      </c>
      <c r="N655" s="25">
        <v>0.34505242419236326</v>
      </c>
      <c r="O655" s="25">
        <v>-11.060637408653601</v>
      </c>
      <c r="P655" s="25">
        <v>3.4264109170511231E-2</v>
      </c>
      <c r="Q655" s="25">
        <v>6.6285139677313125E-5</v>
      </c>
      <c r="R655" s="25">
        <v>1.0669626509584127</v>
      </c>
      <c r="S655" s="146"/>
      <c r="T655">
        <v>1.0541984184408502</v>
      </c>
      <c r="U655">
        <v>0.45335311452764282</v>
      </c>
      <c r="V655">
        <v>0.31732130629314453</v>
      </c>
      <c r="W655">
        <v>1</v>
      </c>
      <c r="Y655" s="2">
        <v>268.30835121699948</v>
      </c>
      <c r="Z655" s="2">
        <v>154.73329809453674</v>
      </c>
      <c r="AA655" s="2">
        <v>26.531902418626565</v>
      </c>
      <c r="AB655" s="2">
        <v>1485.4068722609256</v>
      </c>
      <c r="AC655" s="2">
        <v>1693.204977494305</v>
      </c>
      <c r="AD655" s="2">
        <v>1194.6379666356247</v>
      </c>
      <c r="AE655" s="2">
        <v>577.17694421968974</v>
      </c>
      <c r="AF655" s="2">
        <v>1237.9103322892161</v>
      </c>
      <c r="AG655" s="2">
        <v>58.615962400859857</v>
      </c>
      <c r="AH655" s="2">
        <v>483.81261219013516</v>
      </c>
      <c r="AI655" s="2">
        <v>467239.20218191762</v>
      </c>
      <c r="AJ655" s="2">
        <v>437101.79726474884</v>
      </c>
      <c r="AL655" s="25">
        <v>0.92321439964565899</v>
      </c>
      <c r="AM655" s="25">
        <v>0.90824830158231218</v>
      </c>
      <c r="AN655" s="25">
        <v>0.9145616797833882</v>
      </c>
      <c r="AO655" s="25">
        <v>0.84431541883310035</v>
      </c>
      <c r="AP655" s="25">
        <v>0.66396621307071024</v>
      </c>
      <c r="AQ655" s="25">
        <v>0.92321439964565899</v>
      </c>
      <c r="AR655" s="25">
        <v>0.90824830158231218</v>
      </c>
      <c r="AS655" s="25">
        <v>0.9145616797833882</v>
      </c>
      <c r="AT655" s="25">
        <v>0.84431541883310035</v>
      </c>
      <c r="AU655" s="25">
        <v>0.66396621307071024</v>
      </c>
      <c r="AW655" s="1">
        <v>13.366086655185372</v>
      </c>
      <c r="AX655" s="1">
        <v>15.332462231889336</v>
      </c>
      <c r="AY655" s="2">
        <v>1567078.6080782637</v>
      </c>
      <c r="AZ655" s="1">
        <v>15.217390462971887</v>
      </c>
      <c r="BA655" s="1">
        <v>17.15943053415457</v>
      </c>
      <c r="BB655" s="2">
        <v>1184236.5529993607</v>
      </c>
      <c r="BC655" s="2">
        <f t="shared" si="88"/>
        <v>-382842.05507890298</v>
      </c>
      <c r="BD655" s="242">
        <f t="shared" si="89"/>
        <v>1.8513038077865147</v>
      </c>
      <c r="BE655" s="510">
        <f t="shared" si="83"/>
        <v>-206795.9097089757</v>
      </c>
      <c r="BF655" s="161">
        <f t="shared" si="84"/>
        <v>571495.25675139576</v>
      </c>
      <c r="BG655" s="2">
        <f t="shared" si="85"/>
        <v>1250545.9210761411</v>
      </c>
      <c r="BI655">
        <f t="shared" si="86"/>
        <v>0</v>
      </c>
      <c r="BJ655" s="90">
        <f t="shared" si="87"/>
        <v>1</v>
      </c>
      <c r="BP655" s="206">
        <f t="shared" si="90"/>
        <v>1250545.9210761411</v>
      </c>
    </row>
    <row r="656" spans="1:68">
      <c r="A656" s="11">
        <v>650</v>
      </c>
      <c r="C656" s="25">
        <v>0.93333951569474916</v>
      </c>
      <c r="D656" s="25">
        <v>6.6660484305250831E-2</v>
      </c>
      <c r="E656" s="426" t="e">
        <v>#REF!</v>
      </c>
      <c r="F656" s="25">
        <v>0.85278232748885663</v>
      </c>
      <c r="G656" s="25">
        <v>0.1472176725111434</v>
      </c>
      <c r="H656" s="426" t="e">
        <v>#REF!</v>
      </c>
      <c r="I656" s="25">
        <v>0.76786428175999477</v>
      </c>
      <c r="J656" s="25">
        <v>0.23213571824000523</v>
      </c>
      <c r="K656" s="426" t="e">
        <v>#REF!</v>
      </c>
      <c r="L656" s="25">
        <v>0.13786488218989545</v>
      </c>
      <c r="M656" s="25">
        <v>0.50055281949382302</v>
      </c>
      <c r="N656" s="25">
        <v>0.36158229831628153</v>
      </c>
      <c r="O656" s="25">
        <v>-11.291360821633159</v>
      </c>
      <c r="P656" s="25">
        <v>3.5210767570649608E-2</v>
      </c>
      <c r="Q656" s="25">
        <v>5.4762298537806436E-5</v>
      </c>
      <c r="R656" s="25">
        <v>1.0783415550288609</v>
      </c>
      <c r="S656" s="146"/>
      <c r="T656">
        <v>0.86155794094228477</v>
      </c>
      <c r="U656">
        <v>0.45488436764949808</v>
      </c>
      <c r="V656">
        <v>0.30862769604340629</v>
      </c>
      <c r="W656">
        <v>1</v>
      </c>
      <c r="Y656" s="2">
        <v>367.8313616468501</v>
      </c>
      <c r="Z656" s="2">
        <v>31.199554125608042</v>
      </c>
      <c r="AA656" s="2">
        <v>1441.6959905006904</v>
      </c>
      <c r="AB656" s="2">
        <v>3434.2312125464559</v>
      </c>
      <c r="AC656" s="2">
        <v>50.151085358975763</v>
      </c>
      <c r="AD656" s="2">
        <v>1703.3772190378111</v>
      </c>
      <c r="AE656" s="2">
        <v>608.08221566403074</v>
      </c>
      <c r="AF656" s="2">
        <v>1272.8449012804874</v>
      </c>
      <c r="AG656" s="2">
        <v>80.452222231917972</v>
      </c>
      <c r="AH656" s="2">
        <v>291.66853157794458</v>
      </c>
      <c r="AI656" s="2">
        <v>433250.60739276535</v>
      </c>
      <c r="AJ656" s="2">
        <v>403038.03077533265</v>
      </c>
      <c r="AL656" s="25">
        <v>0.91925460398166714</v>
      </c>
      <c r="AM656" s="25">
        <v>0.90819985892138866</v>
      </c>
      <c r="AN656" s="25">
        <v>0.90671908549323232</v>
      </c>
      <c r="AO656" s="25">
        <v>0.84948753325412485</v>
      </c>
      <c r="AP656" s="25">
        <v>0.69604538547473371</v>
      </c>
      <c r="AQ656" s="25">
        <v>0.91925460398166714</v>
      </c>
      <c r="AR656" s="25">
        <v>0.90819985892138866</v>
      </c>
      <c r="AS656" s="25">
        <v>0.90671908549323232</v>
      </c>
      <c r="AT656" s="25">
        <v>0.84948753325412485</v>
      </c>
      <c r="AU656" s="25">
        <v>0.69604538547473371</v>
      </c>
      <c r="AW656" s="1">
        <v>13.308461846269507</v>
      </c>
      <c r="AX656" s="1">
        <v>15.22424203809298</v>
      </c>
      <c r="AY656" s="2">
        <v>1438051.7793440521</v>
      </c>
      <c r="AZ656" s="1">
        <v>15.630773074920468</v>
      </c>
      <c r="BA656" s="1">
        <v>17.537627759247261</v>
      </c>
      <c r="BB656" s="2">
        <v>1064111.1250777156</v>
      </c>
      <c r="BC656" s="2">
        <f t="shared" si="88"/>
        <v>-373940.65426633647</v>
      </c>
      <c r="BD656" s="242">
        <f t="shared" si="89"/>
        <v>2.3223112286509604</v>
      </c>
      <c r="BE656" s="510">
        <f t="shared" si="83"/>
        <v>-161020.90437015198</v>
      </c>
      <c r="BF656" s="161">
        <f t="shared" si="84"/>
        <v>691302.11605906906</v>
      </c>
      <c r="BG656" s="2">
        <f t="shared" si="85"/>
        <v>1436812.5669095591</v>
      </c>
      <c r="BI656">
        <f t="shared" si="86"/>
        <v>0</v>
      </c>
      <c r="BJ656" s="90">
        <f t="shared" si="87"/>
        <v>1</v>
      </c>
      <c r="BP656" s="206">
        <f t="shared" si="90"/>
        <v>1436812.5669095591</v>
      </c>
    </row>
    <row r="657" spans="1:68">
      <c r="A657" s="11">
        <v>651</v>
      </c>
      <c r="C657" s="25">
        <v>0.92229126194251132</v>
      </c>
      <c r="D657" s="25">
        <v>7.7708738057488638E-2</v>
      </c>
      <c r="E657" s="426" t="e">
        <v>#REF!</v>
      </c>
      <c r="F657" s="25">
        <v>0.85364427601865966</v>
      </c>
      <c r="G657" s="25">
        <v>0.14635572398134031</v>
      </c>
      <c r="H657" s="426" t="e">
        <v>#REF!</v>
      </c>
      <c r="I657" s="25">
        <v>0.74403868661261363</v>
      </c>
      <c r="J657" s="25">
        <v>0.25596131338738637</v>
      </c>
      <c r="K657" s="426" t="e">
        <v>#REF!</v>
      </c>
      <c r="L657" s="25">
        <v>0.14666225062180205</v>
      </c>
      <c r="M657" s="25">
        <v>0.50172949958718949</v>
      </c>
      <c r="N657" s="25">
        <v>0.35160824979100846</v>
      </c>
      <c r="O657" s="25">
        <v>-11.477450788670241</v>
      </c>
      <c r="P657" s="25">
        <v>3.9086049748988883E-2</v>
      </c>
      <c r="Q657" s="25">
        <v>5.3499582961079336E-5</v>
      </c>
      <c r="R657" s="25">
        <v>1.0815737519873967</v>
      </c>
      <c r="S657" s="146"/>
      <c r="T657">
        <v>0.98848090937041144</v>
      </c>
      <c r="U657">
        <v>0.45939064168544219</v>
      </c>
      <c r="V657">
        <v>0.34203797817216947</v>
      </c>
      <c r="W657">
        <v>1</v>
      </c>
      <c r="Y657" s="2">
        <v>1687.1980667040907</v>
      </c>
      <c r="Z657" s="2">
        <v>673.49980803338053</v>
      </c>
      <c r="AA657" s="2">
        <v>983.76416888344056</v>
      </c>
      <c r="AB657" s="2">
        <v>19008.966550215195</v>
      </c>
      <c r="AC657" s="2">
        <v>605.85611366399962</v>
      </c>
      <c r="AD657" s="2">
        <v>661.57618581328586</v>
      </c>
      <c r="AE657" s="2">
        <v>538.17097570646877</v>
      </c>
      <c r="AF657" s="2">
        <v>925.24640651921595</v>
      </c>
      <c r="AG657" s="2">
        <v>106.24875759466666</v>
      </c>
      <c r="AH657" s="2">
        <v>536.47328895302132</v>
      </c>
      <c r="AI657" s="2">
        <v>408402.9748662053</v>
      </c>
      <c r="AJ657" s="2">
        <v>374097.55293163232</v>
      </c>
      <c r="AL657" s="25">
        <v>0.91035110653888274</v>
      </c>
      <c r="AM657" s="25">
        <v>0.91138706956111459</v>
      </c>
      <c r="AN657" s="25">
        <v>0.9028105092444475</v>
      </c>
      <c r="AO657" s="25">
        <v>0.86819461279807242</v>
      </c>
      <c r="AP657" s="25">
        <v>0.75229505492280313</v>
      </c>
      <c r="AQ657" s="25">
        <v>0.91035110653888274</v>
      </c>
      <c r="AR657" s="25">
        <v>0.91138706956111459</v>
      </c>
      <c r="AS657" s="25">
        <v>0.9028105092444475</v>
      </c>
      <c r="AT657" s="25">
        <v>0.86819461279807242</v>
      </c>
      <c r="AU657" s="25">
        <v>0.75229505492280313</v>
      </c>
      <c r="AW657" s="1">
        <v>13.415892493810253</v>
      </c>
      <c r="AX657" s="1">
        <v>15.257163912877607</v>
      </c>
      <c r="AY657" s="2">
        <v>1406287.7825998804</v>
      </c>
      <c r="AZ657" s="1">
        <v>15.266934744253085</v>
      </c>
      <c r="BA657" s="1">
        <v>17.15254784658454</v>
      </c>
      <c r="BB657" s="2">
        <v>1338819.4561585542</v>
      </c>
      <c r="BC657" s="2">
        <f t="shared" si="88"/>
        <v>-67468.326441326179</v>
      </c>
      <c r="BD657" s="242">
        <f t="shared" si="89"/>
        <v>1.8510422504428323</v>
      </c>
      <c r="BE657" s="510">
        <f t="shared" si="83"/>
        <v>-36448.831151847269</v>
      </c>
      <c r="BF657" s="161">
        <f t="shared" si="84"/>
        <v>740255.01640975988</v>
      </c>
      <c r="BG657" s="2">
        <f t="shared" si="85"/>
        <v>1103890.1029219395</v>
      </c>
      <c r="BI657">
        <f t="shared" si="86"/>
        <v>0</v>
      </c>
      <c r="BJ657" s="90">
        <f t="shared" si="87"/>
        <v>1</v>
      </c>
      <c r="BP657" s="206">
        <f t="shared" si="90"/>
        <v>1103890.1029219395</v>
      </c>
    </row>
    <row r="658" spans="1:68">
      <c r="A658" s="11">
        <v>652</v>
      </c>
      <c r="C658" s="25">
        <v>0.93114202650778677</v>
      </c>
      <c r="D658" s="25">
        <v>6.8857973492213218E-2</v>
      </c>
      <c r="E658" s="426" t="e">
        <v>#REF!</v>
      </c>
      <c r="F658" s="25">
        <v>0.85810715071802235</v>
      </c>
      <c r="G658" s="25">
        <v>0.14189284928197762</v>
      </c>
      <c r="H658" s="426" t="e">
        <v>#REF!</v>
      </c>
      <c r="I658" s="25">
        <v>0.74896086424646513</v>
      </c>
      <c r="J658" s="25">
        <v>0.25103913575353487</v>
      </c>
      <c r="K658" s="426" t="e">
        <v>#REF!</v>
      </c>
      <c r="L658" s="25">
        <v>0.14102485861697855</v>
      </c>
      <c r="M658" s="25">
        <v>0.49925661925131515</v>
      </c>
      <c r="N658" s="25">
        <v>0.3597185221317063</v>
      </c>
      <c r="O658" s="25">
        <v>-11.422898375784568</v>
      </c>
      <c r="P658" s="25">
        <v>3.4666112499343787E-2</v>
      </c>
      <c r="Q658" s="25">
        <v>4.6926798420050673E-5</v>
      </c>
      <c r="R658" s="25">
        <v>1.11162121430098</v>
      </c>
      <c r="S658" s="146"/>
      <c r="T658">
        <v>0.89192268100193606</v>
      </c>
      <c r="U658">
        <v>0.43984261664633473</v>
      </c>
      <c r="V658">
        <v>0.33643708273534978</v>
      </c>
      <c r="W658">
        <v>1</v>
      </c>
      <c r="Y658" s="2">
        <v>388.0204810651764</v>
      </c>
      <c r="Z658" s="2">
        <v>917.21808965185653</v>
      </c>
      <c r="AA658" s="2">
        <v>57.312702524154865</v>
      </c>
      <c r="AB658" s="2">
        <v>3950.0265904702642</v>
      </c>
      <c r="AC658" s="2">
        <v>2273.5854873174953</v>
      </c>
      <c r="AD658" s="2">
        <v>344.47654211718776</v>
      </c>
      <c r="AE658" s="2">
        <v>437.83851460553421</v>
      </c>
      <c r="AF658" s="2">
        <v>1157.3373474304301</v>
      </c>
      <c r="AG658" s="2">
        <v>146.73801866984019</v>
      </c>
      <c r="AH658" s="2">
        <v>311.93485308366712</v>
      </c>
      <c r="AI658" s="2">
        <v>517510.23800413974</v>
      </c>
      <c r="AJ658" s="2">
        <v>484808.71822438127</v>
      </c>
      <c r="AL658" s="25">
        <v>0.91505174400646117</v>
      </c>
      <c r="AM658" s="25">
        <v>0.92281669089978702</v>
      </c>
      <c r="AN658" s="25">
        <v>0.90510302932171738</v>
      </c>
      <c r="AO658" s="25">
        <v>0.85914916320545454</v>
      </c>
      <c r="AP658" s="25">
        <v>0.69974979472218612</v>
      </c>
      <c r="AQ658" s="25">
        <v>0.91505174400646117</v>
      </c>
      <c r="AR658" s="25">
        <v>0.92281669089978702</v>
      </c>
      <c r="AS658" s="25">
        <v>0.90510302932171738</v>
      </c>
      <c r="AT658" s="25">
        <v>0.85914916320545454</v>
      </c>
      <c r="AU658" s="25">
        <v>0.69974979472218612</v>
      </c>
      <c r="AW658" s="1">
        <v>13.223163368416103</v>
      </c>
      <c r="AX658" s="1">
        <v>15.08587467049324</v>
      </c>
      <c r="AY658" s="2">
        <v>1665343.1604468315</v>
      </c>
      <c r="AZ658" s="1">
        <v>15.487471319679642</v>
      </c>
      <c r="BA658" s="1">
        <v>17.34559670581412</v>
      </c>
      <c r="BB658" s="2">
        <v>1173316.996301587</v>
      </c>
      <c r="BC658" s="2">
        <f t="shared" si="88"/>
        <v>-492026.16414524452</v>
      </c>
      <c r="BD658" s="242">
        <f t="shared" si="89"/>
        <v>2.2643079512635396</v>
      </c>
      <c r="BE658" s="510">
        <f t="shared" si="83"/>
        <v>-217296.4873751743</v>
      </c>
      <c r="BF658" s="161">
        <f t="shared" si="84"/>
        <v>450362.97849974502</v>
      </c>
      <c r="BG658" s="2">
        <f t="shared" si="85"/>
        <v>1304678.4148471558</v>
      </c>
      <c r="BI658">
        <f t="shared" si="86"/>
        <v>0</v>
      </c>
      <c r="BJ658" s="90">
        <f t="shared" si="87"/>
        <v>1</v>
      </c>
      <c r="BP658" s="206">
        <f t="shared" si="90"/>
        <v>1304678.4148471558</v>
      </c>
    </row>
    <row r="659" spans="1:68">
      <c r="A659" s="11">
        <v>653</v>
      </c>
      <c r="C659" s="25">
        <v>0.92175056991756976</v>
      </c>
      <c r="D659" s="25">
        <v>7.8249430082430224E-2</v>
      </c>
      <c r="E659" s="426" t="e">
        <v>#REF!</v>
      </c>
      <c r="F659" s="25">
        <v>0.86181856235350141</v>
      </c>
      <c r="G659" s="25">
        <v>0.13818143764649859</v>
      </c>
      <c r="H659" s="426" t="e">
        <v>#REF!</v>
      </c>
      <c r="I659" s="25">
        <v>0.76323234542491958</v>
      </c>
      <c r="J659" s="25">
        <v>0.23676765457508039</v>
      </c>
      <c r="K659" s="426" t="e">
        <v>#REF!</v>
      </c>
      <c r="L659" s="25">
        <v>0.14283828760572587</v>
      </c>
      <c r="M659" s="25">
        <v>0.50105568549114843</v>
      </c>
      <c r="N659" s="25">
        <v>0.35610602690312571</v>
      </c>
      <c r="O659" s="25">
        <v>-11.205378787216874</v>
      </c>
      <c r="P659" s="25">
        <v>3.3524034994257552E-2</v>
      </c>
      <c r="Q659" s="25">
        <v>5.5597667031229089E-5</v>
      </c>
      <c r="R659" s="25">
        <v>1.0892481584022622</v>
      </c>
      <c r="S659" s="146"/>
      <c r="T659">
        <v>1.0400448031931726</v>
      </c>
      <c r="U659">
        <v>0.42952095695881676</v>
      </c>
      <c r="V659">
        <v>0.31488070504358667</v>
      </c>
      <c r="W659">
        <v>1</v>
      </c>
      <c r="Y659" s="2">
        <v>691.92714846806643</v>
      </c>
      <c r="Z659" s="2">
        <v>582.89711865585673</v>
      </c>
      <c r="AA659" s="2">
        <v>3177.0166364118541</v>
      </c>
      <c r="AB659" s="2">
        <v>5933.8063151544748</v>
      </c>
      <c r="AC659" s="2">
        <v>1398.1070943593249</v>
      </c>
      <c r="AD659" s="2">
        <v>821.52671429942029</v>
      </c>
      <c r="AE659" s="2">
        <v>593.17751228144107</v>
      </c>
      <c r="AF659" s="2">
        <v>949.730109175434</v>
      </c>
      <c r="AG659" s="2">
        <v>137.79419552411053</v>
      </c>
      <c r="AH659" s="2">
        <v>561.22115134912849</v>
      </c>
      <c r="AI659" s="2">
        <v>438864.98026006512</v>
      </c>
      <c r="AJ659" s="2">
        <v>410689.2754032021</v>
      </c>
      <c r="AL659" s="25">
        <v>0.91943372371718857</v>
      </c>
      <c r="AM659" s="25">
        <v>0.91370461356658061</v>
      </c>
      <c r="AN659" s="25">
        <v>0.90870408540235648</v>
      </c>
      <c r="AO659" s="25">
        <v>0.87292061308019642</v>
      </c>
      <c r="AP659" s="25">
        <v>0.71841368642899872</v>
      </c>
      <c r="AQ659" s="25">
        <v>0.91943372371718857</v>
      </c>
      <c r="AR659" s="25">
        <v>0.91370461356658061</v>
      </c>
      <c r="AS659" s="25">
        <v>0.90870408540235648</v>
      </c>
      <c r="AT659" s="25">
        <v>0.87292061308019642</v>
      </c>
      <c r="AU659" s="25">
        <v>0.71841368642899872</v>
      </c>
      <c r="AW659" s="1">
        <v>13.43919436154</v>
      </c>
      <c r="AX659" s="1">
        <v>15.238553276133761</v>
      </c>
      <c r="AY659" s="2">
        <v>1431175.816491992</v>
      </c>
      <c r="AZ659" s="1">
        <v>15.388713467869316</v>
      </c>
      <c r="BA659" s="1">
        <v>17.210950239403076</v>
      </c>
      <c r="BB659" s="2">
        <v>1171166.8017440394</v>
      </c>
      <c r="BC659" s="2">
        <f t="shared" si="88"/>
        <v>-260009.01474795258</v>
      </c>
      <c r="BD659" s="242">
        <f t="shared" si="89"/>
        <v>1.9495191063293156</v>
      </c>
      <c r="BE659" s="510">
        <f t="shared" si="83"/>
        <v>-133370.84715087243</v>
      </c>
      <c r="BF659" s="161">
        <f t="shared" si="84"/>
        <v>719095.28135440801</v>
      </c>
      <c r="BG659" s="2">
        <f t="shared" si="85"/>
        <v>1291027.3531150513</v>
      </c>
      <c r="BI659">
        <f t="shared" si="86"/>
        <v>0</v>
      </c>
      <c r="BJ659" s="90">
        <f t="shared" si="87"/>
        <v>1</v>
      </c>
      <c r="BP659" s="206">
        <f t="shared" si="90"/>
        <v>1291027.3531150513</v>
      </c>
    </row>
    <row r="660" spans="1:68">
      <c r="A660" s="11">
        <v>654</v>
      </c>
      <c r="C660" s="25">
        <v>0.92109983735351009</v>
      </c>
      <c r="D660" s="25">
        <v>7.8900162646489913E-2</v>
      </c>
      <c r="E660" s="426" t="e">
        <v>#REF!</v>
      </c>
      <c r="F660" s="25">
        <v>0.85659735172913798</v>
      </c>
      <c r="G660" s="25">
        <v>0.14340264827086199</v>
      </c>
      <c r="H660" s="426" t="e">
        <v>#REF!</v>
      </c>
      <c r="I660" s="25">
        <v>0.74863468709696945</v>
      </c>
      <c r="J660" s="25">
        <v>0.25136531290303055</v>
      </c>
      <c r="K660" s="426" t="e">
        <v>#REF!</v>
      </c>
      <c r="L660" s="25">
        <v>0.1309764171857648</v>
      </c>
      <c r="M660" s="25">
        <v>0.50216509252301877</v>
      </c>
      <c r="N660" s="25">
        <v>0.36685849029121642</v>
      </c>
      <c r="O660" s="25">
        <v>-11.094884566881548</v>
      </c>
      <c r="P660" s="25">
        <v>3.5746246987835961E-2</v>
      </c>
      <c r="Q660" s="25">
        <v>6.8167530872586382E-5</v>
      </c>
      <c r="R660" s="25">
        <v>1.0580095642255738</v>
      </c>
      <c r="S660" s="146"/>
      <c r="T660">
        <v>1.0266852037290308</v>
      </c>
      <c r="U660">
        <v>0.44821781313199632</v>
      </c>
      <c r="V660">
        <v>0.33536131970662503</v>
      </c>
      <c r="W660">
        <v>1</v>
      </c>
      <c r="Y660" s="2">
        <v>505.68953454712732</v>
      </c>
      <c r="Z660" s="2">
        <v>773.96817663405307</v>
      </c>
      <c r="AA660" s="2">
        <v>97.214709382196702</v>
      </c>
      <c r="AB660" s="2">
        <v>11614.678141348117</v>
      </c>
      <c r="AC660" s="2">
        <v>983.81559375080974</v>
      </c>
      <c r="AD660" s="2">
        <v>3191.008885012307</v>
      </c>
      <c r="AE660" s="2">
        <v>565.75805289236689</v>
      </c>
      <c r="AF660" s="2">
        <v>979.41157624813945</v>
      </c>
      <c r="AG660" s="2">
        <v>195.40477964636844</v>
      </c>
      <c r="AH660" s="2">
        <v>670.7305285547194</v>
      </c>
      <c r="AI660" s="2">
        <v>479527.65322039294</v>
      </c>
      <c r="AJ660" s="2">
        <v>436407.87445088167</v>
      </c>
      <c r="AL660" s="25">
        <v>0.91839758959686302</v>
      </c>
      <c r="AM660" s="25">
        <v>0.91377438389378418</v>
      </c>
      <c r="AN660" s="25">
        <v>0.90976050033133438</v>
      </c>
      <c r="AO660" s="25">
        <v>0.91314625118314097</v>
      </c>
      <c r="AP660" s="25">
        <v>0.74420025892036423</v>
      </c>
      <c r="AQ660" s="25">
        <v>0.91839758959686302</v>
      </c>
      <c r="AR660" s="25">
        <v>0.91377438389378418</v>
      </c>
      <c r="AS660" s="25">
        <v>0.90976050033133438</v>
      </c>
      <c r="AT660" s="25">
        <v>0.91314625118314097</v>
      </c>
      <c r="AU660" s="25">
        <v>0.74420025892036423</v>
      </c>
      <c r="AW660" s="1">
        <v>13.490290007708296</v>
      </c>
      <c r="AX660" s="1">
        <v>15.207274639666315</v>
      </c>
      <c r="AY660" s="2">
        <v>1549386.450643084</v>
      </c>
      <c r="AZ660" s="1">
        <v>15.32858989157428</v>
      </c>
      <c r="BA660" s="1">
        <v>17.088950287209574</v>
      </c>
      <c r="BB660" s="2">
        <v>1363732.7081965695</v>
      </c>
      <c r="BC660" s="2">
        <f t="shared" si="88"/>
        <v>-185653.74244651455</v>
      </c>
      <c r="BD660" s="242">
        <f t="shared" si="89"/>
        <v>1.8382998838659841</v>
      </c>
      <c r="BE660" s="510">
        <f t="shared" si="83"/>
        <v>-100992.08734979667</v>
      </c>
      <c r="BF660" s="161">
        <f t="shared" si="84"/>
        <v>609059.95059024356</v>
      </c>
      <c r="BG660" s="2">
        <f t="shared" si="85"/>
        <v>1088841.6744553156</v>
      </c>
      <c r="BI660">
        <f t="shared" si="86"/>
        <v>0</v>
      </c>
      <c r="BJ660" s="90">
        <f t="shared" si="87"/>
        <v>1</v>
      </c>
      <c r="BP660" s="206">
        <f t="shared" si="90"/>
        <v>1088841.6744553156</v>
      </c>
    </row>
    <row r="661" spans="1:68">
      <c r="A661" s="11">
        <v>655</v>
      </c>
      <c r="C661" s="25">
        <v>0.92870432518356305</v>
      </c>
      <c r="D661" s="25">
        <v>7.1295674816436921E-2</v>
      </c>
      <c r="E661" s="426" t="e">
        <v>#REF!</v>
      </c>
      <c r="F661" s="25">
        <v>0.85914159484421204</v>
      </c>
      <c r="G661" s="25">
        <v>0.14085840515578801</v>
      </c>
      <c r="H661" s="426" t="e">
        <v>#REF!</v>
      </c>
      <c r="I661" s="25">
        <v>0.74517039449664313</v>
      </c>
      <c r="J661" s="25">
        <v>0.25482960550335687</v>
      </c>
      <c r="K661" s="426" t="e">
        <v>#REF!</v>
      </c>
      <c r="L661" s="25">
        <v>0.14911555132299525</v>
      </c>
      <c r="M661" s="25">
        <v>0.49912353898909467</v>
      </c>
      <c r="N661" s="25">
        <v>0.35176090968791007</v>
      </c>
      <c r="O661" s="25">
        <v>-11.274228999940579</v>
      </c>
      <c r="P661" s="25">
        <v>3.7271769968424413E-2</v>
      </c>
      <c r="Q661" s="25">
        <v>6.0745675633387381E-5</v>
      </c>
      <c r="R661" s="25">
        <v>1.064811543093144</v>
      </c>
      <c r="S661" s="146"/>
      <c r="T661">
        <v>0.90503800173199078</v>
      </c>
      <c r="U661">
        <v>0.43635180608774221</v>
      </c>
      <c r="V661">
        <v>0.34081382319934894</v>
      </c>
      <c r="W661">
        <v>1</v>
      </c>
      <c r="Y661" s="2">
        <v>1482.5213672014327</v>
      </c>
      <c r="Z661" s="2">
        <v>13454.375042339854</v>
      </c>
      <c r="AA661" s="2">
        <v>818.43096745256832</v>
      </c>
      <c r="AB661" s="2">
        <v>3197.6788221206571</v>
      </c>
      <c r="AC661" s="2">
        <v>1053.3351243932921</v>
      </c>
      <c r="AD661" s="2">
        <v>1455.0280003545554</v>
      </c>
      <c r="AE661" s="2">
        <v>623.89296669673752</v>
      </c>
      <c r="AF661" s="2">
        <v>968.24491169840439</v>
      </c>
      <c r="AG661" s="2">
        <v>94.448462982890149</v>
      </c>
      <c r="AH661" s="2">
        <v>281.89394448756099</v>
      </c>
      <c r="AI661" s="2">
        <v>383790.05837419548</v>
      </c>
      <c r="AJ661" s="2">
        <v>349984.84257326607</v>
      </c>
      <c r="AL661" s="25">
        <v>0.92031770497545118</v>
      </c>
      <c r="AM661" s="25">
        <v>0.91536008559179205</v>
      </c>
      <c r="AN661" s="25">
        <v>0.89380790089706053</v>
      </c>
      <c r="AO661" s="25">
        <v>0.86477456450668189</v>
      </c>
      <c r="AP661" s="25">
        <v>0.741765242512051</v>
      </c>
      <c r="AQ661" s="25">
        <v>0.92031770497545118</v>
      </c>
      <c r="AR661" s="25">
        <v>0.91536008559179205</v>
      </c>
      <c r="AS661" s="25">
        <v>0.89380790089706053</v>
      </c>
      <c r="AT661" s="25">
        <v>0.86477456450668189</v>
      </c>
      <c r="AU661" s="25">
        <v>0.741765242512051</v>
      </c>
      <c r="AW661" s="1">
        <v>13.473389931789278</v>
      </c>
      <c r="AX661" s="1">
        <v>15.263448162788031</v>
      </c>
      <c r="AY661" s="2">
        <v>1513432.7052875254</v>
      </c>
      <c r="AZ661" s="1">
        <v>15.60163263242797</v>
      </c>
      <c r="BA661" s="1">
        <v>17.422554351915949</v>
      </c>
      <c r="BB661" s="2">
        <v>978632.80211638461</v>
      </c>
      <c r="BC661" s="2">
        <f t="shared" si="88"/>
        <v>-534799.90317114082</v>
      </c>
      <c r="BD661" s="242">
        <f t="shared" si="89"/>
        <v>2.1282427006386921</v>
      </c>
      <c r="BE661" s="510">
        <f t="shared" si="83"/>
        <v>-251287.08441506495</v>
      </c>
      <c r="BF661" s="161">
        <f t="shared" si="84"/>
        <v>642309.68379875924</v>
      </c>
      <c r="BG661" s="2">
        <f t="shared" si="85"/>
        <v>1517628.4190720906</v>
      </c>
      <c r="BI661">
        <f t="shared" si="86"/>
        <v>0</v>
      </c>
      <c r="BJ661" s="90">
        <f t="shared" si="87"/>
        <v>1</v>
      </c>
      <c r="BP661" s="206">
        <f t="shared" si="90"/>
        <v>1517628.4190720906</v>
      </c>
    </row>
    <row r="662" spans="1:68">
      <c r="A662" s="11">
        <v>656</v>
      </c>
      <c r="C662" s="25">
        <v>0.92523689100994255</v>
      </c>
      <c r="D662" s="25">
        <v>7.4763108990057461E-2</v>
      </c>
      <c r="E662" s="426" t="e">
        <v>#REF!</v>
      </c>
      <c r="F662" s="25">
        <v>0.86024658604543691</v>
      </c>
      <c r="G662" s="25">
        <v>0.13975341395456309</v>
      </c>
      <c r="H662" s="426" t="e">
        <v>#REF!</v>
      </c>
      <c r="I662" s="25">
        <v>0.73934293096459536</v>
      </c>
      <c r="J662" s="25">
        <v>0.2606570690354047</v>
      </c>
      <c r="K662" s="426" t="e">
        <v>#REF!</v>
      </c>
      <c r="L662" s="25">
        <v>0.10871756677434363</v>
      </c>
      <c r="M662" s="25">
        <v>0.50240715162649729</v>
      </c>
      <c r="N662" s="25">
        <v>0.38887528159915907</v>
      </c>
      <c r="O662" s="25">
        <v>-11.328150712390645</v>
      </c>
      <c r="P662" s="25">
        <v>3.5162835478002807E-2</v>
      </c>
      <c r="Q662" s="25">
        <v>5.2678053972193949E-5</v>
      </c>
      <c r="R662" s="25">
        <v>1.0889591473291984</v>
      </c>
      <c r="S662" s="146"/>
      <c r="T662">
        <v>0.99384085904668651</v>
      </c>
      <c r="U662">
        <v>0.43561808562862431</v>
      </c>
      <c r="V662">
        <v>0.35094312448751663</v>
      </c>
      <c r="W662">
        <v>1</v>
      </c>
      <c r="Y662" s="2">
        <v>1252.7438461431243</v>
      </c>
      <c r="Z662" s="2">
        <v>8023.1326144182794</v>
      </c>
      <c r="AA662" s="2">
        <v>1114.492155842687</v>
      </c>
      <c r="AB662" s="2">
        <v>2509.8572432403066</v>
      </c>
      <c r="AC662" s="2">
        <v>175.34232043248119</v>
      </c>
      <c r="AD662" s="2">
        <v>435.50589602718838</v>
      </c>
      <c r="AE662" s="2">
        <v>563.46349281989421</v>
      </c>
      <c r="AF662" s="2">
        <v>1087.5353069505929</v>
      </c>
      <c r="AG662" s="2">
        <v>261.27038290851908</v>
      </c>
      <c r="AH662" s="2">
        <v>495.20796107716671</v>
      </c>
      <c r="AI662" s="2">
        <v>1106262.8662036494</v>
      </c>
      <c r="AJ662" s="2">
        <v>1066758.2823922243</v>
      </c>
      <c r="AL662" s="25">
        <v>0.91473553247417416</v>
      </c>
      <c r="AM662" s="25">
        <v>0.91725171851409704</v>
      </c>
      <c r="AN662" s="25">
        <v>0.9071151136575184</v>
      </c>
      <c r="AO662" s="25">
        <v>0.8041046482219254</v>
      </c>
      <c r="AP662" s="25">
        <v>0.78162616296537957</v>
      </c>
      <c r="AQ662" s="25">
        <v>0.91473553247417416</v>
      </c>
      <c r="AR662" s="25">
        <v>0.91725171851409704</v>
      </c>
      <c r="AS662" s="25">
        <v>0.9071151136575184</v>
      </c>
      <c r="AT662" s="25">
        <v>0.8041046482219254</v>
      </c>
      <c r="AU662" s="25">
        <v>0.78162616296537957</v>
      </c>
      <c r="AW662" s="1">
        <v>13.400562860526787</v>
      </c>
      <c r="AX662" s="1">
        <v>15.099760923135145</v>
      </c>
      <c r="AY662" s="2">
        <v>3539553.4009951809</v>
      </c>
      <c r="AZ662" s="1">
        <v>15.330333273586607</v>
      </c>
      <c r="BA662" s="1">
        <v>17.087157017532526</v>
      </c>
      <c r="BB662" s="2">
        <v>2499936.9023817405</v>
      </c>
      <c r="BC662" s="2">
        <f t="shared" si="88"/>
        <v>-1039616.4986134404</v>
      </c>
      <c r="BD662" s="242">
        <f t="shared" si="89"/>
        <v>1.9297704130598206</v>
      </c>
      <c r="BE662" s="510">
        <f t="shared" si="83"/>
        <v>-538725.48339314479</v>
      </c>
      <c r="BF662" s="161">
        <f t="shared" si="84"/>
        <v>-1395463.3433108949</v>
      </c>
      <c r="BG662" s="2">
        <f t="shared" si="85"/>
        <v>-47083.578607883304</v>
      </c>
      <c r="BI662">
        <f t="shared" si="86"/>
        <v>0</v>
      </c>
      <c r="BJ662" s="90">
        <f t="shared" si="87"/>
        <v>1</v>
      </c>
      <c r="BP662" s="206">
        <f t="shared" si="90"/>
        <v>-47083.578607883304</v>
      </c>
    </row>
    <row r="663" spans="1:68">
      <c r="A663" s="11">
        <v>657</v>
      </c>
      <c r="C663" s="25">
        <v>0.92745513424695869</v>
      </c>
      <c r="D663" s="25">
        <v>7.2544865753041282E-2</v>
      </c>
      <c r="E663" s="426" t="e">
        <v>#REF!</v>
      </c>
      <c r="F663" s="25">
        <v>0.86025597508757956</v>
      </c>
      <c r="G663" s="25">
        <v>0.13974402491242038</v>
      </c>
      <c r="H663" s="426" t="e">
        <v>#REF!</v>
      </c>
      <c r="I663" s="25">
        <v>0.77356961435546512</v>
      </c>
      <c r="J663" s="25">
        <v>0.22643038564453491</v>
      </c>
      <c r="K663" s="426" t="e">
        <v>#REF!</v>
      </c>
      <c r="L663" s="25">
        <v>0.14454764663072184</v>
      </c>
      <c r="M663" s="25">
        <v>0.50452878517391953</v>
      </c>
      <c r="N663" s="25">
        <v>0.35092356819535864</v>
      </c>
      <c r="O663" s="25">
        <v>-11.332082605942238</v>
      </c>
      <c r="P663" s="25">
        <v>3.3950849117841443E-2</v>
      </c>
      <c r="Q663" s="25">
        <v>4.9867207129471041E-5</v>
      </c>
      <c r="R663" s="25">
        <v>1.0990718222816829</v>
      </c>
      <c r="S663" s="146"/>
      <c r="T663">
        <v>0.95855100493464862</v>
      </c>
      <c r="U663">
        <v>0.43940940388743416</v>
      </c>
      <c r="V663">
        <v>0.30298581702615035</v>
      </c>
      <c r="W663">
        <v>1</v>
      </c>
      <c r="Y663" s="2">
        <v>228.6061669807053</v>
      </c>
      <c r="Z663" s="2">
        <v>3760.7670732596393</v>
      </c>
      <c r="AA663" s="2">
        <v>173.327240113784</v>
      </c>
      <c r="AB663" s="2">
        <v>21.341484875468588</v>
      </c>
      <c r="AC663" s="2">
        <v>916.86544110277066</v>
      </c>
      <c r="AD663" s="2">
        <v>2665.4634330765884</v>
      </c>
      <c r="AE663" s="2">
        <v>585.34301174835753</v>
      </c>
      <c r="AF663" s="2">
        <v>1072.3848932442897</v>
      </c>
      <c r="AG663" s="2">
        <v>117.41610872764458</v>
      </c>
      <c r="AH663" s="2">
        <v>580.6543409281976</v>
      </c>
      <c r="AI663" s="2">
        <v>480465.04968960502</v>
      </c>
      <c r="AJ663" s="2">
        <v>454320.85675449186</v>
      </c>
      <c r="AL663" s="25">
        <v>0.9224102439195645</v>
      </c>
      <c r="AM663" s="25">
        <v>0.91312531223369564</v>
      </c>
      <c r="AN663" s="25">
        <v>0.91453888559251206</v>
      </c>
      <c r="AO663" s="25">
        <v>0.87261084035496117</v>
      </c>
      <c r="AP663" s="25">
        <v>0.69094425062322518</v>
      </c>
      <c r="AQ663" s="25">
        <v>0.9224102439195645</v>
      </c>
      <c r="AR663" s="25">
        <v>0.91312531223369564</v>
      </c>
      <c r="AS663" s="25">
        <v>0.91453888559251206</v>
      </c>
      <c r="AT663" s="25">
        <v>0.87261084035496117</v>
      </c>
      <c r="AU663" s="25">
        <v>0.69094425062322518</v>
      </c>
      <c r="AW663" s="1">
        <v>13.434199953020522</v>
      </c>
      <c r="AX663" s="1">
        <v>15.290641925120847</v>
      </c>
      <c r="AY663" s="2">
        <v>1640387.5242722763</v>
      </c>
      <c r="AZ663" s="1">
        <v>15.600479354060672</v>
      </c>
      <c r="BA663" s="1">
        <v>17.441683293288687</v>
      </c>
      <c r="BB663" s="2">
        <v>1130480.9086989756</v>
      </c>
      <c r="BC663" s="2">
        <f t="shared" si="88"/>
        <v>-509906.61557330075</v>
      </c>
      <c r="BD663" s="242">
        <f t="shared" si="89"/>
        <v>2.1662794010401498</v>
      </c>
      <c r="BE663" s="510">
        <f t="shared" si="83"/>
        <v>-235383.58686717259</v>
      </c>
      <c r="BF663" s="161">
        <f t="shared" si="84"/>
        <v>509084.46821100707</v>
      </c>
      <c r="BG663" s="2">
        <f t="shared" si="85"/>
        <v>1365595.7879507318</v>
      </c>
      <c r="BI663">
        <f t="shared" si="86"/>
        <v>0</v>
      </c>
      <c r="BJ663" s="90">
        <f t="shared" si="87"/>
        <v>1</v>
      </c>
      <c r="BP663" s="206">
        <f t="shared" si="90"/>
        <v>1365595.7879507318</v>
      </c>
    </row>
    <row r="664" spans="1:68">
      <c r="A664" s="11">
        <v>658</v>
      </c>
      <c r="C664" s="25">
        <v>0.92922840284624608</v>
      </c>
      <c r="D664" s="25">
        <v>7.0771597153753932E-2</v>
      </c>
      <c r="E664" s="426" t="e">
        <v>#REF!</v>
      </c>
      <c r="F664" s="25">
        <v>0.86179619882740943</v>
      </c>
      <c r="G664" s="25">
        <v>0.13820380117259062</v>
      </c>
      <c r="H664" s="426" t="e">
        <v>#REF!</v>
      </c>
      <c r="I664" s="25">
        <v>0.74030996238836555</v>
      </c>
      <c r="J664" s="25">
        <v>0.25969003761163439</v>
      </c>
      <c r="K664" s="426" t="e">
        <v>#REF!</v>
      </c>
      <c r="L664" s="25">
        <v>0.1027959482442875</v>
      </c>
      <c r="M664" s="25">
        <v>0.50017883409333797</v>
      </c>
      <c r="N664" s="25">
        <v>0.39702521766237453</v>
      </c>
      <c r="O664" s="25">
        <v>-11.025019038680457</v>
      </c>
      <c r="P664" s="25">
        <v>3.7355318312679901E-2</v>
      </c>
      <c r="Q664" s="25">
        <v>7.8211358660502285E-5</v>
      </c>
      <c r="R664" s="25">
        <v>1.0380897229049606</v>
      </c>
      <c r="S664" s="146"/>
      <c r="T664">
        <v>0.94238167549641438</v>
      </c>
      <c r="U664">
        <v>0.43267885916813897</v>
      </c>
      <c r="V664">
        <v>0.34831228566493588</v>
      </c>
      <c r="W664">
        <v>1</v>
      </c>
      <c r="Y664" s="2">
        <v>48.150305174357541</v>
      </c>
      <c r="Z664" s="2">
        <v>3777.6221052092055</v>
      </c>
      <c r="AA664" s="2">
        <v>410.53655196574778</v>
      </c>
      <c r="AB664" s="2">
        <v>3529.1989893625337</v>
      </c>
      <c r="AC664" s="2">
        <v>112.02394811141994</v>
      </c>
      <c r="AD664" s="2">
        <v>480.80381389082072</v>
      </c>
      <c r="AE664" s="2">
        <v>516.10261166771511</v>
      </c>
      <c r="AF664" s="2">
        <v>1093.5117489203199</v>
      </c>
      <c r="AG664" s="2">
        <v>129.28013114899323</v>
      </c>
      <c r="AH664" s="2">
        <v>594.76454405126003</v>
      </c>
      <c r="AI664" s="2">
        <v>743930.10105110938</v>
      </c>
      <c r="AJ664" s="2">
        <v>711118.99779629835</v>
      </c>
      <c r="AL664" s="25">
        <v>0.9101417774862568</v>
      </c>
      <c r="AM664" s="25">
        <v>0.91543344553314565</v>
      </c>
      <c r="AN664" s="25">
        <v>0.91538629519728576</v>
      </c>
      <c r="AO664" s="25">
        <v>0.88586588305710467</v>
      </c>
      <c r="AP664" s="25">
        <v>0.74239493661401268</v>
      </c>
      <c r="AQ664" s="25">
        <v>0.9101417774862568</v>
      </c>
      <c r="AR664" s="25">
        <v>0.91543344553314565</v>
      </c>
      <c r="AS664" s="25">
        <v>0.91538629519728576</v>
      </c>
      <c r="AT664" s="25">
        <v>0.88586588305710467</v>
      </c>
      <c r="AU664" s="25">
        <v>0.74239493661401268</v>
      </c>
      <c r="AW664" s="1">
        <v>13.359524746402363</v>
      </c>
      <c r="AX664" s="1">
        <v>15.136243108427614</v>
      </c>
      <c r="AY664" s="2">
        <v>2355868.3407575428</v>
      </c>
      <c r="AZ664" s="1">
        <v>15.435515887224831</v>
      </c>
      <c r="BA664" s="1">
        <v>17.253590256964518</v>
      </c>
      <c r="BB664" s="2">
        <v>1675127.6177023952</v>
      </c>
      <c r="BC664" s="2">
        <f t="shared" si="88"/>
        <v>-680740.72305514757</v>
      </c>
      <c r="BD664" s="242">
        <f t="shared" si="89"/>
        <v>2.0759911408224685</v>
      </c>
      <c r="BE664" s="510">
        <f t="shared" si="83"/>
        <v>-327911.18886251649</v>
      </c>
      <c r="BF664" s="161">
        <f t="shared" si="84"/>
        <v>-218344.38133316487</v>
      </c>
      <c r="BG664" s="2">
        <f t="shared" si="85"/>
        <v>794554.92425357783</v>
      </c>
      <c r="BI664">
        <f t="shared" si="86"/>
        <v>0</v>
      </c>
      <c r="BJ664" s="90">
        <f t="shared" si="87"/>
        <v>1</v>
      </c>
      <c r="BP664" s="206">
        <f t="shared" si="90"/>
        <v>794554.92425357783</v>
      </c>
    </row>
    <row r="665" spans="1:68">
      <c r="A665" s="11">
        <v>659</v>
      </c>
      <c r="C665" s="25">
        <v>0.92089099845583133</v>
      </c>
      <c r="D665" s="25">
        <v>7.9109001544168681E-2</v>
      </c>
      <c r="E665" s="426" t="e">
        <v>#REF!</v>
      </c>
      <c r="F665" s="25">
        <v>0.85315464990232193</v>
      </c>
      <c r="G665" s="25">
        <v>0.14684535009767813</v>
      </c>
      <c r="H665" s="426" t="e">
        <v>#REF!</v>
      </c>
      <c r="I665" s="25">
        <v>0.76780073063454068</v>
      </c>
      <c r="J665" s="25">
        <v>0.23219926936545937</v>
      </c>
      <c r="K665" s="426" t="e">
        <v>#REF!</v>
      </c>
      <c r="L665" s="25">
        <v>0.14283847819083356</v>
      </c>
      <c r="M665" s="25">
        <v>0.4986671768020795</v>
      </c>
      <c r="N665" s="25">
        <v>0.35849434500708693</v>
      </c>
      <c r="O665" s="25">
        <v>-11.127624249820322</v>
      </c>
      <c r="P665" s="25">
        <v>3.2697313287567954E-2</v>
      </c>
      <c r="Q665" s="25">
        <v>5.8042381906340012E-5</v>
      </c>
      <c r="R665" s="25">
        <v>1.0826283779649919</v>
      </c>
      <c r="S665" s="146"/>
      <c r="T665">
        <v>1.0389042385766776</v>
      </c>
      <c r="U665">
        <v>0.45184101184280961</v>
      </c>
      <c r="V665">
        <v>0.31032653445134434</v>
      </c>
      <c r="W665">
        <v>1</v>
      </c>
      <c r="Y665" s="2">
        <v>382.43648060070973</v>
      </c>
      <c r="Z665" s="2">
        <v>992.5271891875035</v>
      </c>
      <c r="AA665" s="2">
        <v>290.1381263675604</v>
      </c>
      <c r="AB665" s="2">
        <v>1425.0162555381517</v>
      </c>
      <c r="AC665" s="2">
        <v>856.70565945410999</v>
      </c>
      <c r="AD665" s="2">
        <v>72.280709827436851</v>
      </c>
      <c r="AE665" s="2">
        <v>475.57799111162564</v>
      </c>
      <c r="AF665" s="2">
        <v>906.45130849314216</v>
      </c>
      <c r="AG665" s="2">
        <v>73.023160740425809</v>
      </c>
      <c r="AH665" s="2">
        <v>235.97055857862421</v>
      </c>
      <c r="AI665" s="2">
        <v>613957.54689099744</v>
      </c>
      <c r="AJ665" s="2">
        <v>565951.62420098938</v>
      </c>
      <c r="AL665" s="25">
        <v>0.91593565072452832</v>
      </c>
      <c r="AM665" s="25">
        <v>0.91554682179827074</v>
      </c>
      <c r="AN665" s="25">
        <v>0.90930021027936092</v>
      </c>
      <c r="AO665" s="25">
        <v>0.85531436528629956</v>
      </c>
      <c r="AP665" s="25">
        <v>0.66711134705931352</v>
      </c>
      <c r="AQ665" s="25">
        <v>0.91593565072452832</v>
      </c>
      <c r="AR665" s="25">
        <v>0.91554682179827074</v>
      </c>
      <c r="AS665" s="25">
        <v>0.90930021027936092</v>
      </c>
      <c r="AT665" s="25">
        <v>0.85531436528629956</v>
      </c>
      <c r="AU665" s="25">
        <v>0.66711134705931352</v>
      </c>
      <c r="AW665" s="1">
        <v>13.218019744828693</v>
      </c>
      <c r="AX665" s="1">
        <v>15.191931024858894</v>
      </c>
      <c r="AY665" s="2">
        <v>1961554.8292054213</v>
      </c>
      <c r="AZ665" s="1">
        <v>15.160711457705684</v>
      </c>
      <c r="BA665" s="1">
        <v>17.112405961123525</v>
      </c>
      <c r="BB665" s="2">
        <v>1428741.0116976465</v>
      </c>
      <c r="BC665" s="2">
        <f t="shared" si="88"/>
        <v>-532813.8175077748</v>
      </c>
      <c r="BD665" s="242">
        <f t="shared" si="89"/>
        <v>1.9426917128769912</v>
      </c>
      <c r="BE665" s="510">
        <f t="shared" si="83"/>
        <v>-274265.75919177348</v>
      </c>
      <c r="BF665" s="161">
        <f t="shared" si="84"/>
        <v>153328.32996716956</v>
      </c>
      <c r="BG665" s="2">
        <f t="shared" si="85"/>
        <v>996972.82153526298</v>
      </c>
      <c r="BI665">
        <f t="shared" si="86"/>
        <v>0</v>
      </c>
      <c r="BJ665" s="90">
        <f t="shared" si="87"/>
        <v>1</v>
      </c>
      <c r="BP665" s="206">
        <f t="shared" si="90"/>
        <v>996972.82153526298</v>
      </c>
    </row>
    <row r="666" spans="1:68">
      <c r="A666" s="11">
        <v>660</v>
      </c>
      <c r="C666" s="25">
        <v>0.91684651690019514</v>
      </c>
      <c r="D666" s="25">
        <v>8.3153483099804915E-2</v>
      </c>
      <c r="E666" s="426" t="e">
        <v>#REF!</v>
      </c>
      <c r="F666" s="25">
        <v>0.85630187953345638</v>
      </c>
      <c r="G666" s="25">
        <v>0.14369812046654359</v>
      </c>
      <c r="H666" s="426" t="e">
        <v>#REF!</v>
      </c>
      <c r="I666" s="25">
        <v>0.75697226054848787</v>
      </c>
      <c r="J666" s="25">
        <v>0.24302773945151218</v>
      </c>
      <c r="K666" s="426" t="e">
        <v>#REF!</v>
      </c>
      <c r="L666" s="25">
        <v>0.11163056458547249</v>
      </c>
      <c r="M666" s="25">
        <v>0.50239630498931542</v>
      </c>
      <c r="N666" s="25">
        <v>0.38597313042521209</v>
      </c>
      <c r="O666" s="25">
        <v>-10.886511966010156</v>
      </c>
      <c r="P666" s="25">
        <v>3.4959710052978696E-2</v>
      </c>
      <c r="Q666" s="25">
        <v>8.1231768974423507E-5</v>
      </c>
      <c r="R666" s="25">
        <v>1.0407438918036631</v>
      </c>
      <c r="S666" s="146"/>
      <c r="T666">
        <v>1.032267913182991</v>
      </c>
      <c r="U666">
        <v>0.44516559597690092</v>
      </c>
      <c r="V666">
        <v>0.32464641949505779</v>
      </c>
      <c r="W666">
        <v>1</v>
      </c>
      <c r="Y666" s="2">
        <v>432.56159486490407</v>
      </c>
      <c r="Z666" s="2">
        <v>515.82631037411818</v>
      </c>
      <c r="AA666" s="2">
        <v>649.54777222934877</v>
      </c>
      <c r="AB666" s="2">
        <v>6906.4231234133631</v>
      </c>
      <c r="AC666" s="2">
        <v>727.71111666739114</v>
      </c>
      <c r="AD666" s="2">
        <v>44.356782720355682</v>
      </c>
      <c r="AE666" s="2">
        <v>532.64519401845268</v>
      </c>
      <c r="AF666" s="2">
        <v>1261.0386226282885</v>
      </c>
      <c r="AG666" s="2">
        <v>143.23048501949256</v>
      </c>
      <c r="AH666" s="2">
        <v>380.59239875773886</v>
      </c>
      <c r="AI666" s="2">
        <v>400789.68452214677</v>
      </c>
      <c r="AJ666" s="2">
        <v>374040.13871964702</v>
      </c>
      <c r="AL666" s="25">
        <v>0.91580580947731782</v>
      </c>
      <c r="AM666" s="25">
        <v>0.91191711876892367</v>
      </c>
      <c r="AN666" s="25">
        <v>0.9056510475686953</v>
      </c>
      <c r="AO666" s="25">
        <v>0.88192465869580228</v>
      </c>
      <c r="AP666" s="25">
        <v>0.68653722139860152</v>
      </c>
      <c r="AQ666" s="25">
        <v>0.91580580947731782</v>
      </c>
      <c r="AR666" s="25">
        <v>0.91191711876892367</v>
      </c>
      <c r="AS666" s="25">
        <v>0.9056510475686953</v>
      </c>
      <c r="AT666" s="25">
        <v>0.88192465869580228</v>
      </c>
      <c r="AU666" s="25">
        <v>0.68653722139860152</v>
      </c>
      <c r="AW666" s="1">
        <v>13.031913553128089</v>
      </c>
      <c r="AX666" s="1">
        <v>14.917687250028701</v>
      </c>
      <c r="AY666" s="2">
        <v>1291166.1787720446</v>
      </c>
      <c r="AZ666" s="1">
        <v>15.007906815641771</v>
      </c>
      <c r="BA666" s="1">
        <v>16.909745010150235</v>
      </c>
      <c r="BB666" s="2">
        <v>1058541.4716743294</v>
      </c>
      <c r="BC666" s="2">
        <f t="shared" si="88"/>
        <v>-232624.70709771523</v>
      </c>
      <c r="BD666" s="242">
        <f t="shared" si="89"/>
        <v>1.9759932625136827</v>
      </c>
      <c r="BE666" s="510">
        <f t="shared" si="83"/>
        <v>-117725.45560291577</v>
      </c>
      <c r="BF666" s="161">
        <f t="shared" si="84"/>
        <v>793939.98972844961</v>
      </c>
      <c r="BG666" s="2">
        <f t="shared" si="85"/>
        <v>1342723.6188283542</v>
      </c>
      <c r="BI666">
        <f t="shared" si="86"/>
        <v>0</v>
      </c>
      <c r="BJ666" s="90">
        <f t="shared" si="87"/>
        <v>1</v>
      </c>
      <c r="BP666" s="206">
        <f t="shared" si="90"/>
        <v>1342723.6188283542</v>
      </c>
    </row>
    <row r="667" spans="1:68">
      <c r="A667" s="11">
        <v>661</v>
      </c>
      <c r="C667" s="25">
        <v>0.92006930745998405</v>
      </c>
      <c r="D667" s="25">
        <v>7.9930692540015946E-2</v>
      </c>
      <c r="E667" s="426" t="e">
        <v>#REF!</v>
      </c>
      <c r="F667" s="25">
        <v>0.85354587267941784</v>
      </c>
      <c r="G667" s="25">
        <v>0.14645412732058213</v>
      </c>
      <c r="H667" s="426" t="e">
        <v>#REF!</v>
      </c>
      <c r="I667" s="25">
        <v>0.73679047597646297</v>
      </c>
      <c r="J667" s="25">
        <v>0.26320952402353703</v>
      </c>
      <c r="K667" s="426" t="e">
        <v>#REF!</v>
      </c>
      <c r="L667" s="25">
        <v>7.8096163859015522E-2</v>
      </c>
      <c r="M667" s="25">
        <v>0.49696001278512836</v>
      </c>
      <c r="N667" s="25">
        <v>0.42494382335585612</v>
      </c>
      <c r="O667" s="25">
        <v>-10.978977681160609</v>
      </c>
      <c r="P667" s="25">
        <v>3.1571196643863209E-2</v>
      </c>
      <c r="Q667" s="25">
        <v>6.4233387873475735E-5</v>
      </c>
      <c r="R667" s="25">
        <v>1.0659075745764663</v>
      </c>
      <c r="S667" s="146"/>
      <c r="T667">
        <v>1.0531762257386856</v>
      </c>
      <c r="U667">
        <v>0.45621752184690861</v>
      </c>
      <c r="V667">
        <v>0.35080379022497726</v>
      </c>
      <c r="W667">
        <v>1</v>
      </c>
      <c r="Y667" s="2">
        <v>42.554649082537281</v>
      </c>
      <c r="Z667" s="2">
        <v>5403.3517673061388</v>
      </c>
      <c r="AA667" s="2">
        <v>304.96262546322231</v>
      </c>
      <c r="AB667" s="2">
        <v>783.9899889009381</v>
      </c>
      <c r="AC667" s="2">
        <v>195.73424331444005</v>
      </c>
      <c r="AD667" s="2">
        <v>4656.7261163432868</v>
      </c>
      <c r="AE667" s="2">
        <v>607.10276572716259</v>
      </c>
      <c r="AF667" s="2">
        <v>975.33083803144802</v>
      </c>
      <c r="AG667" s="2">
        <v>130.47821184610373</v>
      </c>
      <c r="AH667" s="2">
        <v>514.62988765509181</v>
      </c>
      <c r="AI667" s="2">
        <v>436847.12925604352</v>
      </c>
      <c r="AJ667" s="2">
        <v>403642.83997269353</v>
      </c>
      <c r="AL667" s="25">
        <v>0.92329303343937541</v>
      </c>
      <c r="AM667" s="25">
        <v>0.91242309422449697</v>
      </c>
      <c r="AN667" s="25">
        <v>0.90905819162547252</v>
      </c>
      <c r="AO667" s="25">
        <v>0.89877263651708639</v>
      </c>
      <c r="AP667" s="25">
        <v>0.72809424795892919</v>
      </c>
      <c r="AQ667" s="25">
        <v>0.92329303343937541</v>
      </c>
      <c r="AR667" s="25">
        <v>0.91242309422449697</v>
      </c>
      <c r="AS667" s="25">
        <v>0.90905819162547252</v>
      </c>
      <c r="AT667" s="25">
        <v>0.89877263651708639</v>
      </c>
      <c r="AU667" s="25">
        <v>0.72809424795892919</v>
      </c>
      <c r="AW667" s="1">
        <v>13.22557715957843</v>
      </c>
      <c r="AX667" s="1">
        <v>14.854134078663678</v>
      </c>
      <c r="AY667" s="2">
        <v>1281572.4756466253</v>
      </c>
      <c r="AZ667" s="1">
        <v>15.001882072215153</v>
      </c>
      <c r="BA667" s="1">
        <v>16.689146243108524</v>
      </c>
      <c r="BB667" s="2">
        <v>1005568.1670273549</v>
      </c>
      <c r="BC667" s="2">
        <f t="shared" si="88"/>
        <v>-276004.30861927033</v>
      </c>
      <c r="BD667" s="242">
        <f t="shared" si="89"/>
        <v>1.7763049126367232</v>
      </c>
      <c r="BE667" s="510">
        <f t="shared" si="83"/>
        <v>-155381.1548094934</v>
      </c>
      <c r="BF667" s="161">
        <f t="shared" si="84"/>
        <v>834519.86988592334</v>
      </c>
      <c r="BG667" s="2">
        <f t="shared" si="85"/>
        <v>1394732.9645270694</v>
      </c>
      <c r="BI667">
        <f t="shared" si="86"/>
        <v>0</v>
      </c>
      <c r="BJ667" s="90">
        <f t="shared" si="87"/>
        <v>1</v>
      </c>
      <c r="BP667" s="206">
        <f t="shared" si="90"/>
        <v>1394732.9645270694</v>
      </c>
    </row>
    <row r="668" spans="1:68">
      <c r="A668" s="11">
        <v>662</v>
      </c>
      <c r="C668" s="25">
        <v>0.92500664727000614</v>
      </c>
      <c r="D668" s="25">
        <v>7.4993352729993842E-2</v>
      </c>
      <c r="E668" s="426" t="e">
        <v>#REF!</v>
      </c>
      <c r="F668" s="25">
        <v>0.84863610356703267</v>
      </c>
      <c r="G668" s="25">
        <v>0.15136389643296727</v>
      </c>
      <c r="H668" s="426" t="e">
        <v>#REF!</v>
      </c>
      <c r="I668" s="25">
        <v>0.75787491811414709</v>
      </c>
      <c r="J668" s="25">
        <v>0.24212508188585286</v>
      </c>
      <c r="K668" s="426" t="e">
        <v>#REF!</v>
      </c>
      <c r="L668" s="25">
        <v>0.14731070820128683</v>
      </c>
      <c r="M668" s="25">
        <v>0.50410659870980579</v>
      </c>
      <c r="N668" s="25">
        <v>0.34858269308890738</v>
      </c>
      <c r="O668" s="25">
        <v>-11.083304229772915</v>
      </c>
      <c r="P668" s="25">
        <v>3.615104319969939E-2</v>
      </c>
      <c r="Q668" s="25">
        <v>7.0143990929907082E-5</v>
      </c>
      <c r="R668" s="25">
        <v>1.0604528323305003</v>
      </c>
      <c r="S668" s="146"/>
      <c r="T668">
        <v>0.95202376902532226</v>
      </c>
      <c r="U668">
        <v>0.46831919490332669</v>
      </c>
      <c r="V668">
        <v>0.32069208654574749</v>
      </c>
      <c r="W668">
        <v>1</v>
      </c>
      <c r="Y668" s="2">
        <v>1359.5167918988529</v>
      </c>
      <c r="Z668" s="2">
        <v>3652.6486183129218</v>
      </c>
      <c r="AA668" s="2">
        <v>2200.0023443902114</v>
      </c>
      <c r="AB668" s="2">
        <v>14361.363737197202</v>
      </c>
      <c r="AC668" s="2">
        <v>703.53494437046481</v>
      </c>
      <c r="AD668" s="2">
        <v>1698.2110921272886</v>
      </c>
      <c r="AE668" s="2">
        <v>601.46459459176344</v>
      </c>
      <c r="AF668" s="2">
        <v>1027.08611549428</v>
      </c>
      <c r="AG668" s="2">
        <v>55.383499502093564</v>
      </c>
      <c r="AH668" s="2">
        <v>556.27856418756858</v>
      </c>
      <c r="AI668" s="2">
        <v>617224.39267582609</v>
      </c>
      <c r="AJ668" s="2">
        <v>589630.23780790635</v>
      </c>
      <c r="AL668" s="25">
        <v>0.91938352329852735</v>
      </c>
      <c r="AM668" s="25">
        <v>0.92107031401070527</v>
      </c>
      <c r="AN668" s="25">
        <v>0.91119271579480743</v>
      </c>
      <c r="AO668" s="25">
        <v>0.87379955885765936</v>
      </c>
      <c r="AP668" s="25">
        <v>0.78793780190216811</v>
      </c>
      <c r="AQ668" s="25">
        <v>0.91938352329852735</v>
      </c>
      <c r="AR668" s="25">
        <v>0.92107031401070527</v>
      </c>
      <c r="AS668" s="25">
        <v>0.91119271579480743</v>
      </c>
      <c r="AT668" s="25">
        <v>0.87379955885765936</v>
      </c>
      <c r="AU668" s="25">
        <v>0.78793780190216811</v>
      </c>
      <c r="AW668" s="1">
        <v>13.566076243301472</v>
      </c>
      <c r="AX668" s="1">
        <v>15.188978757672444</v>
      </c>
      <c r="AY668" s="2">
        <v>2193002.0415608925</v>
      </c>
      <c r="AZ668" s="1">
        <v>15.537828510146632</v>
      </c>
      <c r="BA668" s="1">
        <v>17.214476073375948</v>
      </c>
      <c r="BB668" s="2">
        <v>1809110.415737659</v>
      </c>
      <c r="BC668" s="2">
        <f t="shared" si="88"/>
        <v>-383891.62582323351</v>
      </c>
      <c r="BD668" s="242">
        <f t="shared" si="89"/>
        <v>1.9717522668451597</v>
      </c>
      <c r="BE668" s="510">
        <f t="shared" si="83"/>
        <v>-194695.66855752486</v>
      </c>
      <c r="BF668" s="161">
        <f t="shared" si="84"/>
        <v>-22429.842632656917</v>
      </c>
      <c r="BG668" s="2">
        <f t="shared" si="85"/>
        <v>676942.14588580211</v>
      </c>
      <c r="BI668">
        <f t="shared" si="86"/>
        <v>0</v>
      </c>
      <c r="BJ668" s="90">
        <f t="shared" si="87"/>
        <v>1</v>
      </c>
      <c r="BP668" s="206">
        <f t="shared" si="90"/>
        <v>676942.14588580211</v>
      </c>
    </row>
    <row r="669" spans="1:68">
      <c r="A669" s="11">
        <v>663</v>
      </c>
      <c r="C669" s="25">
        <v>0.920095409642261</v>
      </c>
      <c r="D669" s="25">
        <v>7.9904590357739017E-2</v>
      </c>
      <c r="E669" s="426" t="e">
        <v>#REF!</v>
      </c>
      <c r="F669" s="25">
        <v>0.85559419255188218</v>
      </c>
      <c r="G669" s="25">
        <v>0.14440580744811776</v>
      </c>
      <c r="H669" s="426" t="e">
        <v>#REF!</v>
      </c>
      <c r="I669" s="25">
        <v>0.76196084262425678</v>
      </c>
      <c r="J669" s="25">
        <v>0.23803915737574324</v>
      </c>
      <c r="K669" s="426" t="e">
        <v>#REF!</v>
      </c>
      <c r="L669" s="25">
        <v>0.14184168625350901</v>
      </c>
      <c r="M669" s="25">
        <v>0.49786621019609895</v>
      </c>
      <c r="N669" s="25">
        <v>0.3602921035503921</v>
      </c>
      <c r="O669" s="25">
        <v>-11.17234572864457</v>
      </c>
      <c r="P669" s="25">
        <v>3.4156271614749149E-2</v>
      </c>
      <c r="Q669" s="25">
        <v>5.9011257874702469E-5</v>
      </c>
      <c r="R669" s="25">
        <v>1.0812814210331354</v>
      </c>
      <c r="S669" s="146"/>
      <c r="T669">
        <v>1.0563613013021496</v>
      </c>
      <c r="U669">
        <v>0.44763928568458444</v>
      </c>
      <c r="V669">
        <v>0.31866022626840124</v>
      </c>
      <c r="W669">
        <v>1</v>
      </c>
      <c r="Y669" s="2">
        <v>651.78642430882485</v>
      </c>
      <c r="Z669" s="2">
        <v>1869.9800765475429</v>
      </c>
      <c r="AA669" s="2">
        <v>618.38651459718096</v>
      </c>
      <c r="AB669" s="2">
        <v>2775.279468885215</v>
      </c>
      <c r="AC669" s="2">
        <v>534.45183211066603</v>
      </c>
      <c r="AD669" s="2">
        <v>4901.7210012986852</v>
      </c>
      <c r="AE669" s="2">
        <v>472.7562315061063</v>
      </c>
      <c r="AF669" s="2">
        <v>1077.5457077180456</v>
      </c>
      <c r="AG669" s="2">
        <v>167.69750953030976</v>
      </c>
      <c r="AH669" s="2">
        <v>371.72286395320634</v>
      </c>
      <c r="AI669" s="2">
        <v>576483.85547940677</v>
      </c>
      <c r="AJ669" s="2">
        <v>556508.34908193536</v>
      </c>
      <c r="AL669" s="25">
        <v>0.9100892677893877</v>
      </c>
      <c r="AM669" s="25">
        <v>0.91470671862192598</v>
      </c>
      <c r="AN669" s="25">
        <v>0.91095460425176422</v>
      </c>
      <c r="AO669" s="25">
        <v>0.83820824842016073</v>
      </c>
      <c r="AP669" s="25">
        <v>0.67465957960467882</v>
      </c>
      <c r="AQ669" s="25">
        <v>0.9100892677893877</v>
      </c>
      <c r="AR669" s="25">
        <v>0.91470671862192598</v>
      </c>
      <c r="AS669" s="25">
        <v>0.91095460425176422</v>
      </c>
      <c r="AT669" s="25">
        <v>0.83820824842016073</v>
      </c>
      <c r="AU669" s="25">
        <v>0.67465957960467882</v>
      </c>
      <c r="AW669" s="1">
        <v>13.18889754808521</v>
      </c>
      <c r="AX669" s="1">
        <v>15.205218101084938</v>
      </c>
      <c r="AY669" s="2">
        <v>1913111.7790733927</v>
      </c>
      <c r="AZ669" s="1">
        <v>15.080483084704888</v>
      </c>
      <c r="BA669" s="1">
        <v>17.077218480773695</v>
      </c>
      <c r="BB669" s="2">
        <v>1510938.488280538</v>
      </c>
      <c r="BC669" s="2">
        <f t="shared" si="88"/>
        <v>-402173.29079285474</v>
      </c>
      <c r="BD669" s="242">
        <f t="shared" si="89"/>
        <v>1.8915855366196777</v>
      </c>
      <c r="BE669" s="510">
        <f t="shared" si="83"/>
        <v>-212611.73920347844</v>
      </c>
      <c r="BF669" s="161">
        <f t="shared" si="84"/>
        <v>197111.82862024079</v>
      </c>
      <c r="BG669" s="2">
        <f t="shared" si="85"/>
        <v>901938.80527224392</v>
      </c>
      <c r="BI669">
        <f t="shared" si="86"/>
        <v>0</v>
      </c>
      <c r="BJ669" s="90">
        <f t="shared" si="87"/>
        <v>1</v>
      </c>
      <c r="BP669" s="206">
        <f t="shared" si="90"/>
        <v>901938.80527224392</v>
      </c>
    </row>
    <row r="670" spans="1:68">
      <c r="A670" s="11">
        <v>664</v>
      </c>
      <c r="C670" s="25">
        <v>0.92871638452675742</v>
      </c>
      <c r="D670" s="25">
        <v>7.1283615473242551E-2</v>
      </c>
      <c r="E670" s="426" t="e">
        <v>#REF!</v>
      </c>
      <c r="F670" s="25">
        <v>0.86275977906766466</v>
      </c>
      <c r="G670" s="25">
        <v>0.13724022093233532</v>
      </c>
      <c r="H670" s="426" t="e">
        <v>#REF!</v>
      </c>
      <c r="I670" s="25">
        <v>0.77835458634919463</v>
      </c>
      <c r="J670" s="25">
        <v>0.22164541365080534</v>
      </c>
      <c r="K670" s="426" t="e">
        <v>#REF!</v>
      </c>
      <c r="L670" s="25">
        <v>0.12048480879194512</v>
      </c>
      <c r="M670" s="25">
        <v>0.50528889137209854</v>
      </c>
      <c r="N670" s="25">
        <v>0.37422629983595634</v>
      </c>
      <c r="O670" s="25">
        <v>-11.381763721063491</v>
      </c>
      <c r="P670" s="25">
        <v>3.530191648550312E-2</v>
      </c>
      <c r="Q670" s="25">
        <v>5.0220701857651909E-5</v>
      </c>
      <c r="R670" s="25">
        <v>1.1070340126479024</v>
      </c>
      <c r="S670" s="146"/>
      <c r="T670">
        <v>0.91682608748566652</v>
      </c>
      <c r="U670">
        <v>0.42777610283976003</v>
      </c>
      <c r="V670">
        <v>0.29567861612378271</v>
      </c>
      <c r="W670">
        <v>1</v>
      </c>
      <c r="Y670" s="2">
        <v>62.621294390743259</v>
      </c>
      <c r="Z670" s="2">
        <v>11147.544403820346</v>
      </c>
      <c r="AA670" s="2">
        <v>3372.3521837466947</v>
      </c>
      <c r="AB670" s="2">
        <v>3526.6028803078411</v>
      </c>
      <c r="AC670" s="2">
        <v>217.90655539752154</v>
      </c>
      <c r="AD670" s="2">
        <v>1320.2810103199215</v>
      </c>
      <c r="AE670" s="2">
        <v>582.93256112999575</v>
      </c>
      <c r="AF670" s="2">
        <v>858.32561620114745</v>
      </c>
      <c r="AG670" s="2">
        <v>113.81593929423236</v>
      </c>
      <c r="AH670" s="2">
        <v>435.31494889933822</v>
      </c>
      <c r="AI670" s="2">
        <v>505073.18789047026</v>
      </c>
      <c r="AJ670" s="2">
        <v>463722.53976479167</v>
      </c>
      <c r="AL670" s="25">
        <v>0.91637716405933645</v>
      </c>
      <c r="AM670" s="25">
        <v>0.91183871084608703</v>
      </c>
      <c r="AN670" s="25">
        <v>0.91221934213775424</v>
      </c>
      <c r="AO670" s="25">
        <v>0.82638871870835406</v>
      </c>
      <c r="AP670" s="25">
        <v>0.74459157594367209</v>
      </c>
      <c r="AQ670" s="25">
        <v>0.91637716405933645</v>
      </c>
      <c r="AR670" s="25">
        <v>0.91183871084608703</v>
      </c>
      <c r="AS670" s="25">
        <v>0.91221934213775424</v>
      </c>
      <c r="AT670" s="25">
        <v>0.82638871870835406</v>
      </c>
      <c r="AU670" s="25">
        <v>0.74459157594367209</v>
      </c>
      <c r="AW670" s="1">
        <v>13.21113478734325</v>
      </c>
      <c r="AX670" s="1">
        <v>14.966401967642069</v>
      </c>
      <c r="AY670" s="2">
        <v>1658107.4118346446</v>
      </c>
      <c r="AZ670" s="1">
        <v>15.577759259362118</v>
      </c>
      <c r="BA670" s="1">
        <v>17.381706612771765</v>
      </c>
      <c r="BB670" s="2">
        <v>1136804.6238484222</v>
      </c>
      <c r="BC670" s="2">
        <f t="shared" si="88"/>
        <v>-521302.78798622242</v>
      </c>
      <c r="BD670" s="242">
        <f t="shared" si="89"/>
        <v>2.3666244720188683</v>
      </c>
      <c r="BE670" s="510">
        <f t="shared" si="83"/>
        <v>-220272.71083760948</v>
      </c>
      <c r="BF670" s="161">
        <f t="shared" si="84"/>
        <v>455674.15414027544</v>
      </c>
      <c r="BG670" s="2">
        <f t="shared" si="85"/>
        <v>1355636.8576495165</v>
      </c>
      <c r="BI670">
        <f t="shared" si="86"/>
        <v>0</v>
      </c>
      <c r="BJ670" s="90">
        <f t="shared" si="87"/>
        <v>1</v>
      </c>
      <c r="BP670" s="206">
        <f t="shared" si="90"/>
        <v>1355636.8576495165</v>
      </c>
    </row>
    <row r="671" spans="1:68">
      <c r="A671" s="11">
        <v>665</v>
      </c>
      <c r="C671" s="25">
        <v>0.91585907471499073</v>
      </c>
      <c r="D671" s="25">
        <v>8.4140925285009299E-2</v>
      </c>
      <c r="E671" s="426" t="e">
        <v>#REF!</v>
      </c>
      <c r="F671" s="25">
        <v>0.85671952437267063</v>
      </c>
      <c r="G671" s="25">
        <v>0.14328047562732943</v>
      </c>
      <c r="H671" s="426" t="e">
        <v>#REF!</v>
      </c>
      <c r="I671" s="25">
        <v>0.73453894754871307</v>
      </c>
      <c r="J671" s="25">
        <v>0.26546105245128693</v>
      </c>
      <c r="K671" s="426" t="e">
        <v>#REF!</v>
      </c>
      <c r="L671" s="25">
        <v>0.11220767782012597</v>
      </c>
      <c r="M671" s="25">
        <v>0.49999208484466073</v>
      </c>
      <c r="N671" s="25">
        <v>0.38780023733521329</v>
      </c>
      <c r="O671" s="25">
        <v>-11.064702628015127</v>
      </c>
      <c r="P671" s="25">
        <v>3.3399476073479102E-2</v>
      </c>
      <c r="Q671" s="25">
        <v>6.3661878200229333E-5</v>
      </c>
      <c r="R671" s="25">
        <v>1.0688907419041689</v>
      </c>
      <c r="S671" s="146"/>
      <c r="T671">
        <v>1.0773782557951239</v>
      </c>
      <c r="U671">
        <v>0.44310298057318176</v>
      </c>
      <c r="V671">
        <v>0.35374709500493867</v>
      </c>
      <c r="W671">
        <v>1</v>
      </c>
      <c r="Y671" s="2">
        <v>775.65352042285997</v>
      </c>
      <c r="Z671" s="2">
        <v>8077.2247155022087</v>
      </c>
      <c r="AA671" s="2">
        <v>860.26576265580911</v>
      </c>
      <c r="AB671" s="2">
        <v>771.3602323564304</v>
      </c>
      <c r="AC671" s="2">
        <v>340.49552942565634</v>
      </c>
      <c r="AD671" s="2">
        <v>370.91866247904102</v>
      </c>
      <c r="AE671" s="2">
        <v>571.26111235015935</v>
      </c>
      <c r="AF671" s="2">
        <v>903.64748736245178</v>
      </c>
      <c r="AG671" s="2">
        <v>124.86327459119245</v>
      </c>
      <c r="AH671" s="2">
        <v>180.53978683292394</v>
      </c>
      <c r="AI671" s="2">
        <v>416862.79072254867</v>
      </c>
      <c r="AJ671" s="2">
        <v>383825.93294246861</v>
      </c>
      <c r="AL671" s="25">
        <v>0.91839476022565592</v>
      </c>
      <c r="AM671" s="25">
        <v>0.9135489366826457</v>
      </c>
      <c r="AN671" s="25">
        <v>0.90467631897185852</v>
      </c>
      <c r="AO671" s="25">
        <v>0.85257897154707274</v>
      </c>
      <c r="AP671" s="25">
        <v>0.69707445013648628</v>
      </c>
      <c r="AQ671" s="25">
        <v>0.91839476022565592</v>
      </c>
      <c r="AR671" s="25">
        <v>0.9135489366826457</v>
      </c>
      <c r="AS671" s="25">
        <v>0.90467631897185852</v>
      </c>
      <c r="AT671" s="25">
        <v>0.85257897154707274</v>
      </c>
      <c r="AU671" s="25">
        <v>0.69707445013648628</v>
      </c>
      <c r="AW671" s="1">
        <v>13.12661851398085</v>
      </c>
      <c r="AX671" s="1">
        <v>14.970103795025635</v>
      </c>
      <c r="AY671" s="2">
        <v>1389352.3875588074</v>
      </c>
      <c r="AZ671" s="1">
        <v>14.8953138869593</v>
      </c>
      <c r="BA671" s="1">
        <v>16.758885750352476</v>
      </c>
      <c r="BB671" s="2">
        <v>986859.5764370953</v>
      </c>
      <c r="BC671" s="2">
        <f t="shared" si="88"/>
        <v>-402492.81112171209</v>
      </c>
      <c r="BD671" s="242">
        <f t="shared" si="89"/>
        <v>1.7686953729784509</v>
      </c>
      <c r="BE671" s="510">
        <f t="shared" si="83"/>
        <v>-227564.8013054512</v>
      </c>
      <c r="BF671" s="161">
        <f t="shared" si="84"/>
        <v>710906.57467812835</v>
      </c>
      <c r="BG671" s="2">
        <f t="shared" si="85"/>
        <v>1396390.6454763929</v>
      </c>
      <c r="BI671">
        <f t="shared" si="86"/>
        <v>0</v>
      </c>
      <c r="BJ671" s="90">
        <f t="shared" si="87"/>
        <v>1</v>
      </c>
      <c r="BP671" s="206">
        <f t="shared" si="90"/>
        <v>1396390.6454763929</v>
      </c>
    </row>
    <row r="672" spans="1:68">
      <c r="A672" s="11">
        <v>666</v>
      </c>
      <c r="C672" s="25">
        <v>0.92790591403176648</v>
      </c>
      <c r="D672" s="25">
        <v>7.2094085968233523E-2</v>
      </c>
      <c r="E672" s="426" t="e">
        <v>#REF!</v>
      </c>
      <c r="F672" s="25">
        <v>0.85799780476643495</v>
      </c>
      <c r="G672" s="25">
        <v>0.142002195233565</v>
      </c>
      <c r="H672" s="426" t="e">
        <v>#REF!</v>
      </c>
      <c r="I672" s="25">
        <v>0.75624850777368668</v>
      </c>
      <c r="J672" s="25">
        <v>0.24375149222631337</v>
      </c>
      <c r="K672" s="426" t="e">
        <v>#REF!</v>
      </c>
      <c r="L672" s="25">
        <v>0.15661961261337559</v>
      </c>
      <c r="M672" s="25">
        <v>0.49992245572949279</v>
      </c>
      <c r="N672" s="25">
        <v>0.34345793165713162</v>
      </c>
      <c r="O672" s="25">
        <v>-11.50084563871123</v>
      </c>
      <c r="P672" s="25">
        <v>3.6534923075370769E-2</v>
      </c>
      <c r="Q672" s="25">
        <v>4.6952276320966705E-5</v>
      </c>
      <c r="R672" s="25">
        <v>1.1081121184005449</v>
      </c>
      <c r="S672" s="146"/>
      <c r="T672">
        <v>0.96656778908282792</v>
      </c>
      <c r="U672">
        <v>0.44184383390213888</v>
      </c>
      <c r="V672">
        <v>0.32449807662078117</v>
      </c>
      <c r="W672">
        <v>1</v>
      </c>
      <c r="Y672" s="2">
        <v>955.37923825874293</v>
      </c>
      <c r="Z672" s="2">
        <v>12767.534413579633</v>
      </c>
      <c r="AA672" s="2">
        <v>93.265743983698258</v>
      </c>
      <c r="AB672" s="2">
        <v>1351.7097725117842</v>
      </c>
      <c r="AC672" s="2">
        <v>1414.8223936235629</v>
      </c>
      <c r="AD672" s="2">
        <v>1996.6657683239407</v>
      </c>
      <c r="AE672" s="2">
        <v>562.89924920426938</v>
      </c>
      <c r="AF672" s="2">
        <v>911.47375406123354</v>
      </c>
      <c r="AG672" s="2">
        <v>181.71113983378402</v>
      </c>
      <c r="AH672" s="2">
        <v>297.82779688482862</v>
      </c>
      <c r="AI672" s="2">
        <v>636797.04261469399</v>
      </c>
      <c r="AJ672" s="2">
        <v>610354.62511892524</v>
      </c>
      <c r="AL672" s="25">
        <v>0.91906833823083545</v>
      </c>
      <c r="AM672" s="25">
        <v>0.91618621890483021</v>
      </c>
      <c r="AN672" s="25">
        <v>0.90033623749662361</v>
      </c>
      <c r="AO672" s="25">
        <v>0.85257335563602654</v>
      </c>
      <c r="AP672" s="25">
        <v>0.7050208956449503</v>
      </c>
      <c r="AQ672" s="25">
        <v>0.91906833823083545</v>
      </c>
      <c r="AR672" s="25">
        <v>0.91618621890483021</v>
      </c>
      <c r="AS672" s="25">
        <v>0.90033623749662361</v>
      </c>
      <c r="AT672" s="25">
        <v>0.85257335563602654</v>
      </c>
      <c r="AU672" s="25">
        <v>0.7050208956449503</v>
      </c>
      <c r="AW672" s="1">
        <v>13.459829600308177</v>
      </c>
      <c r="AX672" s="1">
        <v>15.332858950724798</v>
      </c>
      <c r="AY672" s="2">
        <v>2309960.3356478964</v>
      </c>
      <c r="AZ672" s="1">
        <v>15.487843002943887</v>
      </c>
      <c r="BA672" s="1">
        <v>17.364203417541088</v>
      </c>
      <c r="BB672" s="2">
        <v>1522102.2868725301</v>
      </c>
      <c r="BC672" s="2">
        <f t="shared" si="88"/>
        <v>-787858.04877536627</v>
      </c>
      <c r="BD672" s="242">
        <f t="shared" si="89"/>
        <v>2.0280134026357093</v>
      </c>
      <c r="BE672" s="510">
        <f t="shared" si="83"/>
        <v>-388487.59468326293</v>
      </c>
      <c r="BF672" s="161">
        <f t="shared" si="84"/>
        <v>-156387.59959858796</v>
      </c>
      <c r="BG672" s="2">
        <f t="shared" si="85"/>
        <v>955952.59359849175</v>
      </c>
      <c r="BI672">
        <f t="shared" si="86"/>
        <v>0</v>
      </c>
      <c r="BJ672" s="90">
        <f t="shared" si="87"/>
        <v>1</v>
      </c>
      <c r="BP672" s="206">
        <f t="shared" si="90"/>
        <v>955952.59359849175</v>
      </c>
    </row>
    <row r="673" spans="1:68">
      <c r="A673" s="11">
        <v>667</v>
      </c>
      <c r="C673" s="25">
        <v>0.92918022633437691</v>
      </c>
      <c r="D673" s="25">
        <v>7.0819773665623129E-2</v>
      </c>
      <c r="E673" s="426" t="e">
        <v>#REF!</v>
      </c>
      <c r="F673" s="25">
        <v>0.85708280994807418</v>
      </c>
      <c r="G673" s="25">
        <v>0.1429171900519258</v>
      </c>
      <c r="H673" s="426" t="e">
        <v>#REF!</v>
      </c>
      <c r="I673" s="25">
        <v>0.75141147233158412</v>
      </c>
      <c r="J673" s="25">
        <v>0.24858852766841588</v>
      </c>
      <c r="K673" s="426" t="e">
        <v>#REF!</v>
      </c>
      <c r="L673" s="25">
        <v>0.15026195099212186</v>
      </c>
      <c r="M673" s="25">
        <v>0.50257878817489143</v>
      </c>
      <c r="N673" s="25">
        <v>0.3471592608329867</v>
      </c>
      <c r="O673" s="25">
        <v>-11.134397567298468</v>
      </c>
      <c r="P673" s="25">
        <v>3.3318226509126914E-2</v>
      </c>
      <c r="Q673" s="25">
        <v>5.9173777968928174E-5</v>
      </c>
      <c r="R673" s="25">
        <v>1.0774175986558958</v>
      </c>
      <c r="S673" s="146"/>
      <c r="T673">
        <v>0.9487670423312119</v>
      </c>
      <c r="U673">
        <v>0.44179644625149894</v>
      </c>
      <c r="V673">
        <v>0.33261539719286537</v>
      </c>
      <c r="W673">
        <v>1</v>
      </c>
      <c r="Y673" s="2">
        <v>649.70986111311038</v>
      </c>
      <c r="Z673" s="2">
        <v>5597.0643741821905</v>
      </c>
      <c r="AA673" s="2">
        <v>749.75585222148436</v>
      </c>
      <c r="AB673" s="2">
        <v>5140.4192018731846</v>
      </c>
      <c r="AC673" s="2">
        <v>1208.3388719243474</v>
      </c>
      <c r="AD673" s="2">
        <v>282.34955058235357</v>
      </c>
      <c r="AE673" s="2">
        <v>574.09198487962294</v>
      </c>
      <c r="AF673" s="2">
        <v>1036.1835124877593</v>
      </c>
      <c r="AG673" s="2">
        <v>93.962630788711948</v>
      </c>
      <c r="AH673" s="2">
        <v>338.58595277839396</v>
      </c>
      <c r="AI673" s="2">
        <v>860495.51523012668</v>
      </c>
      <c r="AJ673" s="2">
        <v>819662.99750819081</v>
      </c>
      <c r="AL673" s="25">
        <v>0.91736401338532803</v>
      </c>
      <c r="AM673" s="25">
        <v>0.91866743967533948</v>
      </c>
      <c r="AN673" s="25">
        <v>0.91168512064286078</v>
      </c>
      <c r="AO673" s="25">
        <v>0.90028949590975516</v>
      </c>
      <c r="AP673" s="25">
        <v>0.74828286149598533</v>
      </c>
      <c r="AQ673" s="25">
        <v>0.91736401338532803</v>
      </c>
      <c r="AR673" s="25">
        <v>0.91866743967533948</v>
      </c>
      <c r="AS673" s="25">
        <v>0.91168512064286078</v>
      </c>
      <c r="AT673" s="25">
        <v>0.90028949590975516</v>
      </c>
      <c r="AU673" s="25">
        <v>0.74828286149598533</v>
      </c>
      <c r="AW673" s="1">
        <v>13.636402879625711</v>
      </c>
      <c r="AX673" s="1">
        <v>15.37210769539344</v>
      </c>
      <c r="AY673" s="2">
        <v>2976448.0776852826</v>
      </c>
      <c r="AZ673" s="1">
        <v>15.642695972049266</v>
      </c>
      <c r="BA673" s="1">
        <v>17.406146846224903</v>
      </c>
      <c r="BB673" s="2">
        <v>2099260.8629666893</v>
      </c>
      <c r="BC673" s="2">
        <f t="shared" si="88"/>
        <v>-877187.21471859328</v>
      </c>
      <c r="BD673" s="242">
        <f t="shared" si="89"/>
        <v>2.0062930924235545</v>
      </c>
      <c r="BE673" s="510">
        <f t="shared" si="83"/>
        <v>-437217.8810918259</v>
      </c>
      <c r="BF673" s="161">
        <f t="shared" si="84"/>
        <v>-794623.61694516893</v>
      </c>
      <c r="BG673" s="2">
        <f t="shared" si="85"/>
        <v>403570.49256119318</v>
      </c>
      <c r="BI673">
        <f t="shared" si="86"/>
        <v>0</v>
      </c>
      <c r="BJ673" s="90">
        <f t="shared" si="87"/>
        <v>1</v>
      </c>
      <c r="BP673" s="206">
        <f t="shared" si="90"/>
        <v>403570.49256119318</v>
      </c>
    </row>
    <row r="674" spans="1:68">
      <c r="A674" s="11">
        <v>668</v>
      </c>
      <c r="C674" s="25">
        <v>0.92582248632197206</v>
      </c>
      <c r="D674" s="25">
        <v>7.4177513678027912E-2</v>
      </c>
      <c r="E674" s="426" t="e">
        <v>#REF!</v>
      </c>
      <c r="F674" s="25">
        <v>0.86070524243342561</v>
      </c>
      <c r="G674" s="25">
        <v>0.13929475756657439</v>
      </c>
      <c r="H674" s="426" t="e">
        <v>#REF!</v>
      </c>
      <c r="I674" s="25">
        <v>0.76802953595638757</v>
      </c>
      <c r="J674" s="25">
        <v>0.23197046404361241</v>
      </c>
      <c r="K674" s="426" t="e">
        <v>#REF!</v>
      </c>
      <c r="L674" s="25">
        <v>0.15068608132936279</v>
      </c>
      <c r="M674" s="25">
        <v>0.50083103895791159</v>
      </c>
      <c r="N674" s="25">
        <v>0.34848287971272562</v>
      </c>
      <c r="O674" s="25">
        <v>-10.795312839664982</v>
      </c>
      <c r="P674" s="25">
        <v>3.20948581046945E-2</v>
      </c>
      <c r="Q674" s="25">
        <v>7.8900041883652586E-5</v>
      </c>
      <c r="R674" s="25">
        <v>1.0401815116627158</v>
      </c>
      <c r="S674" s="146"/>
      <c r="T674">
        <v>0.92633221426082879</v>
      </c>
      <c r="U674">
        <v>0.43164141760586394</v>
      </c>
      <c r="V674">
        <v>0.30806886108631698</v>
      </c>
      <c r="W674">
        <v>1</v>
      </c>
      <c r="Y674" s="2">
        <v>179.19047352323011</v>
      </c>
      <c r="Z674" s="2">
        <v>711.99791799225284</v>
      </c>
      <c r="AA674" s="2">
        <v>2038.7595821290465</v>
      </c>
      <c r="AB674" s="2">
        <v>1818.9755880000039</v>
      </c>
      <c r="AC674" s="2">
        <v>13.967720976202342</v>
      </c>
      <c r="AD674" s="2">
        <v>1362.7175960239131</v>
      </c>
      <c r="AE674" s="2">
        <v>579.96470901974624</v>
      </c>
      <c r="AF674" s="2">
        <v>839.01048088112407</v>
      </c>
      <c r="AG674" s="2">
        <v>86.354283017704773</v>
      </c>
      <c r="AH674" s="2">
        <v>668.5101880004687</v>
      </c>
      <c r="AI674" s="2">
        <v>453819.09136566316</v>
      </c>
      <c r="AJ674" s="2">
        <v>411286.11077393149</v>
      </c>
      <c r="AL674" s="25">
        <v>0.91792253435619275</v>
      </c>
      <c r="AM674" s="25">
        <v>0.91221209989601304</v>
      </c>
      <c r="AN674" s="25">
        <v>0.90607207927928302</v>
      </c>
      <c r="AO674" s="25">
        <v>0.90199157515895911</v>
      </c>
      <c r="AP674" s="25">
        <v>0.75932787927629763</v>
      </c>
      <c r="AQ674" s="25">
        <v>0.91792253435619275</v>
      </c>
      <c r="AR674" s="25">
        <v>0.91221209989601304</v>
      </c>
      <c r="AS674" s="25">
        <v>0.90607207927928302</v>
      </c>
      <c r="AT674" s="25">
        <v>0.90199157515895911</v>
      </c>
      <c r="AU674" s="25">
        <v>0.75932787927629763</v>
      </c>
      <c r="AW674" s="1">
        <v>13.485532264471262</v>
      </c>
      <c r="AX674" s="1">
        <v>15.213628770750034</v>
      </c>
      <c r="AY674" s="2">
        <v>1546456.8354133579</v>
      </c>
      <c r="AZ674" s="1">
        <v>15.669845037914145</v>
      </c>
      <c r="BA674" s="1">
        <v>17.452658164085786</v>
      </c>
      <c r="BB674" s="2">
        <v>1129709.0152017409</v>
      </c>
      <c r="BC674" s="2">
        <f t="shared" si="88"/>
        <v>-416747.82021161704</v>
      </c>
      <c r="BD674" s="242">
        <f t="shared" si="89"/>
        <v>2.1843127734428833</v>
      </c>
      <c r="BE674" s="510">
        <f t="shared" si="83"/>
        <v>-190791.27553456777</v>
      </c>
      <c r="BF674" s="161">
        <f t="shared" si="84"/>
        <v>611228.32690204377</v>
      </c>
      <c r="BG674" s="2">
        <f t="shared" si="85"/>
        <v>1377466.1908645225</v>
      </c>
      <c r="BI674">
        <f t="shared" si="86"/>
        <v>0</v>
      </c>
      <c r="BJ674" s="90">
        <f t="shared" si="87"/>
        <v>1</v>
      </c>
      <c r="BP674" s="206">
        <f t="shared" si="90"/>
        <v>1377466.1908645225</v>
      </c>
    </row>
    <row r="675" spans="1:68">
      <c r="A675" s="11">
        <v>669</v>
      </c>
      <c r="C675" s="25">
        <v>0.92569284012395037</v>
      </c>
      <c r="D675" s="25">
        <v>7.4307159876049633E-2</v>
      </c>
      <c r="E675" s="426" t="e">
        <v>#REF!</v>
      </c>
      <c r="F675" s="25">
        <v>0.85762069218906167</v>
      </c>
      <c r="G675" s="25">
        <v>0.14237930781093835</v>
      </c>
      <c r="H675" s="426" t="e">
        <v>#REF!</v>
      </c>
      <c r="I675" s="25">
        <v>0.7372860741880678</v>
      </c>
      <c r="J675" s="25">
        <v>0.26271392581193226</v>
      </c>
      <c r="K675" s="426" t="e">
        <v>#REF!</v>
      </c>
      <c r="L675" s="25">
        <v>0.10536549983421528</v>
      </c>
      <c r="M675" s="25">
        <v>0.49994501553356641</v>
      </c>
      <c r="N675" s="25">
        <v>0.39468948463221831</v>
      </c>
      <c r="O675" s="25">
        <v>-11.270381642412422</v>
      </c>
      <c r="P675" s="25">
        <v>3.2764292107790138E-2</v>
      </c>
      <c r="Q675" s="25">
        <v>5.0462434292820421E-5</v>
      </c>
      <c r="R675" s="25">
        <v>1.1038864285903074</v>
      </c>
      <c r="S675" s="146"/>
      <c r="T675">
        <v>0.9670204606859234</v>
      </c>
      <c r="U675">
        <v>0.44343419220337421</v>
      </c>
      <c r="V675">
        <v>0.34906934695117459</v>
      </c>
      <c r="W675">
        <v>1</v>
      </c>
      <c r="Y675" s="2">
        <v>227.46003850840941</v>
      </c>
      <c r="Z675" s="2">
        <v>1390.7716890725924</v>
      </c>
      <c r="AA675" s="2">
        <v>2325.6668693434945</v>
      </c>
      <c r="AB675" s="2">
        <v>17141.231376710697</v>
      </c>
      <c r="AC675" s="2">
        <v>428.54737548177241</v>
      </c>
      <c r="AD675" s="2">
        <v>1804.5367426258958</v>
      </c>
      <c r="AE675" s="2">
        <v>531.50670789099252</v>
      </c>
      <c r="AF675" s="2">
        <v>981.11871051725063</v>
      </c>
      <c r="AG675" s="2">
        <v>147.56866989801583</v>
      </c>
      <c r="AH675" s="2">
        <v>378.05099865391674</v>
      </c>
      <c r="AI675" s="2">
        <v>481758.35741295782</v>
      </c>
      <c r="AJ675" s="2">
        <v>440630.10694861261</v>
      </c>
      <c r="AL675" s="25">
        <v>0.91487994746882184</v>
      </c>
      <c r="AM675" s="25">
        <v>0.90734182627583837</v>
      </c>
      <c r="AN675" s="25">
        <v>0.9150066972797426</v>
      </c>
      <c r="AO675" s="25">
        <v>0.87686103107803892</v>
      </c>
      <c r="AP675" s="25">
        <v>0.72059454186001193</v>
      </c>
      <c r="AQ675" s="25">
        <v>0.91487994746882184</v>
      </c>
      <c r="AR675" s="25">
        <v>0.90734182627583837</v>
      </c>
      <c r="AS675" s="25">
        <v>0.9150066972797426</v>
      </c>
      <c r="AT675" s="25">
        <v>0.87686103107803892</v>
      </c>
      <c r="AU675" s="25">
        <v>0.72059454186001193</v>
      </c>
      <c r="AW675" s="1">
        <v>13.126933470594951</v>
      </c>
      <c r="AX675" s="1">
        <v>14.890467202501542</v>
      </c>
      <c r="AY675" s="2">
        <v>1388156.5230345374</v>
      </c>
      <c r="AZ675" s="1">
        <v>15.158802574109925</v>
      </c>
      <c r="BA675" s="1">
        <v>16.972687504989182</v>
      </c>
      <c r="BB675" s="2">
        <v>1332236.3734333909</v>
      </c>
      <c r="BC675" s="2">
        <f t="shared" si="88"/>
        <v>-55920.149601146579</v>
      </c>
      <c r="BD675" s="242">
        <f t="shared" si="89"/>
        <v>2.0318691035149747</v>
      </c>
      <c r="BE675" s="510">
        <f t="shared" si="83"/>
        <v>-27521.531531932393</v>
      </c>
      <c r="BF675" s="161">
        <f t="shared" si="84"/>
        <v>712152.83226065454</v>
      </c>
      <c r="BG675" s="2">
        <f t="shared" si="85"/>
        <v>1093172.0384241974</v>
      </c>
      <c r="BI675">
        <f t="shared" si="86"/>
        <v>0</v>
      </c>
      <c r="BJ675" s="90">
        <f t="shared" si="87"/>
        <v>1</v>
      </c>
      <c r="BP675" s="206">
        <f t="shared" si="90"/>
        <v>1093172.0384241974</v>
      </c>
    </row>
    <row r="676" spans="1:68">
      <c r="A676" s="11">
        <v>670</v>
      </c>
      <c r="C676" s="25">
        <v>0.92329990128496608</v>
      </c>
      <c r="D676" s="25">
        <v>7.6700098715033971E-2</v>
      </c>
      <c r="E676" s="426" t="e">
        <v>#REF!</v>
      </c>
      <c r="F676" s="25">
        <v>0.85854389303115097</v>
      </c>
      <c r="G676" s="25">
        <v>0.14145610696884905</v>
      </c>
      <c r="H676" s="426" t="e">
        <v>#REF!</v>
      </c>
      <c r="I676" s="25">
        <v>0.75770113498821234</v>
      </c>
      <c r="J676" s="25">
        <v>0.24229886501178771</v>
      </c>
      <c r="K676" s="426" t="e">
        <v>#REF!</v>
      </c>
      <c r="L676" s="25">
        <v>0.12364882408450761</v>
      </c>
      <c r="M676" s="25">
        <v>0.4995089529350602</v>
      </c>
      <c r="N676" s="25">
        <v>0.37684222298043213</v>
      </c>
      <c r="O676" s="25">
        <v>-11.343614225523265</v>
      </c>
      <c r="P676" s="25">
        <v>3.0676188122941518E-2</v>
      </c>
      <c r="Q676" s="25">
        <v>4.2961150630442273E-5</v>
      </c>
      <c r="R676" s="25">
        <v>1.1226665358402543</v>
      </c>
      <c r="S676" s="146"/>
      <c r="T676">
        <v>0.98934624636046697</v>
      </c>
      <c r="U676">
        <v>0.4382286335212377</v>
      </c>
      <c r="V676">
        <v>0.32367794106967007</v>
      </c>
      <c r="W676">
        <v>1</v>
      </c>
      <c r="Y676" s="2">
        <v>260.67831365559874</v>
      </c>
      <c r="Z676" s="2">
        <v>1567.2101082487095</v>
      </c>
      <c r="AA676" s="2">
        <v>778.74349589429858</v>
      </c>
      <c r="AB676" s="2">
        <v>3521.6885627528563</v>
      </c>
      <c r="AC676" s="2">
        <v>470.65564924604979</v>
      </c>
      <c r="AD676" s="2">
        <v>133.32415539875825</v>
      </c>
      <c r="AE676" s="2">
        <v>510.54952699038535</v>
      </c>
      <c r="AF676" s="2">
        <v>936.92839511508203</v>
      </c>
      <c r="AG676" s="2">
        <v>74.5173354256587</v>
      </c>
      <c r="AH676" s="2">
        <v>473.18190985169883</v>
      </c>
      <c r="AI676" s="2">
        <v>536644.93728240929</v>
      </c>
      <c r="AJ676" s="2">
        <v>502061.46885395533</v>
      </c>
      <c r="AL676" s="25">
        <v>0.91360185239119351</v>
      </c>
      <c r="AM676" s="25">
        <v>0.90763730076199822</v>
      </c>
      <c r="AN676" s="25">
        <v>0.9106421731413753</v>
      </c>
      <c r="AO676" s="25">
        <v>0.82999441678454833</v>
      </c>
      <c r="AP676" s="25">
        <v>0.78759429997480312</v>
      </c>
      <c r="AQ676" s="25">
        <v>0.91360185239119351</v>
      </c>
      <c r="AR676" s="25">
        <v>0.90763730076199822</v>
      </c>
      <c r="AS676" s="25">
        <v>0.9106421731413753</v>
      </c>
      <c r="AT676" s="25">
        <v>0.82999441678454833</v>
      </c>
      <c r="AU676" s="25">
        <v>0.78759429997480312</v>
      </c>
      <c r="AW676" s="1">
        <v>13.269976014574915</v>
      </c>
      <c r="AX676" s="1">
        <v>14.946930933617757</v>
      </c>
      <c r="AY676" s="2">
        <v>1634096.4783847972</v>
      </c>
      <c r="AZ676" s="1">
        <v>15.290067718821632</v>
      </c>
      <c r="BA676" s="1">
        <v>17.055907032298805</v>
      </c>
      <c r="BB676" s="2">
        <v>1212356.8891292508</v>
      </c>
      <c r="BC676" s="2">
        <f t="shared" si="88"/>
        <v>-421739.58925554645</v>
      </c>
      <c r="BD676" s="242">
        <f t="shared" si="89"/>
        <v>2.0200917042467168</v>
      </c>
      <c r="BE676" s="510">
        <f t="shared" si="83"/>
        <v>-208772.49699553184</v>
      </c>
      <c r="BF676" s="161">
        <f t="shared" si="84"/>
        <v>489099.68394718901</v>
      </c>
      <c r="BG676" s="2">
        <f t="shared" si="85"/>
        <v>1234053.9458822105</v>
      </c>
      <c r="BI676">
        <f t="shared" si="86"/>
        <v>0</v>
      </c>
      <c r="BJ676" s="90">
        <f t="shared" si="87"/>
        <v>1</v>
      </c>
      <c r="BP676" s="206">
        <f t="shared" si="90"/>
        <v>1234053.9458822105</v>
      </c>
    </row>
    <row r="677" spans="1:68">
      <c r="A677" s="11">
        <v>671</v>
      </c>
      <c r="C677" s="25">
        <v>0.9235212869997862</v>
      </c>
      <c r="D677" s="25">
        <v>7.6478713000213847E-2</v>
      </c>
      <c r="E677" s="426" t="e">
        <v>#REF!</v>
      </c>
      <c r="F677" s="25">
        <v>0.86085027812639614</v>
      </c>
      <c r="G677" s="25">
        <v>0.13914972187360389</v>
      </c>
      <c r="H677" s="426" t="e">
        <v>#REF!</v>
      </c>
      <c r="I677" s="25">
        <v>0.74222137845082892</v>
      </c>
      <c r="J677" s="25">
        <v>0.25777862154917108</v>
      </c>
      <c r="K677" s="426" t="e">
        <v>#REF!</v>
      </c>
      <c r="L677" s="25">
        <v>0.13180064047644185</v>
      </c>
      <c r="M677" s="25">
        <v>0.50341459778154063</v>
      </c>
      <c r="N677" s="25">
        <v>0.36478476174201752</v>
      </c>
      <c r="O677" s="25">
        <v>-11.345142680098123</v>
      </c>
      <c r="P677" s="25">
        <v>3.4804973378969907E-2</v>
      </c>
      <c r="Q677" s="25">
        <v>5.1017910624255055E-5</v>
      </c>
      <c r="R677" s="25">
        <v>1.0983393541135131</v>
      </c>
      <c r="S677" s="146"/>
      <c r="T677">
        <v>0.99622842052086624</v>
      </c>
      <c r="U677">
        <v>0.43481940174168199</v>
      </c>
      <c r="V677">
        <v>0.34343124256939556</v>
      </c>
      <c r="W677">
        <v>1</v>
      </c>
      <c r="Y677" s="2">
        <v>1221.2308075795102</v>
      </c>
      <c r="Z677" s="2">
        <v>8353.0808906347447</v>
      </c>
      <c r="AA677" s="2">
        <v>1121.9683942156448</v>
      </c>
      <c r="AB677" s="2">
        <v>1234.4141360221654</v>
      </c>
      <c r="AC677" s="2">
        <v>557.17617027446272</v>
      </c>
      <c r="AD677" s="2">
        <v>66.781927089298549</v>
      </c>
      <c r="AE677" s="2">
        <v>526.697269145733</v>
      </c>
      <c r="AF677" s="2">
        <v>1200.8351777915991</v>
      </c>
      <c r="AG677" s="2">
        <v>95.354860104335856</v>
      </c>
      <c r="AH677" s="2">
        <v>405.33980414265102</v>
      </c>
      <c r="AI677" s="2">
        <v>497633.3487323813</v>
      </c>
      <c r="AJ677" s="2">
        <v>459560.1745603318</v>
      </c>
      <c r="AL677" s="25">
        <v>0.91520685713357264</v>
      </c>
      <c r="AM677" s="25">
        <v>0.91300521292190273</v>
      </c>
      <c r="AN677" s="25">
        <v>0.90814048580259021</v>
      </c>
      <c r="AO677" s="25">
        <v>0.87677855342957511</v>
      </c>
      <c r="AP677" s="25">
        <v>0.68502346832895955</v>
      </c>
      <c r="AQ677" s="25">
        <v>0.91520685713357264</v>
      </c>
      <c r="AR677" s="25">
        <v>0.91300521292190273</v>
      </c>
      <c r="AS677" s="25">
        <v>0.90814048580259021</v>
      </c>
      <c r="AT677" s="25">
        <v>0.87677855342957511</v>
      </c>
      <c r="AU677" s="25">
        <v>0.68502346832895955</v>
      </c>
      <c r="AW677" s="1">
        <v>13.222456811400011</v>
      </c>
      <c r="AX677" s="1">
        <v>15.130461952116264</v>
      </c>
      <c r="AY677" s="2">
        <v>1685374.5066750546</v>
      </c>
      <c r="AZ677" s="1">
        <v>15.215372029422102</v>
      </c>
      <c r="BA677" s="1">
        <v>17.125379991464271</v>
      </c>
      <c r="BB677" s="2">
        <v>1154888.1776836524</v>
      </c>
      <c r="BC677" s="2">
        <f t="shared" si="88"/>
        <v>-530486.32899140217</v>
      </c>
      <c r="BD677" s="242">
        <f t="shared" si="89"/>
        <v>1.992915218022091</v>
      </c>
      <c r="BE677" s="510">
        <f t="shared" si="83"/>
        <v>-266186.09973679367</v>
      </c>
      <c r="BF677" s="161">
        <f t="shared" si="84"/>
        <v>430218.58314894722</v>
      </c>
      <c r="BG677" s="2">
        <f t="shared" si="85"/>
        <v>1279571.3470238838</v>
      </c>
      <c r="BI677">
        <f t="shared" si="86"/>
        <v>0</v>
      </c>
      <c r="BJ677" s="90">
        <f t="shared" si="87"/>
        <v>1</v>
      </c>
      <c r="BP677" s="206">
        <f t="shared" si="90"/>
        <v>1279571.3470238838</v>
      </c>
    </row>
    <row r="678" spans="1:68">
      <c r="A678" s="11">
        <v>672</v>
      </c>
      <c r="C678" s="25">
        <v>0.92537189183920865</v>
      </c>
      <c r="D678" s="25">
        <v>7.4628108160791407E-2</v>
      </c>
      <c r="E678" s="426" t="e">
        <v>#REF!</v>
      </c>
      <c r="F678" s="25">
        <v>0.85566243582148604</v>
      </c>
      <c r="G678" s="25">
        <v>0.14433756417851398</v>
      </c>
      <c r="H678" s="426" t="e">
        <v>#REF!</v>
      </c>
      <c r="I678" s="25">
        <v>0.7652974253993341</v>
      </c>
      <c r="J678" s="25">
        <v>0.23470257460066585</v>
      </c>
      <c r="K678" s="426" t="e">
        <v>#REF!</v>
      </c>
      <c r="L678" s="25">
        <v>0.13200523076711024</v>
      </c>
      <c r="M678" s="25">
        <v>0.50088284715638898</v>
      </c>
      <c r="N678" s="25">
        <v>0.36711192207650079</v>
      </c>
      <c r="O678" s="25">
        <v>-11.053007372272095</v>
      </c>
      <c r="P678" s="25">
        <v>3.2071175135866201E-2</v>
      </c>
      <c r="Q678" s="25">
        <v>6.0915797479558317E-5</v>
      </c>
      <c r="R678" s="25">
        <v>1.0744062523011162</v>
      </c>
      <c r="S678" s="146"/>
      <c r="T678">
        <v>0.94801450787200081</v>
      </c>
      <c r="U678">
        <v>0.45497980251697101</v>
      </c>
      <c r="V678">
        <v>0.3117578992314391</v>
      </c>
      <c r="W678">
        <v>1</v>
      </c>
      <c r="Y678" s="2">
        <v>251.73635937455322</v>
      </c>
      <c r="Z678" s="2">
        <v>8033.7591638712811</v>
      </c>
      <c r="AA678" s="2">
        <v>126.76645413325778</v>
      </c>
      <c r="AB678" s="2">
        <v>11591.467340584322</v>
      </c>
      <c r="AC678" s="2">
        <v>1164.7897828710472</v>
      </c>
      <c r="AD678" s="2">
        <v>2918.4253010728589</v>
      </c>
      <c r="AE678" s="2">
        <v>523.43984013170575</v>
      </c>
      <c r="AF678" s="2">
        <v>1207.0966758930003</v>
      </c>
      <c r="AG678" s="2">
        <v>212.01950944223523</v>
      </c>
      <c r="AH678" s="2">
        <v>502.8909250339712</v>
      </c>
      <c r="AI678" s="2">
        <v>542100.46946751978</v>
      </c>
      <c r="AJ678" s="2">
        <v>502171.44207234564</v>
      </c>
      <c r="AL678" s="25">
        <v>0.92350902294705117</v>
      </c>
      <c r="AM678" s="25">
        <v>0.91309749079643143</v>
      </c>
      <c r="AN678" s="25">
        <v>0.90414334063297574</v>
      </c>
      <c r="AO678" s="25">
        <v>0.90859276198553296</v>
      </c>
      <c r="AP678" s="25">
        <v>0.67547737036436173</v>
      </c>
      <c r="AQ678" s="25">
        <v>0.92350902294705117</v>
      </c>
      <c r="AR678" s="25">
        <v>0.91309749079643143</v>
      </c>
      <c r="AS678" s="25">
        <v>0.90414334063297574</v>
      </c>
      <c r="AT678" s="25">
        <v>0.90859276198553296</v>
      </c>
      <c r="AU678" s="25">
        <v>0.67547737036436173</v>
      </c>
      <c r="AW678" s="1">
        <v>13.244733081635323</v>
      </c>
      <c r="AX678" s="1">
        <v>15.090926265059807</v>
      </c>
      <c r="AY678" s="2">
        <v>1856765.6430696878</v>
      </c>
      <c r="AZ678" s="1">
        <v>15.397354438115361</v>
      </c>
      <c r="BA678" s="1">
        <v>17.241950026833951</v>
      </c>
      <c r="BB678" s="2">
        <v>1453369.8127672325</v>
      </c>
      <c r="BC678" s="2">
        <f t="shared" si="88"/>
        <v>-403395.83030245523</v>
      </c>
      <c r="BD678" s="242">
        <f t="shared" si="89"/>
        <v>2.1526213564800383</v>
      </c>
      <c r="BE678" s="510">
        <f t="shared" si="83"/>
        <v>-187397.48590160193</v>
      </c>
      <c r="BF678" s="161">
        <f t="shared" si="84"/>
        <v>262391.64999196399</v>
      </c>
      <c r="BG678" s="2">
        <f t="shared" si="85"/>
        <v>1010206.897331225</v>
      </c>
      <c r="BI678">
        <f t="shared" si="86"/>
        <v>0</v>
      </c>
      <c r="BJ678" s="90">
        <f t="shared" si="87"/>
        <v>1</v>
      </c>
      <c r="BP678" s="206">
        <f t="shared" si="90"/>
        <v>1010206.897331225</v>
      </c>
    </row>
    <row r="679" spans="1:68">
      <c r="A679" s="11">
        <v>673</v>
      </c>
      <c r="C679" s="25">
        <v>0.92116354586090132</v>
      </c>
      <c r="D679" s="25">
        <v>7.8836454139098733E-2</v>
      </c>
      <c r="E679" s="426" t="e">
        <v>#REF!</v>
      </c>
      <c r="F679" s="25">
        <v>0.8531091647623934</v>
      </c>
      <c r="G679" s="25">
        <v>0.1468908352376066</v>
      </c>
      <c r="H679" s="426" t="e">
        <v>#REF!</v>
      </c>
      <c r="I679" s="25">
        <v>0.73205523859431054</v>
      </c>
      <c r="J679" s="25">
        <v>0.26794476140568946</v>
      </c>
      <c r="K679" s="426" t="e">
        <v>#REF!</v>
      </c>
      <c r="L679" s="25">
        <v>0.13981926319241489</v>
      </c>
      <c r="M679" s="25">
        <v>0.49623682832005817</v>
      </c>
      <c r="N679" s="25">
        <v>0.36394390848752689</v>
      </c>
      <c r="O679" s="25">
        <v>-11.191243371384148</v>
      </c>
      <c r="P679" s="25">
        <v>3.5332778810327238E-2</v>
      </c>
      <c r="Q679" s="25">
        <v>6.0839782754301661E-5</v>
      </c>
      <c r="R679" s="25">
        <v>1.0742815462113884</v>
      </c>
      <c r="S679" s="146"/>
      <c r="T679">
        <v>1.0317755254700229</v>
      </c>
      <c r="U679">
        <v>0.45023022029554333</v>
      </c>
      <c r="V679">
        <v>0.35667697384778219</v>
      </c>
      <c r="W679">
        <v>1</v>
      </c>
      <c r="Y679" s="2">
        <v>1703.5176835502841</v>
      </c>
      <c r="Z679" s="2">
        <v>4480.8696303738934</v>
      </c>
      <c r="AA679" s="2">
        <v>210.74387210843588</v>
      </c>
      <c r="AB679" s="2">
        <v>992.86331632792223</v>
      </c>
      <c r="AC679" s="2">
        <v>88.215326927824123</v>
      </c>
      <c r="AD679" s="2">
        <v>221.34616671322675</v>
      </c>
      <c r="AE679" s="2">
        <v>518.65243602968553</v>
      </c>
      <c r="AF679" s="2">
        <v>901.70076513858203</v>
      </c>
      <c r="AG679" s="2">
        <v>200.89967818798516</v>
      </c>
      <c r="AH679" s="2">
        <v>316.78940546284201</v>
      </c>
      <c r="AI679" s="2">
        <v>436068.72891946352</v>
      </c>
      <c r="AJ679" s="2">
        <v>404734.99321021751</v>
      </c>
      <c r="AL679" s="25">
        <v>0.91255015407261764</v>
      </c>
      <c r="AM679" s="25">
        <v>0.90715438794499736</v>
      </c>
      <c r="AN679" s="25">
        <v>0.90651418275968454</v>
      </c>
      <c r="AO679" s="25">
        <v>0.84193352127336263</v>
      </c>
      <c r="AP679" s="25">
        <v>0.73020023359424524</v>
      </c>
      <c r="AQ679" s="25">
        <v>0.91255015407261764</v>
      </c>
      <c r="AR679" s="25">
        <v>0.90715438794499736</v>
      </c>
      <c r="AS679" s="25">
        <v>0.90651418275968454</v>
      </c>
      <c r="AT679" s="25">
        <v>0.84193352127336263</v>
      </c>
      <c r="AU679" s="25">
        <v>0.73020023359424524</v>
      </c>
      <c r="AW679" s="1">
        <v>13.297648839866959</v>
      </c>
      <c r="AX679" s="1">
        <v>15.166603148406779</v>
      </c>
      <c r="AY679" s="2">
        <v>1470471.9097374647</v>
      </c>
      <c r="AZ679" s="1">
        <v>15.055749735458448</v>
      </c>
      <c r="BA679" s="1">
        <v>16.962062539676584</v>
      </c>
      <c r="BB679" s="2">
        <v>1056387.1592962211</v>
      </c>
      <c r="BC679" s="2">
        <f t="shared" si="88"/>
        <v>-414084.75044124364</v>
      </c>
      <c r="BD679" s="242">
        <f t="shared" si="89"/>
        <v>1.7581008955914896</v>
      </c>
      <c r="BE679" s="510">
        <f t="shared" si="83"/>
        <v>-235529.57141400597</v>
      </c>
      <c r="BF679" s="161">
        <f t="shared" si="84"/>
        <v>657151.90464124852</v>
      </c>
      <c r="BG679" s="2">
        <f t="shared" si="85"/>
        <v>1352532.7983771306</v>
      </c>
      <c r="BI679">
        <f t="shared" si="86"/>
        <v>0</v>
      </c>
      <c r="BJ679" s="90">
        <f t="shared" si="87"/>
        <v>1</v>
      </c>
      <c r="BP679" s="206">
        <f t="shared" si="90"/>
        <v>1352532.7983771306</v>
      </c>
    </row>
    <row r="680" spans="1:68">
      <c r="A680" s="11">
        <v>674</v>
      </c>
      <c r="C680" s="25">
        <v>0.92544320574040972</v>
      </c>
      <c r="D680" s="25">
        <v>7.4556794259590289E-2</v>
      </c>
      <c r="E680" s="426" t="e">
        <v>#REF!</v>
      </c>
      <c r="F680" s="25">
        <v>0.8566360042126091</v>
      </c>
      <c r="G680" s="25">
        <v>0.14336399578739092</v>
      </c>
      <c r="H680" s="426" t="e">
        <v>#REF!</v>
      </c>
      <c r="I680" s="25">
        <v>0.78324451725065192</v>
      </c>
      <c r="J680" s="25">
        <v>0.21675548274934811</v>
      </c>
      <c r="K680" s="426" t="e">
        <v>#REF!</v>
      </c>
      <c r="L680" s="25">
        <v>0.13735158596439567</v>
      </c>
      <c r="M680" s="25">
        <v>0.49534723934402369</v>
      </c>
      <c r="N680" s="25">
        <v>0.36730117469158063</v>
      </c>
      <c r="O680" s="25">
        <v>-11.08812898922147</v>
      </c>
      <c r="P680" s="25">
        <v>3.3746934625493843E-2</v>
      </c>
      <c r="Q680" s="25">
        <v>6.3102022606143987E-5</v>
      </c>
      <c r="R680" s="25">
        <v>1.0638421952256507</v>
      </c>
      <c r="S680" s="146"/>
      <c r="T680">
        <v>0.961025763275137</v>
      </c>
      <c r="U680">
        <v>0.44662065005895152</v>
      </c>
      <c r="V680">
        <v>0.2908936701891624</v>
      </c>
      <c r="W680">
        <v>1</v>
      </c>
      <c r="Y680" s="2">
        <v>838.43606097896168</v>
      </c>
      <c r="Z680" s="2">
        <v>13558.460091611778</v>
      </c>
      <c r="AA680" s="2">
        <v>1785.5306071930795</v>
      </c>
      <c r="AB680" s="2">
        <v>869.83871170568716</v>
      </c>
      <c r="AC680" s="2">
        <v>2450.3334495530462</v>
      </c>
      <c r="AD680" s="2">
        <v>919.04094334760532</v>
      </c>
      <c r="AE680" s="2">
        <v>505.40653799843824</v>
      </c>
      <c r="AF680" s="2">
        <v>961.7748593572702</v>
      </c>
      <c r="AG680" s="2">
        <v>172.56747351587481</v>
      </c>
      <c r="AH680" s="2">
        <v>528.55413236868583</v>
      </c>
      <c r="AI680" s="2">
        <v>394100.01107745984</v>
      </c>
      <c r="AJ680" s="2">
        <v>363204.42103176622</v>
      </c>
      <c r="AL680" s="25">
        <v>0.91798831719123641</v>
      </c>
      <c r="AM680" s="25">
        <v>0.90634150709017491</v>
      </c>
      <c r="AN680" s="25">
        <v>0.90571473439246886</v>
      </c>
      <c r="AO680" s="25">
        <v>0.85156734545218726</v>
      </c>
      <c r="AP680" s="25">
        <v>0.74190315402003715</v>
      </c>
      <c r="AQ680" s="25">
        <v>0.91798831719123641</v>
      </c>
      <c r="AR680" s="25">
        <v>0.90634150709017491</v>
      </c>
      <c r="AS680" s="25">
        <v>0.90571473439246886</v>
      </c>
      <c r="AT680" s="25">
        <v>0.85156734545218726</v>
      </c>
      <c r="AU680" s="25">
        <v>0.74190315402003715</v>
      </c>
      <c r="AW680" s="1">
        <v>13.384036865329291</v>
      </c>
      <c r="AX680" s="1">
        <v>15.177931216274875</v>
      </c>
      <c r="AY680" s="2">
        <v>1497974.4411402384</v>
      </c>
      <c r="AZ680" s="1">
        <v>15.526859976766987</v>
      </c>
      <c r="BA680" s="1">
        <v>17.371289965161001</v>
      </c>
      <c r="BB680" s="2">
        <v>932535.67771660199</v>
      </c>
      <c r="BC680" s="2">
        <f t="shared" si="88"/>
        <v>-565438.76342363644</v>
      </c>
      <c r="BD680" s="242">
        <f t="shared" si="89"/>
        <v>2.1428231114376963</v>
      </c>
      <c r="BE680" s="510">
        <f t="shared" si="83"/>
        <v>-263875.61362648522</v>
      </c>
      <c r="BF680" s="161">
        <f t="shared" si="84"/>
        <v>643471.45731244818</v>
      </c>
      <c r="BG680" s="2">
        <f t="shared" si="85"/>
        <v>1551761.9185661157</v>
      </c>
      <c r="BI680">
        <f t="shared" si="86"/>
        <v>0</v>
      </c>
      <c r="BJ680" s="90">
        <f t="shared" si="87"/>
        <v>1</v>
      </c>
      <c r="BP680" s="206">
        <f t="shared" si="90"/>
        <v>1551761.9185661157</v>
      </c>
    </row>
    <row r="681" spans="1:68">
      <c r="A681" s="11">
        <v>675</v>
      </c>
      <c r="C681" s="25">
        <v>0.9301039630604665</v>
      </c>
      <c r="D681" s="25">
        <v>6.9896036939533487E-2</v>
      </c>
      <c r="E681" s="426" t="e">
        <v>#REF!</v>
      </c>
      <c r="F681" s="25">
        <v>0.85172820171370967</v>
      </c>
      <c r="G681" s="25">
        <v>0.14827179828629033</v>
      </c>
      <c r="H681" s="426" t="e">
        <v>#REF!</v>
      </c>
      <c r="I681" s="25">
        <v>0.72805338035550915</v>
      </c>
      <c r="J681" s="25">
        <v>0.27194661964449079</v>
      </c>
      <c r="K681" s="426" t="e">
        <v>#REF!</v>
      </c>
      <c r="L681" s="25">
        <v>0.10545172035446304</v>
      </c>
      <c r="M681" s="25">
        <v>0.49859364647404192</v>
      </c>
      <c r="N681" s="25">
        <v>0.39595463317149504</v>
      </c>
      <c r="O681" s="25">
        <v>-10.874882927508233</v>
      </c>
      <c r="P681" s="25">
        <v>2.8239496767531024E-2</v>
      </c>
      <c r="Q681" s="25">
        <v>6.1972237015980107E-5</v>
      </c>
      <c r="R681" s="25">
        <v>1.082080850017564</v>
      </c>
      <c r="S681" s="146"/>
      <c r="T681">
        <v>0.93124575380948782</v>
      </c>
      <c r="U681">
        <v>0.45773263507359285</v>
      </c>
      <c r="V681">
        <v>0.35952622212991298</v>
      </c>
      <c r="W681">
        <v>1</v>
      </c>
      <c r="Y681" s="2">
        <v>705.60736505130922</v>
      </c>
      <c r="Z681" s="2">
        <v>2013.274002730519</v>
      </c>
      <c r="AA681" s="2">
        <v>2354.7268547741405</v>
      </c>
      <c r="AB681" s="2">
        <v>1011.1219192407297</v>
      </c>
      <c r="AC681" s="2">
        <v>1276.3373569401508</v>
      </c>
      <c r="AD681" s="2">
        <v>7.7688070698942875</v>
      </c>
      <c r="AE681" s="2">
        <v>652.03620785787245</v>
      </c>
      <c r="AF681" s="2">
        <v>858.24345013855782</v>
      </c>
      <c r="AG681" s="2">
        <v>99.209376373042616</v>
      </c>
      <c r="AH681" s="2">
        <v>439.24594932740825</v>
      </c>
      <c r="AI681" s="2">
        <v>522490.46588964405</v>
      </c>
      <c r="AJ681" s="2">
        <v>487074.1823784727</v>
      </c>
      <c r="AL681" s="25">
        <v>0.91731503522929903</v>
      </c>
      <c r="AM681" s="25">
        <v>0.90483038711272767</v>
      </c>
      <c r="AN681" s="25">
        <v>0.91506469862114281</v>
      </c>
      <c r="AO681" s="25">
        <v>0.89772315209052533</v>
      </c>
      <c r="AP681" s="25">
        <v>0.59210782560416808</v>
      </c>
      <c r="AQ681" s="25">
        <v>0.91731503522929903</v>
      </c>
      <c r="AR681" s="25">
        <v>0.90483038711272767</v>
      </c>
      <c r="AS681" s="25">
        <v>0.91506469862114281</v>
      </c>
      <c r="AT681" s="25">
        <v>0.89772315209052533</v>
      </c>
      <c r="AU681" s="25">
        <v>0.59210782560416808</v>
      </c>
      <c r="AW681" s="1">
        <v>12.925327781029729</v>
      </c>
      <c r="AX681" s="1">
        <v>14.9483613462293</v>
      </c>
      <c r="AY681" s="2">
        <v>1537362.6425970083</v>
      </c>
      <c r="AZ681" s="1">
        <v>15.025226276598517</v>
      </c>
      <c r="BA681" s="1">
        <v>17.017281423217248</v>
      </c>
      <c r="BB681" s="2">
        <v>1115374.3576756017</v>
      </c>
      <c r="BC681" s="2">
        <f t="shared" si="88"/>
        <v>-421988.28492140654</v>
      </c>
      <c r="BD681" s="242">
        <f t="shared" si="89"/>
        <v>2.0998984955687874</v>
      </c>
      <c r="BE681" s="510">
        <f t="shared" si="83"/>
        <v>-200956.51566582269</v>
      </c>
      <c r="BF681" s="161">
        <f t="shared" si="84"/>
        <v>530689.80236774846</v>
      </c>
      <c r="BG681" s="2">
        <f t="shared" si="85"/>
        <v>1288661.8465801608</v>
      </c>
      <c r="BI681">
        <f t="shared" si="86"/>
        <v>0</v>
      </c>
      <c r="BJ681" s="90">
        <f t="shared" si="87"/>
        <v>1</v>
      </c>
      <c r="BP681" s="206">
        <f t="shared" si="90"/>
        <v>1288661.8465801608</v>
      </c>
    </row>
    <row r="682" spans="1:68">
      <c r="A682" s="11">
        <v>676</v>
      </c>
      <c r="C682" s="25">
        <v>0.92209016918575348</v>
      </c>
      <c r="D682" s="25">
        <v>7.7909830814246545E-2</v>
      </c>
      <c r="E682" s="426" t="e">
        <v>#REF!</v>
      </c>
      <c r="F682" s="25">
        <v>0.85678986058434237</v>
      </c>
      <c r="G682" s="25">
        <v>0.14321013941565761</v>
      </c>
      <c r="H682" s="426" t="e">
        <v>#REF!</v>
      </c>
      <c r="I682" s="25">
        <v>0.75861980235687065</v>
      </c>
      <c r="J682" s="25">
        <v>0.24138019764312932</v>
      </c>
      <c r="K682" s="426" t="e">
        <v>#REF!</v>
      </c>
      <c r="L682" s="25">
        <v>0.14177972290517926</v>
      </c>
      <c r="M682" s="25">
        <v>0.50118607703450313</v>
      </c>
      <c r="N682" s="25">
        <v>0.35703420006031761</v>
      </c>
      <c r="O682" s="25">
        <v>-11.016370330101848</v>
      </c>
      <c r="P682" s="25">
        <v>3.6869342206876793E-2</v>
      </c>
      <c r="Q682" s="25">
        <v>7.72968033213435E-5</v>
      </c>
      <c r="R682" s="25">
        <v>1.038372273489925</v>
      </c>
      <c r="S682" s="146"/>
      <c r="T682">
        <v>0.97462632526233983</v>
      </c>
      <c r="U682">
        <v>0.44303685532658155</v>
      </c>
      <c r="V682">
        <v>0.32233310405625359</v>
      </c>
      <c r="W682">
        <v>1</v>
      </c>
      <c r="Y682" s="2">
        <v>31.342664770982907</v>
      </c>
      <c r="Z682" s="2">
        <v>411.98923814879981</v>
      </c>
      <c r="AA682" s="2">
        <v>3313.773685797818</v>
      </c>
      <c r="AB682" s="2">
        <v>1730.8966870010602</v>
      </c>
      <c r="AC682" s="2">
        <v>2461.8123439798715</v>
      </c>
      <c r="AD682" s="2">
        <v>2263.5933526493682</v>
      </c>
      <c r="AE682" s="2">
        <v>576.66020900268336</v>
      </c>
      <c r="AF682" s="2">
        <v>1047.0913998424855</v>
      </c>
      <c r="AG682" s="2">
        <v>91.672380275077288</v>
      </c>
      <c r="AH682" s="2">
        <v>341.86599569016056</v>
      </c>
      <c r="AI682" s="2">
        <v>603626.47846050444</v>
      </c>
      <c r="AJ682" s="2">
        <v>576636.8736559801</v>
      </c>
      <c r="AL682" s="25">
        <v>0.91456644188049352</v>
      </c>
      <c r="AM682" s="25">
        <v>0.91194624152431059</v>
      </c>
      <c r="AN682" s="25">
        <v>0.90663587215704211</v>
      </c>
      <c r="AO682" s="25">
        <v>0.83540052643574736</v>
      </c>
      <c r="AP682" s="25">
        <v>0.72246883411713914</v>
      </c>
      <c r="AQ682" s="25">
        <v>0.91456644188049352</v>
      </c>
      <c r="AR682" s="25">
        <v>0.91194624152431059</v>
      </c>
      <c r="AS682" s="25">
        <v>0.90663587215704211</v>
      </c>
      <c r="AT682" s="25">
        <v>0.83540052643574736</v>
      </c>
      <c r="AU682" s="25">
        <v>0.72246883411713914</v>
      </c>
      <c r="AW682" s="1">
        <v>13.287412687338467</v>
      </c>
      <c r="AX682" s="1">
        <v>15.199253149390644</v>
      </c>
      <c r="AY682" s="2">
        <v>2161909.2598025608</v>
      </c>
      <c r="AZ682" s="1">
        <v>15.326860720122898</v>
      </c>
      <c r="BA682" s="1">
        <v>17.248204191386193</v>
      </c>
      <c r="BB682" s="2">
        <v>1615336.0703654552</v>
      </c>
      <c r="BC682" s="2">
        <f t="shared" si="88"/>
        <v>-546573.18943710555</v>
      </c>
      <c r="BD682" s="242">
        <f t="shared" si="89"/>
        <v>2.0394480327844313</v>
      </c>
      <c r="BE682" s="510">
        <f t="shared" si="83"/>
        <v>-268000.54752602667</v>
      </c>
      <c r="BF682" s="161">
        <f t="shared" si="84"/>
        <v>-35923.229828406125</v>
      </c>
      <c r="BG682" s="2">
        <f t="shared" si="85"/>
        <v>836961.64485420869</v>
      </c>
      <c r="BI682">
        <f t="shared" si="86"/>
        <v>0</v>
      </c>
      <c r="BJ682" s="90">
        <f t="shared" si="87"/>
        <v>1</v>
      </c>
      <c r="BP682" s="206">
        <f t="shared" si="90"/>
        <v>836961.64485420869</v>
      </c>
    </row>
    <row r="683" spans="1:68">
      <c r="A683" s="11">
        <v>677</v>
      </c>
      <c r="C683" s="25">
        <v>0.91634764628860554</v>
      </c>
      <c r="D683" s="25">
        <v>8.3652353711394442E-2</v>
      </c>
      <c r="E683" s="426" t="e">
        <v>#REF!</v>
      </c>
      <c r="F683" s="25">
        <v>0.85638357795109021</v>
      </c>
      <c r="G683" s="25">
        <v>0.14361642204890979</v>
      </c>
      <c r="H683" s="426" t="e">
        <v>#REF!</v>
      </c>
      <c r="I683" s="25">
        <v>0.76767961774278859</v>
      </c>
      <c r="J683" s="25">
        <v>0.23232038225721138</v>
      </c>
      <c r="K683" s="426" t="e">
        <v>#REF!</v>
      </c>
      <c r="L683" s="25">
        <v>9.9357832899255039E-2</v>
      </c>
      <c r="M683" s="25">
        <v>0.50161998300509847</v>
      </c>
      <c r="N683" s="25">
        <v>0.39902218409564649</v>
      </c>
      <c r="O683" s="25">
        <v>-11.352656373241395</v>
      </c>
      <c r="P683" s="25">
        <v>3.3596253002315293E-2</v>
      </c>
      <c r="Q683" s="25">
        <v>4.8129572968715028E-5</v>
      </c>
      <c r="R683" s="25">
        <v>1.1116635543154456</v>
      </c>
      <c r="S683" s="146"/>
      <c r="T683">
        <v>1.0660474000064311</v>
      </c>
      <c r="U683">
        <v>0.44268503628556016</v>
      </c>
      <c r="V683">
        <v>0.30944442727235588</v>
      </c>
      <c r="W683">
        <v>1</v>
      </c>
      <c r="Y683" s="2">
        <v>2879.9675351713577</v>
      </c>
      <c r="Z683" s="2">
        <v>7097.8643690199224</v>
      </c>
      <c r="AA683" s="2">
        <v>1539.5499528453167</v>
      </c>
      <c r="AB683" s="2">
        <v>1318.7111595880785</v>
      </c>
      <c r="AC683" s="2">
        <v>1039.866520966272</v>
      </c>
      <c r="AD683" s="2">
        <v>1368.9257541898851</v>
      </c>
      <c r="AE683" s="2">
        <v>491.68651879266565</v>
      </c>
      <c r="AF683" s="2">
        <v>1117.1650551018449</v>
      </c>
      <c r="AG683" s="2">
        <v>147.76003582353542</v>
      </c>
      <c r="AH683" s="2">
        <v>606.11495148836593</v>
      </c>
      <c r="AI683" s="2">
        <v>570814.37227834226</v>
      </c>
      <c r="AJ683" s="2">
        <v>540890.81109770481</v>
      </c>
      <c r="AL683" s="25">
        <v>0.91858137464921719</v>
      </c>
      <c r="AM683" s="25">
        <v>0.91259298935905819</v>
      </c>
      <c r="AN683" s="25">
        <v>0.90566221510259148</v>
      </c>
      <c r="AO683" s="25">
        <v>0.86546125926725881</v>
      </c>
      <c r="AP683" s="25">
        <v>0.54653463796835788</v>
      </c>
      <c r="AQ683" s="25">
        <v>0.91858137464921719</v>
      </c>
      <c r="AR683" s="25">
        <v>0.91259298935905819</v>
      </c>
      <c r="AS683" s="25">
        <v>0.90566221510259148</v>
      </c>
      <c r="AT683" s="25">
        <v>0.86546125926725881</v>
      </c>
      <c r="AU683" s="25">
        <v>0.54653463796835788</v>
      </c>
      <c r="AW683" s="1">
        <v>12.639227537403844</v>
      </c>
      <c r="AX683" s="1">
        <v>14.763112357740214</v>
      </c>
      <c r="AY683" s="2">
        <v>1798175.9850752198</v>
      </c>
      <c r="AZ683" s="1">
        <v>14.712779417261746</v>
      </c>
      <c r="BA683" s="1">
        <v>16.780860297697117</v>
      </c>
      <c r="BB683" s="2">
        <v>1282077.9040785781</v>
      </c>
      <c r="BC683" s="2">
        <f t="shared" si="88"/>
        <v>-516098.08099664166</v>
      </c>
      <c r="BD683" s="242">
        <f t="shared" si="89"/>
        <v>2.0735518798579022</v>
      </c>
      <c r="BE683" s="510">
        <f t="shared" si="83"/>
        <v>-248895.66835048716</v>
      </c>
      <c r="BF683" s="161">
        <f t="shared" si="84"/>
        <v>224100.42090939521</v>
      </c>
      <c r="BG683" s="2">
        <f t="shared" si="85"/>
        <v>1071966.8026833013</v>
      </c>
      <c r="BI683">
        <f t="shared" si="86"/>
        <v>0</v>
      </c>
      <c r="BJ683" s="90">
        <f t="shared" si="87"/>
        <v>1</v>
      </c>
      <c r="BP683" s="206">
        <f t="shared" si="90"/>
        <v>1071966.8026833013</v>
      </c>
    </row>
    <row r="684" spans="1:68">
      <c r="A684" s="11">
        <v>678</v>
      </c>
      <c r="C684" s="25">
        <v>0.92248264862351825</v>
      </c>
      <c r="D684" s="25">
        <v>7.7517351376481719E-2</v>
      </c>
      <c r="E684" s="426" t="e">
        <v>#REF!</v>
      </c>
      <c r="F684" s="25">
        <v>0.85626648273540051</v>
      </c>
      <c r="G684" s="25">
        <v>0.14373351726459954</v>
      </c>
      <c r="H684" s="426" t="e">
        <v>#REF!</v>
      </c>
      <c r="I684" s="25">
        <v>0.75484398714212508</v>
      </c>
      <c r="J684" s="25">
        <v>0.24515601285787497</v>
      </c>
      <c r="K684" s="426" t="e">
        <v>#REF!</v>
      </c>
      <c r="L684" s="25">
        <v>0.14893480687048127</v>
      </c>
      <c r="M684" s="25">
        <v>0.50275654727834529</v>
      </c>
      <c r="N684" s="25">
        <v>0.34830864585117344</v>
      </c>
      <c r="O684" s="25">
        <v>-11.389043636723725</v>
      </c>
      <c r="P684" s="25">
        <v>3.5027327624015149E-2</v>
      </c>
      <c r="Q684" s="25">
        <v>4.9284748959201249E-5</v>
      </c>
      <c r="R684" s="25">
        <v>1.1010838629200523</v>
      </c>
      <c r="S684" s="146"/>
      <c r="T684">
        <v>1.0140291448942325</v>
      </c>
      <c r="U684">
        <v>0.45515563012643551</v>
      </c>
      <c r="V684">
        <v>0.32727922249246427</v>
      </c>
      <c r="W684">
        <v>1</v>
      </c>
      <c r="Y684" s="2">
        <v>574.13549289557295</v>
      </c>
      <c r="Z684" s="2">
        <v>709.02136416281314</v>
      </c>
      <c r="AA684" s="2">
        <v>604.72991012467423</v>
      </c>
      <c r="AB684" s="2">
        <v>11913.134485426232</v>
      </c>
      <c r="AC684" s="2">
        <v>1978.2413596014055</v>
      </c>
      <c r="AD684" s="2">
        <v>770.51599895832248</v>
      </c>
      <c r="AE684" s="2">
        <v>566.80570310537155</v>
      </c>
      <c r="AF684" s="2">
        <v>1101.8357886346664</v>
      </c>
      <c r="AG684" s="2">
        <v>122.26283678724711</v>
      </c>
      <c r="AH684" s="2">
        <v>412.35223415301419</v>
      </c>
      <c r="AI684" s="2">
        <v>501591.71907681139</v>
      </c>
      <c r="AJ684" s="2">
        <v>455273.1287033835</v>
      </c>
      <c r="AL684" s="25">
        <v>0.91822354727210742</v>
      </c>
      <c r="AM684" s="25">
        <v>0.91936057765568246</v>
      </c>
      <c r="AN684" s="25">
        <v>0.91694610040285673</v>
      </c>
      <c r="AO684" s="25">
        <v>0.81866432864483796</v>
      </c>
      <c r="AP684" s="25">
        <v>0.67161377733553718</v>
      </c>
      <c r="AQ684" s="25">
        <v>0.91822354727210742</v>
      </c>
      <c r="AR684" s="25">
        <v>0.91936057765568246</v>
      </c>
      <c r="AS684" s="25">
        <v>0.91694610040285673</v>
      </c>
      <c r="AT684" s="25">
        <v>0.81866432864483796</v>
      </c>
      <c r="AU684" s="25">
        <v>0.67161377733553718</v>
      </c>
      <c r="AW684" s="1">
        <v>13.294292124753483</v>
      </c>
      <c r="AX684" s="1">
        <v>15.27149312193694</v>
      </c>
      <c r="AY684" s="2">
        <v>1634865.8362071924</v>
      </c>
      <c r="AZ684" s="1">
        <v>15.24576931027813</v>
      </c>
      <c r="BA684" s="1">
        <v>17.174996175992053</v>
      </c>
      <c r="BB684" s="2">
        <v>1378226.0659779778</v>
      </c>
      <c r="BC684" s="2">
        <f t="shared" si="88"/>
        <v>-256639.77022921457</v>
      </c>
      <c r="BD684" s="242">
        <f t="shared" si="89"/>
        <v>1.9514771855246469</v>
      </c>
      <c r="BE684" s="510">
        <f t="shared" si="83"/>
        <v>-131510.51528189812</v>
      </c>
      <c r="BF684" s="161">
        <f t="shared" si="84"/>
        <v>492220.90375336492</v>
      </c>
      <c r="BG684" s="2">
        <f t="shared" si="85"/>
        <v>1061097.0236665227</v>
      </c>
      <c r="BI684">
        <f t="shared" si="86"/>
        <v>0</v>
      </c>
      <c r="BJ684" s="90">
        <f t="shared" si="87"/>
        <v>1</v>
      </c>
      <c r="BP684" s="206">
        <f t="shared" si="90"/>
        <v>1061097.0236665227</v>
      </c>
    </row>
    <row r="685" spans="1:68">
      <c r="A685" s="11">
        <v>679</v>
      </c>
      <c r="C685" s="25">
        <v>0.92938046152604814</v>
      </c>
      <c r="D685" s="25">
        <v>7.0619538473951859E-2</v>
      </c>
      <c r="E685" s="426" t="e">
        <v>#REF!</v>
      </c>
      <c r="F685" s="25">
        <v>0.85979059061000451</v>
      </c>
      <c r="G685" s="25">
        <v>0.14020940938999546</v>
      </c>
      <c r="H685" s="426" t="e">
        <v>#REF!</v>
      </c>
      <c r="I685" s="25">
        <v>0.72772765047427024</v>
      </c>
      <c r="J685" s="25">
        <v>0.27227234952572976</v>
      </c>
      <c r="K685" s="426" t="e">
        <v>#REF!</v>
      </c>
      <c r="L685" s="25">
        <v>0.13527468423098421</v>
      </c>
      <c r="M685" s="25">
        <v>0.50170534208457185</v>
      </c>
      <c r="N685" s="25">
        <v>0.36301997368444394</v>
      </c>
      <c r="O685" s="25">
        <v>-10.86785965679646</v>
      </c>
      <c r="P685" s="25">
        <v>3.3479848109270453E-2</v>
      </c>
      <c r="Q685" s="25">
        <v>7.7773792861529864E-5</v>
      </c>
      <c r="R685" s="25">
        <v>1.0445445677997036</v>
      </c>
      <c r="S685" s="146"/>
      <c r="T685">
        <v>0.89712399211951366</v>
      </c>
      <c r="U685">
        <v>0.43643190264717774</v>
      </c>
      <c r="V685">
        <v>0.36207881403927067</v>
      </c>
      <c r="W685">
        <v>1</v>
      </c>
      <c r="Y685" s="2">
        <v>709.89347532888121</v>
      </c>
      <c r="Z685" s="2">
        <v>7196.2580823502067</v>
      </c>
      <c r="AA685" s="2">
        <v>2295.0198951019383</v>
      </c>
      <c r="AB685" s="2">
        <v>9887.8404963028279</v>
      </c>
      <c r="AC685" s="2">
        <v>3019.6973464302459</v>
      </c>
      <c r="AD685" s="2">
        <v>2674.2565162466003</v>
      </c>
      <c r="AE685" s="2">
        <v>614.87733947502545</v>
      </c>
      <c r="AF685" s="2">
        <v>1111.542397057787</v>
      </c>
      <c r="AG685" s="2">
        <v>94.807862645107633</v>
      </c>
      <c r="AH685" s="2">
        <v>296.27051911781535</v>
      </c>
      <c r="AI685" s="2">
        <v>331446.77549915138</v>
      </c>
      <c r="AJ685" s="2">
        <v>297397.74326345272</v>
      </c>
      <c r="AL685" s="25">
        <v>0.91680017192836893</v>
      </c>
      <c r="AM685" s="25">
        <v>0.91753855591442457</v>
      </c>
      <c r="AN685" s="25">
        <v>0.91112118371864903</v>
      </c>
      <c r="AO685" s="25">
        <v>0.87533875003313166</v>
      </c>
      <c r="AP685" s="25">
        <v>0.6400618791057715</v>
      </c>
      <c r="AQ685" s="25">
        <v>0.91680017192836893</v>
      </c>
      <c r="AR685" s="25">
        <v>0.91753855591442457</v>
      </c>
      <c r="AS685" s="25">
        <v>0.91112118371864903</v>
      </c>
      <c r="AT685" s="25">
        <v>0.87533875003313166</v>
      </c>
      <c r="AU685" s="25">
        <v>0.6400618791057715</v>
      </c>
      <c r="AW685" s="1">
        <v>13.112143052933945</v>
      </c>
      <c r="AX685" s="1">
        <v>15.148598241464834</v>
      </c>
      <c r="AY685" s="2">
        <v>1208539.8709420392</v>
      </c>
      <c r="AZ685" s="1">
        <v>15.337875701218806</v>
      </c>
      <c r="BA685" s="1">
        <v>17.312022409762292</v>
      </c>
      <c r="BB685" s="2">
        <v>989463.4681327783</v>
      </c>
      <c r="BC685" s="2">
        <f t="shared" si="88"/>
        <v>-219076.40280926088</v>
      </c>
      <c r="BD685" s="242">
        <f t="shared" si="89"/>
        <v>2.2257326482848612</v>
      </c>
      <c r="BE685" s="510">
        <f t="shared" si="83"/>
        <v>-98428.893954572704</v>
      </c>
      <c r="BF685" s="161">
        <f t="shared" si="84"/>
        <v>889403.0175273919</v>
      </c>
      <c r="BG685" s="2">
        <f t="shared" si="85"/>
        <v>1464596.6440622306</v>
      </c>
      <c r="BI685">
        <f t="shared" si="86"/>
        <v>0</v>
      </c>
      <c r="BJ685" s="90">
        <f t="shared" si="87"/>
        <v>1</v>
      </c>
      <c r="BP685" s="206">
        <f t="shared" si="90"/>
        <v>1464596.6440622306</v>
      </c>
    </row>
    <row r="686" spans="1:68">
      <c r="A686" s="11">
        <v>680</v>
      </c>
      <c r="C686" s="25">
        <v>0.9211394119376668</v>
      </c>
      <c r="D686" s="25">
        <v>7.8860588062333203E-2</v>
      </c>
      <c r="E686" s="426" t="e">
        <v>#REF!</v>
      </c>
      <c r="F686" s="25">
        <v>0.85065678993738081</v>
      </c>
      <c r="G686" s="25">
        <v>0.14934321006261919</v>
      </c>
      <c r="H686" s="426" t="e">
        <v>#REF!</v>
      </c>
      <c r="I686" s="25">
        <v>0.76625511566066329</v>
      </c>
      <c r="J686" s="25">
        <v>0.23374488433933668</v>
      </c>
      <c r="K686" s="426" t="e">
        <v>#REF!</v>
      </c>
      <c r="L686" s="25">
        <v>8.7683233303493813E-2</v>
      </c>
      <c r="M686" s="25">
        <v>0.49779891239604196</v>
      </c>
      <c r="N686" s="25">
        <v>0.41451785430046417</v>
      </c>
      <c r="O686" s="25">
        <v>-11.506300213955791</v>
      </c>
      <c r="P686" s="25">
        <v>3.5096201534363637E-2</v>
      </c>
      <c r="Q686" s="25">
        <v>4.3958711064058635E-5</v>
      </c>
      <c r="R686" s="25">
        <v>1.1118121322411774</v>
      </c>
      <c r="S686" s="146"/>
      <c r="T686">
        <v>1.0019509704736518</v>
      </c>
      <c r="U686">
        <v>0.46333405073090439</v>
      </c>
      <c r="V686">
        <v>0.31090134126056213</v>
      </c>
      <c r="W686">
        <v>1</v>
      </c>
      <c r="Y686" s="2">
        <v>135.12219204339723</v>
      </c>
      <c r="Z686" s="2">
        <v>5983.7153916983052</v>
      </c>
      <c r="AA686" s="2">
        <v>2488.4584038404441</v>
      </c>
      <c r="AB686" s="2">
        <v>3617.3187097881587</v>
      </c>
      <c r="AC686" s="2">
        <v>1640.4346458359569</v>
      </c>
      <c r="AD686" s="2">
        <v>234.9070329239226</v>
      </c>
      <c r="AE686" s="2">
        <v>537.3949070284167</v>
      </c>
      <c r="AF686" s="2">
        <v>873.81071987484904</v>
      </c>
      <c r="AG686" s="2">
        <v>189.32239480324057</v>
      </c>
      <c r="AH686" s="2">
        <v>334.77795256527014</v>
      </c>
      <c r="AI686" s="2">
        <v>410371.42654325173</v>
      </c>
      <c r="AJ686" s="2">
        <v>376455.45567216875</v>
      </c>
      <c r="AL686" s="25">
        <v>0.91307027715810896</v>
      </c>
      <c r="AM686" s="25">
        <v>0.91032574559334978</v>
      </c>
      <c r="AN686" s="25">
        <v>0.90854941182322724</v>
      </c>
      <c r="AO686" s="25">
        <v>0.86472218069740137</v>
      </c>
      <c r="AP686" s="25">
        <v>0.66208296333406547</v>
      </c>
      <c r="AQ686" s="25">
        <v>0.91307027715810896</v>
      </c>
      <c r="AR686" s="25">
        <v>0.91032574559334978</v>
      </c>
      <c r="AS686" s="25">
        <v>0.90854941182322724</v>
      </c>
      <c r="AT686" s="25">
        <v>0.86472218069740137</v>
      </c>
      <c r="AU686" s="25">
        <v>0.66208296333406547</v>
      </c>
      <c r="AW686" s="1">
        <v>12.835529262543366</v>
      </c>
      <c r="AX686" s="1">
        <v>14.739277520289789</v>
      </c>
      <c r="AY686" s="2">
        <v>1253338.2122729023</v>
      </c>
      <c r="AZ686" s="1">
        <v>14.909220421156403</v>
      </c>
      <c r="BA686" s="1">
        <v>16.828926511423447</v>
      </c>
      <c r="BB686" s="2">
        <v>933107.14194915933</v>
      </c>
      <c r="BC686" s="2">
        <f t="shared" si="88"/>
        <v>-320231.07032374293</v>
      </c>
      <c r="BD686" s="242">
        <f t="shared" si="89"/>
        <v>2.0736911586130375</v>
      </c>
      <c r="BE686" s="510">
        <f t="shared" si="83"/>
        <v>-154425.63324517693</v>
      </c>
      <c r="BF686" s="161">
        <f t="shared" si="84"/>
        <v>800346.46973403636</v>
      </c>
      <c r="BG686" s="2">
        <f t="shared" si="85"/>
        <v>1452368.1254358653</v>
      </c>
      <c r="BI686">
        <f t="shared" si="86"/>
        <v>0</v>
      </c>
      <c r="BJ686" s="90">
        <f t="shared" si="87"/>
        <v>1</v>
      </c>
      <c r="BP686" s="206">
        <f t="shared" si="90"/>
        <v>1452368.1254358653</v>
      </c>
    </row>
    <row r="687" spans="1:68">
      <c r="A687" s="11">
        <v>681</v>
      </c>
      <c r="C687" s="25">
        <v>0.91965781215180631</v>
      </c>
      <c r="D687" s="25">
        <v>8.0342187848193691E-2</v>
      </c>
      <c r="E687" s="426" t="e">
        <v>#REF!</v>
      </c>
      <c r="F687" s="25">
        <v>0.85756376641033583</v>
      </c>
      <c r="G687" s="25">
        <v>0.14243623358966417</v>
      </c>
      <c r="H687" s="426" t="e">
        <v>#REF!</v>
      </c>
      <c r="I687" s="25">
        <v>0.75091001846818894</v>
      </c>
      <c r="J687" s="25">
        <v>0.24908998153181106</v>
      </c>
      <c r="K687" s="426" t="e">
        <v>#REF!</v>
      </c>
      <c r="L687" s="25">
        <v>0.12988331633689998</v>
      </c>
      <c r="M687" s="25">
        <v>0.49836389017143951</v>
      </c>
      <c r="N687" s="25">
        <v>0.37175279349166046</v>
      </c>
      <c r="O687" s="25">
        <v>-11.518352967242123</v>
      </c>
      <c r="P687" s="25">
        <v>3.7442068812502026E-2</v>
      </c>
      <c r="Q687" s="25">
        <v>4.7929178854730195E-5</v>
      </c>
      <c r="R687" s="25">
        <v>1.1006061233006685</v>
      </c>
      <c r="S687" s="146"/>
      <c r="T687">
        <v>1.0342799582046369</v>
      </c>
      <c r="U687">
        <v>0.44159882535088701</v>
      </c>
      <c r="V687">
        <v>0.33459232399462602</v>
      </c>
      <c r="W687">
        <v>1</v>
      </c>
      <c r="Y687" s="2">
        <v>449.64847362333319</v>
      </c>
      <c r="Z687" s="2">
        <v>2416.2054047710999</v>
      </c>
      <c r="AA687" s="2">
        <v>750.01845729610864</v>
      </c>
      <c r="AB687" s="2">
        <v>1756.8622094314901</v>
      </c>
      <c r="AC687" s="2">
        <v>2108.9584136410631</v>
      </c>
      <c r="AD687" s="2">
        <v>1688.9695656427832</v>
      </c>
      <c r="AE687" s="2">
        <v>551.59680638976772</v>
      </c>
      <c r="AF687" s="2">
        <v>995.11583698209597</v>
      </c>
      <c r="AG687" s="2">
        <v>110.41712610546385</v>
      </c>
      <c r="AH687" s="2">
        <v>575.84294797138284</v>
      </c>
      <c r="AI687" s="2">
        <v>645603.75419484789</v>
      </c>
      <c r="AJ687" s="2">
        <v>602869.1615539433</v>
      </c>
      <c r="AL687" s="25">
        <v>0.91207849746117642</v>
      </c>
      <c r="AM687" s="25">
        <v>0.90825520109392277</v>
      </c>
      <c r="AN687" s="25">
        <v>0.90688027270448934</v>
      </c>
      <c r="AO687" s="25">
        <v>0.81290526492465642</v>
      </c>
      <c r="AP687" s="25">
        <v>0.75926619990639965</v>
      </c>
      <c r="AQ687" s="25">
        <v>0.91207849746117642</v>
      </c>
      <c r="AR687" s="25">
        <v>0.90825520109392277</v>
      </c>
      <c r="AS687" s="25">
        <v>0.90688027270448934</v>
      </c>
      <c r="AT687" s="25">
        <v>0.81290526492465642</v>
      </c>
      <c r="AU687" s="25">
        <v>0.75926619990639965</v>
      </c>
      <c r="AW687" s="1">
        <v>13.267038363162431</v>
      </c>
      <c r="AX687" s="1">
        <v>15.07226105258075</v>
      </c>
      <c r="AY687" s="2">
        <v>2091298.7405008287</v>
      </c>
      <c r="AZ687" s="1">
        <v>15.136496509098333</v>
      </c>
      <c r="BA687" s="1">
        <v>16.997859623381629</v>
      </c>
      <c r="BB687" s="2">
        <v>1546228.2399806888</v>
      </c>
      <c r="BC687" s="2">
        <f t="shared" si="88"/>
        <v>-545070.50052013993</v>
      </c>
      <c r="BD687" s="242">
        <f t="shared" si="89"/>
        <v>1.8694581459359014</v>
      </c>
      <c r="BE687" s="510">
        <f t="shared" si="83"/>
        <v>-291566.03570135712</v>
      </c>
      <c r="BF687" s="161">
        <f t="shared" si="84"/>
        <v>31427.397605160251</v>
      </c>
      <c r="BG687" s="2">
        <f t="shared" si="85"/>
        <v>875611.20147504425</v>
      </c>
      <c r="BI687">
        <f t="shared" si="86"/>
        <v>0</v>
      </c>
      <c r="BJ687" s="90">
        <f t="shared" si="87"/>
        <v>1</v>
      </c>
      <c r="BP687" s="206">
        <f t="shared" si="90"/>
        <v>875611.20147504425</v>
      </c>
    </row>
    <row r="688" spans="1:68">
      <c r="A688" s="11">
        <v>682</v>
      </c>
      <c r="C688" s="25">
        <v>0.91310969435303857</v>
      </c>
      <c r="D688" s="25">
        <v>8.6890305646961388E-2</v>
      </c>
      <c r="E688" s="426" t="e">
        <v>#REF!</v>
      </c>
      <c r="F688" s="25">
        <v>0.85559016773343632</v>
      </c>
      <c r="G688" s="25">
        <v>0.14440983226656365</v>
      </c>
      <c r="H688" s="426" t="e">
        <v>#REF!</v>
      </c>
      <c r="I688" s="25">
        <v>0.75285022826023029</v>
      </c>
      <c r="J688" s="25">
        <v>0.24714977173976965</v>
      </c>
      <c r="K688" s="426" t="e">
        <v>#REF!</v>
      </c>
      <c r="L688" s="25">
        <v>8.8570666804274056E-2</v>
      </c>
      <c r="M688" s="25">
        <v>0.50123172714151987</v>
      </c>
      <c r="N688" s="25">
        <v>0.41019760605420608</v>
      </c>
      <c r="O688" s="25">
        <v>-11.266311233832058</v>
      </c>
      <c r="P688" s="25">
        <v>3.5847941930017675E-2</v>
      </c>
      <c r="Q688" s="25">
        <v>5.7674370257792014E-5</v>
      </c>
      <c r="R688" s="25">
        <v>1.0825405627413436</v>
      </c>
      <c r="S688" s="146"/>
      <c r="T688">
        <v>1.0892843547392743</v>
      </c>
      <c r="U688">
        <v>0.44643257227795713</v>
      </c>
      <c r="V688">
        <v>0.33030025373336136</v>
      </c>
      <c r="W688">
        <v>1</v>
      </c>
      <c r="Y688" s="2">
        <v>226.72159972315674</v>
      </c>
      <c r="Z688" s="2">
        <v>8685.4431539346642</v>
      </c>
      <c r="AA688" s="2">
        <v>4391.5112768973186</v>
      </c>
      <c r="AB688" s="2">
        <v>3965.2373818519818</v>
      </c>
      <c r="AC688" s="2">
        <v>68.191039877524702</v>
      </c>
      <c r="AD688" s="2">
        <v>803.56497164510415</v>
      </c>
      <c r="AE688" s="2">
        <v>615.21972834270321</v>
      </c>
      <c r="AF688" s="2">
        <v>1081.6969295932386</v>
      </c>
      <c r="AG688" s="2">
        <v>84.246356819356123</v>
      </c>
      <c r="AH688" s="2">
        <v>373.93570784694566</v>
      </c>
      <c r="AI688" s="2">
        <v>483004.91349254083</v>
      </c>
      <c r="AJ688" s="2">
        <v>447277.07317691785</v>
      </c>
      <c r="AL688" s="25">
        <v>0.91544936867480919</v>
      </c>
      <c r="AM688" s="25">
        <v>0.91147311743758019</v>
      </c>
      <c r="AN688" s="25">
        <v>0.91454687494168896</v>
      </c>
      <c r="AO688" s="25">
        <v>0.86309622451561929</v>
      </c>
      <c r="AP688" s="25">
        <v>0.67661475724165676</v>
      </c>
      <c r="AQ688" s="25">
        <v>0.91544936867480919</v>
      </c>
      <c r="AR688" s="25">
        <v>0.91147311743758019</v>
      </c>
      <c r="AS688" s="25">
        <v>0.91454687494168896</v>
      </c>
      <c r="AT688" s="25">
        <v>0.86309622451561929</v>
      </c>
      <c r="AU688" s="25">
        <v>0.67661475724165676</v>
      </c>
      <c r="AW688" s="1">
        <v>12.879075367998817</v>
      </c>
      <c r="AX688" s="1">
        <v>14.736425449358773</v>
      </c>
      <c r="AY688" s="2">
        <v>1515641.3094354621</v>
      </c>
      <c r="AZ688" s="1">
        <v>14.752397248515857</v>
      </c>
      <c r="BA688" s="1">
        <v>16.624788296180153</v>
      </c>
      <c r="BB688" s="2">
        <v>1199516.5022861927</v>
      </c>
      <c r="BC688" s="2">
        <f t="shared" si="88"/>
        <v>-316124.80714926939</v>
      </c>
      <c r="BD688" s="242">
        <f t="shared" si="89"/>
        <v>1.8733218805170395</v>
      </c>
      <c r="BE688" s="510">
        <f t="shared" si="83"/>
        <v>-168750.92873095491</v>
      </c>
      <c r="BF688" s="161">
        <f t="shared" si="84"/>
        <v>545010.74944434874</v>
      </c>
      <c r="BG688" s="2">
        <f t="shared" si="85"/>
        <v>1160867.0574763443</v>
      </c>
      <c r="BI688">
        <f t="shared" si="86"/>
        <v>0</v>
      </c>
      <c r="BJ688" s="90">
        <f t="shared" si="87"/>
        <v>1</v>
      </c>
      <c r="BP688" s="206">
        <f t="shared" si="90"/>
        <v>1160867.0574763443</v>
      </c>
    </row>
    <row r="689" spans="1:68">
      <c r="A689" s="11">
        <v>683</v>
      </c>
      <c r="C689" s="25">
        <v>0.9195855310657266</v>
      </c>
      <c r="D689" s="25">
        <v>8.0414468934273411E-2</v>
      </c>
      <c r="E689" s="426" t="e">
        <v>#REF!</v>
      </c>
      <c r="F689" s="25">
        <v>0.8599207168430959</v>
      </c>
      <c r="G689" s="25">
        <v>0.14007928315690407</v>
      </c>
      <c r="H689" s="426" t="e">
        <v>#REF!</v>
      </c>
      <c r="I689" s="25">
        <v>0.77381292643491884</v>
      </c>
      <c r="J689" s="25">
        <v>0.22618707356508114</v>
      </c>
      <c r="K689" s="426" t="e">
        <v>#REF!</v>
      </c>
      <c r="L689" s="25">
        <v>0.14797966334723411</v>
      </c>
      <c r="M689" s="25">
        <v>0.49661065792910414</v>
      </c>
      <c r="N689" s="25">
        <v>0.3554096787236618</v>
      </c>
      <c r="O689" s="25">
        <v>-10.989853829453978</v>
      </c>
      <c r="P689" s="25">
        <v>3.3930027897003195E-2</v>
      </c>
      <c r="Q689" s="25">
        <v>7.0155759104952327E-5</v>
      </c>
      <c r="R689" s="25">
        <v>1.0526157118086272</v>
      </c>
      <c r="S689" s="146"/>
      <c r="T689">
        <v>1.0423217280860968</v>
      </c>
      <c r="U689">
        <v>0.43686482441556013</v>
      </c>
      <c r="V689">
        <v>0.3018161756153489</v>
      </c>
      <c r="W689">
        <v>1</v>
      </c>
      <c r="Y689" s="2">
        <v>83.098245756588071</v>
      </c>
      <c r="Z689" s="2">
        <v>12790.715076401166</v>
      </c>
      <c r="AA689" s="2">
        <v>832.93929088667528</v>
      </c>
      <c r="AB689" s="2">
        <v>1453.5440371111179</v>
      </c>
      <c r="AC689" s="2">
        <v>4058.6230804439215</v>
      </c>
      <c r="AD689" s="2">
        <v>3806.7702186231054</v>
      </c>
      <c r="AE689" s="2">
        <v>557.03159554949764</v>
      </c>
      <c r="AF689" s="2">
        <v>949.09316440653606</v>
      </c>
      <c r="AG689" s="2">
        <v>92.027529465998583</v>
      </c>
      <c r="AH689" s="2">
        <v>242.54549856263756</v>
      </c>
      <c r="AI689" s="2">
        <v>553334.19841126853</v>
      </c>
      <c r="AJ689" s="2">
        <v>508595.66485204321</v>
      </c>
      <c r="AL689" s="25">
        <v>0.92022229522807697</v>
      </c>
      <c r="AM689" s="25">
        <v>0.90889304289936768</v>
      </c>
      <c r="AN689" s="25">
        <v>0.90637468594781012</v>
      </c>
      <c r="AO689" s="25">
        <v>0.87504576839807369</v>
      </c>
      <c r="AP689" s="25">
        <v>0.73314684736091651</v>
      </c>
      <c r="AQ689" s="25">
        <v>0.92022229522807697</v>
      </c>
      <c r="AR689" s="25">
        <v>0.90889304289936768</v>
      </c>
      <c r="AS689" s="25">
        <v>0.90637468594781012</v>
      </c>
      <c r="AT689" s="25">
        <v>0.87504576839807369</v>
      </c>
      <c r="AU689" s="25">
        <v>0.73314684736091651</v>
      </c>
      <c r="AW689" s="1">
        <v>13.484142166239273</v>
      </c>
      <c r="AX689" s="1">
        <v>15.277735721738834</v>
      </c>
      <c r="AY689" s="2">
        <v>2051161.2033327094</v>
      </c>
      <c r="AZ689" s="1">
        <v>15.423906391324044</v>
      </c>
      <c r="BA689" s="1">
        <v>17.256312191651734</v>
      </c>
      <c r="BB689" s="2">
        <v>1395144.4503503358</v>
      </c>
      <c r="BC689" s="2">
        <f t="shared" si="88"/>
        <v>-656016.75298237358</v>
      </c>
      <c r="BD689" s="242">
        <f t="shared" si="89"/>
        <v>1.9397642250847706</v>
      </c>
      <c r="BE689" s="510">
        <f t="shared" si="83"/>
        <v>-338194.06735048158</v>
      </c>
      <c r="BF689" s="161">
        <f t="shared" si="84"/>
        <v>106301.54326557438</v>
      </c>
      <c r="BG689" s="2">
        <f t="shared" si="85"/>
        <v>1072680.5722615113</v>
      </c>
      <c r="BI689">
        <f t="shared" si="86"/>
        <v>0</v>
      </c>
      <c r="BJ689" s="90">
        <f t="shared" si="87"/>
        <v>1</v>
      </c>
      <c r="BP689" s="206">
        <f t="shared" si="90"/>
        <v>1072680.5722615113</v>
      </c>
    </row>
    <row r="690" spans="1:68">
      <c r="A690" s="11">
        <v>684</v>
      </c>
      <c r="C690" s="25">
        <v>0.92604609094899948</v>
      </c>
      <c r="D690" s="25">
        <v>7.3953909051000494E-2</v>
      </c>
      <c r="E690" s="426" t="e">
        <v>#REF!</v>
      </c>
      <c r="F690" s="25">
        <v>0.86247474150825032</v>
      </c>
      <c r="G690" s="25">
        <v>0.13752525849174965</v>
      </c>
      <c r="H690" s="426" t="e">
        <v>#REF!</v>
      </c>
      <c r="I690" s="25">
        <v>0.74482088898846133</v>
      </c>
      <c r="J690" s="25">
        <v>0.25517911101153862</v>
      </c>
      <c r="K690" s="426" t="e">
        <v>#REF!</v>
      </c>
      <c r="L690" s="25">
        <v>0.19855902011841747</v>
      </c>
      <c r="M690" s="25">
        <v>0.50096918188545869</v>
      </c>
      <c r="N690" s="25">
        <v>0.30047179799612383</v>
      </c>
      <c r="O690" s="25">
        <v>-11.355740187894801</v>
      </c>
      <c r="P690" s="25">
        <v>3.2681680331350368E-2</v>
      </c>
      <c r="Q690" s="25">
        <v>4.6173264679182088E-5</v>
      </c>
      <c r="R690" s="25">
        <v>1.1154830093626726</v>
      </c>
      <c r="S690" s="146"/>
      <c r="T690">
        <v>0.92587156444175323</v>
      </c>
      <c r="U690">
        <v>0.42954987898022262</v>
      </c>
      <c r="V690">
        <v>0.33907624449441742</v>
      </c>
      <c r="W690">
        <v>1</v>
      </c>
      <c r="Y690" s="2">
        <v>717.75275480712946</v>
      </c>
      <c r="Z690" s="2">
        <v>2243.0594322339412</v>
      </c>
      <c r="AA690" s="2">
        <v>1091.0500290282125</v>
      </c>
      <c r="AB690" s="2">
        <v>4459.683396179088</v>
      </c>
      <c r="AC690" s="2">
        <v>565.54307414616369</v>
      </c>
      <c r="AD690" s="2">
        <v>1510.7989199089175</v>
      </c>
      <c r="AE690" s="2">
        <v>552.13904044861761</v>
      </c>
      <c r="AF690" s="2">
        <v>1240.6587961281118</v>
      </c>
      <c r="AG690" s="2">
        <v>108.51531360937669</v>
      </c>
      <c r="AH690" s="2">
        <v>804.70867526671611</v>
      </c>
      <c r="AI690" s="2">
        <v>417613.48681241204</v>
      </c>
      <c r="AJ690" s="2">
        <v>390418.52123522252</v>
      </c>
      <c r="AL690" s="25">
        <v>0.91405296524252955</v>
      </c>
      <c r="AM690" s="25">
        <v>0.91110313742449911</v>
      </c>
      <c r="AN690" s="25">
        <v>0.91366306258276331</v>
      </c>
      <c r="AO690" s="25">
        <v>0.83958039327461331</v>
      </c>
      <c r="AP690" s="25">
        <v>0.72084183899167353</v>
      </c>
      <c r="AQ690" s="25">
        <v>0.91405296524252955</v>
      </c>
      <c r="AR690" s="25">
        <v>0.91110313742449911</v>
      </c>
      <c r="AS690" s="25">
        <v>0.91366306258276331</v>
      </c>
      <c r="AT690" s="25">
        <v>0.83958039327461331</v>
      </c>
      <c r="AU690" s="25">
        <v>0.72084183899167353</v>
      </c>
      <c r="AW690" s="1">
        <v>13.405282325096275</v>
      </c>
      <c r="AX690" s="1">
        <v>15.35538606716317</v>
      </c>
      <c r="AY690" s="2">
        <v>1546842.6630410803</v>
      </c>
      <c r="AZ690" s="1">
        <v>15.531257357701646</v>
      </c>
      <c r="BA690" s="1">
        <v>17.472243478111206</v>
      </c>
      <c r="BB690" s="2">
        <v>1164896.2597106891</v>
      </c>
      <c r="BC690" s="2">
        <f t="shared" si="88"/>
        <v>-381946.40333039127</v>
      </c>
      <c r="BD690" s="242">
        <f t="shared" si="89"/>
        <v>2.1259750326053712</v>
      </c>
      <c r="BE690" s="510">
        <f t="shared" si="83"/>
        <v>-179657.05028168554</v>
      </c>
      <c r="BF690" s="161">
        <f t="shared" si="84"/>
        <v>598002.50897432351</v>
      </c>
      <c r="BG690" s="2">
        <f t="shared" si="85"/>
        <v>1320104.9175215745</v>
      </c>
      <c r="BI690">
        <f t="shared" si="86"/>
        <v>0</v>
      </c>
      <c r="BJ690" s="90">
        <f t="shared" si="87"/>
        <v>1</v>
      </c>
      <c r="BP690" s="206">
        <f t="shared" si="90"/>
        <v>1320104.9175215745</v>
      </c>
    </row>
    <row r="691" spans="1:68">
      <c r="A691" s="11">
        <v>685</v>
      </c>
      <c r="C691" s="25">
        <v>0.92977510115401141</v>
      </c>
      <c r="D691" s="25">
        <v>7.0224898845988579E-2</v>
      </c>
      <c r="E691" s="426" t="e">
        <v>#REF!</v>
      </c>
      <c r="F691" s="25">
        <v>0.85692565198646831</v>
      </c>
      <c r="G691" s="25">
        <v>0.14307434801353164</v>
      </c>
      <c r="H691" s="426" t="e">
        <v>#REF!</v>
      </c>
      <c r="I691" s="25">
        <v>0.74629791982715399</v>
      </c>
      <c r="J691" s="25">
        <v>0.25370208017284607</v>
      </c>
      <c r="K691" s="426" t="e">
        <v>#REF!</v>
      </c>
      <c r="L691" s="25">
        <v>0.15344453142829073</v>
      </c>
      <c r="M691" s="25">
        <v>0.50291493852183478</v>
      </c>
      <c r="N691" s="25">
        <v>0.34364053004987449</v>
      </c>
      <c r="O691" s="25">
        <v>-11.101774508798144</v>
      </c>
      <c r="P691" s="25">
        <v>3.5711599112265228E-2</v>
      </c>
      <c r="Q691" s="25">
        <v>6.7601029476905839E-5</v>
      </c>
      <c r="R691" s="25">
        <v>1.0549202802944608</v>
      </c>
      <c r="S691" s="146"/>
      <c r="T691">
        <v>0.88608778556048939</v>
      </c>
      <c r="U691">
        <v>0.43961316129836786</v>
      </c>
      <c r="V691">
        <v>0.33782856322477123</v>
      </c>
      <c r="W691">
        <v>1</v>
      </c>
      <c r="Y691" s="2">
        <v>2402.8586033683505</v>
      </c>
      <c r="Z691" s="2">
        <v>2800.7921057350977</v>
      </c>
      <c r="AA691" s="2">
        <v>2671.9660685321028</v>
      </c>
      <c r="AB691" s="2">
        <v>5334.7622358564495</v>
      </c>
      <c r="AC691" s="2">
        <v>461.22980138910327</v>
      </c>
      <c r="AD691" s="2">
        <v>591.38866493915702</v>
      </c>
      <c r="AE691" s="2">
        <v>555.81728891356477</v>
      </c>
      <c r="AF691" s="2">
        <v>849.06529529125692</v>
      </c>
      <c r="AG691" s="2">
        <v>118.5732681349935</v>
      </c>
      <c r="AH691" s="2">
        <v>544.71331846868179</v>
      </c>
      <c r="AI691" s="2">
        <v>574892.65119957924</v>
      </c>
      <c r="AJ691" s="2">
        <v>542041.28578704083</v>
      </c>
      <c r="AL691" s="25">
        <v>0.91474835139234556</v>
      </c>
      <c r="AM691" s="25">
        <v>0.9147227714160171</v>
      </c>
      <c r="AN691" s="25">
        <v>0.90517351395999235</v>
      </c>
      <c r="AO691" s="25">
        <v>0.83654342250093083</v>
      </c>
      <c r="AP691" s="25">
        <v>0.70335677173400479</v>
      </c>
      <c r="AQ691" s="25">
        <v>0.91474835139234556</v>
      </c>
      <c r="AR691" s="25">
        <v>0.9147227714160171</v>
      </c>
      <c r="AS691" s="25">
        <v>0.90517351395999235</v>
      </c>
      <c r="AT691" s="25">
        <v>0.83654342250093083</v>
      </c>
      <c r="AU691" s="25">
        <v>0.70335677173400479</v>
      </c>
      <c r="AW691" s="1">
        <v>13.309433222642088</v>
      </c>
      <c r="AX691" s="1">
        <v>15.287679109210307</v>
      </c>
      <c r="AY691" s="2">
        <v>2116018.4221379189</v>
      </c>
      <c r="AZ691" s="1">
        <v>15.518518371567726</v>
      </c>
      <c r="BA691" s="1">
        <v>17.47461892665752</v>
      </c>
      <c r="BB691" s="2">
        <v>1525052.3549691478</v>
      </c>
      <c r="BC691" s="2">
        <f t="shared" si="88"/>
        <v>-590966.06716877106</v>
      </c>
      <c r="BD691" s="242">
        <f t="shared" si="89"/>
        <v>2.209085148925638</v>
      </c>
      <c r="BE691" s="510">
        <f t="shared" si="83"/>
        <v>-267516.20120038395</v>
      </c>
      <c r="BF691" s="161">
        <f t="shared" si="84"/>
        <v>13490.893484815024</v>
      </c>
      <c r="BG691" s="2">
        <f t="shared" si="85"/>
        <v>957910.58448168845</v>
      </c>
      <c r="BI691">
        <f t="shared" si="86"/>
        <v>0</v>
      </c>
      <c r="BJ691" s="90">
        <f t="shared" si="87"/>
        <v>1</v>
      </c>
      <c r="BP691" s="206">
        <f t="shared" si="90"/>
        <v>957910.58448168845</v>
      </c>
    </row>
    <row r="692" spans="1:68">
      <c r="A692" s="11">
        <v>686</v>
      </c>
      <c r="C692" s="25">
        <v>0.92514678044191734</v>
      </c>
      <c r="D692" s="25">
        <v>7.4853219558082662E-2</v>
      </c>
      <c r="E692" s="426" t="e">
        <v>#REF!</v>
      </c>
      <c r="F692" s="25">
        <v>0.8576743731591171</v>
      </c>
      <c r="G692" s="25">
        <v>0.14232562684088287</v>
      </c>
      <c r="H692" s="426" t="e">
        <v>#REF!</v>
      </c>
      <c r="I692" s="25">
        <v>0.73581206500491636</v>
      </c>
      <c r="J692" s="25">
        <v>0.26418793499508364</v>
      </c>
      <c r="K692" s="426" t="e">
        <v>#REF!</v>
      </c>
      <c r="L692" s="25">
        <v>0.15260365672655252</v>
      </c>
      <c r="M692" s="25">
        <v>0.49634598809480163</v>
      </c>
      <c r="N692" s="25">
        <v>0.35105035517864591</v>
      </c>
      <c r="O692" s="25">
        <v>-11.204083468767616</v>
      </c>
      <c r="P692" s="25">
        <v>3.4568420684636419E-2</v>
      </c>
      <c r="Q692" s="25">
        <v>5.8165986410140868E-5</v>
      </c>
      <c r="R692" s="25">
        <v>1.0746188080799002</v>
      </c>
      <c r="S692" s="146"/>
      <c r="T692">
        <v>0.9578624914731404</v>
      </c>
      <c r="U692">
        <v>0.44951428434779711</v>
      </c>
      <c r="V692">
        <v>0.351473167441749</v>
      </c>
      <c r="W692">
        <v>1</v>
      </c>
      <c r="Y692" s="2">
        <v>325.6828133358797</v>
      </c>
      <c r="Z692" s="2">
        <v>535.4681587437567</v>
      </c>
      <c r="AA692" s="2">
        <v>2521.2672544197362</v>
      </c>
      <c r="AB692" s="2">
        <v>4422.007836698207</v>
      </c>
      <c r="AC692" s="2">
        <v>1094.9138709572878</v>
      </c>
      <c r="AD692" s="2">
        <v>1378.9391527270964</v>
      </c>
      <c r="AE692" s="2">
        <v>575.19421957221005</v>
      </c>
      <c r="AF692" s="2">
        <v>913.05117689883627</v>
      </c>
      <c r="AG692" s="2">
        <v>113.30160943866559</v>
      </c>
      <c r="AH692" s="2">
        <v>385.92349328497795</v>
      </c>
      <c r="AI692" s="2">
        <v>775511.79602470086</v>
      </c>
      <c r="AJ692" s="2">
        <v>738322.63344730157</v>
      </c>
      <c r="AL692" s="25">
        <v>0.91786855994018723</v>
      </c>
      <c r="AM692" s="25">
        <v>0.90968587216343011</v>
      </c>
      <c r="AN692" s="25">
        <v>0.9110234749149857</v>
      </c>
      <c r="AO692" s="25">
        <v>0.86913378841147104</v>
      </c>
      <c r="AP692" s="25">
        <v>0.6736660732624451</v>
      </c>
      <c r="AQ692" s="25">
        <v>0.91786855994018723</v>
      </c>
      <c r="AR692" s="25">
        <v>0.90968587216343011</v>
      </c>
      <c r="AS692" s="25">
        <v>0.9110234749149857</v>
      </c>
      <c r="AT692" s="25">
        <v>0.86913378841147104</v>
      </c>
      <c r="AU692" s="25">
        <v>0.6736660732624451</v>
      </c>
      <c r="AW692" s="1">
        <v>13.278163513371709</v>
      </c>
      <c r="AX692" s="1">
        <v>15.255078672152116</v>
      </c>
      <c r="AY692" s="2">
        <v>2666261.7572751432</v>
      </c>
      <c r="AZ692" s="1">
        <v>15.277501266170038</v>
      </c>
      <c r="BA692" s="1">
        <v>17.231432570056281</v>
      </c>
      <c r="BB692" s="2">
        <v>2009828.7318523505</v>
      </c>
      <c r="BC692" s="2">
        <f t="shared" si="88"/>
        <v>-656433.02542279265</v>
      </c>
      <c r="BD692" s="242">
        <f t="shared" si="89"/>
        <v>1.9993377527983291</v>
      </c>
      <c r="BE692" s="510">
        <f t="shared" si="83"/>
        <v>-328325.22894344921</v>
      </c>
      <c r="BF692" s="161">
        <f t="shared" si="84"/>
        <v>-541755.59513566969</v>
      </c>
      <c r="BG692" s="2">
        <f t="shared" si="85"/>
        <v>434571.47073485539</v>
      </c>
      <c r="BI692">
        <f t="shared" si="86"/>
        <v>0</v>
      </c>
      <c r="BJ692" s="90">
        <f t="shared" si="87"/>
        <v>1</v>
      </c>
      <c r="BP692" s="206">
        <f t="shared" si="90"/>
        <v>434571.47073485539</v>
      </c>
    </row>
    <row r="693" spans="1:68">
      <c r="A693" s="11">
        <v>687</v>
      </c>
      <c r="C693" s="25">
        <v>0.93402727074843206</v>
      </c>
      <c r="D693" s="25">
        <v>6.5972729251567996E-2</v>
      </c>
      <c r="E693" s="426" t="e">
        <v>#REF!</v>
      </c>
      <c r="F693" s="25">
        <v>0.8558123740443242</v>
      </c>
      <c r="G693" s="25">
        <v>0.1441876259556758</v>
      </c>
      <c r="H693" s="426" t="e">
        <v>#REF!</v>
      </c>
      <c r="I693" s="25">
        <v>0.75516809311906319</v>
      </c>
      <c r="J693" s="25">
        <v>0.24483190688093676</v>
      </c>
      <c r="K693" s="426" t="e">
        <v>#REF!</v>
      </c>
      <c r="L693" s="25">
        <v>0.13830201557089411</v>
      </c>
      <c r="M693" s="25">
        <v>0.49807411470923935</v>
      </c>
      <c r="N693" s="25">
        <v>0.36362386971986654</v>
      </c>
      <c r="O693" s="25">
        <v>-11.192011812121953</v>
      </c>
      <c r="P693" s="25">
        <v>3.3433383339176115E-2</v>
      </c>
      <c r="Q693" s="25">
        <v>5.6131707339675637E-5</v>
      </c>
      <c r="R693" s="25">
        <v>1.0841765877057277</v>
      </c>
      <c r="S693" s="146"/>
      <c r="T693">
        <v>0.83474045553356768</v>
      </c>
      <c r="U693">
        <v>0.44992575533494245</v>
      </c>
      <c r="V693">
        <v>0.32611520449521736</v>
      </c>
      <c r="W693">
        <v>1</v>
      </c>
      <c r="Y693" s="2">
        <v>38.745670106037117</v>
      </c>
      <c r="Z693" s="2">
        <v>2066.9168844442925</v>
      </c>
      <c r="AA693" s="2">
        <v>138.14901266992999</v>
      </c>
      <c r="AB693" s="2">
        <v>4107.6639554226913</v>
      </c>
      <c r="AC693" s="2">
        <v>1605.9301580803149</v>
      </c>
      <c r="AD693" s="2">
        <v>417.64502763602769</v>
      </c>
      <c r="AE693" s="2">
        <v>466.10906580804334</v>
      </c>
      <c r="AF693" s="2">
        <v>807.55170837533331</v>
      </c>
      <c r="AG693" s="2">
        <v>186.31808847373125</v>
      </c>
      <c r="AH693" s="2">
        <v>331.29247377088103</v>
      </c>
      <c r="AI693" s="2">
        <v>464931.83895543602</v>
      </c>
      <c r="AJ693" s="2">
        <v>428631.71125930984</v>
      </c>
      <c r="AL693" s="25">
        <v>0.92384485643688619</v>
      </c>
      <c r="AM693" s="25">
        <v>0.91685961444415365</v>
      </c>
      <c r="AN693" s="25">
        <v>0.90872810533099857</v>
      </c>
      <c r="AO693" s="25">
        <v>0.83042604465522152</v>
      </c>
      <c r="AP693" s="25">
        <v>0.65148974756173994</v>
      </c>
      <c r="AQ693" s="25">
        <v>0.92384485643688619</v>
      </c>
      <c r="AR693" s="25">
        <v>0.91685961444415365</v>
      </c>
      <c r="AS693" s="25">
        <v>0.90872810533099857</v>
      </c>
      <c r="AT693" s="25">
        <v>0.83042604465522152</v>
      </c>
      <c r="AU693" s="25">
        <v>0.65148974756173994</v>
      </c>
      <c r="AW693" s="1">
        <v>13.112664036269262</v>
      </c>
      <c r="AX693" s="1">
        <v>15.072575599061384</v>
      </c>
      <c r="AY693" s="2">
        <v>1531208.4367437847</v>
      </c>
      <c r="AZ693" s="1">
        <v>15.58411532994891</v>
      </c>
      <c r="BA693" s="1">
        <v>17.478127473408922</v>
      </c>
      <c r="BB693" s="2">
        <v>1049149.4942817767</v>
      </c>
      <c r="BC693" s="2">
        <f t="shared" si="88"/>
        <v>-482058.94246200798</v>
      </c>
      <c r="BD693" s="242">
        <f t="shared" si="89"/>
        <v>2.4714512936796478</v>
      </c>
      <c r="BE693" s="510">
        <f t="shared" si="83"/>
        <v>-195050.95799168639</v>
      </c>
      <c r="BF693" s="161">
        <f t="shared" si="84"/>
        <v>566817.8090592972</v>
      </c>
      <c r="BG693" s="2">
        <f t="shared" si="85"/>
        <v>1444308.9585100487</v>
      </c>
      <c r="BI693">
        <f t="shared" si="86"/>
        <v>0</v>
      </c>
      <c r="BJ693" s="90">
        <f t="shared" si="87"/>
        <v>1</v>
      </c>
      <c r="BP693" s="206">
        <f t="shared" si="90"/>
        <v>1444308.9585100487</v>
      </c>
    </row>
    <row r="694" spans="1:68">
      <c r="A694" s="11">
        <v>688</v>
      </c>
      <c r="C694" s="25">
        <v>0.92875858852907445</v>
      </c>
      <c r="D694" s="25">
        <v>7.1241411470925553E-2</v>
      </c>
      <c r="E694" s="426" t="e">
        <v>#REF!</v>
      </c>
      <c r="F694" s="25">
        <v>0.85572212361802302</v>
      </c>
      <c r="G694" s="25">
        <v>0.14427787638197703</v>
      </c>
      <c r="H694" s="426" t="e">
        <v>#REF!</v>
      </c>
      <c r="I694" s="25">
        <v>0.74815481943293372</v>
      </c>
      <c r="J694" s="25">
        <v>0.25184518056706623</v>
      </c>
      <c r="K694" s="426" t="e">
        <v>#REF!</v>
      </c>
      <c r="L694" s="25">
        <v>0.15486327888475321</v>
      </c>
      <c r="M694" s="25">
        <v>0.49860719405637738</v>
      </c>
      <c r="N694" s="25">
        <v>0.34652952705886936</v>
      </c>
      <c r="O694" s="25">
        <v>-11.496346953366031</v>
      </c>
      <c r="P694" s="25">
        <v>3.7171917003593923E-2</v>
      </c>
      <c r="Q694" s="25">
        <v>4.8442819293155252E-5</v>
      </c>
      <c r="R694" s="25">
        <v>1.1010568485208876</v>
      </c>
      <c r="S694" s="146"/>
      <c r="T694">
        <v>0.93712707318529787</v>
      </c>
      <c r="U694">
        <v>0.44324280208641786</v>
      </c>
      <c r="V694">
        <v>0.33682031779406257</v>
      </c>
      <c r="W694">
        <v>1</v>
      </c>
      <c r="Y694" s="2">
        <v>113.61089799234938</v>
      </c>
      <c r="Z694" s="2">
        <v>7474.2737714045061</v>
      </c>
      <c r="AA694" s="2">
        <v>395.23885010952063</v>
      </c>
      <c r="AB694" s="2">
        <v>247.41229668349948</v>
      </c>
      <c r="AC694" s="2">
        <v>5709.5675271895216</v>
      </c>
      <c r="AD694" s="2">
        <v>3192.1678298152001</v>
      </c>
      <c r="AE694" s="2">
        <v>538.4929211026963</v>
      </c>
      <c r="AF694" s="2">
        <v>1124.2071751494791</v>
      </c>
      <c r="AG694" s="2">
        <v>99.243434211117403</v>
      </c>
      <c r="AH694" s="2">
        <v>484.03657855454554</v>
      </c>
      <c r="AI694" s="2">
        <v>571833.94407157821</v>
      </c>
      <c r="AJ694" s="2">
        <v>543644.33639173454</v>
      </c>
      <c r="AL694" s="25">
        <v>0.91666346089685469</v>
      </c>
      <c r="AM694" s="25">
        <v>0.91056608819731411</v>
      </c>
      <c r="AN694" s="25">
        <v>0.90754946079247667</v>
      </c>
      <c r="AO694" s="25">
        <v>0.85768945004289854</v>
      </c>
      <c r="AP694" s="25">
        <v>0.69262299645907444</v>
      </c>
      <c r="AQ694" s="25">
        <v>0.91666346089685469</v>
      </c>
      <c r="AR694" s="25">
        <v>0.91056608819731411</v>
      </c>
      <c r="AS694" s="25">
        <v>0.90754946079247667</v>
      </c>
      <c r="AT694" s="25">
        <v>0.85768945004289854</v>
      </c>
      <c r="AU694" s="25">
        <v>0.69262299645907444</v>
      </c>
      <c r="AW694" s="1">
        <v>13.342287210689362</v>
      </c>
      <c r="AX694" s="1">
        <v>15.276269355132811</v>
      </c>
      <c r="AY694" s="2">
        <v>2085606.5549134032</v>
      </c>
      <c r="AZ694" s="1">
        <v>15.415088636664953</v>
      </c>
      <c r="BA694" s="1">
        <v>17.34316822314932</v>
      </c>
      <c r="BB694" s="2">
        <v>1393753.308433729</v>
      </c>
      <c r="BC694" s="2">
        <f t="shared" si="88"/>
        <v>-691853.24647967424</v>
      </c>
      <c r="BD694" s="242">
        <f t="shared" si="89"/>
        <v>2.0728014259755909</v>
      </c>
      <c r="BE694" s="510">
        <f t="shared" si="83"/>
        <v>-333776.9058867009</v>
      </c>
      <c r="BF694" s="161">
        <f t="shared" si="84"/>
        <v>49159.39879689482</v>
      </c>
      <c r="BG694" s="2">
        <f t="shared" si="85"/>
        <v>1072660.8734326635</v>
      </c>
      <c r="BI694">
        <f t="shared" si="86"/>
        <v>0</v>
      </c>
      <c r="BJ694" s="90">
        <f t="shared" si="87"/>
        <v>1</v>
      </c>
      <c r="BP694" s="206">
        <f t="shared" si="90"/>
        <v>1072660.8734326635</v>
      </c>
    </row>
    <row r="695" spans="1:68">
      <c r="A695" s="11">
        <v>689</v>
      </c>
      <c r="C695" s="25">
        <v>0.91714557542172215</v>
      </c>
      <c r="D695" s="25">
        <v>8.2854424578277908E-2</v>
      </c>
      <c r="E695" s="426" t="e">
        <v>#REF!</v>
      </c>
      <c r="F695" s="25">
        <v>0.8517170737442501</v>
      </c>
      <c r="G695" s="25">
        <v>0.14828292625574988</v>
      </c>
      <c r="H695" s="426" t="e">
        <v>#REF!</v>
      </c>
      <c r="I695" s="25">
        <v>0.7508991734518734</v>
      </c>
      <c r="J695" s="25">
        <v>0.24910082654812657</v>
      </c>
      <c r="K695" s="426" t="e">
        <v>#REF!</v>
      </c>
      <c r="L695" s="25">
        <v>0.11349841267108929</v>
      </c>
      <c r="M695" s="25">
        <v>0.49971019298265229</v>
      </c>
      <c r="N695" s="25">
        <v>0.38679139434625842</v>
      </c>
      <c r="O695" s="25">
        <v>-11.132562089305369</v>
      </c>
      <c r="P695" s="25">
        <v>3.3793870541750912E-2</v>
      </c>
      <c r="Q695" s="25">
        <v>6.0478687570489956E-5</v>
      </c>
      <c r="R695" s="25">
        <v>1.0781640764867537</v>
      </c>
      <c r="S695" s="146"/>
      <c r="T695">
        <v>1.0342623650375866</v>
      </c>
      <c r="U695">
        <v>0.45839784980764475</v>
      </c>
      <c r="V695">
        <v>0.33184085391561091</v>
      </c>
      <c r="W695">
        <v>1</v>
      </c>
      <c r="Y695" s="2">
        <v>2846.4209435227563</v>
      </c>
      <c r="Z695" s="2">
        <v>5238.5479602934838</v>
      </c>
      <c r="AA695" s="2">
        <v>1443.0332524307644</v>
      </c>
      <c r="AB695" s="2">
        <v>3338.5166265940638</v>
      </c>
      <c r="AC695" s="2">
        <v>2806.2161918630659</v>
      </c>
      <c r="AD695" s="2">
        <v>393.08707970570862</v>
      </c>
      <c r="AE695" s="2">
        <v>503.3723947108453</v>
      </c>
      <c r="AF695" s="2">
        <v>1080.3941444301356</v>
      </c>
      <c r="AG695" s="2">
        <v>91.050920260833124</v>
      </c>
      <c r="AH695" s="2">
        <v>542.84096980806828</v>
      </c>
      <c r="AI695" s="2">
        <v>547851.40579282586</v>
      </c>
      <c r="AJ695" s="2">
        <v>513177.19507271965</v>
      </c>
      <c r="AL695" s="25">
        <v>0.91614711969015172</v>
      </c>
      <c r="AM695" s="25">
        <v>0.91281552523600662</v>
      </c>
      <c r="AN695" s="25">
        <v>0.90384105465126929</v>
      </c>
      <c r="AO695" s="25">
        <v>0.85634313302876541</v>
      </c>
      <c r="AP695" s="25">
        <v>0.66755545241063752</v>
      </c>
      <c r="AQ695" s="25">
        <v>0.91614711969015172</v>
      </c>
      <c r="AR695" s="25">
        <v>0.91281552523600662</v>
      </c>
      <c r="AS695" s="25">
        <v>0.90384105465126929</v>
      </c>
      <c r="AT695" s="25">
        <v>0.85634313302876541</v>
      </c>
      <c r="AU695" s="25">
        <v>0.66755545241063752</v>
      </c>
      <c r="AW695" s="1">
        <v>12.931108122262708</v>
      </c>
      <c r="AX695" s="1">
        <v>14.85804766469391</v>
      </c>
      <c r="AY695" s="2">
        <v>1829154.5867111995</v>
      </c>
      <c r="AZ695" s="1">
        <v>14.853057626310303</v>
      </c>
      <c r="BA695" s="1">
        <v>16.785496939489061</v>
      </c>
      <c r="BB695" s="2">
        <v>1334870.2625378605</v>
      </c>
      <c r="BC695" s="2">
        <f t="shared" si="88"/>
        <v>-494284.32417333894</v>
      </c>
      <c r="BD695" s="242">
        <f t="shared" si="89"/>
        <v>1.9219495040475945</v>
      </c>
      <c r="BE695" s="510">
        <f t="shared" si="83"/>
        <v>-257178.62156751993</v>
      </c>
      <c r="BF695" s="161">
        <f t="shared" si="84"/>
        <v>239822.71285083378</v>
      </c>
      <c r="BG695" s="2">
        <f t="shared" si="85"/>
        <v>1041618.9576717878</v>
      </c>
      <c r="BI695">
        <f t="shared" si="86"/>
        <v>0</v>
      </c>
      <c r="BJ695" s="90">
        <f t="shared" si="87"/>
        <v>1</v>
      </c>
      <c r="BP695" s="206">
        <f t="shared" si="90"/>
        <v>1041618.9576717878</v>
      </c>
    </row>
    <row r="696" spans="1:68">
      <c r="A696" s="11">
        <v>690</v>
      </c>
      <c r="C696" s="25">
        <v>0.93535625255695609</v>
      </c>
      <c r="D696" s="25">
        <v>6.4643747443043867E-2</v>
      </c>
      <c r="E696" s="426" t="e">
        <v>#REF!</v>
      </c>
      <c r="F696" s="25">
        <v>0.85312401911380431</v>
      </c>
      <c r="G696" s="25">
        <v>0.14687598088619563</v>
      </c>
      <c r="H696" s="426" t="e">
        <v>#REF!</v>
      </c>
      <c r="I696" s="25">
        <v>0.75416140448015923</v>
      </c>
      <c r="J696" s="25">
        <v>0.24583859551984075</v>
      </c>
      <c r="K696" s="426" t="e">
        <v>#REF!</v>
      </c>
      <c r="L696" s="25">
        <v>0.13264127391617364</v>
      </c>
      <c r="M696" s="25">
        <v>0.4962359781457078</v>
      </c>
      <c r="N696" s="25">
        <v>0.37112274793811861</v>
      </c>
      <c r="O696" s="25">
        <v>-11.242454860690241</v>
      </c>
      <c r="P696" s="25">
        <v>3.5585091859608675E-2</v>
      </c>
      <c r="Q696" s="25">
        <v>5.8418320940909206E-5</v>
      </c>
      <c r="R696" s="25">
        <v>1.0820348276693446</v>
      </c>
      <c r="S696" s="146"/>
      <c r="T696">
        <v>0.88938346136702839</v>
      </c>
      <c r="U696">
        <v>0.45757180723457447</v>
      </c>
      <c r="V696">
        <v>0.32703437386675899</v>
      </c>
      <c r="W696">
        <v>1</v>
      </c>
      <c r="Y696" s="2">
        <v>1702.7128711415105</v>
      </c>
      <c r="Z696" s="2">
        <v>7402.8985464125235</v>
      </c>
      <c r="AA696" s="2">
        <v>676.61542476956811</v>
      </c>
      <c r="AB696" s="2">
        <v>1590.2640466471657</v>
      </c>
      <c r="AC696" s="2">
        <v>147.13571250126384</v>
      </c>
      <c r="AD696" s="2">
        <v>1550.4813355014574</v>
      </c>
      <c r="AE696" s="2">
        <v>614.45095685048136</v>
      </c>
      <c r="AF696" s="2">
        <v>1165.8421914692542</v>
      </c>
      <c r="AG696" s="2">
        <v>129.35697794660123</v>
      </c>
      <c r="AH696" s="2">
        <v>193.57666357326917</v>
      </c>
      <c r="AI696" s="2">
        <v>434990.55380887387</v>
      </c>
      <c r="AJ696" s="2">
        <v>407806.68320969422</v>
      </c>
      <c r="AL696" s="25">
        <v>0.91912266014442623</v>
      </c>
      <c r="AM696" s="25">
        <v>0.91574052145760398</v>
      </c>
      <c r="AN696" s="25">
        <v>0.89801601390832708</v>
      </c>
      <c r="AO696" s="25">
        <v>0.84206066705237592</v>
      </c>
      <c r="AP696" s="25">
        <v>0.81408760737402297</v>
      </c>
      <c r="AQ696" s="25">
        <v>0.91912266014442623</v>
      </c>
      <c r="AR696" s="25">
        <v>0.91574052145760398</v>
      </c>
      <c r="AS696" s="25">
        <v>0.89801601390832708</v>
      </c>
      <c r="AT696" s="25">
        <v>0.84206066705237592</v>
      </c>
      <c r="AU696" s="25">
        <v>0.81408760737402297</v>
      </c>
      <c r="AW696" s="1">
        <v>13.690964256123607</v>
      </c>
      <c r="AX696" s="1">
        <v>15.26533256429858</v>
      </c>
      <c r="AY696" s="2">
        <v>1448126.067268044</v>
      </c>
      <c r="AZ696" s="1">
        <v>15.772938742742838</v>
      </c>
      <c r="BA696" s="1">
        <v>17.448384652325394</v>
      </c>
      <c r="BB696" s="2">
        <v>964033.39287088194</v>
      </c>
      <c r="BC696" s="2">
        <f t="shared" si="88"/>
        <v>-484092.67439716205</v>
      </c>
      <c r="BD696" s="242">
        <f t="shared" si="89"/>
        <v>2.0819744866192309</v>
      </c>
      <c r="BE696" s="510">
        <f t="shared" si="83"/>
        <v>-232516.14153218825</v>
      </c>
      <c r="BF696" s="161">
        <f t="shared" si="84"/>
        <v>742428.21371173323</v>
      </c>
      <c r="BG696" s="2">
        <f t="shared" si="85"/>
        <v>1559636.8059679721</v>
      </c>
      <c r="BI696">
        <f t="shared" si="86"/>
        <v>0</v>
      </c>
      <c r="BJ696" s="90">
        <f t="shared" si="87"/>
        <v>1</v>
      </c>
      <c r="BP696" s="206">
        <f t="shared" si="90"/>
        <v>1559636.8059679721</v>
      </c>
    </row>
    <row r="697" spans="1:68">
      <c r="A697" s="11">
        <v>691</v>
      </c>
      <c r="C697" s="25">
        <v>0.93140310895535272</v>
      </c>
      <c r="D697" s="25">
        <v>6.8596891044647293E-2</v>
      </c>
      <c r="E697" s="426" t="e">
        <v>#REF!</v>
      </c>
      <c r="F697" s="25">
        <v>0.85654462297364797</v>
      </c>
      <c r="G697" s="25">
        <v>0.14345537702635208</v>
      </c>
      <c r="H697" s="426" t="e">
        <v>#REF!</v>
      </c>
      <c r="I697" s="25">
        <v>0.7413560124895382</v>
      </c>
      <c r="J697" s="25">
        <v>0.25864398751046186</v>
      </c>
      <c r="K697" s="426" t="e">
        <v>#REF!</v>
      </c>
      <c r="L697" s="25">
        <v>0.11742546835319168</v>
      </c>
      <c r="M697" s="25">
        <v>0.5060092788675159</v>
      </c>
      <c r="N697" s="25">
        <v>0.37656525277929243</v>
      </c>
      <c r="O697" s="25">
        <v>-11.117048107163418</v>
      </c>
      <c r="P697" s="25">
        <v>3.6033022420337353E-2</v>
      </c>
      <c r="Q697" s="25">
        <v>6.7481223745865436E-5</v>
      </c>
      <c r="R697" s="25">
        <v>1.0545312608960098</v>
      </c>
      <c r="S697" s="146"/>
      <c r="T697">
        <v>0.93245073682009383</v>
      </c>
      <c r="U697">
        <v>0.44965350009525762</v>
      </c>
      <c r="V697">
        <v>0.34262944068722501</v>
      </c>
      <c r="W697">
        <v>1</v>
      </c>
      <c r="Y697" s="2">
        <v>837.20734028904712</v>
      </c>
      <c r="Z697" s="2">
        <v>753.66825329600965</v>
      </c>
      <c r="AA697" s="2">
        <v>849.73277053008644</v>
      </c>
      <c r="AB697" s="2">
        <v>2046.0827050205432</v>
      </c>
      <c r="AC697" s="2">
        <v>785.69274693043337</v>
      </c>
      <c r="AD697" s="2">
        <v>157.07156986136488</v>
      </c>
      <c r="AE697" s="2">
        <v>565.02080244161482</v>
      </c>
      <c r="AF697" s="2">
        <v>1013.5351231487068</v>
      </c>
      <c r="AG697" s="2">
        <v>177.94581042937517</v>
      </c>
      <c r="AH697" s="2">
        <v>351.70543653732528</v>
      </c>
      <c r="AI697" s="2">
        <v>392031.54403310915</v>
      </c>
      <c r="AJ697" s="2">
        <v>369903.98161723453</v>
      </c>
      <c r="AL697" s="25">
        <v>0.92398417006412148</v>
      </c>
      <c r="AM697" s="25">
        <v>0.90855586565257984</v>
      </c>
      <c r="AN697" s="25">
        <v>0.90978107093290217</v>
      </c>
      <c r="AO697" s="25">
        <v>0.85695226605109076</v>
      </c>
      <c r="AP697" s="25">
        <v>0.81400964215128035</v>
      </c>
      <c r="AQ697" s="25">
        <v>0.92398417006412148</v>
      </c>
      <c r="AR697" s="25">
        <v>0.90855586565257984</v>
      </c>
      <c r="AS697" s="25">
        <v>0.90978107093290217</v>
      </c>
      <c r="AT697" s="25">
        <v>0.85695226605109076</v>
      </c>
      <c r="AU697" s="25">
        <v>0.81400964215128035</v>
      </c>
      <c r="AW697" s="1">
        <v>13.789930504852721</v>
      </c>
      <c r="AX697" s="1">
        <v>15.329712572562093</v>
      </c>
      <c r="AY697" s="2">
        <v>1287403.2794997997</v>
      </c>
      <c r="AZ697" s="1">
        <v>15.729893143583801</v>
      </c>
      <c r="BA697" s="1">
        <v>17.362707301563471</v>
      </c>
      <c r="BB697" s="2">
        <v>931637.55226517562</v>
      </c>
      <c r="BC697" s="2">
        <f t="shared" si="88"/>
        <v>-355765.72723462409</v>
      </c>
      <c r="BD697" s="242">
        <f t="shared" si="89"/>
        <v>1.93996263873108</v>
      </c>
      <c r="BE697" s="510">
        <f t="shared" si="83"/>
        <v>-183387.92723726304</v>
      </c>
      <c r="BF697" s="161">
        <f t="shared" si="84"/>
        <v>918985.60127663589</v>
      </c>
      <c r="BG697" s="2">
        <f t="shared" si="85"/>
        <v>1585145.3507082327</v>
      </c>
      <c r="BI697">
        <f t="shared" si="86"/>
        <v>0</v>
      </c>
      <c r="BJ697" s="90">
        <f t="shared" si="87"/>
        <v>1</v>
      </c>
      <c r="BP697" s="206">
        <f t="shared" si="90"/>
        <v>1585145.3507082327</v>
      </c>
    </row>
    <row r="698" spans="1:68">
      <c r="A698" s="11">
        <v>692</v>
      </c>
      <c r="C698" s="25">
        <v>0.93113287093936759</v>
      </c>
      <c r="D698" s="25">
        <v>6.8867129060632401E-2</v>
      </c>
      <c r="E698" s="426" t="e">
        <v>#REF!</v>
      </c>
      <c r="F698" s="25">
        <v>0.85266620158078721</v>
      </c>
      <c r="G698" s="25">
        <v>0.14733379841921276</v>
      </c>
      <c r="H698" s="426" t="e">
        <v>#REF!</v>
      </c>
      <c r="I698" s="25">
        <v>0.76377826961371376</v>
      </c>
      <c r="J698" s="25">
        <v>0.23622173038628627</v>
      </c>
      <c r="K698" s="426" t="e">
        <v>#REF!</v>
      </c>
      <c r="L698" s="25">
        <v>0.16356821553986473</v>
      </c>
      <c r="M698" s="25">
        <v>0.50001605909518032</v>
      </c>
      <c r="N698" s="25">
        <v>0.33641572536495495</v>
      </c>
      <c r="O698" s="25">
        <v>-11.158646678352179</v>
      </c>
      <c r="P698" s="25">
        <v>3.4243240063758049E-2</v>
      </c>
      <c r="Q698" s="25">
        <v>6.0044140232445647E-5</v>
      </c>
      <c r="R698" s="25">
        <v>1.0752312036260845</v>
      </c>
      <c r="S698" s="146"/>
      <c r="T698">
        <v>0.9337252910493915</v>
      </c>
      <c r="U698">
        <v>0.45963005217885017</v>
      </c>
      <c r="V698">
        <v>0.31563774031463054</v>
      </c>
      <c r="W698">
        <v>1</v>
      </c>
      <c r="Y698" s="2">
        <v>296.86508651901306</v>
      </c>
      <c r="Z698" s="2">
        <v>710.543475503997</v>
      </c>
      <c r="AA698" s="2">
        <v>3080.5884549338712</v>
      </c>
      <c r="AB698" s="2">
        <v>2428.6332092997682</v>
      </c>
      <c r="AC698" s="2">
        <v>305.90550020516588</v>
      </c>
      <c r="AD698" s="2">
        <v>5480.7038750942465</v>
      </c>
      <c r="AE698" s="2">
        <v>531.40421162704911</v>
      </c>
      <c r="AF698" s="2">
        <v>1124.8925925961919</v>
      </c>
      <c r="AG698" s="2">
        <v>53.899386594175887</v>
      </c>
      <c r="AH698" s="2">
        <v>440.67061602241029</v>
      </c>
      <c r="AI698" s="2">
        <v>425061.65522566764</v>
      </c>
      <c r="AJ698" s="2">
        <v>391201.30824312277</v>
      </c>
      <c r="AL698" s="25">
        <v>0.92264695112793282</v>
      </c>
      <c r="AM698" s="25">
        <v>0.91075674529613226</v>
      </c>
      <c r="AN698" s="25">
        <v>0.91302201862473065</v>
      </c>
      <c r="AO698" s="25">
        <v>0.87332407549592572</v>
      </c>
      <c r="AP698" s="25">
        <v>0.67892564953176171</v>
      </c>
      <c r="AQ698" s="25">
        <v>0.92264695112793282</v>
      </c>
      <c r="AR698" s="25">
        <v>0.91075674529613226</v>
      </c>
      <c r="AS698" s="25">
        <v>0.91302201862473065</v>
      </c>
      <c r="AT698" s="25">
        <v>0.87332407549592572</v>
      </c>
      <c r="AU698" s="25">
        <v>0.67892564953176171</v>
      </c>
      <c r="AW698" s="1">
        <v>13.561996669960902</v>
      </c>
      <c r="AX698" s="1">
        <v>15.489190022355462</v>
      </c>
      <c r="AY698" s="2">
        <v>1420498.8836407217</v>
      </c>
      <c r="AZ698" s="1">
        <v>15.62827374395642</v>
      </c>
      <c r="BA698" s="1">
        <v>17.522512608218555</v>
      </c>
      <c r="BB698" s="2">
        <v>1166255.7261392879</v>
      </c>
      <c r="BC698" s="2">
        <f t="shared" si="88"/>
        <v>-254243.15750143374</v>
      </c>
      <c r="BD698" s="242">
        <f t="shared" si="89"/>
        <v>2.0662770739955185</v>
      </c>
      <c r="BE698" s="510">
        <f t="shared" si="83"/>
        <v>-123044.07801893134</v>
      </c>
      <c r="BF698" s="161">
        <f t="shared" si="84"/>
        <v>749420.58355302247</v>
      </c>
      <c r="BG698" s="2">
        <f t="shared" si="85"/>
        <v>1334268.0728937392</v>
      </c>
      <c r="BI698">
        <f t="shared" si="86"/>
        <v>0</v>
      </c>
      <c r="BJ698" s="90">
        <f t="shared" si="87"/>
        <v>1</v>
      </c>
      <c r="BP698" s="206">
        <f t="shared" si="90"/>
        <v>1334268.0728937392</v>
      </c>
    </row>
    <row r="699" spans="1:68">
      <c r="A699" s="11">
        <v>693</v>
      </c>
      <c r="C699" s="25">
        <v>0.92080255321986548</v>
      </c>
      <c r="D699" s="25">
        <v>7.9197446780134503E-2</v>
      </c>
      <c r="E699" s="426" t="e">
        <v>#REF!</v>
      </c>
      <c r="F699" s="25">
        <v>0.85732942860701233</v>
      </c>
      <c r="G699" s="25">
        <v>0.14267057139298764</v>
      </c>
      <c r="H699" s="426" t="e">
        <v>#REF!</v>
      </c>
      <c r="I699" s="25">
        <v>0.75727529177720232</v>
      </c>
      <c r="J699" s="25">
        <v>0.24272470822279765</v>
      </c>
      <c r="K699" s="426" t="e">
        <v>#REF!</v>
      </c>
      <c r="L699" s="25">
        <v>0.13063369926038593</v>
      </c>
      <c r="M699" s="25">
        <v>0.50045690734440051</v>
      </c>
      <c r="N699" s="25">
        <v>0.36890939339521356</v>
      </c>
      <c r="O699" s="25">
        <v>-11.228004903045372</v>
      </c>
      <c r="P699" s="25">
        <v>3.7229559899897097E-2</v>
      </c>
      <c r="Q699" s="25">
        <v>6.3506811681132176E-5</v>
      </c>
      <c r="R699" s="25">
        <v>1.0621456462137193</v>
      </c>
      <c r="S699" s="146"/>
      <c r="T699">
        <v>1.008648521067159</v>
      </c>
      <c r="U699">
        <v>0.4509698623557028</v>
      </c>
      <c r="V699">
        <v>0.32200858904646823</v>
      </c>
      <c r="W699">
        <v>1</v>
      </c>
      <c r="Y699" s="2">
        <v>47.441529708449877</v>
      </c>
      <c r="Z699" s="2">
        <v>2622.49716495029</v>
      </c>
      <c r="AA699" s="2">
        <v>1801.1037557955563</v>
      </c>
      <c r="AB699" s="2">
        <v>6054.8053098860191</v>
      </c>
      <c r="AC699" s="2">
        <v>2809.8588570342217</v>
      </c>
      <c r="AD699" s="2">
        <v>735.09978210466431</v>
      </c>
      <c r="AE699" s="2">
        <v>567.55422441837038</v>
      </c>
      <c r="AF699" s="2">
        <v>1182.1286866162607</v>
      </c>
      <c r="AG699" s="2">
        <v>80.074045110357957</v>
      </c>
      <c r="AH699" s="2">
        <v>591.73896805147899</v>
      </c>
      <c r="AI699" s="2">
        <v>646149.65899793629</v>
      </c>
      <c r="AJ699" s="2">
        <v>613443.18739159009</v>
      </c>
      <c r="AL699" s="25">
        <v>0.91478334946024331</v>
      </c>
      <c r="AM699" s="25">
        <v>0.91169391387043053</v>
      </c>
      <c r="AN699" s="25">
        <v>0.91850463483939948</v>
      </c>
      <c r="AO699" s="25">
        <v>0.90179062727089887</v>
      </c>
      <c r="AP699" s="25">
        <v>0.77438745277639964</v>
      </c>
      <c r="AQ699" s="25">
        <v>0.91478334946024331</v>
      </c>
      <c r="AR699" s="25">
        <v>0.91169391387043053</v>
      </c>
      <c r="AS699" s="25">
        <v>0.91850463483939948</v>
      </c>
      <c r="AT699" s="25">
        <v>0.90179062727089887</v>
      </c>
      <c r="AU699" s="25">
        <v>0.77438745277639964</v>
      </c>
      <c r="AW699" s="1">
        <v>13.483458783094449</v>
      </c>
      <c r="AX699" s="1">
        <v>15.161694000760734</v>
      </c>
      <c r="AY699" s="2">
        <v>2222219.8437026017</v>
      </c>
      <c r="AZ699" s="1">
        <v>15.394686768990606</v>
      </c>
      <c r="BA699" s="1">
        <v>17.131453779207362</v>
      </c>
      <c r="BB699" s="2">
        <v>1689067.4362289701</v>
      </c>
      <c r="BC699" s="2">
        <f t="shared" si="88"/>
        <v>-533152.40747363167</v>
      </c>
      <c r="BD699" s="242">
        <f t="shared" si="89"/>
        <v>1.9112279858961578</v>
      </c>
      <c r="BE699" s="510">
        <f t="shared" si="83"/>
        <v>-278958.03714052524</v>
      </c>
      <c r="BF699" s="161">
        <f t="shared" si="84"/>
        <v>-64866.43840749003</v>
      </c>
      <c r="BG699" s="2">
        <f t="shared" si="85"/>
        <v>774082.446809527</v>
      </c>
      <c r="BI699">
        <f t="shared" si="86"/>
        <v>0</v>
      </c>
      <c r="BJ699" s="90">
        <f t="shared" si="87"/>
        <v>1</v>
      </c>
      <c r="BP699" s="206">
        <f t="shared" si="90"/>
        <v>774082.446809527</v>
      </c>
    </row>
    <row r="700" spans="1:68">
      <c r="A700" s="11">
        <v>694</v>
      </c>
      <c r="C700" s="25">
        <v>0.93164464243452572</v>
      </c>
      <c r="D700" s="25">
        <v>6.8355357565474284E-2</v>
      </c>
      <c r="E700" s="426" t="e">
        <v>#REF!</v>
      </c>
      <c r="F700" s="25">
        <v>0.86150809041712884</v>
      </c>
      <c r="G700" s="25">
        <v>0.13849190958287114</v>
      </c>
      <c r="H700" s="426" t="e">
        <v>#REF!</v>
      </c>
      <c r="I700" s="25">
        <v>0.73141712485138166</v>
      </c>
      <c r="J700" s="25">
        <v>0.26858287514861834</v>
      </c>
      <c r="K700" s="426" t="e">
        <v>#REF!</v>
      </c>
      <c r="L700" s="25">
        <v>0.10431948122452805</v>
      </c>
      <c r="M700" s="25">
        <v>0.50117180529918925</v>
      </c>
      <c r="N700" s="25">
        <v>0.39450871347628269</v>
      </c>
      <c r="O700" s="25">
        <v>-10.865856184956302</v>
      </c>
      <c r="P700" s="25">
        <v>3.1896141770824171E-2</v>
      </c>
      <c r="Q700" s="25">
        <v>7.2914850394400297E-5</v>
      </c>
      <c r="R700" s="25">
        <v>1.053445877614787</v>
      </c>
      <c r="S700" s="146"/>
      <c r="T700">
        <v>0.92045374304579441</v>
      </c>
      <c r="U700">
        <v>0.430348037277756</v>
      </c>
      <c r="V700">
        <v>0.35728026085729964</v>
      </c>
      <c r="W700">
        <v>1</v>
      </c>
      <c r="Y700" s="2">
        <v>146.46714584214169</v>
      </c>
      <c r="Z700" s="2">
        <v>498.74196363983992</v>
      </c>
      <c r="AA700" s="2">
        <v>583.23362091634363</v>
      </c>
      <c r="AB700" s="2">
        <v>3491.5918402833659</v>
      </c>
      <c r="AC700" s="2">
        <v>148.23181822995642</v>
      </c>
      <c r="AD700" s="2">
        <v>985.48566393069927</v>
      </c>
      <c r="AE700" s="2">
        <v>585.07054787049628</v>
      </c>
      <c r="AF700" s="2">
        <v>930.71946709608346</v>
      </c>
      <c r="AG700" s="2">
        <v>93.439109660807588</v>
      </c>
      <c r="AH700" s="2">
        <v>288.44530869177538</v>
      </c>
      <c r="AI700" s="2">
        <v>466050.84243081883</v>
      </c>
      <c r="AJ700" s="2">
        <v>436036.85549688112</v>
      </c>
      <c r="AL700" s="25">
        <v>0.91646223227534285</v>
      </c>
      <c r="AM700" s="25">
        <v>0.91532845581992239</v>
      </c>
      <c r="AN700" s="25">
        <v>0.91083089543395512</v>
      </c>
      <c r="AO700" s="25">
        <v>0.8722204189315137</v>
      </c>
      <c r="AP700" s="25">
        <v>0.72877290634156211</v>
      </c>
      <c r="AQ700" s="25">
        <v>0.91646223227534285</v>
      </c>
      <c r="AR700" s="25">
        <v>0.91532845581992239</v>
      </c>
      <c r="AS700" s="25">
        <v>0.91083089543395512</v>
      </c>
      <c r="AT700" s="25">
        <v>0.8722204189315137</v>
      </c>
      <c r="AU700" s="25">
        <v>0.72877290634156211</v>
      </c>
      <c r="AW700" s="1">
        <v>13.356515726917907</v>
      </c>
      <c r="AX700" s="1">
        <v>15.109582122334192</v>
      </c>
      <c r="AY700" s="2">
        <v>1395074.9154584827</v>
      </c>
      <c r="AZ700" s="1">
        <v>15.478156815583514</v>
      </c>
      <c r="BA700" s="1">
        <v>17.265995522336656</v>
      </c>
      <c r="BB700" s="2">
        <v>1044225.0692186422</v>
      </c>
      <c r="BC700" s="2">
        <f t="shared" si="88"/>
        <v>-350849.8462398405</v>
      </c>
      <c r="BD700" s="242">
        <f t="shared" si="89"/>
        <v>2.1216410886656067</v>
      </c>
      <c r="BE700" s="510">
        <f t="shared" si="83"/>
        <v>-165367.20000106396</v>
      </c>
      <c r="BF700" s="161">
        <f t="shared" si="84"/>
        <v>741967.60084838234</v>
      </c>
      <c r="BG700" s="2">
        <f t="shared" si="85"/>
        <v>1432280.0212747203</v>
      </c>
      <c r="BI700">
        <f t="shared" si="86"/>
        <v>0</v>
      </c>
      <c r="BJ700" s="90">
        <f t="shared" si="87"/>
        <v>1</v>
      </c>
      <c r="BP700" s="206">
        <f t="shared" si="90"/>
        <v>1432280.0212747203</v>
      </c>
    </row>
    <row r="701" spans="1:68">
      <c r="A701" s="11">
        <v>695</v>
      </c>
      <c r="C701" s="25">
        <v>0.92540271243765138</v>
      </c>
      <c r="D701" s="25">
        <v>7.4597287562348638E-2</v>
      </c>
      <c r="E701" s="426" t="e">
        <v>#REF!</v>
      </c>
      <c r="F701" s="25">
        <v>0.85841152534084553</v>
      </c>
      <c r="G701" s="25">
        <v>0.14158847465915445</v>
      </c>
      <c r="H701" s="426" t="e">
        <v>#REF!</v>
      </c>
      <c r="I701" s="25">
        <v>0.76412145046365598</v>
      </c>
      <c r="J701" s="25">
        <v>0.23587854953634396</v>
      </c>
      <c r="K701" s="426" t="e">
        <v>#REF!</v>
      </c>
      <c r="L701" s="25">
        <v>9.8884902034745314E-2</v>
      </c>
      <c r="M701" s="25">
        <v>0.4998225293301275</v>
      </c>
      <c r="N701" s="25">
        <v>0.40129256863512719</v>
      </c>
      <c r="O701" s="25">
        <v>-11.349089157127413</v>
      </c>
      <c r="P701" s="25">
        <v>3.2273415311054425E-2</v>
      </c>
      <c r="Q701" s="25">
        <v>4.5691160007338671E-5</v>
      </c>
      <c r="R701" s="25">
        <v>1.1123750203334035</v>
      </c>
      <c r="S701" s="146"/>
      <c r="T701">
        <v>1.0120320906150908</v>
      </c>
      <c r="U701">
        <v>0.44628355257880925</v>
      </c>
      <c r="V701">
        <v>0.3143070201248846</v>
      </c>
      <c r="W701">
        <v>1</v>
      </c>
      <c r="Y701" s="2">
        <v>1078.8384304826898</v>
      </c>
      <c r="Z701" s="2">
        <v>6627.2158954688584</v>
      </c>
      <c r="AA701" s="2">
        <v>1102.7081944644403</v>
      </c>
      <c r="AB701" s="2">
        <v>5589.7837038894668</v>
      </c>
      <c r="AC701" s="2">
        <v>1409.2009531308374</v>
      </c>
      <c r="AD701" s="2">
        <v>3305.4829104816449</v>
      </c>
      <c r="AE701" s="2">
        <v>565.62750061257611</v>
      </c>
      <c r="AF701" s="2">
        <v>1077.0541767285188</v>
      </c>
      <c r="AG701" s="2">
        <v>107.41640776296452</v>
      </c>
      <c r="AH701" s="2">
        <v>401.11151342208166</v>
      </c>
      <c r="AI701" s="2">
        <v>463213.18451346661</v>
      </c>
      <c r="AJ701" s="2">
        <v>428761.55422344623</v>
      </c>
      <c r="AL701" s="25">
        <v>0.91504711317750398</v>
      </c>
      <c r="AM701" s="25">
        <v>0.91597215297585666</v>
      </c>
      <c r="AN701" s="25">
        <v>0.91718845591516485</v>
      </c>
      <c r="AO701" s="25">
        <v>0.84339687403968389</v>
      </c>
      <c r="AP701" s="25">
        <v>0.71322322190434928</v>
      </c>
      <c r="AQ701" s="25">
        <v>0.91504711317750398</v>
      </c>
      <c r="AR701" s="25">
        <v>0.91597215297585666</v>
      </c>
      <c r="AS701" s="25">
        <v>0.91718845591516485</v>
      </c>
      <c r="AT701" s="25">
        <v>0.84339687403968389</v>
      </c>
      <c r="AU701" s="25">
        <v>0.71322322190434928</v>
      </c>
      <c r="AW701" s="1">
        <v>13.23619959788363</v>
      </c>
      <c r="AX701" s="1">
        <v>15.018986500052577</v>
      </c>
      <c r="AY701" s="2">
        <v>1409327.5874282569</v>
      </c>
      <c r="AZ701" s="1">
        <v>15.263876109826356</v>
      </c>
      <c r="BA701" s="1">
        <v>17.068548170414861</v>
      </c>
      <c r="BB701" s="2">
        <v>1089282.9722129276</v>
      </c>
      <c r="BC701" s="2">
        <f t="shared" si="88"/>
        <v>-320044.61521532922</v>
      </c>
      <c r="BD701" s="242">
        <f t="shared" si="89"/>
        <v>2.027676511942726</v>
      </c>
      <c r="BE701" s="510">
        <f t="shared" si="83"/>
        <v>-157838.10352899588</v>
      </c>
      <c r="BF701" s="161">
        <f t="shared" si="84"/>
        <v>708464.34823312378</v>
      </c>
      <c r="BG701" s="2">
        <f t="shared" si="85"/>
        <v>1352937.2053592892</v>
      </c>
      <c r="BI701">
        <f t="shared" si="86"/>
        <v>0</v>
      </c>
      <c r="BJ701" s="90">
        <f t="shared" si="87"/>
        <v>1</v>
      </c>
      <c r="BP701" s="206">
        <f t="shared" si="90"/>
        <v>1352937.2053592892</v>
      </c>
    </row>
    <row r="702" spans="1:68">
      <c r="A702" s="11">
        <v>696</v>
      </c>
      <c r="C702" s="25">
        <v>0.93318057407601596</v>
      </c>
      <c r="D702" s="25">
        <v>6.6819425923984044E-2</v>
      </c>
      <c r="E702" s="426" t="e">
        <v>#REF!</v>
      </c>
      <c r="F702" s="25">
        <v>0.85233616568308213</v>
      </c>
      <c r="G702" s="25">
        <v>0.14766383431691782</v>
      </c>
      <c r="H702" s="426" t="e">
        <v>#REF!</v>
      </c>
      <c r="I702" s="25">
        <v>0.75770708069783477</v>
      </c>
      <c r="J702" s="25">
        <v>0.24229291930216526</v>
      </c>
      <c r="K702" s="426" t="e">
        <v>#REF!</v>
      </c>
      <c r="L702" s="25">
        <v>0.16438606603816058</v>
      </c>
      <c r="M702" s="25">
        <v>0.50193263245342956</v>
      </c>
      <c r="N702" s="25">
        <v>0.33368130150840986</v>
      </c>
      <c r="O702" s="25">
        <v>-10.925334806544663</v>
      </c>
      <c r="P702" s="25">
        <v>3.2543702116194083E-2</v>
      </c>
      <c r="Q702" s="25">
        <v>7.0598665376134917E-5</v>
      </c>
      <c r="R702" s="25">
        <v>1.0567555231737622</v>
      </c>
      <c r="S702" s="146"/>
      <c r="T702">
        <v>0.89815154811678877</v>
      </c>
      <c r="U702">
        <v>0.45121899855922537</v>
      </c>
      <c r="V702">
        <v>0.32387066712956258</v>
      </c>
      <c r="W702">
        <v>1</v>
      </c>
      <c r="Y702" s="2">
        <v>205.24463053493596</v>
      </c>
      <c r="Z702" s="2">
        <v>4509.4985693239787</v>
      </c>
      <c r="AA702" s="2">
        <v>133.86670202472706</v>
      </c>
      <c r="AB702" s="2">
        <v>1471.0421555941696</v>
      </c>
      <c r="AC702" s="2">
        <v>504.626784369782</v>
      </c>
      <c r="AD702" s="2">
        <v>1494.2333809712204</v>
      </c>
      <c r="AE702" s="2">
        <v>624.95541547601511</v>
      </c>
      <c r="AF702" s="2">
        <v>1041.6296139759379</v>
      </c>
      <c r="AG702" s="2">
        <v>117.60440904471206</v>
      </c>
      <c r="AH702" s="2">
        <v>337.9839023401438</v>
      </c>
      <c r="AI702" s="2">
        <v>531229.88619844383</v>
      </c>
      <c r="AJ702" s="2">
        <v>492121.87127872492</v>
      </c>
      <c r="AL702" s="25">
        <v>0.92272518035323814</v>
      </c>
      <c r="AM702" s="25">
        <v>0.91306608312516391</v>
      </c>
      <c r="AN702" s="25">
        <v>0.90743023499451003</v>
      </c>
      <c r="AO702" s="25">
        <v>0.85773385316115847</v>
      </c>
      <c r="AP702" s="25">
        <v>0.74792273139040821</v>
      </c>
      <c r="AQ702" s="25">
        <v>0.92272518035323814</v>
      </c>
      <c r="AR702" s="25">
        <v>0.91306608312516391</v>
      </c>
      <c r="AS702" s="25">
        <v>0.90743023499451003</v>
      </c>
      <c r="AT702" s="25">
        <v>0.85773385316115847</v>
      </c>
      <c r="AU702" s="25">
        <v>0.74792273139040821</v>
      </c>
      <c r="AW702" s="1">
        <v>13.717476347862672</v>
      </c>
      <c r="AX702" s="1">
        <v>15.47987955537716</v>
      </c>
      <c r="AY702" s="2">
        <v>1873663.5238724241</v>
      </c>
      <c r="AZ702" s="1">
        <v>15.804466796830752</v>
      </c>
      <c r="BA702" s="1">
        <v>17.587311529359962</v>
      </c>
      <c r="BB702" s="2">
        <v>1277981.3287306062</v>
      </c>
      <c r="BC702" s="2">
        <f t="shared" si="88"/>
        <v>-595682.19514181791</v>
      </c>
      <c r="BD702" s="242">
        <f t="shared" si="89"/>
        <v>2.0869904489680806</v>
      </c>
      <c r="BE702" s="510">
        <f t="shared" si="83"/>
        <v>-285426.41171949537</v>
      </c>
      <c r="BF702" s="161">
        <f t="shared" si="84"/>
        <v>321132.69178560353</v>
      </c>
      <c r="BG702" s="2">
        <f t="shared" si="85"/>
        <v>1250733.3587623143</v>
      </c>
      <c r="BI702">
        <f t="shared" si="86"/>
        <v>0</v>
      </c>
      <c r="BJ702" s="90">
        <f t="shared" si="87"/>
        <v>1</v>
      </c>
      <c r="BP702" s="206">
        <f t="shared" si="90"/>
        <v>1250733.3587623143</v>
      </c>
    </row>
    <row r="703" spans="1:68">
      <c r="A703" s="11">
        <v>697</v>
      </c>
      <c r="C703" s="25">
        <v>0.9195732816232377</v>
      </c>
      <c r="D703" s="25">
        <v>8.0426718376762282E-2</v>
      </c>
      <c r="E703" s="426" t="e">
        <v>#REF!</v>
      </c>
      <c r="F703" s="25">
        <v>0.85683725893534268</v>
      </c>
      <c r="G703" s="25">
        <v>0.14316274106465735</v>
      </c>
      <c r="H703" s="426" t="e">
        <v>#REF!</v>
      </c>
      <c r="I703" s="25">
        <v>0.75208372203641749</v>
      </c>
      <c r="J703" s="25">
        <v>0.24791627796358251</v>
      </c>
      <c r="K703" s="426" t="e">
        <v>#REF!</v>
      </c>
      <c r="L703" s="25">
        <v>9.9995285720881899E-2</v>
      </c>
      <c r="M703" s="25">
        <v>0.5009933949752865</v>
      </c>
      <c r="N703" s="25">
        <v>0.3990113193038316</v>
      </c>
      <c r="O703" s="25">
        <v>-10.705566995478073</v>
      </c>
      <c r="P703" s="25">
        <v>3.2278077451651857E-2</v>
      </c>
      <c r="Q703" s="25">
        <v>8.697518216215919E-5</v>
      </c>
      <c r="R703" s="25">
        <v>1.0309535101760152</v>
      </c>
      <c r="S703" s="146"/>
      <c r="T703">
        <v>1.0283306397156093</v>
      </c>
      <c r="U703">
        <v>0.44035050783858343</v>
      </c>
      <c r="V703">
        <v>0.33038732264668125</v>
      </c>
      <c r="W703">
        <v>1</v>
      </c>
      <c r="Y703" s="2">
        <v>263.0146789568384</v>
      </c>
      <c r="Z703" s="2">
        <v>3246.0069784634729</v>
      </c>
      <c r="AA703" s="2">
        <v>1669.3376617134086</v>
      </c>
      <c r="AB703" s="2">
        <v>15197.023191276523</v>
      </c>
      <c r="AC703" s="2">
        <v>371.58685059148075</v>
      </c>
      <c r="AD703" s="2">
        <v>259.36092531315626</v>
      </c>
      <c r="AE703" s="2">
        <v>526.76611341124874</v>
      </c>
      <c r="AF703" s="2">
        <v>827.99169140137587</v>
      </c>
      <c r="AG703" s="2">
        <v>113.85609522748354</v>
      </c>
      <c r="AH703" s="2">
        <v>343.4295277512748</v>
      </c>
      <c r="AI703" s="2">
        <v>477361.65280762105</v>
      </c>
      <c r="AJ703" s="2">
        <v>443987.15825479507</v>
      </c>
      <c r="AL703" s="25">
        <v>0.9179079818288145</v>
      </c>
      <c r="AM703" s="25">
        <v>0.9150710069018817</v>
      </c>
      <c r="AN703" s="25">
        <v>0.90225587244897854</v>
      </c>
      <c r="AO703" s="25">
        <v>0.80988362216133736</v>
      </c>
      <c r="AP703" s="25">
        <v>0.61359439577910924</v>
      </c>
      <c r="AQ703" s="25">
        <v>0.9179079818288145</v>
      </c>
      <c r="AR703" s="25">
        <v>0.9150710069018817</v>
      </c>
      <c r="AS703" s="25">
        <v>0.90225587244897854</v>
      </c>
      <c r="AT703" s="25">
        <v>0.80988362216133736</v>
      </c>
      <c r="AU703" s="25">
        <v>0.61359439577910924</v>
      </c>
      <c r="AW703" s="1">
        <v>12.857385859918669</v>
      </c>
      <c r="AX703" s="1">
        <v>14.939640902494997</v>
      </c>
      <c r="AY703" s="2">
        <v>1505384.093902071</v>
      </c>
      <c r="AZ703" s="1">
        <v>14.887075685150773</v>
      </c>
      <c r="BA703" s="1">
        <v>16.924241286184046</v>
      </c>
      <c r="BB703" s="2">
        <v>1341107.65873717</v>
      </c>
      <c r="BC703" s="2">
        <f t="shared" si="88"/>
        <v>-164276.43516490096</v>
      </c>
      <c r="BD703" s="242">
        <f t="shared" si="89"/>
        <v>2.0296898252321043</v>
      </c>
      <c r="BE703" s="510">
        <f t="shared" si="83"/>
        <v>-80936.719060566407</v>
      </c>
      <c r="BF703" s="161">
        <f t="shared" si="84"/>
        <v>551797.64368491597</v>
      </c>
      <c r="BG703" s="2">
        <f t="shared" si="85"/>
        <v>1040824.4508869536</v>
      </c>
      <c r="BI703">
        <f t="shared" si="86"/>
        <v>0</v>
      </c>
      <c r="BJ703" s="90">
        <f t="shared" si="87"/>
        <v>1</v>
      </c>
      <c r="BP703" s="206">
        <f t="shared" si="90"/>
        <v>1040824.4508869536</v>
      </c>
    </row>
    <row r="704" spans="1:68">
      <c r="A704" s="11">
        <v>698</v>
      </c>
      <c r="C704" s="25">
        <v>0.92796138575847364</v>
      </c>
      <c r="D704" s="25">
        <v>7.2038614241526397E-2</v>
      </c>
      <c r="E704" s="426" t="e">
        <v>#REF!</v>
      </c>
      <c r="F704" s="25">
        <v>0.86086637478631312</v>
      </c>
      <c r="G704" s="25">
        <v>0.13913362521368688</v>
      </c>
      <c r="H704" s="426" t="e">
        <v>#REF!</v>
      </c>
      <c r="I704" s="25">
        <v>0.74194959788715664</v>
      </c>
      <c r="J704" s="25">
        <v>0.25805040211284341</v>
      </c>
      <c r="K704" s="426" t="e">
        <v>#REF!</v>
      </c>
      <c r="L704" s="25">
        <v>9.8823273845368931E-2</v>
      </c>
      <c r="M704" s="25">
        <v>0.50293693491967539</v>
      </c>
      <c r="N704" s="25">
        <v>0.39823979123495568</v>
      </c>
      <c r="O704" s="25">
        <v>-11.113879026324321</v>
      </c>
      <c r="P704" s="25">
        <v>3.3442376647397763E-2</v>
      </c>
      <c r="Q704" s="25">
        <v>6.0716248697255423E-5</v>
      </c>
      <c r="R704" s="25">
        <v>1.0780361469908777</v>
      </c>
      <c r="S704" s="146"/>
      <c r="T704">
        <v>0.95399842217369391</v>
      </c>
      <c r="U704">
        <v>0.43702894740816661</v>
      </c>
      <c r="V704">
        <v>0.34260578958193871</v>
      </c>
      <c r="W704">
        <v>1</v>
      </c>
      <c r="Y704" s="2">
        <v>666.59869176093036</v>
      </c>
      <c r="Z704" s="2">
        <v>2523.2809194468964</v>
      </c>
      <c r="AA704" s="2">
        <v>827.85583051357833</v>
      </c>
      <c r="AB704" s="2">
        <v>1657.7690290546502</v>
      </c>
      <c r="AC704" s="2">
        <v>420.50340939737333</v>
      </c>
      <c r="AD704" s="2">
        <v>222.00380414544489</v>
      </c>
      <c r="AE704" s="2">
        <v>626.14016009730267</v>
      </c>
      <c r="AF704" s="2">
        <v>1115.7842885054717</v>
      </c>
      <c r="AG704" s="2">
        <v>103.73958264631248</v>
      </c>
      <c r="AH704" s="2">
        <v>415.22614153164545</v>
      </c>
      <c r="AI704" s="2">
        <v>555261.52183187986</v>
      </c>
      <c r="AJ704" s="2">
        <v>518467.52136971196</v>
      </c>
      <c r="AL704" s="25">
        <v>0.92044638948542268</v>
      </c>
      <c r="AM704" s="25">
        <v>0.91421464236678396</v>
      </c>
      <c r="AN704" s="25">
        <v>0.90668657818376686</v>
      </c>
      <c r="AO704" s="25">
        <v>0.87368699077384115</v>
      </c>
      <c r="AP704" s="25">
        <v>0.67660445099331579</v>
      </c>
      <c r="AQ704" s="25">
        <v>0.92044638948542268</v>
      </c>
      <c r="AR704" s="25">
        <v>0.91421464236678396</v>
      </c>
      <c r="AS704" s="25">
        <v>0.90668657818376686</v>
      </c>
      <c r="AT704" s="25">
        <v>0.87368699077384115</v>
      </c>
      <c r="AU704" s="25">
        <v>0.67660445099331579</v>
      </c>
      <c r="AW704" s="1">
        <v>13.174820845468368</v>
      </c>
      <c r="AX704" s="1">
        <v>14.999980027415099</v>
      </c>
      <c r="AY704" s="2">
        <v>1662205.3288633407</v>
      </c>
      <c r="AZ704" s="1">
        <v>15.296875281205015</v>
      </c>
      <c r="BA704" s="1">
        <v>17.13038400274959</v>
      </c>
      <c r="BB704" s="2">
        <v>1180323.3195270288</v>
      </c>
      <c r="BC704" s="2">
        <f t="shared" si="88"/>
        <v>-481882.00933631184</v>
      </c>
      <c r="BD704" s="242">
        <f t="shared" si="89"/>
        <v>2.1220544357366471</v>
      </c>
      <c r="BE704" s="510">
        <f t="shared" si="83"/>
        <v>-227082.7747022578</v>
      </c>
      <c r="BF704" s="161">
        <f t="shared" si="84"/>
        <v>445766.0064115983</v>
      </c>
      <c r="BG704" s="2">
        <f t="shared" si="85"/>
        <v>1267176.7254657734</v>
      </c>
      <c r="BI704">
        <f t="shared" si="86"/>
        <v>0</v>
      </c>
      <c r="BJ704" s="90">
        <f t="shared" si="87"/>
        <v>1</v>
      </c>
      <c r="BP704" s="206">
        <f t="shared" si="90"/>
        <v>1267176.7254657734</v>
      </c>
    </row>
    <row r="705" spans="1:68">
      <c r="A705" s="11">
        <v>699</v>
      </c>
      <c r="C705" s="25">
        <v>0.933990552275199</v>
      </c>
      <c r="D705" s="25">
        <v>6.6009447724800982E-2</v>
      </c>
      <c r="E705" s="426" t="e">
        <v>#REF!</v>
      </c>
      <c r="F705" s="25">
        <v>0.85617209695107044</v>
      </c>
      <c r="G705" s="25">
        <v>0.14382790304892953</v>
      </c>
      <c r="H705" s="426" t="e">
        <v>#REF!</v>
      </c>
      <c r="I705" s="25">
        <v>0.75776078834475391</v>
      </c>
      <c r="J705" s="25">
        <v>0.24223921165524609</v>
      </c>
      <c r="K705" s="426" t="e">
        <v>#REF!</v>
      </c>
      <c r="L705" s="25">
        <v>0.12240204446096586</v>
      </c>
      <c r="M705" s="25">
        <v>0.50323012413798562</v>
      </c>
      <c r="N705" s="25">
        <v>0.37436783140104851</v>
      </c>
      <c r="O705" s="25">
        <v>-11.049114249313202</v>
      </c>
      <c r="P705" s="25">
        <v>3.7589926821795468E-2</v>
      </c>
      <c r="Q705" s="25">
        <v>7.7105393688098371E-5</v>
      </c>
      <c r="R705" s="25">
        <v>1.0324678585629818</v>
      </c>
      <c r="S705" s="146"/>
      <c r="T705">
        <v>0.8703006786379609</v>
      </c>
      <c r="U705">
        <v>0.45121649649925166</v>
      </c>
      <c r="V705">
        <v>0.32350235617334971</v>
      </c>
      <c r="W705">
        <v>1</v>
      </c>
      <c r="Y705" s="2">
        <v>56.102115774437749</v>
      </c>
      <c r="Z705" s="2">
        <v>565.00843362457795</v>
      </c>
      <c r="AA705" s="2">
        <v>2207.7977511269887</v>
      </c>
      <c r="AB705" s="2">
        <v>4823.723937734806</v>
      </c>
      <c r="AC705" s="2">
        <v>637.7721847898946</v>
      </c>
      <c r="AD705" s="2">
        <v>484.3969952347685</v>
      </c>
      <c r="AE705" s="2">
        <v>496.52354251553322</v>
      </c>
      <c r="AF705" s="2">
        <v>1050.3369569859669</v>
      </c>
      <c r="AG705" s="2">
        <v>124.69106145362198</v>
      </c>
      <c r="AH705" s="2">
        <v>524.76432938156245</v>
      </c>
      <c r="AI705" s="2">
        <v>470338.95794279559</v>
      </c>
      <c r="AJ705" s="2">
        <v>436805.55081211257</v>
      </c>
      <c r="AL705" s="25">
        <v>0.91761679301672183</v>
      </c>
      <c r="AM705" s="25">
        <v>0.91712539633070689</v>
      </c>
      <c r="AN705" s="25">
        <v>0.91045296503130058</v>
      </c>
      <c r="AO705" s="25">
        <v>0.82395596183110364</v>
      </c>
      <c r="AP705" s="25">
        <v>0.73865077200073515</v>
      </c>
      <c r="AQ705" s="25">
        <v>0.91761679301672183</v>
      </c>
      <c r="AR705" s="25">
        <v>0.91712539633070689</v>
      </c>
      <c r="AS705" s="25">
        <v>0.91045296503130058</v>
      </c>
      <c r="AT705" s="25">
        <v>0.82395596183110364</v>
      </c>
      <c r="AU705" s="25">
        <v>0.73865077200073515</v>
      </c>
      <c r="AW705" s="1">
        <v>13.497293046782262</v>
      </c>
      <c r="AX705" s="1">
        <v>15.318777589260375</v>
      </c>
      <c r="AY705" s="2">
        <v>1561770.3788486146</v>
      </c>
      <c r="AZ705" s="1">
        <v>15.73003778532026</v>
      </c>
      <c r="BA705" s="1">
        <v>17.557739204634473</v>
      </c>
      <c r="BB705" s="2">
        <v>1162525.3284282363</v>
      </c>
      <c r="BC705" s="2">
        <f t="shared" si="88"/>
        <v>-399245.05042037833</v>
      </c>
      <c r="BD705" s="242">
        <f t="shared" si="89"/>
        <v>2.2327447385379973</v>
      </c>
      <c r="BE705" s="510">
        <f t="shared" si="83"/>
        <v>-178813.56678587641</v>
      </c>
      <c r="BF705" s="161">
        <f t="shared" si="84"/>
        <v>597796.50863654725</v>
      </c>
      <c r="BG705" s="2">
        <f t="shared" si="85"/>
        <v>1354280.7172230054</v>
      </c>
      <c r="BI705">
        <f t="shared" si="86"/>
        <v>0</v>
      </c>
      <c r="BJ705" s="90">
        <f t="shared" si="87"/>
        <v>1</v>
      </c>
      <c r="BP705" s="206">
        <f t="shared" si="90"/>
        <v>1354280.7172230054</v>
      </c>
    </row>
    <row r="706" spans="1:68">
      <c r="A706" s="11">
        <v>700</v>
      </c>
      <c r="C706" s="25">
        <v>0.92690297108097752</v>
      </c>
      <c r="D706" s="25">
        <v>7.3097028919022436E-2</v>
      </c>
      <c r="E706" s="426" t="e">
        <v>#REF!</v>
      </c>
      <c r="F706" s="25">
        <v>0.85708759504511201</v>
      </c>
      <c r="G706" s="25">
        <v>0.14291240495488805</v>
      </c>
      <c r="H706" s="426" t="e">
        <v>#REF!</v>
      </c>
      <c r="I706" s="25">
        <v>0.74587573819384356</v>
      </c>
      <c r="J706" s="25">
        <v>0.25412426180615644</v>
      </c>
      <c r="K706" s="426" t="e">
        <v>#REF!</v>
      </c>
      <c r="L706" s="25">
        <v>0.12947761016633969</v>
      </c>
      <c r="M706" s="25">
        <v>0.50074232363307614</v>
      </c>
      <c r="N706" s="25">
        <v>0.36978006620058418</v>
      </c>
      <c r="O706" s="25">
        <v>-10.744750087198755</v>
      </c>
      <c r="P706" s="25">
        <v>3.1327843837002017E-2</v>
      </c>
      <c r="Q706" s="25">
        <v>8.036107457892451E-5</v>
      </c>
      <c r="R706" s="25">
        <v>1.042561925296251</v>
      </c>
      <c r="S706" s="146"/>
      <c r="T706">
        <v>0.95416713365699446</v>
      </c>
      <c r="U706">
        <v>0.44560533016959175</v>
      </c>
      <c r="V706">
        <v>0.33919803965743289</v>
      </c>
      <c r="W706">
        <v>1</v>
      </c>
      <c r="Y706" s="2">
        <v>334.31056262497259</v>
      </c>
      <c r="Z706" s="2">
        <v>4450.7451333453891</v>
      </c>
      <c r="AA706" s="2">
        <v>1437.0363937165607</v>
      </c>
      <c r="AB706" s="2">
        <v>7618.2053480114682</v>
      </c>
      <c r="AC706" s="2">
        <v>3906.1978899471965</v>
      </c>
      <c r="AD706" s="2">
        <v>1001.2014533402294</v>
      </c>
      <c r="AE706" s="2">
        <v>585.11199874066733</v>
      </c>
      <c r="AF706" s="2">
        <v>1235.2700535514191</v>
      </c>
      <c r="AG706" s="2">
        <v>171.53882741409103</v>
      </c>
      <c r="AH706" s="2">
        <v>322.6137610469471</v>
      </c>
      <c r="AI706" s="2">
        <v>362471.76313634752</v>
      </c>
      <c r="AJ706" s="2">
        <v>320633.25410883024</v>
      </c>
      <c r="AL706" s="25">
        <v>0.91445385383403066</v>
      </c>
      <c r="AM706" s="25">
        <v>0.91123530812353259</v>
      </c>
      <c r="AN706" s="25">
        <v>0.90489961371816696</v>
      </c>
      <c r="AO706" s="25">
        <v>0.86502903469637071</v>
      </c>
      <c r="AP706" s="25">
        <v>0.72335434577044433</v>
      </c>
      <c r="AQ706" s="25">
        <v>0.91445385383403066</v>
      </c>
      <c r="AR706" s="25">
        <v>0.91123530812353259</v>
      </c>
      <c r="AS706" s="25">
        <v>0.90489961371816696</v>
      </c>
      <c r="AT706" s="25">
        <v>0.86502903469637071</v>
      </c>
      <c r="AU706" s="25">
        <v>0.72335434577044433</v>
      </c>
      <c r="AW706" s="1">
        <v>13.333075791742885</v>
      </c>
      <c r="AX706" s="1">
        <v>15.17802872575639</v>
      </c>
      <c r="AY706" s="2">
        <v>1224845.6263806862</v>
      </c>
      <c r="AZ706" s="1">
        <v>15.355068304686235</v>
      </c>
      <c r="BA706" s="1">
        <v>17.231311591362232</v>
      </c>
      <c r="BB706" s="2">
        <v>958665.45649068907</v>
      </c>
      <c r="BC706" s="2">
        <f t="shared" si="88"/>
        <v>-266180.16988999711</v>
      </c>
      <c r="BD706" s="242">
        <f t="shared" si="89"/>
        <v>2.0219925129433491</v>
      </c>
      <c r="BE706" s="510">
        <f t="shared" si="83"/>
        <v>-131642.51014091403</v>
      </c>
      <c r="BF706" s="161">
        <f t="shared" si="84"/>
        <v>908446.5002981755</v>
      </c>
      <c r="BG706" s="2">
        <f t="shared" si="85"/>
        <v>1498145.4722591084</v>
      </c>
      <c r="BI706">
        <f t="shared" si="86"/>
        <v>0</v>
      </c>
      <c r="BJ706" s="90">
        <f t="shared" si="87"/>
        <v>1</v>
      </c>
      <c r="BP706" s="206">
        <f t="shared" si="90"/>
        <v>1498145.4722591084</v>
      </c>
    </row>
    <row r="707" spans="1:68">
      <c r="A707" s="11">
        <v>701</v>
      </c>
      <c r="C707" s="25">
        <v>0.92643095147998611</v>
      </c>
      <c r="D707" s="25">
        <v>7.3569048520013877E-2</v>
      </c>
      <c r="E707" s="426" t="e">
        <v>#REF!</v>
      </c>
      <c r="F707" s="25">
        <v>0.85999973735861901</v>
      </c>
      <c r="G707" s="25">
        <v>0.14000026264138093</v>
      </c>
      <c r="H707" s="426" t="e">
        <v>#REF!</v>
      </c>
      <c r="I707" s="25">
        <v>0.75540476602120277</v>
      </c>
      <c r="J707" s="25">
        <v>0.24459523397879723</v>
      </c>
      <c r="K707" s="426" t="e">
        <v>#REF!</v>
      </c>
      <c r="L707" s="25">
        <v>6.1288264829705841E-2</v>
      </c>
      <c r="M707" s="25">
        <v>0.50233283004502327</v>
      </c>
      <c r="N707" s="25">
        <v>0.43637890512527089</v>
      </c>
      <c r="O707" s="25">
        <v>-11.180343881104724</v>
      </c>
      <c r="P707" s="25">
        <v>3.5181074055111138E-2</v>
      </c>
      <c r="Q707" s="25">
        <v>6.1115883237000424E-5</v>
      </c>
      <c r="R707" s="25">
        <v>1.0681820746602095</v>
      </c>
      <c r="S707" s="146"/>
      <c r="T707">
        <v>0.96455971078666858</v>
      </c>
      <c r="U707">
        <v>0.43166125380355475</v>
      </c>
      <c r="V707">
        <v>0.32791698719938728</v>
      </c>
      <c r="W707">
        <v>1</v>
      </c>
      <c r="Y707" s="2">
        <v>31.64554985613119</v>
      </c>
      <c r="Z707" s="2">
        <v>2703.6271703800826</v>
      </c>
      <c r="AA707" s="2">
        <v>329.97397739884718</v>
      </c>
      <c r="AB707" s="2">
        <v>3793.4777355998208</v>
      </c>
      <c r="AC707" s="2">
        <v>3180.2892141185689</v>
      </c>
      <c r="AD707" s="2">
        <v>2060.5500530395889</v>
      </c>
      <c r="AE707" s="2">
        <v>550.42832332000228</v>
      </c>
      <c r="AF707" s="2">
        <v>1250.769469635155</v>
      </c>
      <c r="AG707" s="2">
        <v>120.38247068249775</v>
      </c>
      <c r="AH707" s="2">
        <v>376.71933171077626</v>
      </c>
      <c r="AI707" s="2">
        <v>404103.70861175749</v>
      </c>
      <c r="AJ707" s="2">
        <v>382226.89637205267</v>
      </c>
      <c r="AL707" s="25">
        <v>0.9223160524812164</v>
      </c>
      <c r="AM707" s="25">
        <v>0.91090096131204024</v>
      </c>
      <c r="AN707" s="25">
        <v>0.90576229612722781</v>
      </c>
      <c r="AO707" s="25">
        <v>0.87976757224789903</v>
      </c>
      <c r="AP707" s="25">
        <v>0.67312218531654944</v>
      </c>
      <c r="AQ707" s="25">
        <v>0.9223160524812164</v>
      </c>
      <c r="AR707" s="25">
        <v>0.91090096131204024</v>
      </c>
      <c r="AS707" s="25">
        <v>0.90576229612722781</v>
      </c>
      <c r="AT707" s="25">
        <v>0.87976757224789903</v>
      </c>
      <c r="AU707" s="25">
        <v>0.67312218531654944</v>
      </c>
      <c r="AW707" s="1">
        <v>13.023265612024646</v>
      </c>
      <c r="AX707" s="1">
        <v>14.795398559584124</v>
      </c>
      <c r="AY707" s="2">
        <v>1209820.8957252319</v>
      </c>
      <c r="AZ707" s="1">
        <v>15.214706567737963</v>
      </c>
      <c r="BA707" s="1">
        <v>17.015443677322143</v>
      </c>
      <c r="BB707" s="2">
        <v>900729.93005074374</v>
      </c>
      <c r="BC707" s="2">
        <f t="shared" si="88"/>
        <v>-309090.96567448811</v>
      </c>
      <c r="BD707" s="242">
        <f t="shared" si="89"/>
        <v>2.1914409557133165</v>
      </c>
      <c r="BE707" s="510">
        <f t="shared" si="83"/>
        <v>-141044.62402633094</v>
      </c>
      <c r="BF707" s="161">
        <f t="shared" si="84"/>
        <v>873901.6021987116</v>
      </c>
      <c r="BG707" s="2">
        <f t="shared" si="85"/>
        <v>1533623.1207873304</v>
      </c>
      <c r="BI707">
        <f t="shared" si="86"/>
        <v>0</v>
      </c>
      <c r="BJ707" s="90">
        <f t="shared" si="87"/>
        <v>1</v>
      </c>
      <c r="BP707" s="206">
        <f t="shared" si="90"/>
        <v>1533623.1207873304</v>
      </c>
    </row>
    <row r="708" spans="1:68">
      <c r="A708" s="11">
        <v>702</v>
      </c>
      <c r="C708" s="25">
        <v>0.92308995635265623</v>
      </c>
      <c r="D708" s="25">
        <v>7.6910043647343829E-2</v>
      </c>
      <c r="E708" s="426" t="e">
        <v>#REF!</v>
      </c>
      <c r="F708" s="25">
        <v>0.85715997964091994</v>
      </c>
      <c r="G708" s="25">
        <v>0.14284002035908011</v>
      </c>
      <c r="H708" s="426" t="e">
        <v>#REF!</v>
      </c>
      <c r="I708" s="25">
        <v>0.76173455853028194</v>
      </c>
      <c r="J708" s="25">
        <v>0.23826544146971809</v>
      </c>
      <c r="K708" s="426" t="e">
        <v>#REF!</v>
      </c>
      <c r="L708" s="25">
        <v>0.16897672542311476</v>
      </c>
      <c r="M708" s="25">
        <v>0.50115761569601425</v>
      </c>
      <c r="N708" s="25">
        <v>0.32986565888087099</v>
      </c>
      <c r="O708" s="25">
        <v>-11.279987942652177</v>
      </c>
      <c r="P708" s="25">
        <v>3.6232745262952226E-2</v>
      </c>
      <c r="Q708" s="25">
        <v>5.7817871093373078E-5</v>
      </c>
      <c r="R708" s="25">
        <v>1.0737869409728509</v>
      </c>
      <c r="S708" s="146"/>
      <c r="T708">
        <v>0.9579810606581205</v>
      </c>
      <c r="U708">
        <v>0.44731877763468508</v>
      </c>
      <c r="V708">
        <v>0.31814751456456047</v>
      </c>
      <c r="W708">
        <v>1</v>
      </c>
      <c r="Y708" s="2">
        <v>1264.8000321380844</v>
      </c>
      <c r="Z708" s="2">
        <v>1364.5646281892548</v>
      </c>
      <c r="AA708" s="2">
        <v>1167.2665017308052</v>
      </c>
      <c r="AB708" s="2">
        <v>2583.0230903737574</v>
      </c>
      <c r="AC708" s="2">
        <v>2341.7502284550887</v>
      </c>
      <c r="AD708" s="2">
        <v>177.67124011853994</v>
      </c>
      <c r="AE708" s="2">
        <v>558.23945296052034</v>
      </c>
      <c r="AF708" s="2">
        <v>1215.8988876816898</v>
      </c>
      <c r="AG708" s="2">
        <v>124.84227343820663</v>
      </c>
      <c r="AH708" s="2">
        <v>474.12583319732357</v>
      </c>
      <c r="AI708" s="2">
        <v>579977.09111906704</v>
      </c>
      <c r="AJ708" s="2">
        <v>544326.77476764203</v>
      </c>
      <c r="AL708" s="25">
        <v>0.91737331500045904</v>
      </c>
      <c r="AM708" s="25">
        <v>0.9133318835668276</v>
      </c>
      <c r="AN708" s="25">
        <v>0.90977904351533079</v>
      </c>
      <c r="AO708" s="25">
        <v>0.87741453295290617</v>
      </c>
      <c r="AP708" s="25">
        <v>0.65157325460234272</v>
      </c>
      <c r="AQ708" s="25">
        <v>0.91737331500045904</v>
      </c>
      <c r="AR708" s="25">
        <v>0.9133318835668276</v>
      </c>
      <c r="AS708" s="25">
        <v>0.90977904351533079</v>
      </c>
      <c r="AT708" s="25">
        <v>0.87741453295290617</v>
      </c>
      <c r="AU708" s="25">
        <v>0.65157325460234272</v>
      </c>
      <c r="AW708" s="1">
        <v>13.247420649312</v>
      </c>
      <c r="AX708" s="1">
        <v>15.336525644703453</v>
      </c>
      <c r="AY708" s="2">
        <v>2162197.8890653718</v>
      </c>
      <c r="AZ708" s="1">
        <v>15.363707571119093</v>
      </c>
      <c r="BA708" s="1">
        <v>17.387863201962521</v>
      </c>
      <c r="BB708" s="2">
        <v>1528947.7407442739</v>
      </c>
      <c r="BC708" s="2">
        <f t="shared" si="88"/>
        <v>-633250.14832109795</v>
      </c>
      <c r="BD708" s="242">
        <f t="shared" si="89"/>
        <v>2.1162869218070934</v>
      </c>
      <c r="BE708" s="510">
        <f t="shared" si="83"/>
        <v>-299226.98184061301</v>
      </c>
      <c r="BF708" s="161">
        <f t="shared" si="84"/>
        <v>-42610.585175451823</v>
      </c>
      <c r="BG708" s="2">
        <f t="shared" si="85"/>
        <v>929245.47063478106</v>
      </c>
      <c r="BI708">
        <f t="shared" si="86"/>
        <v>0</v>
      </c>
      <c r="BJ708" s="90">
        <f t="shared" si="87"/>
        <v>1</v>
      </c>
      <c r="BP708" s="206">
        <f t="shared" si="90"/>
        <v>929245.47063478106</v>
      </c>
    </row>
    <row r="709" spans="1:68">
      <c r="A709" s="11">
        <v>703</v>
      </c>
      <c r="C709" s="25">
        <v>0.91846174284203563</v>
      </c>
      <c r="D709" s="25">
        <v>8.1538257157964422E-2</v>
      </c>
      <c r="E709" s="426" t="e">
        <v>#REF!</v>
      </c>
      <c r="F709" s="25">
        <v>0.85957048007827419</v>
      </c>
      <c r="G709" s="25">
        <v>0.14042951992172581</v>
      </c>
      <c r="H709" s="426" t="e">
        <v>#REF!</v>
      </c>
      <c r="I709" s="25">
        <v>0.75384854112993216</v>
      </c>
      <c r="J709" s="25">
        <v>0.24615145887006784</v>
      </c>
      <c r="K709" s="426" t="e">
        <v>#REF!</v>
      </c>
      <c r="L709" s="25">
        <v>0.10049841441699414</v>
      </c>
      <c r="M709" s="25">
        <v>0.49872872896338832</v>
      </c>
      <c r="N709" s="25">
        <v>0.40077285661961748</v>
      </c>
      <c r="O709" s="25">
        <v>-10.859873249279371</v>
      </c>
      <c r="P709" s="25">
        <v>3.2726696873507106E-2</v>
      </c>
      <c r="Q709" s="25">
        <v>7.5956330569512873E-5</v>
      </c>
      <c r="R709" s="25">
        <v>1.0520218432526431</v>
      </c>
      <c r="S709" s="146"/>
      <c r="T709">
        <v>1.0448539897146403</v>
      </c>
      <c r="U709">
        <v>0.43433803673683152</v>
      </c>
      <c r="V709">
        <v>0.32837429575929222</v>
      </c>
      <c r="W709">
        <v>1</v>
      </c>
      <c r="Y709" s="2">
        <v>640.34099836447058</v>
      </c>
      <c r="Z709" s="2">
        <v>5753.7746279476796</v>
      </c>
      <c r="AA709" s="2">
        <v>1617.7527622578848</v>
      </c>
      <c r="AB709" s="2">
        <v>2856.6721508835217</v>
      </c>
      <c r="AC709" s="2">
        <v>2777.2704992978779</v>
      </c>
      <c r="AD709" s="2">
        <v>98.81818240667414</v>
      </c>
      <c r="AE709" s="2">
        <v>554.85606029184407</v>
      </c>
      <c r="AF709" s="2">
        <v>1073.6460713232523</v>
      </c>
      <c r="AG709" s="2">
        <v>128.1756781387885</v>
      </c>
      <c r="AH709" s="2">
        <v>508.49453091995093</v>
      </c>
      <c r="AI709" s="2">
        <v>345024.35728268576</v>
      </c>
      <c r="AJ709" s="2">
        <v>305661.04250767495</v>
      </c>
      <c r="AL709" s="25">
        <v>0.91944960877227133</v>
      </c>
      <c r="AM709" s="25">
        <v>0.91025210363472886</v>
      </c>
      <c r="AN709" s="25">
        <v>0.9020281250670853</v>
      </c>
      <c r="AO709" s="25">
        <v>0.87435382910896564</v>
      </c>
      <c r="AP709" s="25">
        <v>0.68347488982069715</v>
      </c>
      <c r="AQ709" s="25">
        <v>0.91944960877227133</v>
      </c>
      <c r="AR709" s="25">
        <v>0.91025210363472886</v>
      </c>
      <c r="AS709" s="25">
        <v>0.9020281250670853</v>
      </c>
      <c r="AT709" s="25">
        <v>0.87435382910896564</v>
      </c>
      <c r="AU709" s="25">
        <v>0.68347488982069715</v>
      </c>
      <c r="AW709" s="1">
        <v>13.047552432921938</v>
      </c>
      <c r="AX709" s="1">
        <v>14.876860058311168</v>
      </c>
      <c r="AY709" s="2">
        <v>1100613.1651469755</v>
      </c>
      <c r="AZ709" s="1">
        <v>15.016161205694315</v>
      </c>
      <c r="BA709" s="1">
        <v>16.878228135066422</v>
      </c>
      <c r="BB709" s="2">
        <v>797519.33895432146</v>
      </c>
      <c r="BC709" s="2">
        <f t="shared" si="88"/>
        <v>-303093.82619265409</v>
      </c>
      <c r="BD709" s="242">
        <f t="shared" si="89"/>
        <v>1.9686087727723773</v>
      </c>
      <c r="BE709" s="510">
        <f t="shared" si="83"/>
        <v>-153963.46414011417</v>
      </c>
      <c r="BF709" s="161">
        <f t="shared" si="84"/>
        <v>986995.22412053449</v>
      </c>
      <c r="BG709" s="2">
        <f t="shared" si="85"/>
        <v>1605066.4539567688</v>
      </c>
      <c r="BI709">
        <f t="shared" si="86"/>
        <v>0</v>
      </c>
      <c r="BJ709" s="90">
        <f t="shared" si="87"/>
        <v>1</v>
      </c>
      <c r="BP709" s="206">
        <f t="shared" si="90"/>
        <v>1605066.4539567688</v>
      </c>
    </row>
    <row r="710" spans="1:68">
      <c r="A710" s="11">
        <v>704</v>
      </c>
      <c r="C710" s="25">
        <v>0.92274493024635973</v>
      </c>
      <c r="D710" s="25">
        <v>7.7255069753640257E-2</v>
      </c>
      <c r="E710" s="426" t="e">
        <v>#REF!</v>
      </c>
      <c r="F710" s="25">
        <v>0.85755868106250555</v>
      </c>
      <c r="G710" s="25">
        <v>0.14244131893749451</v>
      </c>
      <c r="H710" s="426" t="e">
        <v>#REF!</v>
      </c>
      <c r="I710" s="25">
        <v>0.73775968948326098</v>
      </c>
      <c r="J710" s="25">
        <v>0.26224031051673907</v>
      </c>
      <c r="K710" s="426" t="e">
        <v>#REF!</v>
      </c>
      <c r="L710" s="25">
        <v>0.11610055917801299</v>
      </c>
      <c r="M710" s="25">
        <v>0.49849872309491422</v>
      </c>
      <c r="N710" s="25">
        <v>0.38540071772707274</v>
      </c>
      <c r="O710" s="25">
        <v>-11.291434381592481</v>
      </c>
      <c r="P710" s="25">
        <v>3.4478149840898586E-2</v>
      </c>
      <c r="Q710" s="25">
        <v>5.3099019859597163E-5</v>
      </c>
      <c r="R710" s="25">
        <v>1.0982312466182635</v>
      </c>
      <c r="S710" s="146"/>
      <c r="T710">
        <v>0.98019414780366987</v>
      </c>
      <c r="U710">
        <v>0.44729941145863172</v>
      </c>
      <c r="V710">
        <v>0.35079191302281837</v>
      </c>
      <c r="W710">
        <v>1</v>
      </c>
      <c r="Y710" s="2">
        <v>428.23979087461805</v>
      </c>
      <c r="Z710" s="2">
        <v>1166.3761118378659</v>
      </c>
      <c r="AA710" s="2">
        <v>798.37339808731167</v>
      </c>
      <c r="AB710" s="2">
        <v>1521.0008367688094</v>
      </c>
      <c r="AC710" s="2">
        <v>277.13128626576224</v>
      </c>
      <c r="AD710" s="2">
        <v>887.03354524897986</v>
      </c>
      <c r="AE710" s="2">
        <v>584.52055236572699</v>
      </c>
      <c r="AF710" s="2">
        <v>980.37392196140036</v>
      </c>
      <c r="AG710" s="2">
        <v>84.769085782459143</v>
      </c>
      <c r="AH710" s="2">
        <v>206.55796834508357</v>
      </c>
      <c r="AI710" s="2">
        <v>461178.7998300725</v>
      </c>
      <c r="AJ710" s="2">
        <v>417232.91145695053</v>
      </c>
      <c r="AL710" s="25">
        <v>0.91607806670801561</v>
      </c>
      <c r="AM710" s="25">
        <v>0.91219400245040405</v>
      </c>
      <c r="AN710" s="25">
        <v>0.9074125500363579</v>
      </c>
      <c r="AO710" s="25">
        <v>0.90059046888525396</v>
      </c>
      <c r="AP710" s="25">
        <v>0.72478408174825604</v>
      </c>
      <c r="AQ710" s="25">
        <v>0.91607806670801561</v>
      </c>
      <c r="AR710" s="25">
        <v>0.91219400245040405</v>
      </c>
      <c r="AS710" s="25">
        <v>0.9074125500363579</v>
      </c>
      <c r="AT710" s="25">
        <v>0.90059046888525396</v>
      </c>
      <c r="AU710" s="25">
        <v>0.72478408174825604</v>
      </c>
      <c r="AW710" s="1">
        <v>13.143209166543363</v>
      </c>
      <c r="AX710" s="1">
        <v>14.877391345985938</v>
      </c>
      <c r="AY710" s="2">
        <v>1356141.785198472</v>
      </c>
      <c r="AZ710" s="1">
        <v>15.136364181269585</v>
      </c>
      <c r="BA710" s="1">
        <v>16.922585800218865</v>
      </c>
      <c r="BB710" s="2">
        <v>1014136.8761097993</v>
      </c>
      <c r="BC710" s="2">
        <f t="shared" si="88"/>
        <v>-342004.90908867272</v>
      </c>
      <c r="BD710" s="242">
        <f t="shared" si="89"/>
        <v>1.9931550147262218</v>
      </c>
      <c r="BE710" s="510">
        <f t="shared" si="83"/>
        <v>-171589.71909450318</v>
      </c>
      <c r="BF710" s="161">
        <f t="shared" si="84"/>
        <v>746771.68144846614</v>
      </c>
      <c r="BG710" s="2">
        <f t="shared" si="85"/>
        <v>1407681.3928933344</v>
      </c>
      <c r="BI710">
        <f t="shared" si="86"/>
        <v>0</v>
      </c>
      <c r="BJ710" s="90">
        <f t="shared" si="87"/>
        <v>1</v>
      </c>
      <c r="BP710" s="206">
        <f t="shared" si="90"/>
        <v>1407681.3928933344</v>
      </c>
    </row>
    <row r="711" spans="1:68">
      <c r="A711" s="11">
        <v>705</v>
      </c>
      <c r="C711" s="25">
        <v>0.92303943236097763</v>
      </c>
      <c r="D711" s="25">
        <v>7.6960567639022329E-2</v>
      </c>
      <c r="E711" s="426" t="e">
        <v>#REF!</v>
      </c>
      <c r="F711" s="25">
        <v>0.85693121036780928</v>
      </c>
      <c r="G711" s="25">
        <v>0.14306878963219066</v>
      </c>
      <c r="H711" s="426" t="e">
        <v>#REF!</v>
      </c>
      <c r="I711" s="25">
        <v>0.76000125020064979</v>
      </c>
      <c r="J711" s="25">
        <v>0.23999874979935021</v>
      </c>
      <c r="K711" s="426" t="e">
        <v>#REF!</v>
      </c>
      <c r="L711" s="25">
        <v>0.11704696861069463</v>
      </c>
      <c r="M711" s="25">
        <v>0.50479075414552965</v>
      </c>
      <c r="N711" s="25">
        <v>0.37816227724377571</v>
      </c>
      <c r="O711" s="25">
        <v>-11.071425172200838</v>
      </c>
      <c r="P711" s="25">
        <v>3.1396595118113872E-2</v>
      </c>
      <c r="Q711" s="25">
        <v>5.8133516913890923E-5</v>
      </c>
      <c r="R711" s="25">
        <v>1.0854675925612203</v>
      </c>
      <c r="S711" s="146"/>
      <c r="T711">
        <v>0.99377242538660449</v>
      </c>
      <c r="U711">
        <v>0.44382920888501975</v>
      </c>
      <c r="V711">
        <v>0.31885910680377821</v>
      </c>
      <c r="W711">
        <v>1</v>
      </c>
      <c r="Y711" s="2">
        <v>496.2504283977762</v>
      </c>
      <c r="Z711" s="2">
        <v>1366.3290154754197</v>
      </c>
      <c r="AA711" s="2">
        <v>4942.6313671898788</v>
      </c>
      <c r="AB711" s="2">
        <v>5929.6166860461044</v>
      </c>
      <c r="AC711" s="2">
        <v>1415.1666386078086</v>
      </c>
      <c r="AD711" s="2">
        <v>642.00231716586995</v>
      </c>
      <c r="AE711" s="2">
        <v>520.25848645793371</v>
      </c>
      <c r="AF711" s="2">
        <v>1119.2494295346999</v>
      </c>
      <c r="AG711" s="2">
        <v>178.83651546431895</v>
      </c>
      <c r="AH711" s="2">
        <v>349.61081218537936</v>
      </c>
      <c r="AI711" s="2">
        <v>532430.26286469214</v>
      </c>
      <c r="AJ711" s="2">
        <v>498736.26164599386</v>
      </c>
      <c r="AL711" s="25">
        <v>0.91722148712148388</v>
      </c>
      <c r="AM711" s="25">
        <v>0.91786756828283145</v>
      </c>
      <c r="AN711" s="25">
        <v>0.90427890447014447</v>
      </c>
      <c r="AO711" s="25">
        <v>0.87306275117043941</v>
      </c>
      <c r="AP711" s="25">
        <v>0.68516698415638455</v>
      </c>
      <c r="AQ711" s="25">
        <v>0.91722148712148388</v>
      </c>
      <c r="AR711" s="25">
        <v>0.91786756828283145</v>
      </c>
      <c r="AS711" s="25">
        <v>0.90427890447014447</v>
      </c>
      <c r="AT711" s="25">
        <v>0.87306275117043941</v>
      </c>
      <c r="AU711" s="25">
        <v>0.68516698415638455</v>
      </c>
      <c r="AW711" s="1">
        <v>13.145211035791533</v>
      </c>
      <c r="AX711" s="1">
        <v>15.005578207684904</v>
      </c>
      <c r="AY711" s="2">
        <v>1677508.8043085826</v>
      </c>
      <c r="AZ711" s="1">
        <v>15.215264057750515</v>
      </c>
      <c r="BA711" s="1">
        <v>17.081135866396856</v>
      </c>
      <c r="BB711" s="2">
        <v>1357297.6567478203</v>
      </c>
      <c r="BC711" s="2">
        <f t="shared" si="88"/>
        <v>-320211.14756076224</v>
      </c>
      <c r="BD711" s="242">
        <f t="shared" si="89"/>
        <v>2.0700530219589819</v>
      </c>
      <c r="BE711" s="510">
        <f t="shared" ref="BE711:BE774" si="91">BC711/BD711</f>
        <v>-154687.41339665416</v>
      </c>
      <c r="BF711" s="161">
        <f t="shared" ref="BF711:BF774" si="92">AW711*Threshold-AY711</f>
        <v>425724.96141806291</v>
      </c>
      <c r="BG711" s="2">
        <f t="shared" ref="BG711:BG774" si="93">AZ711*Threshold-BB711</f>
        <v>1077144.5924922619</v>
      </c>
      <c r="BI711">
        <f t="shared" ref="BI711:BI774" si="94">IF(MAX($BF711:$BG711)=$BF711,1,0)</f>
        <v>0</v>
      </c>
      <c r="BJ711" s="90">
        <f t="shared" ref="BJ711:BJ774" si="95">IF(MAX($BF711:$BG711)=$BF711,0,1)</f>
        <v>1</v>
      </c>
      <c r="BP711" s="206">
        <f t="shared" si="90"/>
        <v>1077144.5924922619</v>
      </c>
    </row>
    <row r="712" spans="1:68">
      <c r="A712" s="11">
        <v>706</v>
      </c>
      <c r="C712" s="25">
        <v>0.920807524168896</v>
      </c>
      <c r="D712" s="25">
        <v>7.9192475831104017E-2</v>
      </c>
      <c r="E712" s="426" t="e">
        <v>#REF!</v>
      </c>
      <c r="F712" s="25">
        <v>0.85827749113006435</v>
      </c>
      <c r="G712" s="25">
        <v>0.14172250886993562</v>
      </c>
      <c r="H712" s="426" t="e">
        <v>#REF!</v>
      </c>
      <c r="I712" s="25">
        <v>0.73105958282519889</v>
      </c>
      <c r="J712" s="25">
        <v>0.26894041717480105</v>
      </c>
      <c r="K712" s="426" t="e">
        <v>#REF!</v>
      </c>
      <c r="L712" s="25">
        <v>9.947651471172414E-2</v>
      </c>
      <c r="M712" s="25">
        <v>0.49947084069225645</v>
      </c>
      <c r="N712" s="25">
        <v>0.40105264459601941</v>
      </c>
      <c r="O712" s="25">
        <v>-11.357813530811955</v>
      </c>
      <c r="P712" s="25">
        <v>3.5566949623793392E-2</v>
      </c>
      <c r="Q712" s="25">
        <v>5.2013791852720159E-5</v>
      </c>
      <c r="R712" s="25">
        <v>1.0850263703423861</v>
      </c>
      <c r="S712" s="146"/>
      <c r="T712">
        <v>1.0388501020920855</v>
      </c>
      <c r="U712">
        <v>0.44245813549490126</v>
      </c>
      <c r="V712">
        <v>0.35742283374647715</v>
      </c>
      <c r="W712">
        <v>1</v>
      </c>
      <c r="Y712" s="2">
        <v>844.56397042794356</v>
      </c>
      <c r="Z712" s="2">
        <v>6763.4158548055484</v>
      </c>
      <c r="AA712" s="2">
        <v>5301.4376083473444</v>
      </c>
      <c r="AB712" s="2">
        <v>2325.2348706524599</v>
      </c>
      <c r="AC712" s="2">
        <v>2817.2287488209008</v>
      </c>
      <c r="AD712" s="2">
        <v>662.59806125208695</v>
      </c>
      <c r="AE712" s="2">
        <v>537.22001112906446</v>
      </c>
      <c r="AF712" s="2">
        <v>899.95045631765129</v>
      </c>
      <c r="AG712" s="2">
        <v>94.12416524381095</v>
      </c>
      <c r="AH712" s="2">
        <v>415.17959066150797</v>
      </c>
      <c r="AI712" s="2">
        <v>414648.60299481405</v>
      </c>
      <c r="AJ712" s="2">
        <v>387680.23330660968</v>
      </c>
      <c r="AL712" s="25">
        <v>0.91967632923571596</v>
      </c>
      <c r="AM712" s="25">
        <v>0.92239698535038928</v>
      </c>
      <c r="AN712" s="25">
        <v>0.90351534251393595</v>
      </c>
      <c r="AO712" s="25">
        <v>0.86752674439407795</v>
      </c>
      <c r="AP712" s="25">
        <v>0.68038845697680195</v>
      </c>
      <c r="AQ712" s="25">
        <v>0.91967632923571596</v>
      </c>
      <c r="AR712" s="25">
        <v>0.92239698535038928</v>
      </c>
      <c r="AS712" s="25">
        <v>0.90351534251393595</v>
      </c>
      <c r="AT712" s="25">
        <v>0.86752674439407795</v>
      </c>
      <c r="AU712" s="25">
        <v>0.68038845697680195</v>
      </c>
      <c r="AW712" s="1">
        <v>13.182884391811575</v>
      </c>
      <c r="AX712" s="1">
        <v>15.014461322798937</v>
      </c>
      <c r="AY712" s="2">
        <v>1382732.1665706513</v>
      </c>
      <c r="AZ712" s="1">
        <v>15.042116284265337</v>
      </c>
      <c r="BA712" s="1">
        <v>16.869590537458901</v>
      </c>
      <c r="BB712" s="2">
        <v>1059051.0422079538</v>
      </c>
      <c r="BC712" s="2">
        <f t="shared" ref="BC712:BC775" si="96">BB712-AY712</f>
        <v>-323681.12436269759</v>
      </c>
      <c r="BD712" s="242">
        <f t="shared" ref="BD712:BD775" si="97">AZ712-AW712</f>
        <v>1.8592318924537619</v>
      </c>
      <c r="BE712" s="510">
        <f t="shared" si="91"/>
        <v>-174094.00391444037</v>
      </c>
      <c r="BF712" s="161">
        <f t="shared" si="92"/>
        <v>726529.33611920057</v>
      </c>
      <c r="BG712" s="2">
        <f t="shared" si="93"/>
        <v>1347687.5632745002</v>
      </c>
      <c r="BI712">
        <f t="shared" si="94"/>
        <v>0</v>
      </c>
      <c r="BJ712" s="90">
        <f t="shared" si="95"/>
        <v>1</v>
      </c>
      <c r="BP712" s="206">
        <f t="shared" ref="BP712:BP775" si="98">MAX(BF712,BG712)</f>
        <v>1347687.5632745002</v>
      </c>
    </row>
    <row r="713" spans="1:68">
      <c r="A713" s="11">
        <v>707</v>
      </c>
      <c r="C713" s="25">
        <v>0.91404114071100195</v>
      </c>
      <c r="D713" s="25">
        <v>8.5958859288998046E-2</v>
      </c>
      <c r="E713" s="426" t="e">
        <v>#REF!</v>
      </c>
      <c r="F713" s="25">
        <v>0.86385402311355253</v>
      </c>
      <c r="G713" s="25">
        <v>0.13614597688644747</v>
      </c>
      <c r="H713" s="426" t="e">
        <v>#REF!</v>
      </c>
      <c r="I713" s="25">
        <v>0.73251828917844464</v>
      </c>
      <c r="J713" s="25">
        <v>0.26748171082155536</v>
      </c>
      <c r="K713" s="426" t="e">
        <v>#REF!</v>
      </c>
      <c r="L713" s="25">
        <v>0.12032457981054467</v>
      </c>
      <c r="M713" s="25">
        <v>0.49801529002210221</v>
      </c>
      <c r="N713" s="25">
        <v>0.38166013016735312</v>
      </c>
      <c r="O713" s="25">
        <v>-10.971408113865358</v>
      </c>
      <c r="P713" s="25">
        <v>3.2712276763640233E-2</v>
      </c>
      <c r="Q713" s="25">
        <v>6.7898780092884515E-5</v>
      </c>
      <c r="R713" s="25">
        <v>1.059790089309512</v>
      </c>
      <c r="S713" s="146"/>
      <c r="T713">
        <v>1.0635025706769732</v>
      </c>
      <c r="U713">
        <v>0.42876347421848798</v>
      </c>
      <c r="V713">
        <v>0.35784092182818228</v>
      </c>
      <c r="W713">
        <v>1</v>
      </c>
      <c r="Y713" s="2">
        <v>1348.615956369428</v>
      </c>
      <c r="Z713" s="2">
        <v>8802.2221262408493</v>
      </c>
      <c r="AA713" s="2">
        <v>1975.1322885577852</v>
      </c>
      <c r="AB713" s="2">
        <v>370.68083280421371</v>
      </c>
      <c r="AC713" s="2">
        <v>2281.6924112221545</v>
      </c>
      <c r="AD713" s="2">
        <v>452.9830201508218</v>
      </c>
      <c r="AE713" s="2">
        <v>632.17565655081103</v>
      </c>
      <c r="AF713" s="2">
        <v>978.59263467063454</v>
      </c>
      <c r="AG713" s="2">
        <v>166.04810355225632</v>
      </c>
      <c r="AH713" s="2">
        <v>275.42744898154154</v>
      </c>
      <c r="AI713" s="2">
        <v>527640.66822516429</v>
      </c>
      <c r="AJ713" s="2">
        <v>471992.91250942211</v>
      </c>
      <c r="AL713" s="25">
        <v>0.91491730917257708</v>
      </c>
      <c r="AM713" s="25">
        <v>0.91178734148204865</v>
      </c>
      <c r="AN713" s="25">
        <v>0.91006522168612536</v>
      </c>
      <c r="AO713" s="25">
        <v>0.87278876415922613</v>
      </c>
      <c r="AP713" s="25">
        <v>0.76325772396160629</v>
      </c>
      <c r="AQ713" s="25">
        <v>0.91491730917257708</v>
      </c>
      <c r="AR713" s="25">
        <v>0.91178734148204865</v>
      </c>
      <c r="AS713" s="25">
        <v>0.91006522168612536</v>
      </c>
      <c r="AT713" s="25">
        <v>0.87278876415922613</v>
      </c>
      <c r="AU713" s="25">
        <v>0.76325772396160629</v>
      </c>
      <c r="AW713" s="1">
        <v>13.235738843650056</v>
      </c>
      <c r="AX713" s="1">
        <v>14.940234566090767</v>
      </c>
      <c r="AY713" s="2">
        <v>1778488.4144603412</v>
      </c>
      <c r="AZ713" s="1">
        <v>15.065093776936443</v>
      </c>
      <c r="BA713" s="1">
        <v>16.830628690003035</v>
      </c>
      <c r="BB713" s="2">
        <v>1238389.1850129138</v>
      </c>
      <c r="BC713" s="2">
        <f t="shared" si="96"/>
        <v>-540099.22944742744</v>
      </c>
      <c r="BD713" s="242">
        <f t="shared" si="97"/>
        <v>1.8293549332863872</v>
      </c>
      <c r="BE713" s="510">
        <f t="shared" si="91"/>
        <v>-295240.26181029488</v>
      </c>
      <c r="BF713" s="161">
        <f t="shared" si="92"/>
        <v>339229.80052366783</v>
      </c>
      <c r="BG713" s="2">
        <f t="shared" si="93"/>
        <v>1172025.8192969169</v>
      </c>
      <c r="BI713">
        <f t="shared" si="94"/>
        <v>0</v>
      </c>
      <c r="BJ713" s="90">
        <f t="shared" si="95"/>
        <v>1</v>
      </c>
      <c r="BP713" s="206">
        <f t="shared" si="98"/>
        <v>1172025.8192969169</v>
      </c>
    </row>
    <row r="714" spans="1:68">
      <c r="A714" s="11">
        <v>708</v>
      </c>
      <c r="C714" s="25">
        <v>0.90877545996144793</v>
      </c>
      <c r="D714" s="25">
        <v>9.1224540038552071E-2</v>
      </c>
      <c r="E714" s="426" t="e">
        <v>#REF!</v>
      </c>
      <c r="F714" s="25">
        <v>0.8599773935120969</v>
      </c>
      <c r="G714" s="25">
        <v>0.14002260648790305</v>
      </c>
      <c r="H714" s="426" t="e">
        <v>#REF!</v>
      </c>
      <c r="I714" s="25">
        <v>0.74474032797250134</v>
      </c>
      <c r="J714" s="25">
        <v>0.25525967202749872</v>
      </c>
      <c r="K714" s="426" t="e">
        <v>#REF!</v>
      </c>
      <c r="L714" s="25">
        <v>0.10720462784705465</v>
      </c>
      <c r="M714" s="25">
        <v>0.4958932078768446</v>
      </c>
      <c r="N714" s="25">
        <v>0.39690216427610081</v>
      </c>
      <c r="O714" s="25">
        <v>-11.36391693081953</v>
      </c>
      <c r="P714" s="25">
        <v>3.5055212182387635E-2</v>
      </c>
      <c r="Q714" s="25">
        <v>5.0598024741642063E-5</v>
      </c>
      <c r="R714" s="25">
        <v>1.0968550823853658</v>
      </c>
      <c r="S714" s="146"/>
      <c r="T714">
        <v>1.1646299517117553</v>
      </c>
      <c r="U714">
        <v>0.43597805740857515</v>
      </c>
      <c r="V714">
        <v>0.3398405622548098</v>
      </c>
      <c r="W714">
        <v>1</v>
      </c>
      <c r="Y714" s="2">
        <v>1009.4865330173249</v>
      </c>
      <c r="Z714" s="2">
        <v>653.96472448872737</v>
      </c>
      <c r="AA714" s="2">
        <v>863.26182158388838</v>
      </c>
      <c r="AB714" s="2">
        <v>2943.4290821448462</v>
      </c>
      <c r="AC714" s="2">
        <v>879.30601251238693</v>
      </c>
      <c r="AD714" s="2">
        <v>1715.9055326957405</v>
      </c>
      <c r="AE714" s="2">
        <v>537.93581579359113</v>
      </c>
      <c r="AF714" s="2">
        <v>1185.4684126631946</v>
      </c>
      <c r="AG714" s="2">
        <v>120.18380658174708</v>
      </c>
      <c r="AH714" s="2">
        <v>377.93328675336204</v>
      </c>
      <c r="AI714" s="2">
        <v>1083539.5897611047</v>
      </c>
      <c r="AJ714" s="2">
        <v>1046346.8283814536</v>
      </c>
      <c r="AL714" s="25">
        <v>0.91655143596956856</v>
      </c>
      <c r="AM714" s="25">
        <v>0.92017277326435865</v>
      </c>
      <c r="AN714" s="25">
        <v>0.91154444551489222</v>
      </c>
      <c r="AO714" s="25">
        <v>0.86604759286352628</v>
      </c>
      <c r="AP714" s="25">
        <v>0.72748235591777943</v>
      </c>
      <c r="AQ714" s="25">
        <v>0.91655143596956856</v>
      </c>
      <c r="AR714" s="25">
        <v>0.92017277326435865</v>
      </c>
      <c r="AS714" s="25">
        <v>0.91154444551489222</v>
      </c>
      <c r="AT714" s="25">
        <v>0.86604759286352628</v>
      </c>
      <c r="AU714" s="25">
        <v>0.72748235591777943</v>
      </c>
      <c r="AW714" s="1">
        <v>13.137636656375554</v>
      </c>
      <c r="AX714" s="1">
        <v>14.865575857383174</v>
      </c>
      <c r="AY714" s="2">
        <v>3310479.635447361</v>
      </c>
      <c r="AZ714" s="1">
        <v>14.821203510501752</v>
      </c>
      <c r="BA714" s="1">
        <v>16.575438940976298</v>
      </c>
      <c r="BB714" s="2">
        <v>2604894.9863088853</v>
      </c>
      <c r="BC714" s="2">
        <f t="shared" si="96"/>
        <v>-705584.64913847577</v>
      </c>
      <c r="BD714" s="242">
        <f t="shared" si="97"/>
        <v>1.6835668541261981</v>
      </c>
      <c r="BE714" s="510">
        <f t="shared" si="91"/>
        <v>-419101.05762012466</v>
      </c>
      <c r="BF714" s="161">
        <f t="shared" si="92"/>
        <v>-1208457.7704272727</v>
      </c>
      <c r="BG714" s="2">
        <f t="shared" si="93"/>
        <v>-233502.42462860513</v>
      </c>
      <c r="BI714">
        <f t="shared" si="94"/>
        <v>0</v>
      </c>
      <c r="BJ714" s="90">
        <f t="shared" si="95"/>
        <v>1</v>
      </c>
      <c r="BP714" s="206">
        <f t="shared" si="98"/>
        <v>-233502.42462860513</v>
      </c>
    </row>
    <row r="715" spans="1:68">
      <c r="A715" s="11">
        <v>709</v>
      </c>
      <c r="C715" s="25">
        <v>0.91906808316808686</v>
      </c>
      <c r="D715" s="25">
        <v>8.0931916831913156E-2</v>
      </c>
      <c r="E715" s="426" t="e">
        <v>#REF!</v>
      </c>
      <c r="F715" s="25">
        <v>0.85517193446547424</v>
      </c>
      <c r="G715" s="25">
        <v>0.14482806553452571</v>
      </c>
      <c r="H715" s="426" t="e">
        <v>#REF!</v>
      </c>
      <c r="I715" s="25">
        <v>0.74292176636329388</v>
      </c>
      <c r="J715" s="25">
        <v>0.25707823363670607</v>
      </c>
      <c r="K715" s="426" t="e">
        <v>#REF!</v>
      </c>
      <c r="L715" s="25">
        <v>9.0556749538579284E-2</v>
      </c>
      <c r="M715" s="25">
        <v>0.49731314527510229</v>
      </c>
      <c r="N715" s="25">
        <v>0.41213010518631843</v>
      </c>
      <c r="O715" s="25">
        <v>-10.644583810379071</v>
      </c>
      <c r="P715" s="25">
        <v>3.2137593801565778E-2</v>
      </c>
      <c r="Q715" s="25">
        <v>9.1900428061025819E-5</v>
      </c>
      <c r="R715" s="25">
        <v>1.0290018010596234</v>
      </c>
      <c r="S715" s="146"/>
      <c r="T715">
        <v>1.0255275418603482</v>
      </c>
      <c r="U715">
        <v>0.45152334218210777</v>
      </c>
      <c r="V715">
        <v>0.34238895387155344</v>
      </c>
      <c r="W715">
        <v>1</v>
      </c>
      <c r="Y715" s="2">
        <v>309.33197332022519</v>
      </c>
      <c r="Z715" s="2">
        <v>21729.31775180265</v>
      </c>
      <c r="AA715" s="2">
        <v>722.72858876146336</v>
      </c>
      <c r="AB715" s="2">
        <v>9908.2478078106615</v>
      </c>
      <c r="AC715" s="2">
        <v>424.28125630337746</v>
      </c>
      <c r="AD715" s="2">
        <v>2614.3341495939289</v>
      </c>
      <c r="AE715" s="2">
        <v>548.00776486240522</v>
      </c>
      <c r="AF715" s="2">
        <v>907.1616576896397</v>
      </c>
      <c r="AG715" s="2">
        <v>109.67322766245098</v>
      </c>
      <c r="AH715" s="2">
        <v>698.58717216645096</v>
      </c>
      <c r="AI715" s="2">
        <v>435609.93764809764</v>
      </c>
      <c r="AJ715" s="2">
        <v>403849.71574688336</v>
      </c>
      <c r="AL715" s="25">
        <v>0.91906169111654834</v>
      </c>
      <c r="AM715" s="25">
        <v>0.92171880522113891</v>
      </c>
      <c r="AN715" s="25">
        <v>0.91020883115075069</v>
      </c>
      <c r="AO715" s="25">
        <v>0.89614774466330116</v>
      </c>
      <c r="AP715" s="25">
        <v>0.71357743267803597</v>
      </c>
      <c r="AQ715" s="25">
        <v>0.91906169111654834</v>
      </c>
      <c r="AR715" s="25">
        <v>0.92171880522113891</v>
      </c>
      <c r="AS715" s="25">
        <v>0.91020883115075069</v>
      </c>
      <c r="AT715" s="25">
        <v>0.89614774466330116</v>
      </c>
      <c r="AU715" s="25">
        <v>0.71357743267803597</v>
      </c>
      <c r="AW715" s="1">
        <v>13.100807612174647</v>
      </c>
      <c r="AX715" s="1">
        <v>14.803410784343839</v>
      </c>
      <c r="AY715" s="2">
        <v>1568968.9522549126</v>
      </c>
      <c r="AZ715" s="1">
        <v>15.033907592721802</v>
      </c>
      <c r="BA715" s="1">
        <v>16.764097188252141</v>
      </c>
      <c r="BB715" s="2">
        <v>1158480.5633298648</v>
      </c>
      <c r="BC715" s="2">
        <f t="shared" si="96"/>
        <v>-410488.38892504782</v>
      </c>
      <c r="BD715" s="242">
        <f t="shared" si="97"/>
        <v>1.9330999805471549</v>
      </c>
      <c r="BE715" s="510">
        <f t="shared" si="91"/>
        <v>-212347.21072671108</v>
      </c>
      <c r="BF715" s="161">
        <f t="shared" si="92"/>
        <v>527160.26569303079</v>
      </c>
      <c r="BG715" s="2">
        <f t="shared" si="93"/>
        <v>1246944.6515056235</v>
      </c>
      <c r="BI715">
        <f t="shared" si="94"/>
        <v>0</v>
      </c>
      <c r="BJ715" s="90">
        <f t="shared" si="95"/>
        <v>1</v>
      </c>
      <c r="BP715" s="206">
        <f t="shared" si="98"/>
        <v>1246944.6515056235</v>
      </c>
    </row>
    <row r="716" spans="1:68">
      <c r="A716" s="11">
        <v>710</v>
      </c>
      <c r="C716" s="25">
        <v>0.93231014207413532</v>
      </c>
      <c r="D716" s="25">
        <v>6.7689857925864738E-2</v>
      </c>
      <c r="E716" s="426" t="e">
        <v>#REF!</v>
      </c>
      <c r="F716" s="25">
        <v>0.8551608607104868</v>
      </c>
      <c r="G716" s="25">
        <v>0.14483913928951325</v>
      </c>
      <c r="H716" s="426" t="e">
        <v>#REF!</v>
      </c>
      <c r="I716" s="25">
        <v>0.75154159327222647</v>
      </c>
      <c r="J716" s="25">
        <v>0.2484584067277735</v>
      </c>
      <c r="K716" s="426" t="e">
        <v>#REF!</v>
      </c>
      <c r="L716" s="25">
        <v>0.11094909676132036</v>
      </c>
      <c r="M716" s="25">
        <v>0.50329827870353039</v>
      </c>
      <c r="N716" s="25">
        <v>0.38575262453514925</v>
      </c>
      <c r="O716" s="25">
        <v>-11.412283203528931</v>
      </c>
      <c r="P716" s="25">
        <v>3.4146788140356182E-2</v>
      </c>
      <c r="Q716" s="25">
        <v>4.6404315266002044E-5</v>
      </c>
      <c r="R716" s="25">
        <v>1.1112754469567039</v>
      </c>
      <c r="S716" s="146"/>
      <c r="T716">
        <v>0.91345519129065567</v>
      </c>
      <c r="U716">
        <v>0.44463970200006325</v>
      </c>
      <c r="V716">
        <v>0.33178882839900503</v>
      </c>
      <c r="W716">
        <v>1</v>
      </c>
      <c r="Y716" s="2">
        <v>476.7741090113247</v>
      </c>
      <c r="Z716" s="2">
        <v>1171.6848309161273</v>
      </c>
      <c r="AA716" s="2">
        <v>249.22220165569081</v>
      </c>
      <c r="AB716" s="2">
        <v>144.23944495717279</v>
      </c>
      <c r="AC716" s="2">
        <v>58.177117740238238</v>
      </c>
      <c r="AD716" s="2">
        <v>2627.1271492281285</v>
      </c>
      <c r="AE716" s="2">
        <v>480.04124552410622</v>
      </c>
      <c r="AF716" s="2">
        <v>1193.8427618052035</v>
      </c>
      <c r="AG716" s="2">
        <v>108.51840994514394</v>
      </c>
      <c r="AH716" s="2">
        <v>638.20999421007173</v>
      </c>
      <c r="AI716" s="2">
        <v>448658.38810495939</v>
      </c>
      <c r="AJ716" s="2">
        <v>406610.55883042113</v>
      </c>
      <c r="AL716" s="25">
        <v>0.91522634773449418</v>
      </c>
      <c r="AM716" s="25">
        <v>0.9132731352021155</v>
      </c>
      <c r="AN716" s="25">
        <v>0.90938008670297044</v>
      </c>
      <c r="AO716" s="25">
        <v>0.82746156850865737</v>
      </c>
      <c r="AP716" s="25">
        <v>0.67364825492924829</v>
      </c>
      <c r="AQ716" s="25">
        <v>0.91522634773449418</v>
      </c>
      <c r="AR716" s="25">
        <v>0.9132731352021155</v>
      </c>
      <c r="AS716" s="25">
        <v>0.90938008670297044</v>
      </c>
      <c r="AT716" s="25">
        <v>0.82746156850865737</v>
      </c>
      <c r="AU716" s="25">
        <v>0.67364825492924829</v>
      </c>
      <c r="AW716" s="1">
        <v>13.143628389265929</v>
      </c>
      <c r="AX716" s="1">
        <v>15.067629343340434</v>
      </c>
      <c r="AY716" s="2">
        <v>1297392.1970282528</v>
      </c>
      <c r="AZ716" s="1">
        <v>15.352994849944773</v>
      </c>
      <c r="BA716" s="1">
        <v>17.2703543093523</v>
      </c>
      <c r="BB716" s="2">
        <v>939408.8343690969</v>
      </c>
      <c r="BC716" s="2">
        <f t="shared" si="96"/>
        <v>-357983.36265915586</v>
      </c>
      <c r="BD716" s="242">
        <f t="shared" si="97"/>
        <v>2.2093664606788437</v>
      </c>
      <c r="BE716" s="510">
        <f t="shared" si="91"/>
        <v>-162029.87101975057</v>
      </c>
      <c r="BF716" s="161">
        <f t="shared" si="92"/>
        <v>805588.34525429597</v>
      </c>
      <c r="BG716" s="2">
        <f t="shared" si="93"/>
        <v>1517070.3416220667</v>
      </c>
      <c r="BI716">
        <f t="shared" si="94"/>
        <v>0</v>
      </c>
      <c r="BJ716" s="90">
        <f t="shared" si="95"/>
        <v>1</v>
      </c>
      <c r="BP716" s="206">
        <f t="shared" si="98"/>
        <v>1517070.3416220667</v>
      </c>
    </row>
    <row r="717" spans="1:68">
      <c r="A717" s="11">
        <v>711</v>
      </c>
      <c r="C717" s="25">
        <v>0.9192962475136518</v>
      </c>
      <c r="D717" s="25">
        <v>8.0703752486348201E-2</v>
      </c>
      <c r="E717" s="426" t="e">
        <v>#REF!</v>
      </c>
      <c r="F717" s="25">
        <v>0.85286454626111119</v>
      </c>
      <c r="G717" s="25">
        <v>0.14713545373888884</v>
      </c>
      <c r="H717" s="426" t="e">
        <v>#REF!</v>
      </c>
      <c r="I717" s="25">
        <v>0.76512267000131273</v>
      </c>
      <c r="J717" s="25">
        <v>0.2348773299986873</v>
      </c>
      <c r="K717" s="426" t="e">
        <v>#REF!</v>
      </c>
      <c r="L717" s="25">
        <v>0.13705917413648377</v>
      </c>
      <c r="M717" s="25">
        <v>0.49888342356594439</v>
      </c>
      <c r="N717" s="25">
        <v>0.36405740229757183</v>
      </c>
      <c r="O717" s="25">
        <v>-10.994517318384075</v>
      </c>
      <c r="P717" s="25">
        <v>2.9870903868179206E-2</v>
      </c>
      <c r="Q717" s="25">
        <v>5.888410570558733E-5</v>
      </c>
      <c r="R717" s="25">
        <v>1.0948690703181663</v>
      </c>
      <c r="S717" s="146"/>
      <c r="T717">
        <v>1.0639276949191563</v>
      </c>
      <c r="U717">
        <v>0.45257393865935819</v>
      </c>
      <c r="V717">
        <v>0.31277439506266136</v>
      </c>
      <c r="W717">
        <v>1</v>
      </c>
      <c r="Y717" s="2">
        <v>728.81196186242585</v>
      </c>
      <c r="Z717" s="2">
        <v>609.46322654486471</v>
      </c>
      <c r="AA717" s="2">
        <v>713.83303031709033</v>
      </c>
      <c r="AB717" s="2">
        <v>422.06891563826736</v>
      </c>
      <c r="AC717" s="2">
        <v>1680.1074647066416</v>
      </c>
      <c r="AD717" s="2">
        <v>438.30376426662309</v>
      </c>
      <c r="AE717" s="2">
        <v>519.35520078302409</v>
      </c>
      <c r="AF717" s="2">
        <v>1096.5177805955016</v>
      </c>
      <c r="AG717" s="2">
        <v>115.38792217606134</v>
      </c>
      <c r="AH717" s="2">
        <v>236.50056812808302</v>
      </c>
      <c r="AI717" s="2">
        <v>582612.55756700435</v>
      </c>
      <c r="AJ717" s="2">
        <v>542830.92926543474</v>
      </c>
      <c r="AL717" s="25">
        <v>0.91239283401196236</v>
      </c>
      <c r="AM717" s="25">
        <v>0.91509448761815526</v>
      </c>
      <c r="AN717" s="25">
        <v>0.90132974095827612</v>
      </c>
      <c r="AO717" s="25">
        <v>0.82684949242432171</v>
      </c>
      <c r="AP717" s="25">
        <v>0.61943637792382389</v>
      </c>
      <c r="AQ717" s="25">
        <v>0.91239283401196236</v>
      </c>
      <c r="AR717" s="25">
        <v>0.91509448761815526</v>
      </c>
      <c r="AS717" s="25">
        <v>0.90132974095827612</v>
      </c>
      <c r="AT717" s="25">
        <v>0.82684949242432171</v>
      </c>
      <c r="AU717" s="25">
        <v>0.61943637792382389</v>
      </c>
      <c r="AW717" s="1">
        <v>12.939838476818213</v>
      </c>
      <c r="AX717" s="1">
        <v>15.036708656875675</v>
      </c>
      <c r="AY717" s="2">
        <v>1775254.2936369947</v>
      </c>
      <c r="AZ717" s="1">
        <v>14.870440291676106</v>
      </c>
      <c r="BA717" s="1">
        <v>16.936533904238086</v>
      </c>
      <c r="BB717" s="2">
        <v>1307633.6877918732</v>
      </c>
      <c r="BC717" s="2">
        <f t="shared" si="96"/>
        <v>-467620.60584512143</v>
      </c>
      <c r="BD717" s="242">
        <f t="shared" si="97"/>
        <v>1.9306018148578925</v>
      </c>
      <c r="BE717" s="510">
        <f t="shared" si="91"/>
        <v>-242214.94160334766</v>
      </c>
      <c r="BF717" s="161">
        <f t="shared" si="92"/>
        <v>295119.8626539195</v>
      </c>
      <c r="BG717" s="2">
        <f t="shared" si="93"/>
        <v>1071636.7588763037</v>
      </c>
      <c r="BI717">
        <f t="shared" si="94"/>
        <v>0</v>
      </c>
      <c r="BJ717" s="90">
        <f t="shared" si="95"/>
        <v>1</v>
      </c>
      <c r="BP717" s="206">
        <f t="shared" si="98"/>
        <v>1071636.7588763037</v>
      </c>
    </row>
    <row r="718" spans="1:68">
      <c r="A718" s="11">
        <v>712</v>
      </c>
      <c r="C718" s="25">
        <v>0.91122244011830689</v>
      </c>
      <c r="D718" s="25">
        <v>8.8777559881693058E-2</v>
      </c>
      <c r="E718" s="426" t="e">
        <v>#REF!</v>
      </c>
      <c r="F718" s="25">
        <v>0.85951706616276258</v>
      </c>
      <c r="G718" s="25">
        <v>0.14048293383723745</v>
      </c>
      <c r="H718" s="426" t="e">
        <v>#REF!</v>
      </c>
      <c r="I718" s="25">
        <v>0.75058946890013256</v>
      </c>
      <c r="J718" s="25">
        <v>0.24941053109986747</v>
      </c>
      <c r="K718" s="426" t="e">
        <v>#REF!</v>
      </c>
      <c r="L718" s="25">
        <v>0.15619744323720358</v>
      </c>
      <c r="M718" s="25">
        <v>0.50000801748891266</v>
      </c>
      <c r="N718" s="25">
        <v>0.34379453927388376</v>
      </c>
      <c r="O718" s="25">
        <v>-11.058216371806781</v>
      </c>
      <c r="P718" s="25">
        <v>3.355068440619461E-2</v>
      </c>
      <c r="Q718" s="25">
        <v>6.4484374021433997E-5</v>
      </c>
      <c r="R718" s="25">
        <v>1.0662867909451925</v>
      </c>
      <c r="S718" s="146"/>
      <c r="T718">
        <v>1.0726264699860681</v>
      </c>
      <c r="U718">
        <v>0.43329500297249113</v>
      </c>
      <c r="V718">
        <v>0.33115931263001958</v>
      </c>
      <c r="W718">
        <v>1</v>
      </c>
      <c r="Y718" s="2">
        <v>1927.5920271866651</v>
      </c>
      <c r="Z718" s="2">
        <v>677.83905402872847</v>
      </c>
      <c r="AA718" s="2">
        <v>535.44414593506451</v>
      </c>
      <c r="AB718" s="2">
        <v>4393.9538525812186</v>
      </c>
      <c r="AC718" s="2">
        <v>951.01418727019791</v>
      </c>
      <c r="AD718" s="2">
        <v>311.25956816083146</v>
      </c>
      <c r="AE718" s="2">
        <v>622.90780209530215</v>
      </c>
      <c r="AF718" s="2">
        <v>835.49486461101969</v>
      </c>
      <c r="AG718" s="2">
        <v>150.98869414258652</v>
      </c>
      <c r="AH718" s="2">
        <v>604.90733740068617</v>
      </c>
      <c r="AI718" s="2">
        <v>467317.88648664812</v>
      </c>
      <c r="AJ718" s="2">
        <v>426512.87516413699</v>
      </c>
      <c r="AL718" s="25">
        <v>0.91631455230954895</v>
      </c>
      <c r="AM718" s="25">
        <v>0.91591649885262572</v>
      </c>
      <c r="AN718" s="25">
        <v>0.90627089680665252</v>
      </c>
      <c r="AO718" s="25">
        <v>0.87598709346123349</v>
      </c>
      <c r="AP718" s="25">
        <v>0.71424819236314474</v>
      </c>
      <c r="AQ718" s="25">
        <v>0.91631455230954895</v>
      </c>
      <c r="AR718" s="25">
        <v>0.91591649885262572</v>
      </c>
      <c r="AS718" s="25">
        <v>0.90627089680665252</v>
      </c>
      <c r="AT718" s="25">
        <v>0.87598709346123349</v>
      </c>
      <c r="AU718" s="25">
        <v>0.71424819236314474</v>
      </c>
      <c r="AW718" s="1">
        <v>13.209017440219569</v>
      </c>
      <c r="AX718" s="1">
        <v>15.086496319124276</v>
      </c>
      <c r="AY718" s="2">
        <v>1650422.8422471744</v>
      </c>
      <c r="AZ718" s="1">
        <v>15.077252879642476</v>
      </c>
      <c r="BA718" s="1">
        <v>16.962348075022511</v>
      </c>
      <c r="BB718" s="2">
        <v>1271926.7256323388</v>
      </c>
      <c r="BC718" s="2">
        <f t="shared" si="96"/>
        <v>-378496.11661483557</v>
      </c>
      <c r="BD718" s="242">
        <f t="shared" si="97"/>
        <v>1.8682354394229073</v>
      </c>
      <c r="BE718" s="510">
        <f t="shared" si="91"/>
        <v>-202595.51265752243</v>
      </c>
      <c r="BF718" s="161">
        <f t="shared" si="92"/>
        <v>463019.94818795682</v>
      </c>
      <c r="BG718" s="2">
        <f t="shared" si="93"/>
        <v>1140433.7351104575</v>
      </c>
      <c r="BI718">
        <f t="shared" si="94"/>
        <v>0</v>
      </c>
      <c r="BJ718" s="90">
        <f t="shared" si="95"/>
        <v>1</v>
      </c>
      <c r="BP718" s="206">
        <f t="shared" si="98"/>
        <v>1140433.7351104575</v>
      </c>
    </row>
    <row r="719" spans="1:68">
      <c r="A719" s="11">
        <v>713</v>
      </c>
      <c r="C719" s="25">
        <v>0.92493963038150429</v>
      </c>
      <c r="D719" s="25">
        <v>7.5060369618495756E-2</v>
      </c>
      <c r="E719" s="426" t="e">
        <v>#REF!</v>
      </c>
      <c r="F719" s="25">
        <v>0.85638481363780017</v>
      </c>
      <c r="G719" s="25">
        <v>0.14361518636219983</v>
      </c>
      <c r="H719" s="426" t="e">
        <v>#REF!</v>
      </c>
      <c r="I719" s="25">
        <v>0.73599548723719688</v>
      </c>
      <c r="J719" s="25">
        <v>0.26400451276280312</v>
      </c>
      <c r="K719" s="426" t="e">
        <v>#REF!</v>
      </c>
      <c r="L719" s="25">
        <v>0.10611558570243262</v>
      </c>
      <c r="M719" s="25">
        <v>0.49956921137006349</v>
      </c>
      <c r="N719" s="25">
        <v>0.39431520292750388</v>
      </c>
      <c r="O719" s="25">
        <v>-11.343669710238272</v>
      </c>
      <c r="P719" s="25">
        <v>3.4149843011542974E-2</v>
      </c>
      <c r="Q719" s="25">
        <v>4.9706427674686797E-5</v>
      </c>
      <c r="R719" s="25">
        <v>1.0977207567179259</v>
      </c>
      <c r="S719" s="146"/>
      <c r="T719">
        <v>0.95578898893588771</v>
      </c>
      <c r="U719">
        <v>0.4425153509253637</v>
      </c>
      <c r="V719">
        <v>0.35276069269470278</v>
      </c>
      <c r="W719">
        <v>1</v>
      </c>
      <c r="Y719" s="2">
        <v>107.21002938003161</v>
      </c>
      <c r="Z719" s="2">
        <v>1509.6721116204726</v>
      </c>
      <c r="AA719" s="2">
        <v>1745.5108954505292</v>
      </c>
      <c r="AB719" s="2">
        <v>1598.1011604209127</v>
      </c>
      <c r="AC719" s="2">
        <v>45.783817410167103</v>
      </c>
      <c r="AD719" s="2">
        <v>2436.6256098374233</v>
      </c>
      <c r="AE719" s="2">
        <v>488.96010016536133</v>
      </c>
      <c r="AF719" s="2">
        <v>920.71113417443212</v>
      </c>
      <c r="AG719" s="2">
        <v>152.52297654873669</v>
      </c>
      <c r="AH719" s="2">
        <v>564.28425670183856</v>
      </c>
      <c r="AI719" s="2">
        <v>386582.40577145724</v>
      </c>
      <c r="AJ719" s="2">
        <v>367421.8902926544</v>
      </c>
      <c r="AL719" s="25">
        <v>0.92084682094892634</v>
      </c>
      <c r="AM719" s="25">
        <v>0.91644516079718086</v>
      </c>
      <c r="AN719" s="25">
        <v>0.90653239557289755</v>
      </c>
      <c r="AO719" s="25">
        <v>0.84600950344182047</v>
      </c>
      <c r="AP719" s="25">
        <v>0.83088578955714087</v>
      </c>
      <c r="AQ719" s="25">
        <v>0.92084682094892634</v>
      </c>
      <c r="AR719" s="25">
        <v>0.91644516079718086</v>
      </c>
      <c r="AS719" s="25">
        <v>0.90653239557289755</v>
      </c>
      <c r="AT719" s="25">
        <v>0.84600950344182047</v>
      </c>
      <c r="AU719" s="25">
        <v>0.83088578955714087</v>
      </c>
      <c r="AW719" s="1">
        <v>13.404335446634725</v>
      </c>
      <c r="AX719" s="1">
        <v>14.879937849001797</v>
      </c>
      <c r="AY719" s="2">
        <v>1199738.4587760442</v>
      </c>
      <c r="AZ719" s="1">
        <v>15.392362226480563</v>
      </c>
      <c r="BA719" s="1">
        <v>16.97633105045648</v>
      </c>
      <c r="BB719" s="2">
        <v>941716.12156426033</v>
      </c>
      <c r="BC719" s="2">
        <f t="shared" si="96"/>
        <v>-258022.33721178386</v>
      </c>
      <c r="BD719" s="242">
        <f t="shared" si="97"/>
        <v>1.9880267798458373</v>
      </c>
      <c r="BE719" s="510">
        <f t="shared" si="91"/>
        <v>-129788.15971070186</v>
      </c>
      <c r="BF719" s="161">
        <f t="shared" si="92"/>
        <v>944955.21268551191</v>
      </c>
      <c r="BG719" s="2">
        <f t="shared" si="93"/>
        <v>1521061.8346726298</v>
      </c>
      <c r="BI719">
        <f t="shared" si="94"/>
        <v>0</v>
      </c>
      <c r="BJ719" s="90">
        <f t="shared" si="95"/>
        <v>1</v>
      </c>
      <c r="BP719" s="206">
        <f t="shared" si="98"/>
        <v>1521061.8346726298</v>
      </c>
    </row>
    <row r="720" spans="1:68">
      <c r="A720" s="11">
        <v>714</v>
      </c>
      <c r="C720" s="25">
        <v>0.92993568939580395</v>
      </c>
      <c r="D720" s="25">
        <v>7.0064310604196017E-2</v>
      </c>
      <c r="E720" s="426" t="e">
        <v>#REF!</v>
      </c>
      <c r="F720" s="25">
        <v>0.85672163878837648</v>
      </c>
      <c r="G720" s="25">
        <v>0.14327836121162352</v>
      </c>
      <c r="H720" s="426" t="e">
        <v>#REF!</v>
      </c>
      <c r="I720" s="25">
        <v>0.7334470780376392</v>
      </c>
      <c r="J720" s="25">
        <v>0.26655292196236074</v>
      </c>
      <c r="K720" s="426" t="e">
        <v>#REF!</v>
      </c>
      <c r="L720" s="25">
        <v>0.16721202495152893</v>
      </c>
      <c r="M720" s="25">
        <v>0.4982678540458248</v>
      </c>
      <c r="N720" s="25">
        <v>0.33452012100264633</v>
      </c>
      <c r="O720" s="25">
        <v>-11.01045195527707</v>
      </c>
      <c r="P720" s="25">
        <v>3.450468612781047E-2</v>
      </c>
      <c r="Q720" s="25">
        <v>7.0404375981141158E-5</v>
      </c>
      <c r="R720" s="25">
        <v>1.0516214175425822</v>
      </c>
      <c r="S720" s="146"/>
      <c r="T720">
        <v>0.8987812393970287</v>
      </c>
      <c r="U720">
        <v>0.44670747677116773</v>
      </c>
      <c r="V720">
        <v>0.35515941085654018</v>
      </c>
      <c r="W720">
        <v>1</v>
      </c>
      <c r="Y720" s="2">
        <v>342.2517867955948</v>
      </c>
      <c r="Z720" s="2">
        <v>4993.4254029457743</v>
      </c>
      <c r="AA720" s="2">
        <v>5679.6589648150093</v>
      </c>
      <c r="AB720" s="2">
        <v>58.986544558426878</v>
      </c>
      <c r="AC720" s="2">
        <v>1851.5277873539696</v>
      </c>
      <c r="AD720" s="2">
        <v>578.99177043194163</v>
      </c>
      <c r="AE720" s="2">
        <v>575.63122214107455</v>
      </c>
      <c r="AF720" s="2">
        <v>917.52204332218628</v>
      </c>
      <c r="AG720" s="2">
        <v>145.06418349773224</v>
      </c>
      <c r="AH720" s="2">
        <v>425.89298871036897</v>
      </c>
      <c r="AI720" s="2">
        <v>574269.56328906969</v>
      </c>
      <c r="AJ720" s="2">
        <v>552707.4699954032</v>
      </c>
      <c r="AL720" s="25">
        <v>0.91777019383254799</v>
      </c>
      <c r="AM720" s="25">
        <v>0.91935737259720263</v>
      </c>
      <c r="AN720" s="25">
        <v>0.91332582813424068</v>
      </c>
      <c r="AO720" s="25">
        <v>0.87874928154236742</v>
      </c>
      <c r="AP720" s="25">
        <v>0.69976838410570386</v>
      </c>
      <c r="AQ720" s="25">
        <v>0.91777019383254799</v>
      </c>
      <c r="AR720" s="25">
        <v>0.91935737259720263</v>
      </c>
      <c r="AS720" s="25">
        <v>0.91332582813424068</v>
      </c>
      <c r="AT720" s="25">
        <v>0.87874928154236742</v>
      </c>
      <c r="AU720" s="25">
        <v>0.69976838410570386</v>
      </c>
      <c r="AW720" s="1">
        <v>13.475929539768895</v>
      </c>
      <c r="AX720" s="1">
        <v>15.397144306105082</v>
      </c>
      <c r="AY720" s="2">
        <v>2178179.4941248894</v>
      </c>
      <c r="AZ720" s="1">
        <v>15.576867528110295</v>
      </c>
      <c r="BA720" s="1">
        <v>17.462366579939395</v>
      </c>
      <c r="BB720" s="2">
        <v>1539766.2041744278</v>
      </c>
      <c r="BC720" s="2">
        <f t="shared" si="96"/>
        <v>-638413.28995046159</v>
      </c>
      <c r="BD720" s="242">
        <f t="shared" si="97"/>
        <v>2.1009379883413999</v>
      </c>
      <c r="BE720" s="510">
        <f t="shared" si="91"/>
        <v>-303870.60136623139</v>
      </c>
      <c r="BF720" s="161">
        <f t="shared" si="92"/>
        <v>-22030.767761866096</v>
      </c>
      <c r="BG720" s="2">
        <f t="shared" si="93"/>
        <v>952532.60032321932</v>
      </c>
      <c r="BI720">
        <f t="shared" si="94"/>
        <v>0</v>
      </c>
      <c r="BJ720" s="90">
        <f t="shared" si="95"/>
        <v>1</v>
      </c>
      <c r="BP720" s="206">
        <f t="shared" si="98"/>
        <v>952532.60032321932</v>
      </c>
    </row>
    <row r="721" spans="1:68">
      <c r="A721" s="11">
        <v>715</v>
      </c>
      <c r="C721" s="25">
        <v>0.93151571173014247</v>
      </c>
      <c r="D721" s="25">
        <v>6.8484288269857488E-2</v>
      </c>
      <c r="E721" s="426" t="e">
        <v>#REF!</v>
      </c>
      <c r="F721" s="25">
        <v>0.85420072485318155</v>
      </c>
      <c r="G721" s="25">
        <v>0.14579927514681851</v>
      </c>
      <c r="H721" s="426" t="e">
        <v>#REF!</v>
      </c>
      <c r="I721" s="25">
        <v>0.74527348461218157</v>
      </c>
      <c r="J721" s="25">
        <v>0.25472651538781843</v>
      </c>
      <c r="K721" s="426" t="e">
        <v>#REF!</v>
      </c>
      <c r="L721" s="25">
        <v>8.4294640015844413E-2</v>
      </c>
      <c r="M721" s="25">
        <v>0.50444324083880165</v>
      </c>
      <c r="N721" s="25">
        <v>0.41126211914535393</v>
      </c>
      <c r="O721" s="25">
        <v>-11.309844775115147</v>
      </c>
      <c r="P721" s="25">
        <v>3.5956457527919941E-2</v>
      </c>
      <c r="Q721" s="25">
        <v>5.5469704065822218E-5</v>
      </c>
      <c r="R721" s="25">
        <v>1.0896757122978999</v>
      </c>
      <c r="S721" s="146"/>
      <c r="T721">
        <v>0.90323295656150637</v>
      </c>
      <c r="U721">
        <v>0.44950814724191185</v>
      </c>
      <c r="V721">
        <v>0.34070038894927268</v>
      </c>
      <c r="W721">
        <v>1</v>
      </c>
      <c r="Y721" s="2">
        <v>818.55238366296135</v>
      </c>
      <c r="Z721" s="2">
        <v>52.867263539813912</v>
      </c>
      <c r="AA721" s="2">
        <v>6.6520083538351837</v>
      </c>
      <c r="AB721" s="2">
        <v>10428.6471610428</v>
      </c>
      <c r="AC721" s="2">
        <v>714.04516850415735</v>
      </c>
      <c r="AD721" s="2">
        <v>1986.3481039483559</v>
      </c>
      <c r="AE721" s="2">
        <v>575.30430989973502</v>
      </c>
      <c r="AF721" s="2">
        <v>953.26498173282596</v>
      </c>
      <c r="AG721" s="2">
        <v>160.22192689096175</v>
      </c>
      <c r="AH721" s="2">
        <v>798.82721830637831</v>
      </c>
      <c r="AI721" s="2">
        <v>367725.92933187075</v>
      </c>
      <c r="AJ721" s="2">
        <v>332975.49339297501</v>
      </c>
      <c r="AL721" s="25">
        <v>0.91818418406606006</v>
      </c>
      <c r="AM721" s="25">
        <v>0.9116718801909911</v>
      </c>
      <c r="AN721" s="25">
        <v>0.91762575577075634</v>
      </c>
      <c r="AO721" s="25">
        <v>0.84825435034034558</v>
      </c>
      <c r="AP721" s="25">
        <v>0.59907960460307597</v>
      </c>
      <c r="AQ721" s="25">
        <v>0.91818418406606006</v>
      </c>
      <c r="AR721" s="25">
        <v>0.9116718801909911</v>
      </c>
      <c r="AS721" s="25">
        <v>0.91762575577075634</v>
      </c>
      <c r="AT721" s="25">
        <v>0.84825435034034558</v>
      </c>
      <c r="AU721" s="25">
        <v>0.59907960460307597</v>
      </c>
      <c r="AW721" s="1">
        <v>12.865909836594277</v>
      </c>
      <c r="AX721" s="1">
        <v>14.875227758470245</v>
      </c>
      <c r="AY721" s="2">
        <v>1030957.239638358</v>
      </c>
      <c r="AZ721" s="1">
        <v>15.166385759262326</v>
      </c>
      <c r="BA721" s="1">
        <v>17.124189505661924</v>
      </c>
      <c r="BB721" s="2">
        <v>920526.61067076202</v>
      </c>
      <c r="BC721" s="2">
        <f t="shared" si="96"/>
        <v>-110430.62896759599</v>
      </c>
      <c r="BD721" s="242">
        <f t="shared" si="97"/>
        <v>2.3004759226680491</v>
      </c>
      <c r="BE721" s="510">
        <f t="shared" si="91"/>
        <v>-48003.383943058441</v>
      </c>
      <c r="BF721" s="161">
        <f t="shared" si="92"/>
        <v>1027588.3342167264</v>
      </c>
      <c r="BG721" s="2">
        <f t="shared" si="93"/>
        <v>1506095.1108112102</v>
      </c>
      <c r="BI721">
        <f t="shared" si="94"/>
        <v>0</v>
      </c>
      <c r="BJ721" s="90">
        <f t="shared" si="95"/>
        <v>1</v>
      </c>
      <c r="BP721" s="206">
        <f t="shared" si="98"/>
        <v>1506095.1108112102</v>
      </c>
    </row>
    <row r="722" spans="1:68">
      <c r="A722" s="11">
        <v>716</v>
      </c>
      <c r="C722" s="25">
        <v>0.92130842993163309</v>
      </c>
      <c r="D722" s="25">
        <v>7.8691570068366898E-2</v>
      </c>
      <c r="E722" s="426" t="e">
        <v>#REF!</v>
      </c>
      <c r="F722" s="25">
        <v>0.85631276093517916</v>
      </c>
      <c r="G722" s="25">
        <v>0.14368723906482081</v>
      </c>
      <c r="H722" s="426" t="e">
        <v>#REF!</v>
      </c>
      <c r="I722" s="25">
        <v>0.75823954266359661</v>
      </c>
      <c r="J722" s="25">
        <v>0.24176045733640333</v>
      </c>
      <c r="K722" s="426" t="e">
        <v>#REF!</v>
      </c>
      <c r="L722" s="25">
        <v>0.14556411173684619</v>
      </c>
      <c r="M722" s="25">
        <v>0.49747578574670748</v>
      </c>
      <c r="N722" s="25">
        <v>0.35696010251644633</v>
      </c>
      <c r="O722" s="25">
        <v>-10.967236156227614</v>
      </c>
      <c r="P722" s="25">
        <v>3.4677926821035904E-2</v>
      </c>
      <c r="Q722" s="25">
        <v>7.4050502616551783E-5</v>
      </c>
      <c r="R722" s="25">
        <v>1.0461362372281411</v>
      </c>
      <c r="S722" s="146"/>
      <c r="T722">
        <v>1.0684075510433164</v>
      </c>
      <c r="U722">
        <v>0.44864272400473693</v>
      </c>
      <c r="V722">
        <v>0.32250403294153568</v>
      </c>
      <c r="W722">
        <v>1</v>
      </c>
      <c r="Y722" s="2">
        <v>232.60109498909185</v>
      </c>
      <c r="Z722" s="2">
        <v>5039.1181144491793</v>
      </c>
      <c r="AA722" s="2">
        <v>3940.701143841975</v>
      </c>
      <c r="AB722" s="2">
        <v>759.17897808845532</v>
      </c>
      <c r="AC722" s="2">
        <v>31.251265615757035</v>
      </c>
      <c r="AD722" s="2">
        <v>477.26859396854076</v>
      </c>
      <c r="AE722" s="2">
        <v>538.13757064407446</v>
      </c>
      <c r="AF722" s="2">
        <v>1264.2822905776682</v>
      </c>
      <c r="AG722" s="2">
        <v>92.205068811491827</v>
      </c>
      <c r="AH722" s="2">
        <v>408.95209155613441</v>
      </c>
      <c r="AI722" s="2">
        <v>613888.36598536873</v>
      </c>
      <c r="AJ722" s="2">
        <v>573956.00337923015</v>
      </c>
      <c r="AL722" s="25">
        <v>0.9112689497182036</v>
      </c>
      <c r="AM722" s="25">
        <v>0.91740494772080328</v>
      </c>
      <c r="AN722" s="25">
        <v>0.91567881941739637</v>
      </c>
      <c r="AO722" s="25">
        <v>0.87799932898511923</v>
      </c>
      <c r="AP722" s="25">
        <v>0.72816281096897162</v>
      </c>
      <c r="AQ722" s="25">
        <v>0.9112689497182036</v>
      </c>
      <c r="AR722" s="25">
        <v>0.91740494772080328</v>
      </c>
      <c r="AS722" s="25">
        <v>0.91567881941739637</v>
      </c>
      <c r="AT722" s="25">
        <v>0.87799932898511923</v>
      </c>
      <c r="AU722" s="25">
        <v>0.72816281096897162</v>
      </c>
      <c r="AW722" s="1">
        <v>13.558545535938212</v>
      </c>
      <c r="AX722" s="1">
        <v>15.421860331580993</v>
      </c>
      <c r="AY722" s="2">
        <v>2076421.2847031371</v>
      </c>
      <c r="AZ722" s="1">
        <v>15.32573435518923</v>
      </c>
      <c r="BA722" s="1">
        <v>17.193060192130655</v>
      </c>
      <c r="BB722" s="2">
        <v>1568605.9786859464</v>
      </c>
      <c r="BC722" s="2">
        <f t="shared" si="96"/>
        <v>-507815.30601719068</v>
      </c>
      <c r="BD722" s="242">
        <f t="shared" si="97"/>
        <v>1.7671888192510181</v>
      </c>
      <c r="BE722" s="510">
        <f t="shared" si="91"/>
        <v>-287357.69516265747</v>
      </c>
      <c r="BF722" s="161">
        <f t="shared" si="92"/>
        <v>92946.001046976773</v>
      </c>
      <c r="BG722" s="2">
        <f t="shared" si="93"/>
        <v>883511.51814433024</v>
      </c>
      <c r="BI722">
        <f t="shared" si="94"/>
        <v>0</v>
      </c>
      <c r="BJ722" s="90">
        <f t="shared" si="95"/>
        <v>1</v>
      </c>
      <c r="BP722" s="206">
        <f t="shared" si="98"/>
        <v>883511.51814433024</v>
      </c>
    </row>
    <row r="723" spans="1:68">
      <c r="A723" s="11">
        <v>717</v>
      </c>
      <c r="C723" s="25">
        <v>0.92315515193107656</v>
      </c>
      <c r="D723" s="25">
        <v>7.6844848068923499E-2</v>
      </c>
      <c r="E723" s="426" t="e">
        <v>#REF!</v>
      </c>
      <c r="F723" s="25">
        <v>0.85626015656290211</v>
      </c>
      <c r="G723" s="25">
        <v>0.14373984343709792</v>
      </c>
      <c r="H723" s="426" t="e">
        <v>#REF!</v>
      </c>
      <c r="I723" s="25">
        <v>0.74132614715286005</v>
      </c>
      <c r="J723" s="25">
        <v>0.2586738528471399</v>
      </c>
      <c r="K723" s="426" t="e">
        <v>#REF!</v>
      </c>
      <c r="L723" s="25">
        <v>0.12007102439931583</v>
      </c>
      <c r="M723" s="25">
        <v>0.49906402841053804</v>
      </c>
      <c r="N723" s="25">
        <v>0.38086494719014607</v>
      </c>
      <c r="O723" s="25">
        <v>-11.282884470051695</v>
      </c>
      <c r="P723" s="25">
        <v>3.1908164963732451E-2</v>
      </c>
      <c r="Q723" s="25">
        <v>4.8075323301351595E-5</v>
      </c>
      <c r="R723" s="25">
        <v>1.1114553565812852</v>
      </c>
      <c r="S723" s="146"/>
      <c r="T723">
        <v>0.99534070942983799</v>
      </c>
      <c r="U723">
        <v>0.44333706597003875</v>
      </c>
      <c r="V723">
        <v>0.34600976365576058</v>
      </c>
      <c r="W723">
        <v>1</v>
      </c>
      <c r="Y723" s="2">
        <v>1785.2743616494552</v>
      </c>
      <c r="Z723" s="2">
        <v>847.57737805366185</v>
      </c>
      <c r="AA723" s="2">
        <v>2966.6960427245981</v>
      </c>
      <c r="AB723" s="2">
        <v>5802.4381121466868</v>
      </c>
      <c r="AC723" s="2">
        <v>1564.4894844635896</v>
      </c>
      <c r="AD723" s="2">
        <v>617.08498084557505</v>
      </c>
      <c r="AE723" s="2">
        <v>569.61455972768567</v>
      </c>
      <c r="AF723" s="2">
        <v>792.74126207904408</v>
      </c>
      <c r="AG723" s="2">
        <v>77.097926135186071</v>
      </c>
      <c r="AH723" s="2">
        <v>407.99280114619518</v>
      </c>
      <c r="AI723" s="2">
        <v>618548.9647346132</v>
      </c>
      <c r="AJ723" s="2">
        <v>586976.77307742485</v>
      </c>
      <c r="AL723" s="25">
        <v>0.91553276354928326</v>
      </c>
      <c r="AM723" s="25">
        <v>0.91568982382404585</v>
      </c>
      <c r="AN723" s="25">
        <v>0.91017709310641293</v>
      </c>
      <c r="AO723" s="25">
        <v>0.85206862433616792</v>
      </c>
      <c r="AP723" s="25">
        <v>0.793079209305388</v>
      </c>
      <c r="AQ723" s="25">
        <v>0.91553276354928326</v>
      </c>
      <c r="AR723" s="25">
        <v>0.91568982382404585</v>
      </c>
      <c r="AS723" s="25">
        <v>0.91017709310641293</v>
      </c>
      <c r="AT723" s="25">
        <v>0.85206862433616792</v>
      </c>
      <c r="AU723" s="25">
        <v>0.793079209305388</v>
      </c>
      <c r="AW723" s="1">
        <v>13.318486373757313</v>
      </c>
      <c r="AX723" s="1">
        <v>14.925962121056122</v>
      </c>
      <c r="AY723" s="2">
        <v>1903728.6965841916</v>
      </c>
      <c r="AZ723" s="1">
        <v>15.248574338128536</v>
      </c>
      <c r="BA723" s="1">
        <v>16.936252787298098</v>
      </c>
      <c r="BB723" s="2">
        <v>1489969.6555340847</v>
      </c>
      <c r="BC723" s="2">
        <f t="shared" si="96"/>
        <v>-413759.04105010699</v>
      </c>
      <c r="BD723" s="242">
        <f t="shared" si="97"/>
        <v>1.9300879643712232</v>
      </c>
      <c r="BE723" s="510">
        <f t="shared" si="91"/>
        <v>-214373.15225417711</v>
      </c>
      <c r="BF723" s="161">
        <f t="shared" si="92"/>
        <v>227229.12321697827</v>
      </c>
      <c r="BG723" s="2">
        <f t="shared" si="93"/>
        <v>949802.23856648128</v>
      </c>
      <c r="BI723">
        <f t="shared" si="94"/>
        <v>0</v>
      </c>
      <c r="BJ723" s="90">
        <f t="shared" si="95"/>
        <v>1</v>
      </c>
      <c r="BP723" s="206">
        <f t="shared" si="98"/>
        <v>949802.23856648128</v>
      </c>
    </row>
    <row r="724" spans="1:68">
      <c r="A724" s="11">
        <v>718</v>
      </c>
      <c r="C724" s="25">
        <v>0.91920198768432104</v>
      </c>
      <c r="D724" s="25">
        <v>8.0798012315678985E-2</v>
      </c>
      <c r="E724" s="426" t="e">
        <v>#REF!</v>
      </c>
      <c r="F724" s="25">
        <v>0.85717644470860566</v>
      </c>
      <c r="G724" s="25">
        <v>0.14282355529139434</v>
      </c>
      <c r="H724" s="426" t="e">
        <v>#REF!</v>
      </c>
      <c r="I724" s="25">
        <v>0.75879021264502189</v>
      </c>
      <c r="J724" s="25">
        <v>0.24120978735497811</v>
      </c>
      <c r="K724" s="426" t="e">
        <v>#REF!</v>
      </c>
      <c r="L724" s="25">
        <v>0.19573647396628063</v>
      </c>
      <c r="M724" s="25">
        <v>0.49752642722801343</v>
      </c>
      <c r="N724" s="25">
        <v>0.30673709880570593</v>
      </c>
      <c r="O724" s="25">
        <v>-11.285779940090789</v>
      </c>
      <c r="P724" s="25">
        <v>3.4840951487627787E-2</v>
      </c>
      <c r="Q724" s="25">
        <v>5.4220039921297028E-5</v>
      </c>
      <c r="R724" s="25">
        <v>1.0914656742411186</v>
      </c>
      <c r="S724" s="146"/>
      <c r="T724">
        <v>1.03459187900859</v>
      </c>
      <c r="U724">
        <v>0.44815800304673037</v>
      </c>
      <c r="V724">
        <v>0.32080294685193345</v>
      </c>
      <c r="W724">
        <v>1</v>
      </c>
      <c r="Y724" s="2">
        <v>2008.3384577303066</v>
      </c>
      <c r="Z724" s="2">
        <v>3263.5295002022463</v>
      </c>
      <c r="AA724" s="2">
        <v>370.34023596221977</v>
      </c>
      <c r="AB724" s="2">
        <v>3797.1998231459038</v>
      </c>
      <c r="AC724" s="2">
        <v>81.993826358256513</v>
      </c>
      <c r="AD724" s="2">
        <v>410.69574321083712</v>
      </c>
      <c r="AE724" s="2">
        <v>597.26901807823742</v>
      </c>
      <c r="AF724" s="2">
        <v>1157.8740985602008</v>
      </c>
      <c r="AG724" s="2">
        <v>149.98066203066745</v>
      </c>
      <c r="AH724" s="2">
        <v>278.07619749618738</v>
      </c>
      <c r="AI724" s="2">
        <v>716272.89806069806</v>
      </c>
      <c r="AJ724" s="2">
        <v>673736.30970035773</v>
      </c>
      <c r="AL724" s="25">
        <v>0.91633990436049806</v>
      </c>
      <c r="AM724" s="25">
        <v>0.91920422099640953</v>
      </c>
      <c r="AN724" s="25">
        <v>0.91317278849380323</v>
      </c>
      <c r="AO724" s="25">
        <v>0.88566227149554266</v>
      </c>
      <c r="AP724" s="25">
        <v>0.61177132876626261</v>
      </c>
      <c r="AQ724" s="25">
        <v>0.91633990436049806</v>
      </c>
      <c r="AR724" s="25">
        <v>0.91920422099640953</v>
      </c>
      <c r="AS724" s="25">
        <v>0.91317278849380323</v>
      </c>
      <c r="AT724" s="25">
        <v>0.88566227149554266</v>
      </c>
      <c r="AU724" s="25">
        <v>0.61177132876626261</v>
      </c>
      <c r="AW724" s="1">
        <v>13.2595605746201</v>
      </c>
      <c r="AX724" s="1">
        <v>15.457820270890091</v>
      </c>
      <c r="AY724" s="2">
        <v>2650598.7638780372</v>
      </c>
      <c r="AZ724" s="1">
        <v>15.207155197837569</v>
      </c>
      <c r="BA724" s="1">
        <v>17.302955455383405</v>
      </c>
      <c r="BB724" s="2">
        <v>1942472.595334054</v>
      </c>
      <c r="BC724" s="2">
        <f t="shared" si="96"/>
        <v>-708126.16854398325</v>
      </c>
      <c r="BD724" s="242">
        <f t="shared" si="97"/>
        <v>1.9475946232174692</v>
      </c>
      <c r="BE724" s="510">
        <f t="shared" si="91"/>
        <v>-363590.12296621728</v>
      </c>
      <c r="BF724" s="161">
        <f t="shared" si="92"/>
        <v>-529069.07193882111</v>
      </c>
      <c r="BG724" s="2">
        <f t="shared" si="93"/>
        <v>490672.23631995684</v>
      </c>
      <c r="BI724">
        <f t="shared" si="94"/>
        <v>0</v>
      </c>
      <c r="BJ724" s="90">
        <f t="shared" si="95"/>
        <v>1</v>
      </c>
      <c r="BP724" s="206">
        <f t="shared" si="98"/>
        <v>490672.23631995684</v>
      </c>
    </row>
    <row r="725" spans="1:68">
      <c r="A725" s="11">
        <v>719</v>
      </c>
      <c r="C725" s="25">
        <v>0.92304372702256821</v>
      </c>
      <c r="D725" s="25">
        <v>7.6956272977431836E-2</v>
      </c>
      <c r="E725" s="426" t="e">
        <v>#REF!</v>
      </c>
      <c r="F725" s="25">
        <v>0.85195905706172781</v>
      </c>
      <c r="G725" s="25">
        <v>0.14804094293827216</v>
      </c>
      <c r="H725" s="426" t="e">
        <v>#REF!</v>
      </c>
      <c r="I725" s="25">
        <v>0.76162302349578881</v>
      </c>
      <c r="J725" s="25">
        <v>0.23837697650421116</v>
      </c>
      <c r="K725" s="426" t="e">
        <v>#REF!</v>
      </c>
      <c r="L725" s="25">
        <v>0.16651874138151568</v>
      </c>
      <c r="M725" s="25">
        <v>0.49893494590671705</v>
      </c>
      <c r="N725" s="25">
        <v>0.33454631271176727</v>
      </c>
      <c r="O725" s="25">
        <v>-11.229762945546188</v>
      </c>
      <c r="P725" s="25">
        <v>3.3824602371378021E-2</v>
      </c>
      <c r="Q725" s="25">
        <v>5.4947649902845835E-5</v>
      </c>
      <c r="R725" s="25">
        <v>1.0948072190817129</v>
      </c>
      <c r="S725" s="146"/>
      <c r="T725">
        <v>1.040601834532449</v>
      </c>
      <c r="U725">
        <v>0.46753639327412305</v>
      </c>
      <c r="V725">
        <v>0.31730260115610803</v>
      </c>
      <c r="W725">
        <v>1</v>
      </c>
      <c r="Y725" s="2">
        <v>196.77935970454817</v>
      </c>
      <c r="Z725" s="2">
        <v>6866.430053352402</v>
      </c>
      <c r="AA725" s="2">
        <v>754.26335381231434</v>
      </c>
      <c r="AB725" s="2">
        <v>3914.3156890302548</v>
      </c>
      <c r="AC725" s="2">
        <v>251.80992523415131</v>
      </c>
      <c r="AD725" s="2">
        <v>613.43501504705023</v>
      </c>
      <c r="AE725" s="2">
        <v>616.53933285441622</v>
      </c>
      <c r="AF725" s="2">
        <v>1454.5377335848145</v>
      </c>
      <c r="AG725" s="2">
        <v>71.119586181948776</v>
      </c>
      <c r="AH725" s="2">
        <v>336.5039640493024</v>
      </c>
      <c r="AI725" s="2">
        <v>481968.11418231099</v>
      </c>
      <c r="AJ725" s="2">
        <v>433770.43432750041</v>
      </c>
      <c r="AL725" s="25">
        <v>0.9095229790981153</v>
      </c>
      <c r="AM725" s="25">
        <v>0.91021747130316299</v>
      </c>
      <c r="AN725" s="25">
        <v>0.90816824676646335</v>
      </c>
      <c r="AO725" s="25">
        <v>0.85754497306249911</v>
      </c>
      <c r="AP725" s="25">
        <v>0.75479598067978304</v>
      </c>
      <c r="AQ725" s="25">
        <v>0.9095229790981153</v>
      </c>
      <c r="AR725" s="25">
        <v>0.91021747130316299</v>
      </c>
      <c r="AS725" s="25">
        <v>0.90816824676646335</v>
      </c>
      <c r="AT725" s="25">
        <v>0.85754497306249911</v>
      </c>
      <c r="AU725" s="25">
        <v>0.75479598067978304</v>
      </c>
      <c r="AW725" s="1">
        <v>13.561476794855555</v>
      </c>
      <c r="AX725" s="1">
        <v>15.40062822071137</v>
      </c>
      <c r="AY725" s="2">
        <v>1607679.7940305658</v>
      </c>
      <c r="AZ725" s="1">
        <v>15.318017058146388</v>
      </c>
      <c r="BA725" s="1">
        <v>17.201236316754763</v>
      </c>
      <c r="BB725" s="2">
        <v>1206651.4573077888</v>
      </c>
      <c r="BC725" s="2">
        <f t="shared" si="96"/>
        <v>-401028.33672277699</v>
      </c>
      <c r="BD725" s="242">
        <f t="shared" si="97"/>
        <v>1.7565402632908338</v>
      </c>
      <c r="BE725" s="510">
        <f t="shared" si="91"/>
        <v>-228305.80380290319</v>
      </c>
      <c r="BF725" s="161">
        <f t="shared" si="92"/>
        <v>562156.49314632313</v>
      </c>
      <c r="BG725" s="2">
        <f t="shared" si="93"/>
        <v>1244231.2719956331</v>
      </c>
      <c r="BI725">
        <f t="shared" si="94"/>
        <v>0</v>
      </c>
      <c r="BJ725" s="90">
        <f t="shared" si="95"/>
        <v>1</v>
      </c>
      <c r="BP725" s="206">
        <f t="shared" si="98"/>
        <v>1244231.2719956331</v>
      </c>
    </row>
    <row r="726" spans="1:68">
      <c r="A726" s="11">
        <v>720</v>
      </c>
      <c r="C726" s="25">
        <v>0.92453489035892822</v>
      </c>
      <c r="D726" s="25">
        <v>7.5465109641071823E-2</v>
      </c>
      <c r="E726" s="426" t="e">
        <v>#REF!</v>
      </c>
      <c r="F726" s="25">
        <v>0.8522231619768561</v>
      </c>
      <c r="G726" s="25">
        <v>0.14777683802314395</v>
      </c>
      <c r="H726" s="426" t="e">
        <v>#REF!</v>
      </c>
      <c r="I726" s="25">
        <v>0.76190338294812432</v>
      </c>
      <c r="J726" s="25">
        <v>0.23809661705187574</v>
      </c>
      <c r="K726" s="426" t="e">
        <v>#REF!</v>
      </c>
      <c r="L726" s="25">
        <v>0.10959664221171739</v>
      </c>
      <c r="M726" s="25">
        <v>0.4974938718498586</v>
      </c>
      <c r="N726" s="25">
        <v>0.39290948593842401</v>
      </c>
      <c r="O726" s="25">
        <v>-11.290289235916882</v>
      </c>
      <c r="P726" s="25">
        <v>3.2816104883898196E-2</v>
      </c>
      <c r="Q726" s="25">
        <v>4.9575547943865749E-5</v>
      </c>
      <c r="R726" s="25">
        <v>1.1053729297571948</v>
      </c>
      <c r="S726" s="146"/>
      <c r="T726">
        <v>0.96135681225809311</v>
      </c>
      <c r="U726">
        <v>0.46028770905973432</v>
      </c>
      <c r="V726">
        <v>0.31772612620769525</v>
      </c>
      <c r="W726">
        <v>1</v>
      </c>
      <c r="Y726" s="2">
        <v>294.22683207566644</v>
      </c>
      <c r="Z726" s="2">
        <v>438.14640009481923</v>
      </c>
      <c r="AA726" s="2">
        <v>772.69270537033435</v>
      </c>
      <c r="AB726" s="2">
        <v>263.0576871493879</v>
      </c>
      <c r="AC726" s="2">
        <v>120.35826458723224</v>
      </c>
      <c r="AD726" s="2">
        <v>2422.5452471751673</v>
      </c>
      <c r="AE726" s="2">
        <v>610.5374669122541</v>
      </c>
      <c r="AF726" s="2">
        <v>1205.1293859457874</v>
      </c>
      <c r="AG726" s="2">
        <v>116.07687079666155</v>
      </c>
      <c r="AH726" s="2">
        <v>340.8552136335702</v>
      </c>
      <c r="AI726" s="2">
        <v>426693.37521261501</v>
      </c>
      <c r="AJ726" s="2">
        <v>391398.80708357412</v>
      </c>
      <c r="AL726" s="25">
        <v>0.92007990156116071</v>
      </c>
      <c r="AM726" s="25">
        <v>0.91436256303709507</v>
      </c>
      <c r="AN726" s="25">
        <v>0.91317659034413845</v>
      </c>
      <c r="AO726" s="25">
        <v>0.86073412133106264</v>
      </c>
      <c r="AP726" s="25">
        <v>0.74009975209246703</v>
      </c>
      <c r="AQ726" s="25">
        <v>0.92007990156116071</v>
      </c>
      <c r="AR726" s="25">
        <v>0.91436256303709507</v>
      </c>
      <c r="AS726" s="25">
        <v>0.91317659034413845</v>
      </c>
      <c r="AT726" s="25">
        <v>0.86073412133106264</v>
      </c>
      <c r="AU726" s="25">
        <v>0.74009975209246703</v>
      </c>
      <c r="AW726" s="1">
        <v>13.158614854415497</v>
      </c>
      <c r="AX726" s="1">
        <v>14.831681321105123</v>
      </c>
      <c r="AY726" s="2">
        <v>1235852.7542553227</v>
      </c>
      <c r="AZ726" s="1">
        <v>15.264066292625653</v>
      </c>
      <c r="BA726" s="1">
        <v>16.987180085523011</v>
      </c>
      <c r="BB726" s="2">
        <v>930784.93536924222</v>
      </c>
      <c r="BC726" s="2">
        <f t="shared" si="96"/>
        <v>-305067.81888608052</v>
      </c>
      <c r="BD726" s="242">
        <f t="shared" si="97"/>
        <v>2.1054514382101566</v>
      </c>
      <c r="BE726" s="510">
        <f t="shared" si="91"/>
        <v>-144894.25562121658</v>
      </c>
      <c r="BF726" s="161">
        <f t="shared" si="92"/>
        <v>869525.62245115684</v>
      </c>
      <c r="BG726" s="2">
        <f t="shared" si="93"/>
        <v>1511465.6714508624</v>
      </c>
      <c r="BI726">
        <f t="shared" si="94"/>
        <v>0</v>
      </c>
      <c r="BJ726" s="90">
        <f t="shared" si="95"/>
        <v>1</v>
      </c>
      <c r="BP726" s="206">
        <f t="shared" si="98"/>
        <v>1511465.6714508624</v>
      </c>
    </row>
    <row r="727" spans="1:68">
      <c r="A727" s="11">
        <v>721</v>
      </c>
      <c r="C727" s="25">
        <v>0.92755937233919372</v>
      </c>
      <c r="D727" s="25">
        <v>7.244062766080632E-2</v>
      </c>
      <c r="E727" s="426" t="e">
        <v>#REF!</v>
      </c>
      <c r="F727" s="25">
        <v>0.86092880665083715</v>
      </c>
      <c r="G727" s="25">
        <v>0.13907119334916285</v>
      </c>
      <c r="H727" s="426" t="e">
        <v>#REF!</v>
      </c>
      <c r="I727" s="25">
        <v>0.74443947799173127</v>
      </c>
      <c r="J727" s="25">
        <v>0.25556052200826873</v>
      </c>
      <c r="K727" s="426" t="e">
        <v>#REF!</v>
      </c>
      <c r="L727" s="25">
        <v>7.6893985980993396E-2</v>
      </c>
      <c r="M727" s="25">
        <v>0.50250844600514966</v>
      </c>
      <c r="N727" s="25">
        <v>0.42059756801385695</v>
      </c>
      <c r="O727" s="25">
        <v>-11.235077038849434</v>
      </c>
      <c r="P727" s="25">
        <v>3.7506826568029075E-2</v>
      </c>
      <c r="Q727" s="25">
        <v>6.3797897481484826E-5</v>
      </c>
      <c r="R727" s="25">
        <v>1.0693553490940257</v>
      </c>
      <c r="S727" s="146"/>
      <c r="T727">
        <v>0.96122038543442445</v>
      </c>
      <c r="U727">
        <v>0.43240273518475497</v>
      </c>
      <c r="V727">
        <v>0.34001007855950571</v>
      </c>
      <c r="W727">
        <v>1</v>
      </c>
      <c r="Y727" s="2">
        <v>213.55813497777709</v>
      </c>
      <c r="Z727" s="2">
        <v>538.16835934567609</v>
      </c>
      <c r="AA727" s="2">
        <v>222.04643079296221</v>
      </c>
      <c r="AB727" s="2">
        <v>584.11228098641845</v>
      </c>
      <c r="AC727" s="2">
        <v>34.702311966974712</v>
      </c>
      <c r="AD727" s="2">
        <v>31.900837772786225</v>
      </c>
      <c r="AE727" s="2">
        <v>618.73608531879097</v>
      </c>
      <c r="AF727" s="2">
        <v>1178.7974418302074</v>
      </c>
      <c r="AG727" s="2">
        <v>111.92454057973117</v>
      </c>
      <c r="AH727" s="2">
        <v>382.82799320406457</v>
      </c>
      <c r="AI727" s="2">
        <v>426937.9161179497</v>
      </c>
      <c r="AJ727" s="2">
        <v>394036.05714574479</v>
      </c>
      <c r="AL727" s="25">
        <v>0.90879629668708517</v>
      </c>
      <c r="AM727" s="25">
        <v>0.91865404767405212</v>
      </c>
      <c r="AN727" s="25">
        <v>0.91486645312712134</v>
      </c>
      <c r="AO727" s="25">
        <v>0.85398457866342548</v>
      </c>
      <c r="AP727" s="25">
        <v>0.67344368656406328</v>
      </c>
      <c r="AQ727" s="25">
        <v>0.90879629668708517</v>
      </c>
      <c r="AR727" s="25">
        <v>0.91865404767405212</v>
      </c>
      <c r="AS727" s="25">
        <v>0.91486645312712134</v>
      </c>
      <c r="AT727" s="25">
        <v>0.85398457866342548</v>
      </c>
      <c r="AU727" s="25">
        <v>0.67344368656406328</v>
      </c>
      <c r="AW727" s="1">
        <v>12.983013172404561</v>
      </c>
      <c r="AX727" s="1">
        <v>14.890612092623648</v>
      </c>
      <c r="AY727" s="2">
        <v>1191852.6567590674</v>
      </c>
      <c r="AZ727" s="1">
        <v>15.147190496241363</v>
      </c>
      <c r="BA727" s="1">
        <v>17.053715208468038</v>
      </c>
      <c r="BB727" s="2">
        <v>850537.76963047532</v>
      </c>
      <c r="BC727" s="2">
        <f t="shared" si="96"/>
        <v>-341314.88712859212</v>
      </c>
      <c r="BD727" s="242">
        <f t="shared" si="97"/>
        <v>2.1641773238368014</v>
      </c>
      <c r="BE727" s="510">
        <f t="shared" si="91"/>
        <v>-157711.14657253952</v>
      </c>
      <c r="BF727" s="161">
        <f t="shared" si="92"/>
        <v>885429.45082566235</v>
      </c>
      <c r="BG727" s="2">
        <f t="shared" si="93"/>
        <v>1573012.7097681426</v>
      </c>
      <c r="BI727">
        <f t="shared" si="94"/>
        <v>0</v>
      </c>
      <c r="BJ727" s="90">
        <f t="shared" si="95"/>
        <v>1</v>
      </c>
      <c r="BP727" s="206">
        <f t="shared" si="98"/>
        <v>1573012.7097681426</v>
      </c>
    </row>
    <row r="728" spans="1:68">
      <c r="A728" s="11">
        <v>722</v>
      </c>
      <c r="C728" s="25">
        <v>0.92431219359368355</v>
      </c>
      <c r="D728" s="25">
        <v>7.5687806406316477E-2</v>
      </c>
      <c r="E728" s="426" t="e">
        <v>#REF!</v>
      </c>
      <c r="F728" s="25">
        <v>0.85777952202252328</v>
      </c>
      <c r="G728" s="25">
        <v>0.14222047797747672</v>
      </c>
      <c r="H728" s="426" t="e">
        <v>#REF!</v>
      </c>
      <c r="I728" s="25">
        <v>0.74200771428216439</v>
      </c>
      <c r="J728" s="25">
        <v>0.25799228571783561</v>
      </c>
      <c r="K728" s="426" t="e">
        <v>#REF!</v>
      </c>
      <c r="L728" s="25">
        <v>0.1182848979333645</v>
      </c>
      <c r="M728" s="25">
        <v>0.50187215653163841</v>
      </c>
      <c r="N728" s="25">
        <v>0.37984294553499709</v>
      </c>
      <c r="O728" s="25">
        <v>-11.16603963041436</v>
      </c>
      <c r="P728" s="25">
        <v>3.7290302018647185E-2</v>
      </c>
      <c r="Q728" s="25">
        <v>6.773910346320355E-5</v>
      </c>
      <c r="R728" s="25">
        <v>1.0549224298253757</v>
      </c>
      <c r="S728" s="146"/>
      <c r="T728">
        <v>0.97713126551368401</v>
      </c>
      <c r="U728">
        <v>0.44970894817424545</v>
      </c>
      <c r="V728">
        <v>0.3462631376964605</v>
      </c>
      <c r="W728">
        <v>1</v>
      </c>
      <c r="Y728" s="2">
        <v>36.169046062617348</v>
      </c>
      <c r="Z728" s="2">
        <v>5902.1538563069853</v>
      </c>
      <c r="AA728" s="2">
        <v>994.93218942539647</v>
      </c>
      <c r="AB728" s="2">
        <v>1722.0461478710745</v>
      </c>
      <c r="AC728" s="2">
        <v>4805.5618261384889</v>
      </c>
      <c r="AD728" s="2">
        <v>2438.6643390289437</v>
      </c>
      <c r="AE728" s="2">
        <v>610.77902502782763</v>
      </c>
      <c r="AF728" s="2">
        <v>949.92211124628818</v>
      </c>
      <c r="AG728" s="2">
        <v>172.44569387849225</v>
      </c>
      <c r="AH728" s="2">
        <v>212.57404441604865</v>
      </c>
      <c r="AI728" s="2">
        <v>430905.0964549341</v>
      </c>
      <c r="AJ728" s="2">
        <v>406731.87535432843</v>
      </c>
      <c r="AL728" s="25">
        <v>0.91358270580809564</v>
      </c>
      <c r="AM728" s="25">
        <v>0.91501165209996005</v>
      </c>
      <c r="AN728" s="25">
        <v>0.91409869918462494</v>
      </c>
      <c r="AO728" s="25">
        <v>0.84217937401522014</v>
      </c>
      <c r="AP728" s="25">
        <v>0.60021790191878832</v>
      </c>
      <c r="AQ728" s="25">
        <v>0.91358270580809564</v>
      </c>
      <c r="AR728" s="25">
        <v>0.91501165209996005</v>
      </c>
      <c r="AS728" s="25">
        <v>0.91409869918462494</v>
      </c>
      <c r="AT728" s="25">
        <v>0.84217937401522014</v>
      </c>
      <c r="AU728" s="25">
        <v>0.60021790191878832</v>
      </c>
      <c r="AW728" s="1">
        <v>12.97625786621208</v>
      </c>
      <c r="AX728" s="1">
        <v>15.147001712002861</v>
      </c>
      <c r="AY728" s="2">
        <v>1536729.9665059503</v>
      </c>
      <c r="AZ728" s="1">
        <v>15.041544559963738</v>
      </c>
      <c r="BA728" s="1">
        <v>17.130340463490533</v>
      </c>
      <c r="BB728" s="2">
        <v>1079877.9653546417</v>
      </c>
      <c r="BC728" s="2">
        <f t="shared" si="96"/>
        <v>-456852.00115130865</v>
      </c>
      <c r="BD728" s="242">
        <f t="shared" si="97"/>
        <v>2.0652866937516574</v>
      </c>
      <c r="BE728" s="510">
        <f t="shared" si="91"/>
        <v>-221205.12495116249</v>
      </c>
      <c r="BF728" s="161">
        <f t="shared" si="92"/>
        <v>539471.29208798241</v>
      </c>
      <c r="BG728" s="2">
        <f t="shared" si="93"/>
        <v>1326769.1642395563</v>
      </c>
      <c r="BI728">
        <f t="shared" si="94"/>
        <v>0</v>
      </c>
      <c r="BJ728" s="90">
        <f t="shared" si="95"/>
        <v>1</v>
      </c>
      <c r="BP728" s="206">
        <f t="shared" si="98"/>
        <v>1326769.1642395563</v>
      </c>
    </row>
    <row r="729" spans="1:68">
      <c r="A729" s="11">
        <v>723</v>
      </c>
      <c r="C729" s="25">
        <v>0.93025060068552756</v>
      </c>
      <c r="D729" s="25">
        <v>6.9749399314472466E-2</v>
      </c>
      <c r="E729" s="426" t="e">
        <v>#REF!</v>
      </c>
      <c r="F729" s="25">
        <v>0.86167397414953073</v>
      </c>
      <c r="G729" s="25">
        <v>0.13832602585046933</v>
      </c>
      <c r="H729" s="426" t="e">
        <v>#REF!</v>
      </c>
      <c r="I729" s="25">
        <v>0.76960791295122466</v>
      </c>
      <c r="J729" s="25">
        <v>0.23039208704877537</v>
      </c>
      <c r="K729" s="426" t="e">
        <v>#REF!</v>
      </c>
      <c r="L729" s="25">
        <v>0.13958695087312589</v>
      </c>
      <c r="M729" s="25">
        <v>0.499208290383992</v>
      </c>
      <c r="N729" s="25">
        <v>0.36120475874288205</v>
      </c>
      <c r="O729" s="25">
        <v>-11.418889900806549</v>
      </c>
      <c r="P729" s="25">
        <v>3.5833063552646489E-2</v>
      </c>
      <c r="Q729" s="25">
        <v>4.9482017778371404E-5</v>
      </c>
      <c r="R729" s="25">
        <v>1.096147048006717</v>
      </c>
      <c r="S729" s="146"/>
      <c r="T729">
        <v>0.90179229586727983</v>
      </c>
      <c r="U729">
        <v>0.43809366760888752</v>
      </c>
      <c r="V729">
        <v>0.30733603338484483</v>
      </c>
      <c r="W729">
        <v>1</v>
      </c>
      <c r="Y729" s="2">
        <v>50.399791585397374</v>
      </c>
      <c r="Z729" s="2">
        <v>4466.2082862415209</v>
      </c>
      <c r="AA729" s="2">
        <v>1972.2458856753412</v>
      </c>
      <c r="AB729" s="2">
        <v>3235.9093468636729</v>
      </c>
      <c r="AC729" s="2">
        <v>2956.2513076205169</v>
      </c>
      <c r="AD729" s="2">
        <v>289.51570325114619</v>
      </c>
      <c r="AE729" s="2">
        <v>520.93117940796174</v>
      </c>
      <c r="AF729" s="2">
        <v>978.6927961001295</v>
      </c>
      <c r="AG729" s="2">
        <v>107.42450133576286</v>
      </c>
      <c r="AH729" s="2">
        <v>489.67273198689514</v>
      </c>
      <c r="AI729" s="2">
        <v>451599.05158780521</v>
      </c>
      <c r="AJ729" s="2">
        <v>434579.56106331543</v>
      </c>
      <c r="AL729" s="25">
        <v>0.92196157389384037</v>
      </c>
      <c r="AM729" s="25">
        <v>0.91398523343493798</v>
      </c>
      <c r="AN729" s="25">
        <v>0.90678144998172794</v>
      </c>
      <c r="AO729" s="25">
        <v>0.86334450148851682</v>
      </c>
      <c r="AP729" s="25">
        <v>0.70196311122897748</v>
      </c>
      <c r="AQ729" s="25">
        <v>0.92196157389384037</v>
      </c>
      <c r="AR729" s="25">
        <v>0.91398523343493798</v>
      </c>
      <c r="AS729" s="25">
        <v>0.90678144998172794</v>
      </c>
      <c r="AT729" s="25">
        <v>0.86334450148851682</v>
      </c>
      <c r="AU729" s="25">
        <v>0.70196311122897748</v>
      </c>
      <c r="AW729" s="1">
        <v>13.354021711876259</v>
      </c>
      <c r="AX729" s="1">
        <v>15.186585594519411</v>
      </c>
      <c r="AY729" s="2">
        <v>1594438.6388469543</v>
      </c>
      <c r="AZ729" s="1">
        <v>15.662408711476594</v>
      </c>
      <c r="BA729" s="1">
        <v>17.493687031335892</v>
      </c>
      <c r="BB729" s="2">
        <v>1088990.0330396164</v>
      </c>
      <c r="BC729" s="2">
        <f t="shared" si="96"/>
        <v>-505448.60580733791</v>
      </c>
      <c r="BD729" s="242">
        <f t="shared" si="97"/>
        <v>2.3083869996003354</v>
      </c>
      <c r="BE729" s="510">
        <f t="shared" si="91"/>
        <v>-218961.81441623488</v>
      </c>
      <c r="BF729" s="161">
        <f t="shared" si="92"/>
        <v>542204.83505324693</v>
      </c>
      <c r="BG729" s="2">
        <f t="shared" si="93"/>
        <v>1416995.3607966388</v>
      </c>
      <c r="BI729">
        <f t="shared" si="94"/>
        <v>0</v>
      </c>
      <c r="BJ729" s="90">
        <f t="shared" si="95"/>
        <v>1</v>
      </c>
      <c r="BP729" s="206">
        <f t="shared" si="98"/>
        <v>1416995.3607966388</v>
      </c>
    </row>
    <row r="730" spans="1:68">
      <c r="A730" s="11">
        <v>724</v>
      </c>
      <c r="C730" s="25">
        <v>0.92394193159852345</v>
      </c>
      <c r="D730" s="25">
        <v>7.6058068401476525E-2</v>
      </c>
      <c r="E730" s="426" t="e">
        <v>#REF!</v>
      </c>
      <c r="F730" s="25">
        <v>0.85812222614523148</v>
      </c>
      <c r="G730" s="25">
        <v>0.14187777385476846</v>
      </c>
      <c r="H730" s="426" t="e">
        <v>#REF!</v>
      </c>
      <c r="I730" s="25">
        <v>0.76337225129709374</v>
      </c>
      <c r="J730" s="25">
        <v>0.2366277487029062</v>
      </c>
      <c r="K730" s="426" t="e">
        <v>#REF!</v>
      </c>
      <c r="L730" s="25">
        <v>0.12967366986289897</v>
      </c>
      <c r="M730" s="25">
        <v>0.49391498478946005</v>
      </c>
      <c r="N730" s="25">
        <v>0.37641134534764098</v>
      </c>
      <c r="O730" s="25">
        <v>-11.049947730998197</v>
      </c>
      <c r="P730" s="25">
        <v>3.3727082803411475E-2</v>
      </c>
      <c r="Q730" s="25">
        <v>6.5503285697872003E-5</v>
      </c>
      <c r="R730" s="25">
        <v>1.0648895066422039</v>
      </c>
      <c r="S730" s="146"/>
      <c r="T730">
        <v>0.9831871729320989</v>
      </c>
      <c r="U730">
        <v>0.44211914445678646</v>
      </c>
      <c r="V730">
        <v>0.31557741689353591</v>
      </c>
      <c r="W730">
        <v>1</v>
      </c>
      <c r="Y730" s="2">
        <v>721.21257210166937</v>
      </c>
      <c r="Z730" s="2">
        <v>7414.9738350132693</v>
      </c>
      <c r="AA730" s="2">
        <v>551.25689707372533</v>
      </c>
      <c r="AB730" s="2">
        <v>1361.3957868040209</v>
      </c>
      <c r="AC730" s="2">
        <v>2415.5721258867593</v>
      </c>
      <c r="AD730" s="2">
        <v>2566.6739684115032</v>
      </c>
      <c r="AE730" s="2">
        <v>485.27998287025201</v>
      </c>
      <c r="AF730" s="2">
        <v>660.97702826253669</v>
      </c>
      <c r="AG730" s="2">
        <v>134.08290493296821</v>
      </c>
      <c r="AH730" s="2">
        <v>545.23132097900736</v>
      </c>
      <c r="AI730" s="2">
        <v>446863.48017964902</v>
      </c>
      <c r="AJ730" s="2">
        <v>404530.69064512738</v>
      </c>
      <c r="AL730" s="25">
        <v>0.9084002966863679</v>
      </c>
      <c r="AM730" s="25">
        <v>0.90902179470974809</v>
      </c>
      <c r="AN730" s="25">
        <v>0.91278452572709068</v>
      </c>
      <c r="AO730" s="25">
        <v>0.91105473844759199</v>
      </c>
      <c r="AP730" s="25">
        <v>0.64926557881348457</v>
      </c>
      <c r="AQ730" s="25">
        <v>0.9084002966863679</v>
      </c>
      <c r="AR730" s="25">
        <v>0.90902179470974809</v>
      </c>
      <c r="AS730" s="25">
        <v>0.91278452572709068</v>
      </c>
      <c r="AT730" s="25">
        <v>0.91105473844759199</v>
      </c>
      <c r="AU730" s="25">
        <v>0.64926557881348457</v>
      </c>
      <c r="AW730" s="1">
        <v>13.049679595328037</v>
      </c>
      <c r="AX730" s="1">
        <v>15.077300486782965</v>
      </c>
      <c r="AY730" s="2">
        <v>1500458.1519555908</v>
      </c>
      <c r="AZ730" s="1">
        <v>15.163301236268085</v>
      </c>
      <c r="BA730" s="1">
        <v>17.177290525841464</v>
      </c>
      <c r="BB730" s="2">
        <v>1030539.909869776</v>
      </c>
      <c r="BC730" s="2">
        <f t="shared" si="96"/>
        <v>-469918.24208581483</v>
      </c>
      <c r="BD730" s="242">
        <f t="shared" si="97"/>
        <v>2.1136216409400479</v>
      </c>
      <c r="BE730" s="510">
        <f t="shared" si="91"/>
        <v>-222328.45888009333</v>
      </c>
      <c r="BF730" s="161">
        <f t="shared" si="92"/>
        <v>587490.58329689503</v>
      </c>
      <c r="BG730" s="2">
        <f t="shared" si="93"/>
        <v>1395588.2879331172</v>
      </c>
      <c r="BI730">
        <f t="shared" si="94"/>
        <v>0</v>
      </c>
      <c r="BJ730" s="90">
        <f t="shared" si="95"/>
        <v>1</v>
      </c>
      <c r="BP730" s="206">
        <f t="shared" si="98"/>
        <v>1395588.2879331172</v>
      </c>
    </row>
    <row r="731" spans="1:68">
      <c r="A731" s="11">
        <v>725</v>
      </c>
      <c r="C731" s="25">
        <v>0.92424666937067079</v>
      </c>
      <c r="D731" s="25">
        <v>7.5753330629329166E-2</v>
      </c>
      <c r="E731" s="426" t="e">
        <v>#REF!</v>
      </c>
      <c r="F731" s="25">
        <v>0.86041273242847804</v>
      </c>
      <c r="G731" s="25">
        <v>0.1395872675715219</v>
      </c>
      <c r="H731" s="426" t="e">
        <v>#REF!</v>
      </c>
      <c r="I731" s="25">
        <v>0.77761830749249339</v>
      </c>
      <c r="J731" s="25">
        <v>0.22238169250750656</v>
      </c>
      <c r="K731" s="426" t="e">
        <v>#REF!</v>
      </c>
      <c r="L731" s="25">
        <v>8.2842781024236589E-2</v>
      </c>
      <c r="M731" s="25">
        <v>0.50026718531762548</v>
      </c>
      <c r="N731" s="25">
        <v>0.41689003365813793</v>
      </c>
      <c r="O731" s="25">
        <v>-11.507212528012676</v>
      </c>
      <c r="P731" s="25">
        <v>3.7953172546153928E-2</v>
      </c>
      <c r="Q731" s="25">
        <v>4.9517754245324102E-5</v>
      </c>
      <c r="R731" s="25">
        <v>1.0920858550844859</v>
      </c>
      <c r="S731" s="146"/>
      <c r="T731">
        <v>0.97754334165016343</v>
      </c>
      <c r="U731">
        <v>0.43558774550863966</v>
      </c>
      <c r="V731">
        <v>0.2954419914929613</v>
      </c>
      <c r="W731">
        <v>1</v>
      </c>
      <c r="Y731" s="2">
        <v>845.17349908008441</v>
      </c>
      <c r="Z731" s="2">
        <v>3440.9426076433638</v>
      </c>
      <c r="AA731" s="2">
        <v>2349.6405863644736</v>
      </c>
      <c r="AB731" s="2">
        <v>5548.9667908040801</v>
      </c>
      <c r="AC731" s="2">
        <v>2477.27741733939</v>
      </c>
      <c r="AD731" s="2">
        <v>1216.1976771969232</v>
      </c>
      <c r="AE731" s="2">
        <v>558.64850245822993</v>
      </c>
      <c r="AF731" s="2">
        <v>1010.3363319257189</v>
      </c>
      <c r="AG731" s="2">
        <v>63.613692027659447</v>
      </c>
      <c r="AH731" s="2">
        <v>278.22393842826273</v>
      </c>
      <c r="AI731" s="2">
        <v>384574.18162654305</v>
      </c>
      <c r="AJ731" s="2">
        <v>349069.6587957252</v>
      </c>
      <c r="AL731" s="25">
        <v>0.92442252930650115</v>
      </c>
      <c r="AM731" s="25">
        <v>0.91724749760253088</v>
      </c>
      <c r="AN731" s="25">
        <v>0.91412888232631995</v>
      </c>
      <c r="AO731" s="25">
        <v>0.86428476359539474</v>
      </c>
      <c r="AP731" s="25">
        <v>0.57226584322868024</v>
      </c>
      <c r="AQ731" s="25">
        <v>0.92442252930650115</v>
      </c>
      <c r="AR731" s="25">
        <v>0.91724749760253088</v>
      </c>
      <c r="AS731" s="25">
        <v>0.91412888232631995</v>
      </c>
      <c r="AT731" s="25">
        <v>0.86428476359539474</v>
      </c>
      <c r="AU731" s="25">
        <v>0.57226584322868024</v>
      </c>
      <c r="AW731" s="1">
        <v>12.837397499381526</v>
      </c>
      <c r="AX731" s="1">
        <v>14.848470194290753</v>
      </c>
      <c r="AY731" s="2">
        <v>1173554.2696271043</v>
      </c>
      <c r="AZ731" s="1">
        <v>15.191785237054116</v>
      </c>
      <c r="BA731" s="1">
        <v>17.122866469837437</v>
      </c>
      <c r="BB731" s="2">
        <v>902191.9809915506</v>
      </c>
      <c r="BC731" s="2">
        <f t="shared" si="96"/>
        <v>-271362.28863555368</v>
      </c>
      <c r="BD731" s="242">
        <f t="shared" si="97"/>
        <v>2.3543877376725906</v>
      </c>
      <c r="BE731" s="510">
        <f t="shared" si="91"/>
        <v>-115258.11330626726</v>
      </c>
      <c r="BF731" s="161">
        <f t="shared" si="92"/>
        <v>880429.33027393976</v>
      </c>
      <c r="BG731" s="2">
        <f t="shared" si="93"/>
        <v>1528493.6569371079</v>
      </c>
      <c r="BI731">
        <f t="shared" si="94"/>
        <v>0</v>
      </c>
      <c r="BJ731" s="90">
        <f t="shared" si="95"/>
        <v>1</v>
      </c>
      <c r="BP731" s="206">
        <f t="shared" si="98"/>
        <v>1528493.6569371079</v>
      </c>
    </row>
    <row r="732" spans="1:68">
      <c r="A732" s="11">
        <v>726</v>
      </c>
      <c r="C732" s="25">
        <v>0.93308981739376784</v>
      </c>
      <c r="D732" s="25">
        <v>6.6910182606232105E-2</v>
      </c>
      <c r="E732" s="426" t="e">
        <v>#REF!</v>
      </c>
      <c r="F732" s="25">
        <v>0.8545738711471671</v>
      </c>
      <c r="G732" s="25">
        <v>0.14542612885283288</v>
      </c>
      <c r="H732" s="426" t="e">
        <v>#REF!</v>
      </c>
      <c r="I732" s="25">
        <v>0.74193913652530075</v>
      </c>
      <c r="J732" s="25">
        <v>0.25806086347469925</v>
      </c>
      <c r="K732" s="426" t="e">
        <v>#REF!</v>
      </c>
      <c r="L732" s="25">
        <v>7.061613437032932E-2</v>
      </c>
      <c r="M732" s="25">
        <v>0.50114475294423766</v>
      </c>
      <c r="N732" s="25">
        <v>0.42823911268543302</v>
      </c>
      <c r="O732" s="25">
        <v>-11.332059240752248</v>
      </c>
      <c r="P732" s="25">
        <v>3.6865766355795471E-2</v>
      </c>
      <c r="Q732" s="25">
        <v>5.6363033214781256E-5</v>
      </c>
      <c r="R732" s="25">
        <v>1.0823474290002324</v>
      </c>
      <c r="S732" s="146"/>
      <c r="T732">
        <v>0.88725115096301832</v>
      </c>
      <c r="U732">
        <v>0.44591891566536712</v>
      </c>
      <c r="V732">
        <v>0.34525702590092622</v>
      </c>
      <c r="W732">
        <v>1</v>
      </c>
      <c r="Y732" s="2">
        <v>263.92337204544106</v>
      </c>
      <c r="Z732" s="2">
        <v>1156.5584293247227</v>
      </c>
      <c r="AA732" s="2">
        <v>188.31159618934981</v>
      </c>
      <c r="AB732" s="2">
        <v>5619.0003999829514</v>
      </c>
      <c r="AC732" s="2">
        <v>396.75051830503827</v>
      </c>
      <c r="AD732" s="2">
        <v>812.0536047697135</v>
      </c>
      <c r="AE732" s="2">
        <v>598.35128049690888</v>
      </c>
      <c r="AF732" s="2">
        <v>1036.2880989857019</v>
      </c>
      <c r="AG732" s="2">
        <v>90.749299834314712</v>
      </c>
      <c r="AH732" s="2">
        <v>474.48183673807074</v>
      </c>
      <c r="AI732" s="2">
        <v>357326.31805418729</v>
      </c>
      <c r="AJ732" s="2">
        <v>311342.93294910126</v>
      </c>
      <c r="AL732" s="25">
        <v>0.9210414998634735</v>
      </c>
      <c r="AM732" s="25">
        <v>0.91496017234067983</v>
      </c>
      <c r="AN732" s="25">
        <v>0.9151827761667306</v>
      </c>
      <c r="AO732" s="25">
        <v>0.86538927151556477</v>
      </c>
      <c r="AP732" s="25">
        <v>0.71678787386527643</v>
      </c>
      <c r="AQ732" s="25">
        <v>0.9210414998634735</v>
      </c>
      <c r="AR732" s="25">
        <v>0.91496017234067983</v>
      </c>
      <c r="AS732" s="25">
        <v>0.9151827761667306</v>
      </c>
      <c r="AT732" s="25">
        <v>0.86538927151556477</v>
      </c>
      <c r="AU732" s="25">
        <v>0.71678787386527643</v>
      </c>
      <c r="AW732" s="1">
        <v>13.144192044293234</v>
      </c>
      <c r="AX732" s="1">
        <v>14.826042565612713</v>
      </c>
      <c r="AY732" s="2">
        <v>948279.84460549464</v>
      </c>
      <c r="AZ732" s="1">
        <v>15.408055763363777</v>
      </c>
      <c r="BA732" s="1">
        <v>17.127246344585593</v>
      </c>
      <c r="BB732" s="2">
        <v>753896.79836447851</v>
      </c>
      <c r="BC732" s="2">
        <f t="shared" si="96"/>
        <v>-194383.04624101613</v>
      </c>
      <c r="BD732" s="242">
        <f t="shared" si="97"/>
        <v>2.2638637190705424</v>
      </c>
      <c r="BE732" s="510">
        <f t="shared" si="91"/>
        <v>-85863.404498934469</v>
      </c>
      <c r="BF732" s="161">
        <f t="shared" si="92"/>
        <v>1154790.8824814227</v>
      </c>
      <c r="BG732" s="2">
        <f t="shared" si="93"/>
        <v>1711392.1237737257</v>
      </c>
      <c r="BI732">
        <f t="shared" si="94"/>
        <v>0</v>
      </c>
      <c r="BJ732" s="90">
        <f t="shared" si="95"/>
        <v>1</v>
      </c>
      <c r="BP732" s="206">
        <f t="shared" si="98"/>
        <v>1711392.1237737257</v>
      </c>
    </row>
    <row r="733" spans="1:68">
      <c r="A733" s="11">
        <v>727</v>
      </c>
      <c r="C733" s="25">
        <v>0.9275469453992129</v>
      </c>
      <c r="D733" s="25">
        <v>7.2453054600787048E-2</v>
      </c>
      <c r="E733" s="426" t="e">
        <v>#REF!</v>
      </c>
      <c r="F733" s="25">
        <v>0.85199204635839576</v>
      </c>
      <c r="G733" s="25">
        <v>0.14800795364160421</v>
      </c>
      <c r="H733" s="426" t="e">
        <v>#REF!</v>
      </c>
      <c r="I733" s="25">
        <v>0.75021593899619243</v>
      </c>
      <c r="J733" s="25">
        <v>0.24978406100380757</v>
      </c>
      <c r="K733" s="426" t="e">
        <v>#REF!</v>
      </c>
      <c r="L733" s="25">
        <v>8.8157438774422503E-2</v>
      </c>
      <c r="M733" s="25">
        <v>0.50062864462018153</v>
      </c>
      <c r="N733" s="25">
        <v>0.41121391660539597</v>
      </c>
      <c r="O733" s="25">
        <v>-11.040478632226405</v>
      </c>
      <c r="P733" s="25">
        <v>3.4735017058151893E-2</v>
      </c>
      <c r="Q733" s="25">
        <v>6.8985934926944921E-5</v>
      </c>
      <c r="R733" s="25">
        <v>1.0532870169736244</v>
      </c>
      <c r="S733" s="146"/>
      <c r="T733">
        <v>0.97244105432106409</v>
      </c>
      <c r="U733">
        <v>0.45744494822629506</v>
      </c>
      <c r="V733">
        <v>0.33327266647687392</v>
      </c>
      <c r="W733">
        <v>1</v>
      </c>
      <c r="Y733" s="2">
        <v>193.20659827933295</v>
      </c>
      <c r="Z733" s="2">
        <v>857.5597393391738</v>
      </c>
      <c r="AA733" s="2">
        <v>367.04382491935849</v>
      </c>
      <c r="AB733" s="2">
        <v>4977.0058812694906</v>
      </c>
      <c r="AC733" s="2">
        <v>311.63811888242395</v>
      </c>
      <c r="AD733" s="2">
        <v>2979.9938085685444</v>
      </c>
      <c r="AE733" s="2">
        <v>566.07627349802897</v>
      </c>
      <c r="AF733" s="2">
        <v>1171.8494467634232</v>
      </c>
      <c r="AG733" s="2">
        <v>213.50253228485639</v>
      </c>
      <c r="AH733" s="2">
        <v>395.47562431667757</v>
      </c>
      <c r="AI733" s="2">
        <v>571458.38207345444</v>
      </c>
      <c r="AJ733" s="2">
        <v>531514.72741179971</v>
      </c>
      <c r="AL733" s="25">
        <v>0.92183772626030347</v>
      </c>
      <c r="AM733" s="25">
        <v>0.91520342134757771</v>
      </c>
      <c r="AN733" s="25">
        <v>0.90136462029592346</v>
      </c>
      <c r="AO733" s="25">
        <v>0.91783374906094173</v>
      </c>
      <c r="AP733" s="25">
        <v>0.70523969384694296</v>
      </c>
      <c r="AQ733" s="25">
        <v>0.92183772626030347</v>
      </c>
      <c r="AR733" s="25">
        <v>0.91520342134757771</v>
      </c>
      <c r="AS733" s="25">
        <v>0.90136462029592346</v>
      </c>
      <c r="AT733" s="25">
        <v>0.91783374906094173</v>
      </c>
      <c r="AU733" s="25">
        <v>0.70523969384694296</v>
      </c>
      <c r="AW733" s="1">
        <v>13.322313134690395</v>
      </c>
      <c r="AX733" s="1">
        <v>15.039310376324602</v>
      </c>
      <c r="AY733" s="2">
        <v>1677152.0600247334</v>
      </c>
      <c r="AZ733" s="1">
        <v>15.301846183742569</v>
      </c>
      <c r="BA733" s="1">
        <v>17.058058067087025</v>
      </c>
      <c r="BB733" s="2">
        <v>1329351.8879519075</v>
      </c>
      <c r="BC733" s="2">
        <f t="shared" si="96"/>
        <v>-347800.17207282595</v>
      </c>
      <c r="BD733" s="242">
        <f t="shared" si="97"/>
        <v>1.9795330490521739</v>
      </c>
      <c r="BE733" s="510">
        <f t="shared" si="91"/>
        <v>-175698.08811191973</v>
      </c>
      <c r="BF733" s="161">
        <f t="shared" si="92"/>
        <v>454418.0415257297</v>
      </c>
      <c r="BG733" s="2">
        <f t="shared" si="93"/>
        <v>1118943.5014469035</v>
      </c>
      <c r="BI733">
        <f t="shared" si="94"/>
        <v>0</v>
      </c>
      <c r="BJ733" s="90">
        <f t="shared" si="95"/>
        <v>1</v>
      </c>
      <c r="BP733" s="206">
        <f t="shared" si="98"/>
        <v>1118943.5014469035</v>
      </c>
    </row>
    <row r="734" spans="1:68">
      <c r="A734" s="11">
        <v>728</v>
      </c>
      <c r="C734" s="25">
        <v>0.92181605552227186</v>
      </c>
      <c r="D734" s="25">
        <v>7.818394447772814E-2</v>
      </c>
      <c r="E734" s="426" t="e">
        <v>#REF!</v>
      </c>
      <c r="F734" s="25">
        <v>0.85591050717776951</v>
      </c>
      <c r="G734" s="25">
        <v>0.14408949282223046</v>
      </c>
      <c r="H734" s="426" t="e">
        <v>#REF!</v>
      </c>
      <c r="I734" s="25">
        <v>0.75495935880730036</v>
      </c>
      <c r="J734" s="25">
        <v>0.24504064119269964</v>
      </c>
      <c r="K734" s="426" t="e">
        <v>#REF!</v>
      </c>
      <c r="L734" s="25">
        <v>9.636186752712772E-2</v>
      </c>
      <c r="M734" s="25">
        <v>0.50189372460692305</v>
      </c>
      <c r="N734" s="25">
        <v>0.40174440786594923</v>
      </c>
      <c r="O734" s="25">
        <v>-11.464099669770251</v>
      </c>
      <c r="P734" s="25">
        <v>3.5492524654593821E-2</v>
      </c>
      <c r="Q734" s="25">
        <v>4.6623137169048408E-5</v>
      </c>
      <c r="R734" s="25">
        <v>1.102729492225182</v>
      </c>
      <c r="S734" s="146"/>
      <c r="T734">
        <v>0.99849103814864393</v>
      </c>
      <c r="U734">
        <v>0.44324491660919491</v>
      </c>
      <c r="V734">
        <v>0.32727508920008691</v>
      </c>
      <c r="W734">
        <v>1</v>
      </c>
      <c r="Y734" s="2">
        <v>248.73269911501217</v>
      </c>
      <c r="Z734" s="2">
        <v>2000.3165954735975</v>
      </c>
      <c r="AA734" s="2">
        <v>1711.5556506907494</v>
      </c>
      <c r="AB734" s="2">
        <v>10165.247209942148</v>
      </c>
      <c r="AC734" s="2">
        <v>109.60612736932489</v>
      </c>
      <c r="AD734" s="2">
        <v>205.32099681418165</v>
      </c>
      <c r="AE734" s="2">
        <v>577.66295467802013</v>
      </c>
      <c r="AF734" s="2">
        <v>1059.6059052779935</v>
      </c>
      <c r="AG734" s="2">
        <v>92.271585555808855</v>
      </c>
      <c r="AH734" s="2">
        <v>479.20858054379096</v>
      </c>
      <c r="AI734" s="2">
        <v>482632.37569600029</v>
      </c>
      <c r="AJ734" s="2">
        <v>457218.94267643668</v>
      </c>
      <c r="AL734" s="25">
        <v>0.91653244987128624</v>
      </c>
      <c r="AM734" s="25">
        <v>0.91508538844428966</v>
      </c>
      <c r="AN734" s="25">
        <v>0.90611648118741217</v>
      </c>
      <c r="AO734" s="25">
        <v>0.8877633316690785</v>
      </c>
      <c r="AP734" s="25">
        <v>0.66060405234685204</v>
      </c>
      <c r="AQ734" s="25">
        <v>0.91653244987128624</v>
      </c>
      <c r="AR734" s="25">
        <v>0.91508538844428966</v>
      </c>
      <c r="AS734" s="25">
        <v>0.90611648118741217</v>
      </c>
      <c r="AT734" s="25">
        <v>0.8877633316690785</v>
      </c>
      <c r="AU734" s="25">
        <v>0.66060405234685204</v>
      </c>
      <c r="AW734" s="1">
        <v>12.973208261120506</v>
      </c>
      <c r="AX734" s="1">
        <v>14.86089262113402</v>
      </c>
      <c r="AY734" s="2">
        <v>1481456.0378621062</v>
      </c>
      <c r="AZ734" s="1">
        <v>15.04454660874233</v>
      </c>
      <c r="BA734" s="1">
        <v>16.933843687211155</v>
      </c>
      <c r="BB734" s="2">
        <v>1244637.1327057714</v>
      </c>
      <c r="BC734" s="2">
        <f t="shared" si="96"/>
        <v>-236818.90515633486</v>
      </c>
      <c r="BD734" s="242">
        <f t="shared" si="97"/>
        <v>2.0713383476218237</v>
      </c>
      <c r="BE734" s="510">
        <f t="shared" si="91"/>
        <v>-114331.34785933692</v>
      </c>
      <c r="BF734" s="161">
        <f t="shared" si="92"/>
        <v>594257.28391717467</v>
      </c>
      <c r="BG734" s="2">
        <f t="shared" si="93"/>
        <v>1162490.3246930013</v>
      </c>
      <c r="BI734">
        <f t="shared" si="94"/>
        <v>0</v>
      </c>
      <c r="BJ734" s="90">
        <f t="shared" si="95"/>
        <v>1</v>
      </c>
      <c r="BP734" s="206">
        <f t="shared" si="98"/>
        <v>1162490.3246930013</v>
      </c>
    </row>
    <row r="735" spans="1:68">
      <c r="A735" s="11">
        <v>729</v>
      </c>
      <c r="C735" s="25">
        <v>0.92904821626887579</v>
      </c>
      <c r="D735" s="25">
        <v>7.0951783731124179E-2</v>
      </c>
      <c r="E735" s="426" t="e">
        <v>#REF!</v>
      </c>
      <c r="F735" s="25">
        <v>0.85712297424079342</v>
      </c>
      <c r="G735" s="25">
        <v>0.14287702575920655</v>
      </c>
      <c r="H735" s="426" t="e">
        <v>#REF!</v>
      </c>
      <c r="I735" s="25">
        <v>0.73592795127616495</v>
      </c>
      <c r="J735" s="25">
        <v>0.264072048723835</v>
      </c>
      <c r="K735" s="426" t="e">
        <v>#REF!</v>
      </c>
      <c r="L735" s="25">
        <v>0.12211414996052727</v>
      </c>
      <c r="M735" s="25">
        <v>0.50134947131171059</v>
      </c>
      <c r="N735" s="25">
        <v>0.37653637872776213</v>
      </c>
      <c r="O735" s="25">
        <v>-11.267656268871415</v>
      </c>
      <c r="P735" s="25">
        <v>3.610181593418102E-2</v>
      </c>
      <c r="Q735" s="25">
        <v>5.8214272598774976E-5</v>
      </c>
      <c r="R735" s="25">
        <v>1.0766155427855093</v>
      </c>
      <c r="S735" s="146"/>
      <c r="T735">
        <v>0.96721714162004979</v>
      </c>
      <c r="U735">
        <v>0.45112925311356622</v>
      </c>
      <c r="V735">
        <v>0.3541500284663246</v>
      </c>
      <c r="W735">
        <v>1</v>
      </c>
      <c r="Y735" s="2">
        <v>249.54666564918043</v>
      </c>
      <c r="Z735" s="2">
        <v>4984.5258822291053</v>
      </c>
      <c r="AA735" s="2">
        <v>1017.4911628586774</v>
      </c>
      <c r="AB735" s="2">
        <v>7839.2823561363612</v>
      </c>
      <c r="AC735" s="2">
        <v>334.17656260123789</v>
      </c>
      <c r="AD735" s="2">
        <v>4199.1271583881598</v>
      </c>
      <c r="AE735" s="2">
        <v>615.3753220547519</v>
      </c>
      <c r="AF735" s="2">
        <v>832.40824924752678</v>
      </c>
      <c r="AG735" s="2">
        <v>145.38855777019324</v>
      </c>
      <c r="AH735" s="2">
        <v>252.0760470447407</v>
      </c>
      <c r="AI735" s="2">
        <v>543681.46257019998</v>
      </c>
      <c r="AJ735" s="2">
        <v>488609.07449279615</v>
      </c>
      <c r="AL735" s="25">
        <v>0.91119955821782506</v>
      </c>
      <c r="AM735" s="25">
        <v>0.91225572086372342</v>
      </c>
      <c r="AN735" s="25">
        <v>0.90576016334804665</v>
      </c>
      <c r="AO735" s="25">
        <v>0.85824615204637167</v>
      </c>
      <c r="AP735" s="25">
        <v>0.5486755958455376</v>
      </c>
      <c r="AQ735" s="25">
        <v>0.91119955821782506</v>
      </c>
      <c r="AR735" s="25">
        <v>0.91225572086372342</v>
      </c>
      <c r="AS735" s="25">
        <v>0.90576016334804665</v>
      </c>
      <c r="AT735" s="25">
        <v>0.85824615204637167</v>
      </c>
      <c r="AU735" s="25">
        <v>0.5486755958455376</v>
      </c>
      <c r="AW735" s="1">
        <v>12.9849097172531</v>
      </c>
      <c r="AX735" s="1">
        <v>15.283792979329766</v>
      </c>
      <c r="AY735" s="2">
        <v>1687726.1450094176</v>
      </c>
      <c r="AZ735" s="1">
        <v>15.024585057460433</v>
      </c>
      <c r="BA735" s="1">
        <v>17.225216343219348</v>
      </c>
      <c r="BB735" s="2">
        <v>1369048.2152557524</v>
      </c>
      <c r="BC735" s="2">
        <f t="shared" si="96"/>
        <v>-318677.92975366511</v>
      </c>
      <c r="BD735" s="242">
        <f t="shared" si="97"/>
        <v>2.0396753402073333</v>
      </c>
      <c r="BE735" s="510">
        <f t="shared" si="91"/>
        <v>-156239.53649470088</v>
      </c>
      <c r="BF735" s="161">
        <f t="shared" si="92"/>
        <v>389859.40975107835</v>
      </c>
      <c r="BG735" s="2">
        <f t="shared" si="93"/>
        <v>1034885.3939379167</v>
      </c>
      <c r="BI735">
        <f t="shared" si="94"/>
        <v>0</v>
      </c>
      <c r="BJ735" s="90">
        <f t="shared" si="95"/>
        <v>1</v>
      </c>
      <c r="BP735" s="206">
        <f t="shared" si="98"/>
        <v>1034885.3939379167</v>
      </c>
    </row>
    <row r="736" spans="1:68">
      <c r="A736" s="11">
        <v>730</v>
      </c>
      <c r="C736" s="25">
        <v>0.91728157442778102</v>
      </c>
      <c r="D736" s="25">
        <v>8.2718425572218979E-2</v>
      </c>
      <c r="E736" s="426" t="e">
        <v>#REF!</v>
      </c>
      <c r="F736" s="25">
        <v>0.85549703367315455</v>
      </c>
      <c r="G736" s="25">
        <v>0.14450296632684542</v>
      </c>
      <c r="H736" s="426" t="e">
        <v>#REF!</v>
      </c>
      <c r="I736" s="25">
        <v>0.7399125125089725</v>
      </c>
      <c r="J736" s="25">
        <v>0.26008748749102745</v>
      </c>
      <c r="K736" s="426" t="e">
        <v>#REF!</v>
      </c>
      <c r="L736" s="25">
        <v>0.11088802941000331</v>
      </c>
      <c r="M736" s="25">
        <v>0.50160967804470391</v>
      </c>
      <c r="N736" s="25">
        <v>0.38750229254529278</v>
      </c>
      <c r="O736" s="25">
        <v>-11.159843429362176</v>
      </c>
      <c r="P736" s="25">
        <v>3.1729727969042901E-2</v>
      </c>
      <c r="Q736" s="25">
        <v>5.3963921521578682E-5</v>
      </c>
      <c r="R736" s="25">
        <v>1.0927901480026283</v>
      </c>
      <c r="S736" s="146"/>
      <c r="T736">
        <v>1.0513490908517233</v>
      </c>
      <c r="U736">
        <v>0.44932164379005995</v>
      </c>
      <c r="V736">
        <v>0.34640593193395397</v>
      </c>
      <c r="W736">
        <v>1</v>
      </c>
      <c r="Y736" s="2">
        <v>1413.2959954146129</v>
      </c>
      <c r="Z736" s="2">
        <v>2762.7688264525914</v>
      </c>
      <c r="AA736" s="2">
        <v>341.3412828205806</v>
      </c>
      <c r="AB736" s="2">
        <v>167.37226057716111</v>
      </c>
      <c r="AC736" s="2">
        <v>1391.0757292673018</v>
      </c>
      <c r="AD736" s="2">
        <v>3.6301317478890476</v>
      </c>
      <c r="AE736" s="2">
        <v>508.33885461401519</v>
      </c>
      <c r="AF736" s="2">
        <v>1015.7307482675708</v>
      </c>
      <c r="AG736" s="2">
        <v>181.4494655589335</v>
      </c>
      <c r="AH736" s="2">
        <v>214.80612335726681</v>
      </c>
      <c r="AI736" s="2">
        <v>477121.5521429464</v>
      </c>
      <c r="AJ736" s="2">
        <v>429525.36449903739</v>
      </c>
      <c r="AL736" s="25">
        <v>0.91697826469060117</v>
      </c>
      <c r="AM736" s="25">
        <v>0.91185207139545787</v>
      </c>
      <c r="AN736" s="25">
        <v>0.89340770715616524</v>
      </c>
      <c r="AO736" s="25">
        <v>0.85496845934404664</v>
      </c>
      <c r="AP736" s="25">
        <v>0.77038230164748311</v>
      </c>
      <c r="AQ736" s="25">
        <v>0.91697826469060117</v>
      </c>
      <c r="AR736" s="25">
        <v>0.91185207139545787</v>
      </c>
      <c r="AS736" s="25">
        <v>0.89340770715616524</v>
      </c>
      <c r="AT736" s="25">
        <v>0.85496845934404664</v>
      </c>
      <c r="AU736" s="25">
        <v>0.77038230164748311</v>
      </c>
      <c r="AW736" s="1">
        <v>13.225416524459098</v>
      </c>
      <c r="AX736" s="1">
        <v>14.897337355626206</v>
      </c>
      <c r="AY736" s="2">
        <v>1465521.9112488672</v>
      </c>
      <c r="AZ736" s="1">
        <v>15.008284943180481</v>
      </c>
      <c r="BA736" s="1">
        <v>16.766017536545196</v>
      </c>
      <c r="BB736" s="2">
        <v>1046991.1580508096</v>
      </c>
      <c r="BC736" s="2">
        <f t="shared" si="96"/>
        <v>-418530.75319805753</v>
      </c>
      <c r="BD736" s="242">
        <f t="shared" si="97"/>
        <v>1.7828684187213835</v>
      </c>
      <c r="BE736" s="510">
        <f t="shared" si="91"/>
        <v>-234751.34160389384</v>
      </c>
      <c r="BF736" s="161">
        <f t="shared" si="92"/>
        <v>650544.73266458861</v>
      </c>
      <c r="BG736" s="2">
        <f t="shared" si="93"/>
        <v>1354334.4328580676</v>
      </c>
      <c r="BI736">
        <f t="shared" si="94"/>
        <v>0</v>
      </c>
      <c r="BJ736" s="90">
        <f t="shared" si="95"/>
        <v>1</v>
      </c>
      <c r="BP736" s="206">
        <f t="shared" si="98"/>
        <v>1354334.4328580676</v>
      </c>
    </row>
    <row r="737" spans="1:68">
      <c r="A737" s="11">
        <v>731</v>
      </c>
      <c r="C737" s="25">
        <v>0.9229287696003099</v>
      </c>
      <c r="D737" s="25">
        <v>7.7071230399690091E-2</v>
      </c>
      <c r="E737" s="426" t="e">
        <v>#REF!</v>
      </c>
      <c r="F737" s="25">
        <v>0.85762721499597661</v>
      </c>
      <c r="G737" s="25">
        <v>0.14237278500402337</v>
      </c>
      <c r="H737" s="426" t="e">
        <v>#REF!</v>
      </c>
      <c r="I737" s="25">
        <v>0.7501122504028862</v>
      </c>
      <c r="J737" s="25">
        <v>0.24988774959711377</v>
      </c>
      <c r="K737" s="426" t="e">
        <v>#REF!</v>
      </c>
      <c r="L737" s="25">
        <v>0.10664191705373649</v>
      </c>
      <c r="M737" s="25">
        <v>0.49911282380653266</v>
      </c>
      <c r="N737" s="25">
        <v>0.39424525913973085</v>
      </c>
      <c r="O737" s="25">
        <v>-10.877828842372095</v>
      </c>
      <c r="P737" s="25">
        <v>3.0168159741044559E-2</v>
      </c>
      <c r="Q737" s="25">
        <v>6.7003471046689266E-5</v>
      </c>
      <c r="R737" s="25">
        <v>1.0708744438559112</v>
      </c>
      <c r="S737" s="146"/>
      <c r="T737">
        <v>1.0627258493427032</v>
      </c>
      <c r="U737">
        <v>0.45058475117449648</v>
      </c>
      <c r="V737">
        <v>0.33488410696062954</v>
      </c>
      <c r="W737">
        <v>1</v>
      </c>
      <c r="Y737" s="2">
        <v>402.33176175513779</v>
      </c>
      <c r="Z737" s="2">
        <v>5296.3024442767692</v>
      </c>
      <c r="AA737" s="2">
        <v>1492.7329664386325</v>
      </c>
      <c r="AB737" s="2">
        <v>9324.1583309951784</v>
      </c>
      <c r="AC737" s="2">
        <v>393.12408611204739</v>
      </c>
      <c r="AD737" s="2">
        <v>2462.9061983817105</v>
      </c>
      <c r="AE737" s="2">
        <v>552.12392309572999</v>
      </c>
      <c r="AF737" s="2">
        <v>880.74293750000368</v>
      </c>
      <c r="AG737" s="2">
        <v>100.97703013857941</v>
      </c>
      <c r="AH737" s="2">
        <v>217.62222075454599</v>
      </c>
      <c r="AI737" s="2">
        <v>515872.01206695841</v>
      </c>
      <c r="AJ737" s="2">
        <v>481545.49358915916</v>
      </c>
      <c r="AL737" s="25">
        <v>0.92124860437162115</v>
      </c>
      <c r="AM737" s="25">
        <v>0.91453595741359983</v>
      </c>
      <c r="AN737" s="25">
        <v>0.9053602006587208</v>
      </c>
      <c r="AO737" s="25">
        <v>0.901286608445378</v>
      </c>
      <c r="AP737" s="25">
        <v>0.76093656973104207</v>
      </c>
      <c r="AQ737" s="25">
        <v>0.92124860437162115</v>
      </c>
      <c r="AR737" s="25">
        <v>0.91453595741359983</v>
      </c>
      <c r="AS737" s="25">
        <v>0.9053602006587208</v>
      </c>
      <c r="AT737" s="25">
        <v>0.901286608445378</v>
      </c>
      <c r="AU737" s="25">
        <v>0.76093656973104207</v>
      </c>
      <c r="AW737" s="1">
        <v>13.53623945976306</v>
      </c>
      <c r="AX737" s="1">
        <v>15.134534438616456</v>
      </c>
      <c r="AY737" s="2">
        <v>1541708.2386529674</v>
      </c>
      <c r="AZ737" s="1">
        <v>15.292568692557344</v>
      </c>
      <c r="BA737" s="1">
        <v>16.963840495456306</v>
      </c>
      <c r="BB737" s="2">
        <v>1302507.2283132994</v>
      </c>
      <c r="BC737" s="2">
        <f t="shared" si="96"/>
        <v>-239201.01033966802</v>
      </c>
      <c r="BD737" s="242">
        <f t="shared" si="97"/>
        <v>1.7563292327942843</v>
      </c>
      <c r="BE737" s="510">
        <f t="shared" si="91"/>
        <v>-136193.71919187615</v>
      </c>
      <c r="BF737" s="161">
        <f t="shared" si="92"/>
        <v>624090.0749091222</v>
      </c>
      <c r="BG737" s="2">
        <f t="shared" si="93"/>
        <v>1144303.7624958758</v>
      </c>
      <c r="BI737">
        <f t="shared" si="94"/>
        <v>0</v>
      </c>
      <c r="BJ737" s="90">
        <f t="shared" si="95"/>
        <v>1</v>
      </c>
      <c r="BP737" s="206">
        <f t="shared" si="98"/>
        <v>1144303.7624958758</v>
      </c>
    </row>
    <row r="738" spans="1:68">
      <c r="A738" s="11">
        <v>732</v>
      </c>
      <c r="C738" s="25">
        <v>0.9275935130175218</v>
      </c>
      <c r="D738" s="25">
        <v>7.240648698247823E-2</v>
      </c>
      <c r="E738" s="426" t="e">
        <v>#REF!</v>
      </c>
      <c r="F738" s="25">
        <v>0.85607900260716863</v>
      </c>
      <c r="G738" s="25">
        <v>0.14392099739283137</v>
      </c>
      <c r="H738" s="426" t="e">
        <v>#REF!</v>
      </c>
      <c r="I738" s="25">
        <v>0.75753989247912479</v>
      </c>
      <c r="J738" s="25">
        <v>0.24246010752087524</v>
      </c>
      <c r="K738" s="426" t="e">
        <v>#REF!</v>
      </c>
      <c r="L738" s="25">
        <v>0.12792810966031137</v>
      </c>
      <c r="M738" s="25">
        <v>0.50255968476544033</v>
      </c>
      <c r="N738" s="25">
        <v>0.3695122055742483</v>
      </c>
      <c r="O738" s="25">
        <v>-11.178762917446717</v>
      </c>
      <c r="P738" s="25">
        <v>3.8055416286087142E-2</v>
      </c>
      <c r="Q738" s="25">
        <v>6.9066867154782705E-5</v>
      </c>
      <c r="R738" s="25">
        <v>1.0507448034841562</v>
      </c>
      <c r="S738" s="146"/>
      <c r="T738">
        <v>0.92643545092870139</v>
      </c>
      <c r="U738">
        <v>0.45281539172226781</v>
      </c>
      <c r="V738">
        <v>0.32393493749961327</v>
      </c>
      <c r="W738">
        <v>1</v>
      </c>
      <c r="Y738" s="2">
        <v>706.25577290858439</v>
      </c>
      <c r="Z738" s="2">
        <v>2200.7769226777391</v>
      </c>
      <c r="AA738" s="2">
        <v>1436.5496306169771</v>
      </c>
      <c r="AB738" s="2">
        <v>1640.7300820542507</v>
      </c>
      <c r="AC738" s="2">
        <v>704.74212652977371</v>
      </c>
      <c r="AD738" s="2">
        <v>37.34933619593339</v>
      </c>
      <c r="AE738" s="2">
        <v>521.51186962185227</v>
      </c>
      <c r="AF738" s="2">
        <v>973.53216975685871</v>
      </c>
      <c r="AG738" s="2">
        <v>51.872226403648718</v>
      </c>
      <c r="AH738" s="2">
        <v>457.69231521425394</v>
      </c>
      <c r="AI738" s="2">
        <v>592534.18665793154</v>
      </c>
      <c r="AJ738" s="2">
        <v>568674.23433465103</v>
      </c>
      <c r="AL738" s="25">
        <v>0.91735464628499475</v>
      </c>
      <c r="AM738" s="25">
        <v>0.91657613997692333</v>
      </c>
      <c r="AN738" s="25">
        <v>0.90611927823321659</v>
      </c>
      <c r="AO738" s="25">
        <v>0.88582998891632758</v>
      </c>
      <c r="AP738" s="25">
        <v>0.72802029546131086</v>
      </c>
      <c r="AQ738" s="25">
        <v>0.91735464628499475</v>
      </c>
      <c r="AR738" s="25">
        <v>0.91657613997692333</v>
      </c>
      <c r="AS738" s="25">
        <v>0.90611927823321659</v>
      </c>
      <c r="AT738" s="25">
        <v>0.88582998891632758</v>
      </c>
      <c r="AU738" s="25">
        <v>0.72802029546131086</v>
      </c>
      <c r="AW738" s="1">
        <v>13.401177201415463</v>
      </c>
      <c r="AX738" s="1">
        <v>15.199856522162385</v>
      </c>
      <c r="AY738" s="2">
        <v>2053933.9161947786</v>
      </c>
      <c r="AZ738" s="1">
        <v>15.515608167138382</v>
      </c>
      <c r="BA738" s="1">
        <v>17.335099985721897</v>
      </c>
      <c r="BB738" s="2">
        <v>1434437.3074939202</v>
      </c>
      <c r="BC738" s="2">
        <f t="shared" si="96"/>
        <v>-619496.60870085843</v>
      </c>
      <c r="BD738" s="242">
        <f t="shared" si="97"/>
        <v>2.114430965722919</v>
      </c>
      <c r="BE738" s="510">
        <f t="shared" si="91"/>
        <v>-292985.02469152689</v>
      </c>
      <c r="BF738" s="161">
        <f t="shared" si="92"/>
        <v>90254.436031695222</v>
      </c>
      <c r="BG738" s="2">
        <f t="shared" si="93"/>
        <v>1048059.9992482208</v>
      </c>
      <c r="BI738">
        <f t="shared" si="94"/>
        <v>0</v>
      </c>
      <c r="BJ738" s="90">
        <f t="shared" si="95"/>
        <v>1</v>
      </c>
      <c r="BP738" s="206">
        <f t="shared" si="98"/>
        <v>1048059.9992482208</v>
      </c>
    </row>
    <row r="739" spans="1:68">
      <c r="A739" s="11">
        <v>733</v>
      </c>
      <c r="C739" s="25">
        <v>0.91517716916736869</v>
      </c>
      <c r="D739" s="25">
        <v>8.4822830832631313E-2</v>
      </c>
      <c r="E739" s="426" t="e">
        <v>#REF!</v>
      </c>
      <c r="F739" s="25">
        <v>0.85896387911558736</v>
      </c>
      <c r="G739" s="25">
        <v>0.14103612088441264</v>
      </c>
      <c r="H739" s="426" t="e">
        <v>#REF!</v>
      </c>
      <c r="I739" s="25">
        <v>0.75298884357848761</v>
      </c>
      <c r="J739" s="25">
        <v>0.24701115642151239</v>
      </c>
      <c r="K739" s="426" t="e">
        <v>#REF!</v>
      </c>
      <c r="L739" s="25">
        <v>0.12215667806047659</v>
      </c>
      <c r="M739" s="25">
        <v>0.50171428964022091</v>
      </c>
      <c r="N739" s="25">
        <v>0.3761290322993025</v>
      </c>
      <c r="O739" s="25">
        <v>-10.649200647175697</v>
      </c>
      <c r="P739" s="25">
        <v>3.3742918288907194E-2</v>
      </c>
      <c r="Q739" s="25">
        <v>9.7857513708602737E-5</v>
      </c>
      <c r="R739" s="25">
        <v>1.0262985425583762</v>
      </c>
      <c r="S739" s="146"/>
      <c r="T739">
        <v>1.09687657187864</v>
      </c>
      <c r="U739">
        <v>0.43538888680675192</v>
      </c>
      <c r="V739">
        <v>0.32933531215655576</v>
      </c>
      <c r="W739">
        <v>1</v>
      </c>
      <c r="Y739" s="2">
        <v>464.56664493450819</v>
      </c>
      <c r="Z739" s="2">
        <v>157.78391692633164</v>
      </c>
      <c r="AA739" s="2">
        <v>1385.1490618741063</v>
      </c>
      <c r="AB739" s="2">
        <v>4718.9960115503573</v>
      </c>
      <c r="AC739" s="2">
        <v>58.334267154301777</v>
      </c>
      <c r="AD739" s="2">
        <v>363.51392193359783</v>
      </c>
      <c r="AE739" s="2">
        <v>593.83648685233015</v>
      </c>
      <c r="AF739" s="2">
        <v>982.99118031634555</v>
      </c>
      <c r="AG739" s="2">
        <v>53.917685122496259</v>
      </c>
      <c r="AH739" s="2">
        <v>650.19432249116085</v>
      </c>
      <c r="AI739" s="2">
        <v>494152.99341388099</v>
      </c>
      <c r="AJ739" s="2">
        <v>472874.13265501062</v>
      </c>
      <c r="AL739" s="25">
        <v>0.91705822520009084</v>
      </c>
      <c r="AM739" s="25">
        <v>0.91291357387035987</v>
      </c>
      <c r="AN739" s="25">
        <v>0.91276466243607135</v>
      </c>
      <c r="AO739" s="25">
        <v>0.84693925516429747</v>
      </c>
      <c r="AP739" s="25">
        <v>0.74909355231956543</v>
      </c>
      <c r="AQ739" s="25">
        <v>0.91705822520009084</v>
      </c>
      <c r="AR739" s="25">
        <v>0.91291357387035987</v>
      </c>
      <c r="AS739" s="25">
        <v>0.91276466243607135</v>
      </c>
      <c r="AT739" s="25">
        <v>0.84693925516429747</v>
      </c>
      <c r="AU739" s="25">
        <v>0.74909355231956543</v>
      </c>
      <c r="AW739" s="1">
        <v>13.319570862347325</v>
      </c>
      <c r="AX739" s="1">
        <v>15.060512233532217</v>
      </c>
      <c r="AY739" s="2">
        <v>1584805.4378746008</v>
      </c>
      <c r="AZ739" s="1">
        <v>15.110445275995469</v>
      </c>
      <c r="BA739" s="1">
        <v>16.894900177075698</v>
      </c>
      <c r="BB739" s="2">
        <v>1291486.4897371447</v>
      </c>
      <c r="BC739" s="2">
        <f t="shared" si="96"/>
        <v>-293318.94813745609</v>
      </c>
      <c r="BD739" s="242">
        <f t="shared" si="97"/>
        <v>1.7908744136481438</v>
      </c>
      <c r="BE739" s="510">
        <f t="shared" si="91"/>
        <v>-163785.325147364</v>
      </c>
      <c r="BF739" s="161">
        <f t="shared" si="92"/>
        <v>546325.90010097111</v>
      </c>
      <c r="BG739" s="2">
        <f t="shared" si="93"/>
        <v>1126184.7544221305</v>
      </c>
      <c r="BI739">
        <f t="shared" si="94"/>
        <v>0</v>
      </c>
      <c r="BJ739" s="90">
        <f t="shared" si="95"/>
        <v>1</v>
      </c>
      <c r="BP739" s="206">
        <f t="shared" si="98"/>
        <v>1126184.7544221305</v>
      </c>
    </row>
    <row r="740" spans="1:68">
      <c r="A740" s="11">
        <v>734</v>
      </c>
      <c r="C740" s="25">
        <v>0.91773048660475065</v>
      </c>
      <c r="D740" s="25">
        <v>8.2269513395249363E-2</v>
      </c>
      <c r="E740" s="426" t="e">
        <v>#REF!</v>
      </c>
      <c r="F740" s="25">
        <v>0.85898783894357467</v>
      </c>
      <c r="G740" s="25">
        <v>0.14101216105642531</v>
      </c>
      <c r="H740" s="426" t="e">
        <v>#REF!</v>
      </c>
      <c r="I740" s="25">
        <v>0.75297350146486741</v>
      </c>
      <c r="J740" s="25">
        <v>0.24702649853513259</v>
      </c>
      <c r="K740" s="426" t="e">
        <v>#REF!</v>
      </c>
      <c r="L740" s="25">
        <v>9.138030481766013E-2</v>
      </c>
      <c r="M740" s="25">
        <v>0.50232414695448657</v>
      </c>
      <c r="N740" s="25">
        <v>0.4062955482278533</v>
      </c>
      <c r="O740" s="25">
        <v>-11.237880171488134</v>
      </c>
      <c r="P740" s="25">
        <v>3.6753791280124563E-2</v>
      </c>
      <c r="Q740" s="25">
        <v>6.1638681521523361E-5</v>
      </c>
      <c r="R740" s="25">
        <v>1.0709299682902498</v>
      </c>
      <c r="S740" s="146"/>
      <c r="T740">
        <v>1.0658731698165451</v>
      </c>
      <c r="U740">
        <v>0.43800341288642658</v>
      </c>
      <c r="V740">
        <v>0.32816752156874368</v>
      </c>
      <c r="W740">
        <v>1</v>
      </c>
      <c r="Y740" s="2">
        <v>602.28495168369898</v>
      </c>
      <c r="Z740" s="2">
        <v>498.31313902528075</v>
      </c>
      <c r="AA740" s="2">
        <v>1995.5657594673116</v>
      </c>
      <c r="AB740" s="2">
        <v>4742.9050404931586</v>
      </c>
      <c r="AC740" s="2">
        <v>333.67404971931683</v>
      </c>
      <c r="AD740" s="2">
        <v>1810.4129581957654</v>
      </c>
      <c r="AE740" s="2">
        <v>500.2733565672919</v>
      </c>
      <c r="AF740" s="2">
        <v>1104.2945033367319</v>
      </c>
      <c r="AG740" s="2">
        <v>211.49258455404834</v>
      </c>
      <c r="AH740" s="2">
        <v>512.40778083278576</v>
      </c>
      <c r="AI740" s="2">
        <v>542112.07405340695</v>
      </c>
      <c r="AJ740" s="2">
        <v>505793.41371607763</v>
      </c>
      <c r="AL740" s="25">
        <v>0.91518322798902074</v>
      </c>
      <c r="AM740" s="25">
        <v>0.91795909019591804</v>
      </c>
      <c r="AN740" s="25">
        <v>0.90750762375570704</v>
      </c>
      <c r="AO740" s="25">
        <v>0.84447404652687663</v>
      </c>
      <c r="AP740" s="25">
        <v>0.70799951902332814</v>
      </c>
      <c r="AQ740" s="25">
        <v>0.91518322798902074</v>
      </c>
      <c r="AR740" s="25">
        <v>0.91795909019591804</v>
      </c>
      <c r="AS740" s="25">
        <v>0.90750762375570704</v>
      </c>
      <c r="AT740" s="25">
        <v>0.84447404652687663</v>
      </c>
      <c r="AU740" s="25">
        <v>0.70799951902332814</v>
      </c>
      <c r="AW740" s="1">
        <v>13.098934637192462</v>
      </c>
      <c r="AX740" s="1">
        <v>14.912779352151475</v>
      </c>
      <c r="AY740" s="2">
        <v>1611948.9503964416</v>
      </c>
      <c r="AZ740" s="1">
        <v>15.007359336907117</v>
      </c>
      <c r="BA740" s="1">
        <v>16.841582296799963</v>
      </c>
      <c r="BB740" s="2">
        <v>1319042.5968170702</v>
      </c>
      <c r="BC740" s="2">
        <f t="shared" si="96"/>
        <v>-292906.35357937147</v>
      </c>
      <c r="BD740" s="242">
        <f t="shared" si="97"/>
        <v>1.9084246997146543</v>
      </c>
      <c r="BE740" s="510">
        <f t="shared" si="91"/>
        <v>-153480.69725945516</v>
      </c>
      <c r="BF740" s="161">
        <f t="shared" si="92"/>
        <v>483880.59155435232</v>
      </c>
      <c r="BG740" s="2">
        <f t="shared" si="93"/>
        <v>1082134.8970880685</v>
      </c>
      <c r="BI740">
        <f t="shared" si="94"/>
        <v>0</v>
      </c>
      <c r="BJ740" s="90">
        <f t="shared" si="95"/>
        <v>1</v>
      </c>
      <c r="BP740" s="206">
        <f t="shared" si="98"/>
        <v>1082134.8970880685</v>
      </c>
    </row>
    <row r="741" spans="1:68">
      <c r="A741" s="11">
        <v>735</v>
      </c>
      <c r="C741" s="25">
        <v>0.91643810338843668</v>
      </c>
      <c r="D741" s="25">
        <v>8.3561896611563283E-2</v>
      </c>
      <c r="E741" s="426" t="e">
        <v>#REF!</v>
      </c>
      <c r="F741" s="25">
        <v>0.85143747030685335</v>
      </c>
      <c r="G741" s="25">
        <v>0.14856252969314668</v>
      </c>
      <c r="H741" s="426" t="e">
        <v>#REF!</v>
      </c>
      <c r="I741" s="25">
        <v>0.74181977815092393</v>
      </c>
      <c r="J741" s="25">
        <v>0.25818022184907613</v>
      </c>
      <c r="K741" s="426" t="e">
        <v>#REF!</v>
      </c>
      <c r="L741" s="25">
        <v>0.17392219374170642</v>
      </c>
      <c r="M741" s="25">
        <v>0.5036613206374827</v>
      </c>
      <c r="N741" s="25">
        <v>0.32241648562081088</v>
      </c>
      <c r="O741" s="25">
        <v>-11.082776096812808</v>
      </c>
      <c r="P741" s="25">
        <v>3.5814101609765954E-2</v>
      </c>
      <c r="Q741" s="25">
        <v>6.9194870126901495E-5</v>
      </c>
      <c r="R741" s="25">
        <v>1.0591017631884996</v>
      </c>
      <c r="S741" s="146"/>
      <c r="T741">
        <v>1.0691267870785361</v>
      </c>
      <c r="U741">
        <v>0.45845581267453744</v>
      </c>
      <c r="V741">
        <v>0.3448874534904639</v>
      </c>
      <c r="W741">
        <v>1</v>
      </c>
      <c r="Y741" s="2">
        <v>544.44250131527099</v>
      </c>
      <c r="Z741" s="2">
        <v>5168.6693103004718</v>
      </c>
      <c r="AA741" s="2">
        <v>23.553977351527042</v>
      </c>
      <c r="AB741" s="2">
        <v>2299.1611061728518</v>
      </c>
      <c r="AC741" s="2">
        <v>652.86479715126723</v>
      </c>
      <c r="AD741" s="2">
        <v>3237.9337425104932</v>
      </c>
      <c r="AE741" s="2">
        <v>571.75187083359617</v>
      </c>
      <c r="AF741" s="2">
        <v>1064.1776781652875</v>
      </c>
      <c r="AG741" s="2">
        <v>87.840353305295579</v>
      </c>
      <c r="AH741" s="2">
        <v>323.29057976811657</v>
      </c>
      <c r="AI741" s="2">
        <v>685172.55007403006</v>
      </c>
      <c r="AJ741" s="2">
        <v>663422.64785062766</v>
      </c>
      <c r="AL741" s="25">
        <v>0.91960959633208372</v>
      </c>
      <c r="AM741" s="25">
        <v>0.91529683404144568</v>
      </c>
      <c r="AN741" s="25">
        <v>0.90442019907301585</v>
      </c>
      <c r="AO741" s="25">
        <v>0.88503028454466004</v>
      </c>
      <c r="AP741" s="25">
        <v>0.74005532098148152</v>
      </c>
      <c r="AQ741" s="25">
        <v>0.91960959633208372</v>
      </c>
      <c r="AR741" s="25">
        <v>0.91529683404144568</v>
      </c>
      <c r="AS741" s="25">
        <v>0.90442019907301585</v>
      </c>
      <c r="AT741" s="25">
        <v>0.88503028454466004</v>
      </c>
      <c r="AU741" s="25">
        <v>0.74005532098148152</v>
      </c>
      <c r="AW741" s="1">
        <v>13.609603635233979</v>
      </c>
      <c r="AX741" s="1">
        <v>15.418847745429016</v>
      </c>
      <c r="AY741" s="2">
        <v>2617515.6441110182</v>
      </c>
      <c r="AZ741" s="1">
        <v>15.254453527554508</v>
      </c>
      <c r="BA741" s="1">
        <v>17.085538167513199</v>
      </c>
      <c r="BB741" s="2">
        <v>2000713.3519953778</v>
      </c>
      <c r="BC741" s="2">
        <f t="shared" si="96"/>
        <v>-616802.29211564036</v>
      </c>
      <c r="BD741" s="242">
        <f t="shared" si="97"/>
        <v>1.6448498923205292</v>
      </c>
      <c r="BE741" s="510">
        <f t="shared" si="91"/>
        <v>-374990.01884327881</v>
      </c>
      <c r="BF741" s="161">
        <f t="shared" si="92"/>
        <v>-439979.06247358164</v>
      </c>
      <c r="BG741" s="2">
        <f t="shared" si="93"/>
        <v>439999.2124133436</v>
      </c>
      <c r="BI741">
        <f t="shared" si="94"/>
        <v>0</v>
      </c>
      <c r="BJ741" s="90">
        <f t="shared" si="95"/>
        <v>1</v>
      </c>
      <c r="BP741" s="206">
        <f t="shared" si="98"/>
        <v>439999.2124133436</v>
      </c>
    </row>
    <row r="742" spans="1:68">
      <c r="A742" s="11">
        <v>736</v>
      </c>
      <c r="C742" s="25">
        <v>0.92099234099540506</v>
      </c>
      <c r="D742" s="25">
        <v>7.9007659004594943E-2</v>
      </c>
      <c r="E742" s="426" t="e">
        <v>#REF!</v>
      </c>
      <c r="F742" s="25">
        <v>0.85941612417354096</v>
      </c>
      <c r="G742" s="25">
        <v>0.14058387582645898</v>
      </c>
      <c r="H742" s="426" t="e">
        <v>#REF!</v>
      </c>
      <c r="I742" s="25">
        <v>0.73800265161745959</v>
      </c>
      <c r="J742" s="25">
        <v>0.26199734838254046</v>
      </c>
      <c r="K742" s="426" t="e">
        <v>#REF!</v>
      </c>
      <c r="L742" s="25">
        <v>7.9717516603235672E-2</v>
      </c>
      <c r="M742" s="25">
        <v>0.50061642516830385</v>
      </c>
      <c r="N742" s="25">
        <v>0.41966605822846048</v>
      </c>
      <c r="O742" s="25">
        <v>-11.037602286169458</v>
      </c>
      <c r="P742" s="25">
        <v>3.3342164923148704E-2</v>
      </c>
      <c r="Q742" s="25">
        <v>6.5253468283940833E-5</v>
      </c>
      <c r="R742" s="25">
        <v>1.0664620101120157</v>
      </c>
      <c r="S742" s="146"/>
      <c r="T742">
        <v>1.010949018640724</v>
      </c>
      <c r="U742">
        <v>0.43873781105793819</v>
      </c>
      <c r="V742">
        <v>0.34634675328884779</v>
      </c>
      <c r="W742">
        <v>1</v>
      </c>
      <c r="Y742" s="2">
        <v>558.30796688200246</v>
      </c>
      <c r="Z742" s="2">
        <v>4508.105230593007</v>
      </c>
      <c r="AA742" s="2">
        <v>569.51845941563181</v>
      </c>
      <c r="AB742" s="2">
        <v>5070.505692335897</v>
      </c>
      <c r="AC742" s="2">
        <v>374.86976596187259</v>
      </c>
      <c r="AD742" s="2">
        <v>723.27848367029333</v>
      </c>
      <c r="AE742" s="2">
        <v>611.9546827734406</v>
      </c>
      <c r="AF742" s="2">
        <v>1198.2549276704553</v>
      </c>
      <c r="AG742" s="2">
        <v>96.519006617712265</v>
      </c>
      <c r="AH742" s="2">
        <v>597.62166911018005</v>
      </c>
      <c r="AI742" s="2">
        <v>409237.85943737556</v>
      </c>
      <c r="AJ742" s="2">
        <v>362687.32639192976</v>
      </c>
      <c r="AL742" s="25">
        <v>0.91679033255998699</v>
      </c>
      <c r="AM742" s="25">
        <v>0.91214162930857712</v>
      </c>
      <c r="AN742" s="25">
        <v>0.89844794882540324</v>
      </c>
      <c r="AO742" s="25">
        <v>0.87177637777676398</v>
      </c>
      <c r="AP742" s="25">
        <v>0.78751754246466354</v>
      </c>
      <c r="AQ742" s="25">
        <v>0.91679033255998699</v>
      </c>
      <c r="AR742" s="25">
        <v>0.91214162930857712</v>
      </c>
      <c r="AS742" s="25">
        <v>0.89844794882540324</v>
      </c>
      <c r="AT742" s="25">
        <v>0.87177637777676398</v>
      </c>
      <c r="AU742" s="25">
        <v>0.78751754246466354</v>
      </c>
      <c r="AW742" s="1">
        <v>13.191741946701594</v>
      </c>
      <c r="AX742" s="1">
        <v>14.777391927256684</v>
      </c>
      <c r="AY742" s="2">
        <v>1187167.3867057269</v>
      </c>
      <c r="AZ742" s="1">
        <v>15.118329873406347</v>
      </c>
      <c r="BA742" s="1">
        <v>16.80830764460687</v>
      </c>
      <c r="BB742" s="2">
        <v>927302.20344539417</v>
      </c>
      <c r="BC742" s="2">
        <f t="shared" si="96"/>
        <v>-259865.18326033268</v>
      </c>
      <c r="BD742" s="242">
        <f t="shared" si="97"/>
        <v>1.9265879267047534</v>
      </c>
      <c r="BE742" s="510">
        <f t="shared" si="91"/>
        <v>-134883.63529029663</v>
      </c>
      <c r="BF742" s="161">
        <f t="shared" si="92"/>
        <v>923511.32476652833</v>
      </c>
      <c r="BG742" s="2">
        <f t="shared" si="93"/>
        <v>1491630.5762996217</v>
      </c>
      <c r="BI742">
        <f t="shared" si="94"/>
        <v>0</v>
      </c>
      <c r="BJ742" s="90">
        <f t="shared" si="95"/>
        <v>1</v>
      </c>
      <c r="BP742" s="206">
        <f t="shared" si="98"/>
        <v>1491630.5762996217</v>
      </c>
    </row>
    <row r="743" spans="1:68">
      <c r="A743" s="11">
        <v>737</v>
      </c>
      <c r="C743" s="25">
        <v>0.92330596275886134</v>
      </c>
      <c r="D743" s="25">
        <v>7.6694037241138616E-2</v>
      </c>
      <c r="E743" s="426" t="e">
        <v>#REF!</v>
      </c>
      <c r="F743" s="25">
        <v>0.86028121758250897</v>
      </c>
      <c r="G743" s="25">
        <v>0.13971878241749106</v>
      </c>
      <c r="H743" s="426" t="e">
        <v>#REF!</v>
      </c>
      <c r="I743" s="25">
        <v>0.73608349438586274</v>
      </c>
      <c r="J743" s="25">
        <v>0.26391650561413726</v>
      </c>
      <c r="K743" s="426" t="e">
        <v>#REF!</v>
      </c>
      <c r="L743" s="25">
        <v>0.1419973378272541</v>
      </c>
      <c r="M743" s="25">
        <v>0.50336267853192751</v>
      </c>
      <c r="N743" s="25">
        <v>0.35463998364081839</v>
      </c>
      <c r="O743" s="25">
        <v>-11.10362894475929</v>
      </c>
      <c r="P743" s="25">
        <v>3.6426913946247343E-2</v>
      </c>
      <c r="Q743" s="25">
        <v>6.9533732806874833E-5</v>
      </c>
      <c r="R743" s="25">
        <v>1.0522250159304503</v>
      </c>
      <c r="S743" s="146"/>
      <c r="T743">
        <v>0.9864683091237062</v>
      </c>
      <c r="U743">
        <v>0.436906812702056</v>
      </c>
      <c r="V743">
        <v>0.35161287805899311</v>
      </c>
      <c r="W743">
        <v>1</v>
      </c>
      <c r="Y743" s="2">
        <v>1018.7830252785701</v>
      </c>
      <c r="Z743" s="2">
        <v>737.76413767642885</v>
      </c>
      <c r="AA743" s="2">
        <v>672.08756314864104</v>
      </c>
      <c r="AB743" s="2">
        <v>826.60543107006379</v>
      </c>
      <c r="AC743" s="2">
        <v>1479.8684334440529</v>
      </c>
      <c r="AD743" s="2">
        <v>586.10959800437104</v>
      </c>
      <c r="AE743" s="2">
        <v>501.96529535937822</v>
      </c>
      <c r="AF743" s="2">
        <v>832.12749947525697</v>
      </c>
      <c r="AG743" s="2">
        <v>154.10238982135181</v>
      </c>
      <c r="AH743" s="2">
        <v>260.15073645140347</v>
      </c>
      <c r="AI743" s="2">
        <v>413260.6097013047</v>
      </c>
      <c r="AJ743" s="2">
        <v>383431.5976164671</v>
      </c>
      <c r="AL743" s="25">
        <v>0.91667030366155988</v>
      </c>
      <c r="AM743" s="25">
        <v>0.91643967958039629</v>
      </c>
      <c r="AN743" s="25">
        <v>0.91189264600808495</v>
      </c>
      <c r="AO743" s="25">
        <v>0.89346778749765599</v>
      </c>
      <c r="AP743" s="25">
        <v>0.67802687866286504</v>
      </c>
      <c r="AQ743" s="25">
        <v>0.91667030366155988</v>
      </c>
      <c r="AR743" s="25">
        <v>0.91643967958039629</v>
      </c>
      <c r="AS743" s="25">
        <v>0.91189264600808495</v>
      </c>
      <c r="AT743" s="25">
        <v>0.89346778749765599</v>
      </c>
      <c r="AU743" s="25">
        <v>0.67802687866286504</v>
      </c>
      <c r="AW743" s="1">
        <v>13.337037922166042</v>
      </c>
      <c r="AX743" s="1">
        <v>15.289414150170902</v>
      </c>
      <c r="AY743" s="2">
        <v>1439600.9967394406</v>
      </c>
      <c r="AZ743" s="1">
        <v>15.304659538427511</v>
      </c>
      <c r="BA743" s="1">
        <v>17.227628667337576</v>
      </c>
      <c r="BB743" s="2">
        <v>1034522.5834154972</v>
      </c>
      <c r="BC743" s="2">
        <f t="shared" si="96"/>
        <v>-405078.41332394339</v>
      </c>
      <c r="BD743" s="242">
        <f t="shared" si="97"/>
        <v>1.9676216162614697</v>
      </c>
      <c r="BE743" s="510">
        <f t="shared" si="91"/>
        <v>-205872.10974719952</v>
      </c>
      <c r="BF743" s="161">
        <f t="shared" si="92"/>
        <v>694325.07080712589</v>
      </c>
      <c r="BG743" s="2">
        <f t="shared" si="93"/>
        <v>1414222.9427329046</v>
      </c>
      <c r="BI743">
        <f t="shared" si="94"/>
        <v>0</v>
      </c>
      <c r="BJ743" s="90">
        <f t="shared" si="95"/>
        <v>1</v>
      </c>
      <c r="BP743" s="206">
        <f t="shared" si="98"/>
        <v>1414222.9427329046</v>
      </c>
    </row>
    <row r="744" spans="1:68">
      <c r="A744" s="11">
        <v>738</v>
      </c>
      <c r="C744" s="25">
        <v>0.91771709530202772</v>
      </c>
      <c r="D744" s="25">
        <v>8.2282904697972309E-2</v>
      </c>
      <c r="E744" s="426" t="e">
        <v>#REF!</v>
      </c>
      <c r="F744" s="25">
        <v>0.85834142621631104</v>
      </c>
      <c r="G744" s="25">
        <v>0.14165857378368898</v>
      </c>
      <c r="H744" s="426" t="e">
        <v>#REF!</v>
      </c>
      <c r="I744" s="25">
        <v>0.75722294377835997</v>
      </c>
      <c r="J744" s="25">
        <v>0.24277705622164009</v>
      </c>
      <c r="K744" s="426" t="e">
        <v>#REF!</v>
      </c>
      <c r="L744" s="25">
        <v>8.1615481495831088E-2</v>
      </c>
      <c r="M744" s="25">
        <v>0.49682148974086249</v>
      </c>
      <c r="N744" s="25">
        <v>0.42156302876330642</v>
      </c>
      <c r="O744" s="25">
        <v>-11.084160399668825</v>
      </c>
      <c r="P744" s="25">
        <v>3.5719793142893697E-2</v>
      </c>
      <c r="Q744" s="25">
        <v>6.882599241329658E-5</v>
      </c>
      <c r="R744" s="25">
        <v>1.0479879243036732</v>
      </c>
      <c r="S744" s="146"/>
      <c r="T744">
        <v>1.0327552279323702</v>
      </c>
      <c r="U744">
        <v>0.43903960703539346</v>
      </c>
      <c r="V744">
        <v>0.32300498850039028</v>
      </c>
      <c r="W744">
        <v>1</v>
      </c>
      <c r="Y744" s="2">
        <v>859.24528294960783</v>
      </c>
      <c r="Z744" s="2">
        <v>5353.3656285156785</v>
      </c>
      <c r="AA744" s="2">
        <v>745.75232342576464</v>
      </c>
      <c r="AB744" s="2">
        <v>6846.7720985421902</v>
      </c>
      <c r="AC744" s="2">
        <v>1197.4289317895998</v>
      </c>
      <c r="AD744" s="2">
        <v>185.30556147723323</v>
      </c>
      <c r="AE744" s="2">
        <v>552.66722637885869</v>
      </c>
      <c r="AF744" s="2">
        <v>773.48058618273012</v>
      </c>
      <c r="AG744" s="2">
        <v>159.19824284063887</v>
      </c>
      <c r="AH744" s="2">
        <v>726.86633193229488</v>
      </c>
      <c r="AI744" s="2">
        <v>525191.35798451654</v>
      </c>
      <c r="AJ744" s="2">
        <v>488680.36192832579</v>
      </c>
      <c r="AL744" s="25">
        <v>0.91328028204415246</v>
      </c>
      <c r="AM744" s="25">
        <v>0.91456369319786579</v>
      </c>
      <c r="AN744" s="25">
        <v>0.90276159056019623</v>
      </c>
      <c r="AO744" s="25">
        <v>0.87687687177046547</v>
      </c>
      <c r="AP744" s="25">
        <v>0.80449349535471515</v>
      </c>
      <c r="AQ744" s="25">
        <v>0.91328028204415246</v>
      </c>
      <c r="AR744" s="25">
        <v>0.91456369319786579</v>
      </c>
      <c r="AS744" s="25">
        <v>0.90276159056019623</v>
      </c>
      <c r="AT744" s="25">
        <v>0.87687687177046547</v>
      </c>
      <c r="AU744" s="25">
        <v>0.80449349535471515</v>
      </c>
      <c r="AW744" s="1">
        <v>13.214286035522493</v>
      </c>
      <c r="AX744" s="1">
        <v>14.793498464509616</v>
      </c>
      <c r="AY744" s="2">
        <v>1656423.7756523762</v>
      </c>
      <c r="AZ744" s="1">
        <v>15.154532621989295</v>
      </c>
      <c r="BA744" s="1">
        <v>16.839108187694045</v>
      </c>
      <c r="BB744" s="2">
        <v>1256651.0491531396</v>
      </c>
      <c r="BC744" s="2">
        <f t="shared" si="96"/>
        <v>-399772.72649923665</v>
      </c>
      <c r="BD744" s="242">
        <f t="shared" si="97"/>
        <v>1.9402465864668024</v>
      </c>
      <c r="BE744" s="510">
        <f t="shared" si="91"/>
        <v>-206042.2264302109</v>
      </c>
      <c r="BF744" s="161">
        <f t="shared" si="92"/>
        <v>457861.99003122258</v>
      </c>
      <c r="BG744" s="2">
        <f t="shared" si="93"/>
        <v>1168074.1703651475</v>
      </c>
      <c r="BI744">
        <f t="shared" si="94"/>
        <v>0</v>
      </c>
      <c r="BJ744" s="90">
        <f t="shared" si="95"/>
        <v>1</v>
      </c>
      <c r="BP744" s="206">
        <f t="shared" si="98"/>
        <v>1168074.1703651475</v>
      </c>
    </row>
    <row r="745" spans="1:68">
      <c r="A745" s="11">
        <v>739</v>
      </c>
      <c r="C745" s="25">
        <v>0.91896900219369237</v>
      </c>
      <c r="D745" s="25">
        <v>8.1030997806307625E-2</v>
      </c>
      <c r="E745" s="426" t="e">
        <v>#REF!</v>
      </c>
      <c r="F745" s="25">
        <v>0.8579009529388274</v>
      </c>
      <c r="G745" s="25">
        <v>0.14209904706117263</v>
      </c>
      <c r="H745" s="426" t="e">
        <v>#REF!</v>
      </c>
      <c r="I745" s="25">
        <v>0.76777231142590785</v>
      </c>
      <c r="J745" s="25">
        <v>0.23222768857409212</v>
      </c>
      <c r="K745" s="426" t="e">
        <v>#REF!</v>
      </c>
      <c r="L745" s="25">
        <v>0.11666863348281131</v>
      </c>
      <c r="M745" s="25">
        <v>0.49894896263304234</v>
      </c>
      <c r="N745" s="25">
        <v>0.38438240388414635</v>
      </c>
      <c r="O745" s="25">
        <v>-11.193405063032076</v>
      </c>
      <c r="P745" s="25">
        <v>3.2404192610895305E-2</v>
      </c>
      <c r="Q745" s="25">
        <v>5.3682205859929017E-5</v>
      </c>
      <c r="R745" s="25">
        <v>1.0910658953248153</v>
      </c>
      <c r="S745" s="146"/>
      <c r="T745">
        <v>1.0920038471215043</v>
      </c>
      <c r="U745">
        <v>0.44257167855072699</v>
      </c>
      <c r="V745">
        <v>0.30982158846927488</v>
      </c>
      <c r="W745">
        <v>1</v>
      </c>
      <c r="Y745" s="2">
        <v>123.21693239646974</v>
      </c>
      <c r="Z745" s="2">
        <v>7229.3366124363747</v>
      </c>
      <c r="AA745" s="2">
        <v>216.06260281782568</v>
      </c>
      <c r="AB745" s="2">
        <v>1490.0937230487957</v>
      </c>
      <c r="AC745" s="2">
        <v>113.52887629408841</v>
      </c>
      <c r="AD745" s="2">
        <v>221.67463893184848</v>
      </c>
      <c r="AE745" s="2">
        <v>544.97461476268995</v>
      </c>
      <c r="AF745" s="2">
        <v>1049.6628909975038</v>
      </c>
      <c r="AG745" s="2">
        <v>177.73937295496438</v>
      </c>
      <c r="AH745" s="2">
        <v>399.5806390196737</v>
      </c>
      <c r="AI745" s="2">
        <v>501319.39528437809</v>
      </c>
      <c r="AJ745" s="2">
        <v>471287.98564106319</v>
      </c>
      <c r="AL745" s="25">
        <v>0.92288150019227277</v>
      </c>
      <c r="AM745" s="25">
        <v>0.91329661123878059</v>
      </c>
      <c r="AN745" s="25">
        <v>0.90546571680074883</v>
      </c>
      <c r="AO745" s="25">
        <v>0.87955380242072578</v>
      </c>
      <c r="AP745" s="25">
        <v>0.67704135484479466</v>
      </c>
      <c r="AQ745" s="25">
        <v>0.92288150019227277</v>
      </c>
      <c r="AR745" s="25">
        <v>0.91329661123878059</v>
      </c>
      <c r="AS745" s="25">
        <v>0.90546571680074883</v>
      </c>
      <c r="AT745" s="25">
        <v>0.87955380242072578</v>
      </c>
      <c r="AU745" s="25">
        <v>0.67704135484479466</v>
      </c>
      <c r="AW745" s="1">
        <v>13.30210215118943</v>
      </c>
      <c r="AX745" s="1">
        <v>15.122594492916731</v>
      </c>
      <c r="AY745" s="2">
        <v>1597555.749831171</v>
      </c>
      <c r="AZ745" s="1">
        <v>15.152778996194547</v>
      </c>
      <c r="BA745" s="1">
        <v>16.990007180373919</v>
      </c>
      <c r="BB745" s="2">
        <v>1136253.298202408</v>
      </c>
      <c r="BC745" s="2">
        <f t="shared" si="96"/>
        <v>-461302.451628763</v>
      </c>
      <c r="BD745" s="242">
        <f t="shared" si="97"/>
        <v>1.8506768450051165</v>
      </c>
      <c r="BE745" s="510">
        <f t="shared" si="91"/>
        <v>-249261.48121093915</v>
      </c>
      <c r="BF745" s="161">
        <f t="shared" si="92"/>
        <v>530780.59435913782</v>
      </c>
      <c r="BG745" s="2">
        <f t="shared" si="93"/>
        <v>1288191.3411887195</v>
      </c>
      <c r="BI745">
        <f t="shared" si="94"/>
        <v>0</v>
      </c>
      <c r="BJ745" s="90">
        <f t="shared" si="95"/>
        <v>1</v>
      </c>
      <c r="BP745" s="206">
        <f t="shared" si="98"/>
        <v>1288191.3411887195</v>
      </c>
    </row>
    <row r="746" spans="1:68">
      <c r="A746" s="11">
        <v>740</v>
      </c>
      <c r="C746" s="25">
        <v>0.92298551173156085</v>
      </c>
      <c r="D746" s="25">
        <v>7.7014488268439152E-2</v>
      </c>
      <c r="E746" s="426" t="e">
        <v>#REF!</v>
      </c>
      <c r="F746" s="25">
        <v>0.85051554516545869</v>
      </c>
      <c r="G746" s="25">
        <v>0.14948445483454129</v>
      </c>
      <c r="H746" s="426" t="e">
        <v>#REF!</v>
      </c>
      <c r="I746" s="25">
        <v>0.73542037256819315</v>
      </c>
      <c r="J746" s="25">
        <v>0.2645796274318068</v>
      </c>
      <c r="K746" s="426" t="e">
        <v>#REF!</v>
      </c>
      <c r="L746" s="25">
        <v>0.18190286672952688</v>
      </c>
      <c r="M746" s="25">
        <v>0.49920750354612115</v>
      </c>
      <c r="N746" s="25">
        <v>0.31888962972435192</v>
      </c>
      <c r="O746" s="25">
        <v>-11.407740121601751</v>
      </c>
      <c r="P746" s="25">
        <v>3.5455135623937845E-2</v>
      </c>
      <c r="Q746" s="25">
        <v>4.9248855687072529E-5</v>
      </c>
      <c r="R746" s="25">
        <v>1.1030768247927762</v>
      </c>
      <c r="S746" s="146"/>
      <c r="T746">
        <v>1.0191054253383851</v>
      </c>
      <c r="U746">
        <v>0.46270244651933456</v>
      </c>
      <c r="V746">
        <v>0.35410327129552799</v>
      </c>
      <c r="W746">
        <v>1</v>
      </c>
      <c r="Y746" s="2">
        <v>454.87105777131455</v>
      </c>
      <c r="Z746" s="2">
        <v>2564.9548393464511</v>
      </c>
      <c r="AA746" s="2">
        <v>2219.9677758417974</v>
      </c>
      <c r="AB746" s="2">
        <v>457.91526328617289</v>
      </c>
      <c r="AC746" s="2">
        <v>126.80464074326611</v>
      </c>
      <c r="AD746" s="2">
        <v>1075.869070926507</v>
      </c>
      <c r="AE746" s="2">
        <v>594.42345376928381</v>
      </c>
      <c r="AF746" s="2">
        <v>1058.696856706903</v>
      </c>
      <c r="AG746" s="2">
        <v>136.33478498233745</v>
      </c>
      <c r="AH746" s="2">
        <v>503.89097437903052</v>
      </c>
      <c r="AI746" s="2">
        <v>408540.8103144879</v>
      </c>
      <c r="AJ746" s="2">
        <v>374383.76799067704</v>
      </c>
      <c r="AL746" s="25">
        <v>0.92416622150547145</v>
      </c>
      <c r="AM746" s="25">
        <v>0.91889622697444773</v>
      </c>
      <c r="AN746" s="25">
        <v>0.91304888025671205</v>
      </c>
      <c r="AO746" s="25">
        <v>0.83688654534053597</v>
      </c>
      <c r="AP746" s="25">
        <v>0.80553904185603464</v>
      </c>
      <c r="AQ746" s="25">
        <v>0.92416622150547145</v>
      </c>
      <c r="AR746" s="25">
        <v>0.91889622697444773</v>
      </c>
      <c r="AS746" s="25">
        <v>0.91304888025671205</v>
      </c>
      <c r="AT746" s="25">
        <v>0.83688654534053597</v>
      </c>
      <c r="AU746" s="25">
        <v>0.80553904185603464</v>
      </c>
      <c r="AW746" s="1">
        <v>13.857469583411742</v>
      </c>
      <c r="AX746" s="1">
        <v>15.449242313763875</v>
      </c>
      <c r="AY746" s="2">
        <v>1421424.2577034377</v>
      </c>
      <c r="AZ746" s="1">
        <v>15.534041471891243</v>
      </c>
      <c r="BA746" s="1">
        <v>17.175171626173633</v>
      </c>
      <c r="BB746" s="2">
        <v>1094931.2047685541</v>
      </c>
      <c r="BC746" s="2">
        <f t="shared" si="96"/>
        <v>-326493.05293488363</v>
      </c>
      <c r="BD746" s="242">
        <f t="shared" si="97"/>
        <v>1.6765718884795007</v>
      </c>
      <c r="BE746" s="510">
        <f t="shared" si="91"/>
        <v>-194738.47508619708</v>
      </c>
      <c r="BF746" s="161">
        <f t="shared" si="92"/>
        <v>795770.87564244098</v>
      </c>
      <c r="BG746" s="2">
        <f t="shared" si="93"/>
        <v>1390515.4307340446</v>
      </c>
      <c r="BI746">
        <f t="shared" si="94"/>
        <v>0</v>
      </c>
      <c r="BJ746" s="90">
        <f t="shared" si="95"/>
        <v>1</v>
      </c>
      <c r="BP746" s="206">
        <f t="shared" si="98"/>
        <v>1390515.4307340446</v>
      </c>
    </row>
    <row r="747" spans="1:68">
      <c r="A747" s="11">
        <v>741</v>
      </c>
      <c r="C747" s="25">
        <v>0.92480662405299086</v>
      </c>
      <c r="D747" s="25">
        <v>7.5193375947009172E-2</v>
      </c>
      <c r="E747" s="426" t="e">
        <v>#REF!</v>
      </c>
      <c r="F747" s="25">
        <v>0.85552871546103748</v>
      </c>
      <c r="G747" s="25">
        <v>0.14447128453896249</v>
      </c>
      <c r="H747" s="426" t="e">
        <v>#REF!</v>
      </c>
      <c r="I747" s="25">
        <v>0.74600972509362529</v>
      </c>
      <c r="J747" s="25">
        <v>0.25399027490637471</v>
      </c>
      <c r="K747" s="426" t="e">
        <v>#REF!</v>
      </c>
      <c r="L747" s="25">
        <v>0.11259596782750469</v>
      </c>
      <c r="M747" s="25">
        <v>0.49837626572166033</v>
      </c>
      <c r="N747" s="25">
        <v>0.38902776645083492</v>
      </c>
      <c r="O747" s="25">
        <v>-11.727965160959755</v>
      </c>
      <c r="P747" s="25">
        <v>3.8495111514071569E-2</v>
      </c>
      <c r="Q747" s="25">
        <v>4.0623230411332945E-5</v>
      </c>
      <c r="R747" s="25">
        <v>1.1159344847992114</v>
      </c>
      <c r="S747" s="146"/>
      <c r="T747">
        <v>0.96106426977971882</v>
      </c>
      <c r="U747">
        <v>0.44669678217212438</v>
      </c>
      <c r="V747">
        <v>0.33847753583049273</v>
      </c>
      <c r="W747">
        <v>1</v>
      </c>
      <c r="Y747" s="2">
        <v>2364.9792920306654</v>
      </c>
      <c r="Z747" s="2">
        <v>28237.610877278239</v>
      </c>
      <c r="AA747" s="2">
        <v>108.52411165056733</v>
      </c>
      <c r="AB747" s="2">
        <v>1003.9363454853566</v>
      </c>
      <c r="AC747" s="2">
        <v>317.36892449469349</v>
      </c>
      <c r="AD747" s="2">
        <v>976.70626135557279</v>
      </c>
      <c r="AE747" s="2">
        <v>563.27046028387122</v>
      </c>
      <c r="AF747" s="2">
        <v>1011.2011296937799</v>
      </c>
      <c r="AG747" s="2">
        <v>159.5246206804095</v>
      </c>
      <c r="AH747" s="2">
        <v>405.35278592651326</v>
      </c>
      <c r="AI747" s="2">
        <v>421691.12489898404</v>
      </c>
      <c r="AJ747" s="2">
        <v>401507.900321408</v>
      </c>
      <c r="AL747" s="25">
        <v>0.92048223390444062</v>
      </c>
      <c r="AM747" s="25">
        <v>0.91532682186321535</v>
      </c>
      <c r="AN747" s="25">
        <v>0.91324471189641943</v>
      </c>
      <c r="AO747" s="25">
        <v>0.85675231323579959</v>
      </c>
      <c r="AP747" s="25">
        <v>0.75757694112414176</v>
      </c>
      <c r="AQ747" s="25">
        <v>0.92048223390444062</v>
      </c>
      <c r="AR747" s="25">
        <v>0.91532682186321535</v>
      </c>
      <c r="AS747" s="25">
        <v>0.91324471189641943</v>
      </c>
      <c r="AT747" s="25">
        <v>0.85675231323579959</v>
      </c>
      <c r="AU747" s="25">
        <v>0.75757694112414176</v>
      </c>
      <c r="AW747" s="1">
        <v>13.291737522648008</v>
      </c>
      <c r="AX747" s="1">
        <v>14.949275580346349</v>
      </c>
      <c r="AY747" s="2">
        <v>1733084.3261859135</v>
      </c>
      <c r="AZ747" s="1">
        <v>15.331192009688905</v>
      </c>
      <c r="BA747" s="1">
        <v>17.038012689189088</v>
      </c>
      <c r="BB747" s="2">
        <v>967317.16885996785</v>
      </c>
      <c r="BC747" s="2">
        <f t="shared" si="96"/>
        <v>-765767.15732594568</v>
      </c>
      <c r="BD747" s="242">
        <f t="shared" si="97"/>
        <v>2.0394544870408975</v>
      </c>
      <c r="BE747" s="510">
        <f t="shared" si="91"/>
        <v>-375476.46304037853</v>
      </c>
      <c r="BF747" s="161">
        <f t="shared" si="92"/>
        <v>393593.67743776762</v>
      </c>
      <c r="BG747" s="2">
        <f t="shared" si="93"/>
        <v>1485673.5526902569</v>
      </c>
      <c r="BI747">
        <f t="shared" si="94"/>
        <v>0</v>
      </c>
      <c r="BJ747" s="90">
        <f t="shared" si="95"/>
        <v>1</v>
      </c>
      <c r="BP747" s="206">
        <f t="shared" si="98"/>
        <v>1485673.5526902569</v>
      </c>
    </row>
    <row r="748" spans="1:68">
      <c r="A748" s="11">
        <v>742</v>
      </c>
      <c r="C748" s="25">
        <v>0.91376335447083568</v>
      </c>
      <c r="D748" s="25">
        <v>8.623664552916431E-2</v>
      </c>
      <c r="E748" s="426" t="e">
        <v>#REF!</v>
      </c>
      <c r="F748" s="25">
        <v>0.8513125978718934</v>
      </c>
      <c r="G748" s="25">
        <v>0.14868740212810663</v>
      </c>
      <c r="H748" s="426" t="e">
        <v>#REF!</v>
      </c>
      <c r="I748" s="25">
        <v>0.73828080960773812</v>
      </c>
      <c r="J748" s="25">
        <v>0.26171919039226188</v>
      </c>
      <c r="K748" s="426" t="e">
        <v>#REF!</v>
      </c>
      <c r="L748" s="25">
        <v>0.1188985158254523</v>
      </c>
      <c r="M748" s="25">
        <v>0.49838154972395393</v>
      </c>
      <c r="N748" s="25">
        <v>0.38271993445059382</v>
      </c>
      <c r="O748" s="25">
        <v>-11.139508033684653</v>
      </c>
      <c r="P748" s="25">
        <v>3.6513045113577842E-2</v>
      </c>
      <c r="Q748" s="25">
        <v>6.7326264399086635E-5</v>
      </c>
      <c r="R748" s="25">
        <v>1.0529116063495882</v>
      </c>
      <c r="S748" s="146"/>
      <c r="T748">
        <v>1.0907150752423171</v>
      </c>
      <c r="U748">
        <v>0.45844220698647176</v>
      </c>
      <c r="V748">
        <v>0.34708634185995452</v>
      </c>
      <c r="W748">
        <v>1</v>
      </c>
      <c r="Y748" s="2">
        <v>837.5727802511409</v>
      </c>
      <c r="Z748" s="2">
        <v>289.62038947046955</v>
      </c>
      <c r="AA748" s="2">
        <v>1153.8064889519426</v>
      </c>
      <c r="AB748" s="2">
        <v>748.74581168057932</v>
      </c>
      <c r="AC748" s="2">
        <v>82.013669113724077</v>
      </c>
      <c r="AD748" s="2">
        <v>748.50111849813982</v>
      </c>
      <c r="AE748" s="2">
        <v>606.15955275989018</v>
      </c>
      <c r="AF748" s="2">
        <v>1025.4081016426599</v>
      </c>
      <c r="AG748" s="2">
        <v>144.23286706853088</v>
      </c>
      <c r="AH748" s="2">
        <v>461.3088172370953</v>
      </c>
      <c r="AI748" s="2">
        <v>841728.26354859862</v>
      </c>
      <c r="AJ748" s="2">
        <v>809716.31228024105</v>
      </c>
      <c r="AL748" s="25">
        <v>0.92369987907387352</v>
      </c>
      <c r="AM748" s="25">
        <v>0.91522968656829107</v>
      </c>
      <c r="AN748" s="25">
        <v>0.90860894747240362</v>
      </c>
      <c r="AO748" s="25">
        <v>0.88282613600705762</v>
      </c>
      <c r="AP748" s="25">
        <v>0.67786583338617268</v>
      </c>
      <c r="AQ748" s="25">
        <v>0.92369987907387352</v>
      </c>
      <c r="AR748" s="25">
        <v>0.91522968656829107</v>
      </c>
      <c r="AS748" s="25">
        <v>0.90860894747240362</v>
      </c>
      <c r="AT748" s="25">
        <v>0.88282613600705762</v>
      </c>
      <c r="AU748" s="25">
        <v>0.67786583338617268</v>
      </c>
      <c r="AW748" s="1">
        <v>13.192582455764681</v>
      </c>
      <c r="AX748" s="1">
        <v>15.043732269009828</v>
      </c>
      <c r="AY748" s="2">
        <v>2800199.792042708</v>
      </c>
      <c r="AZ748" s="1">
        <v>14.891260476564582</v>
      </c>
      <c r="BA748" s="1">
        <v>16.741727190861269</v>
      </c>
      <c r="BB748" s="2">
        <v>2164749.912545702</v>
      </c>
      <c r="BC748" s="2">
        <f t="shared" si="96"/>
        <v>-635449.87949700607</v>
      </c>
      <c r="BD748" s="242">
        <f t="shared" si="97"/>
        <v>1.6986780207999015</v>
      </c>
      <c r="BE748" s="510">
        <f t="shared" si="91"/>
        <v>-374084.94824568048</v>
      </c>
      <c r="BF748" s="161">
        <f t="shared" si="92"/>
        <v>-689386.59912035894</v>
      </c>
      <c r="BG748" s="2">
        <f t="shared" si="93"/>
        <v>217851.76370463101</v>
      </c>
      <c r="BI748">
        <f t="shared" si="94"/>
        <v>0</v>
      </c>
      <c r="BJ748" s="90">
        <f t="shared" si="95"/>
        <v>1</v>
      </c>
      <c r="BP748" s="206">
        <f t="shared" si="98"/>
        <v>217851.76370463101</v>
      </c>
    </row>
    <row r="749" spans="1:68">
      <c r="A749" s="11">
        <v>743</v>
      </c>
      <c r="C749" s="25">
        <v>0.93567909486529155</v>
      </c>
      <c r="D749" s="25">
        <v>6.4320905134708478E-2</v>
      </c>
      <c r="E749" s="426" t="e">
        <v>#REF!</v>
      </c>
      <c r="F749" s="25">
        <v>0.854780757472829</v>
      </c>
      <c r="G749" s="25">
        <v>0.14521924252717094</v>
      </c>
      <c r="H749" s="426" t="e">
        <v>#REF!</v>
      </c>
      <c r="I749" s="25">
        <v>0.75445995923078879</v>
      </c>
      <c r="J749" s="25">
        <v>0.24554004076921115</v>
      </c>
      <c r="K749" s="426" t="e">
        <v>#REF!</v>
      </c>
      <c r="L749" s="25">
        <v>0.14012190399751123</v>
      </c>
      <c r="M749" s="25">
        <v>0.49518590643226934</v>
      </c>
      <c r="N749" s="25">
        <v>0.36469218957021943</v>
      </c>
      <c r="O749" s="25">
        <v>-11.229937550735679</v>
      </c>
      <c r="P749" s="25">
        <v>3.4916289100741689E-2</v>
      </c>
      <c r="Q749" s="25">
        <v>5.7515653725633739E-5</v>
      </c>
      <c r="R749" s="25">
        <v>1.0757192105838527</v>
      </c>
      <c r="S749" s="146"/>
      <c r="T749">
        <v>0.84669599046805455</v>
      </c>
      <c r="U749">
        <v>0.45355629980449741</v>
      </c>
      <c r="V749">
        <v>0.32866968504543725</v>
      </c>
      <c r="W749">
        <v>1</v>
      </c>
      <c r="Y749" s="2">
        <v>456.08731446129894</v>
      </c>
      <c r="Z749" s="2">
        <v>7436.3880704038629</v>
      </c>
      <c r="AA749" s="2">
        <v>2244.2012147067044</v>
      </c>
      <c r="AB749" s="2">
        <v>183.2133601956003</v>
      </c>
      <c r="AC749" s="2">
        <v>271.51605174326744</v>
      </c>
      <c r="AD749" s="2">
        <v>1023.420968832556</v>
      </c>
      <c r="AE749" s="2">
        <v>555.25393693020521</v>
      </c>
      <c r="AF749" s="2">
        <v>999.86603509179815</v>
      </c>
      <c r="AG749" s="2">
        <v>72.972753152770466</v>
      </c>
      <c r="AH749" s="2">
        <v>494.68109410508339</v>
      </c>
      <c r="AI749" s="2">
        <v>453385.31813776901</v>
      </c>
      <c r="AJ749" s="2">
        <v>410339.50645675405</v>
      </c>
      <c r="AL749" s="25">
        <v>0.91424195315087597</v>
      </c>
      <c r="AM749" s="25">
        <v>0.91565640369982615</v>
      </c>
      <c r="AN749" s="25">
        <v>0.90971678264776734</v>
      </c>
      <c r="AO749" s="25">
        <v>0.87018523839745743</v>
      </c>
      <c r="AP749" s="25">
        <v>0.71406599516892744</v>
      </c>
      <c r="AQ749" s="25">
        <v>0.91424195315087597</v>
      </c>
      <c r="AR749" s="25">
        <v>0.91565640369982615</v>
      </c>
      <c r="AS749" s="25">
        <v>0.90971678264776734</v>
      </c>
      <c r="AT749" s="25">
        <v>0.87018523839745743</v>
      </c>
      <c r="AU749" s="25">
        <v>0.71406599516892744</v>
      </c>
      <c r="AW749" s="1">
        <v>13.378317781203096</v>
      </c>
      <c r="AX749" s="1">
        <v>15.241256062314584</v>
      </c>
      <c r="AY749" s="2">
        <v>1527257.0527782538</v>
      </c>
      <c r="AZ749" s="1">
        <v>15.675927341090905</v>
      </c>
      <c r="BA749" s="1">
        <v>17.546095854731039</v>
      </c>
      <c r="BB749" s="2">
        <v>998524.13323036465</v>
      </c>
      <c r="BC749" s="2">
        <f t="shared" si="96"/>
        <v>-528732.91954788915</v>
      </c>
      <c r="BD749" s="242">
        <f t="shared" si="97"/>
        <v>2.2976095598878086</v>
      </c>
      <c r="BE749" s="510">
        <f t="shared" si="91"/>
        <v>-230123.04996402739</v>
      </c>
      <c r="BF749" s="161">
        <f t="shared" si="92"/>
        <v>613273.79221424134</v>
      </c>
      <c r="BG749" s="2">
        <f t="shared" si="93"/>
        <v>1509624.2413441802</v>
      </c>
      <c r="BI749">
        <f t="shared" si="94"/>
        <v>0</v>
      </c>
      <c r="BJ749" s="90">
        <f t="shared" si="95"/>
        <v>1</v>
      </c>
      <c r="BP749" s="206">
        <f t="shared" si="98"/>
        <v>1509624.2413441802</v>
      </c>
    </row>
    <row r="750" spans="1:68">
      <c r="A750" s="11">
        <v>744</v>
      </c>
      <c r="C750" s="25">
        <v>0.92548027843350611</v>
      </c>
      <c r="D750" s="25">
        <v>7.4519721566493877E-2</v>
      </c>
      <c r="E750" s="426" t="e">
        <v>#REF!</v>
      </c>
      <c r="F750" s="25">
        <v>0.85507364089236237</v>
      </c>
      <c r="G750" s="25">
        <v>0.1449263591076376</v>
      </c>
      <c r="H750" s="426" t="e">
        <v>#REF!</v>
      </c>
      <c r="I750" s="25">
        <v>0.74902961163611237</v>
      </c>
      <c r="J750" s="25">
        <v>0.25097038836388758</v>
      </c>
      <c r="K750" s="426" t="e">
        <v>#REF!</v>
      </c>
      <c r="L750" s="25">
        <v>0.13443902838561139</v>
      </c>
      <c r="M750" s="25">
        <v>0.49726484936650694</v>
      </c>
      <c r="N750" s="25">
        <v>0.36829612224788166</v>
      </c>
      <c r="O750" s="25">
        <v>-10.896392933366371</v>
      </c>
      <c r="P750" s="25">
        <v>3.4028151652728773E-2</v>
      </c>
      <c r="Q750" s="25">
        <v>7.7346860968138364E-5</v>
      </c>
      <c r="R750" s="25">
        <v>1.0474158246870091</v>
      </c>
      <c r="S750" s="146"/>
      <c r="T750">
        <v>0.9531139185753259</v>
      </c>
      <c r="U750">
        <v>0.44589631514537786</v>
      </c>
      <c r="V750">
        <v>0.33412094946295273</v>
      </c>
      <c r="W750">
        <v>1</v>
      </c>
      <c r="Y750" s="2">
        <v>657.4514093412007</v>
      </c>
      <c r="Z750" s="2">
        <v>3707.8404772896538</v>
      </c>
      <c r="AA750" s="2">
        <v>404.64856433494128</v>
      </c>
      <c r="AB750" s="2">
        <v>11174.507107197862</v>
      </c>
      <c r="AC750" s="2">
        <v>114.73256346959161</v>
      </c>
      <c r="AD750" s="2">
        <v>48.704337169725129</v>
      </c>
      <c r="AE750" s="2">
        <v>521.20232505726358</v>
      </c>
      <c r="AF750" s="2">
        <v>1193.8783434615714</v>
      </c>
      <c r="AG750" s="2">
        <v>207.02985645142618</v>
      </c>
      <c r="AH750" s="2">
        <v>369.37162671475284</v>
      </c>
      <c r="AI750" s="2">
        <v>602498.01082272944</v>
      </c>
      <c r="AJ750" s="2">
        <v>558093.05576413462</v>
      </c>
      <c r="AL750" s="25">
        <v>0.91174920299357409</v>
      </c>
      <c r="AM750" s="25">
        <v>0.91893772141797181</v>
      </c>
      <c r="AN750" s="25">
        <v>0.911260662122506</v>
      </c>
      <c r="AO750" s="25">
        <v>0.89603204495100419</v>
      </c>
      <c r="AP750" s="25">
        <v>0.66748372781387477</v>
      </c>
      <c r="AQ750" s="25">
        <v>0.91174920299357409</v>
      </c>
      <c r="AR750" s="25">
        <v>0.91893772141797181</v>
      </c>
      <c r="AS750" s="25">
        <v>0.911260662122506</v>
      </c>
      <c r="AT750" s="25">
        <v>0.89603204495100419</v>
      </c>
      <c r="AU750" s="25">
        <v>0.66748372781387477</v>
      </c>
      <c r="AW750" s="1">
        <v>13.124645131731159</v>
      </c>
      <c r="AX750" s="1">
        <v>15.090964394507738</v>
      </c>
      <c r="AY750" s="2">
        <v>1982833.4780507435</v>
      </c>
      <c r="AZ750" s="1">
        <v>15.232605003523989</v>
      </c>
      <c r="BA750" s="1">
        <v>17.174351200254815</v>
      </c>
      <c r="BB750" s="2">
        <v>1553097.2095145157</v>
      </c>
      <c r="BC750" s="2">
        <f t="shared" si="96"/>
        <v>-429736.26853622776</v>
      </c>
      <c r="BD750" s="242">
        <f t="shared" si="97"/>
        <v>2.107959871792831</v>
      </c>
      <c r="BE750" s="510">
        <f t="shared" si="91"/>
        <v>-203863.59070997627</v>
      </c>
      <c r="BF750" s="161">
        <f t="shared" si="92"/>
        <v>117109.74302624189</v>
      </c>
      <c r="BG750" s="2">
        <f t="shared" si="93"/>
        <v>884119.59104932263</v>
      </c>
      <c r="BI750">
        <f t="shared" si="94"/>
        <v>0</v>
      </c>
      <c r="BJ750" s="90">
        <f t="shared" si="95"/>
        <v>1</v>
      </c>
      <c r="BP750" s="206">
        <f t="shared" si="98"/>
        <v>884119.59104932263</v>
      </c>
    </row>
    <row r="751" spans="1:68">
      <c r="A751" s="11">
        <v>745</v>
      </c>
      <c r="C751" s="25">
        <v>0.93126330208736852</v>
      </c>
      <c r="D751" s="25">
        <v>6.8736697912631484E-2</v>
      </c>
      <c r="E751" s="426" t="e">
        <v>#REF!</v>
      </c>
      <c r="F751" s="25">
        <v>0.85229094425035656</v>
      </c>
      <c r="G751" s="25">
        <v>0.14770905574964341</v>
      </c>
      <c r="H751" s="426" t="e">
        <v>#REF!</v>
      </c>
      <c r="I751" s="25">
        <v>0.76868117619920429</v>
      </c>
      <c r="J751" s="25">
        <v>0.23131882380079569</v>
      </c>
      <c r="K751" s="426" t="e">
        <v>#REF!</v>
      </c>
      <c r="L751" s="25">
        <v>9.2682973258139012E-2</v>
      </c>
      <c r="M751" s="25">
        <v>0.50029060744631493</v>
      </c>
      <c r="N751" s="25">
        <v>0.40702641929554606</v>
      </c>
      <c r="O751" s="25">
        <v>-10.944218415553276</v>
      </c>
      <c r="P751" s="25">
        <v>3.5275771048338331E-2</v>
      </c>
      <c r="Q751" s="25">
        <v>7.770149722097794E-5</v>
      </c>
      <c r="R751" s="25">
        <v>1.0435357483165173</v>
      </c>
      <c r="S751" s="146"/>
      <c r="T751">
        <v>0.92314556260137604</v>
      </c>
      <c r="U751">
        <v>0.46187111085612365</v>
      </c>
      <c r="V751">
        <v>0.30828143334672936</v>
      </c>
      <c r="W751">
        <v>1</v>
      </c>
      <c r="Y751" s="2">
        <v>532.24348521043009</v>
      </c>
      <c r="Z751" s="2">
        <v>3141.9000247575905</v>
      </c>
      <c r="AA751" s="2">
        <v>2503.2800915665612</v>
      </c>
      <c r="AB751" s="2">
        <v>444.27551042296801</v>
      </c>
      <c r="AC751" s="2">
        <v>697.26679088530102</v>
      </c>
      <c r="AD751" s="2">
        <v>2856.6831586366343</v>
      </c>
      <c r="AE751" s="2">
        <v>627.95867450462788</v>
      </c>
      <c r="AF751" s="2">
        <v>1050.2010567190846</v>
      </c>
      <c r="AG751" s="2">
        <v>118.13977112776114</v>
      </c>
      <c r="AH751" s="2">
        <v>521.3617303468983</v>
      </c>
      <c r="AI751" s="2">
        <v>452066.08568168909</v>
      </c>
      <c r="AJ751" s="2">
        <v>412837.05135553231</v>
      </c>
      <c r="AL751" s="25">
        <v>0.91284379370224644</v>
      </c>
      <c r="AM751" s="25">
        <v>0.9194378456678034</v>
      </c>
      <c r="AN751" s="25">
        <v>0.90776560869607759</v>
      </c>
      <c r="AO751" s="25">
        <v>0.89568440338948563</v>
      </c>
      <c r="AP751" s="25">
        <v>0.66909578060643538</v>
      </c>
      <c r="AQ751" s="25">
        <v>0.91284379370224644</v>
      </c>
      <c r="AR751" s="25">
        <v>0.9194378456678034</v>
      </c>
      <c r="AS751" s="25">
        <v>0.90776560869607759</v>
      </c>
      <c r="AT751" s="25">
        <v>0.89568440338948563</v>
      </c>
      <c r="AU751" s="25">
        <v>0.66909578060643538</v>
      </c>
      <c r="AW751" s="1">
        <v>13.168077651122479</v>
      </c>
      <c r="AX751" s="1">
        <v>15.058189022752211</v>
      </c>
      <c r="AY751" s="2">
        <v>1351524.7080934984</v>
      </c>
      <c r="AZ751" s="1">
        <v>15.381431506604581</v>
      </c>
      <c r="BA751" s="1">
        <v>17.269766277380675</v>
      </c>
      <c r="BB751" s="2">
        <v>991808.08785075671</v>
      </c>
      <c r="BC751" s="2">
        <f t="shared" si="96"/>
        <v>-359716.62024274166</v>
      </c>
      <c r="BD751" s="242">
        <f t="shared" si="97"/>
        <v>2.2133538554821026</v>
      </c>
      <c r="BE751" s="510">
        <f t="shared" si="91"/>
        <v>-162521.06248252376</v>
      </c>
      <c r="BF751" s="161">
        <f t="shared" si="92"/>
        <v>755367.71608609846</v>
      </c>
      <c r="BG751" s="2">
        <f t="shared" si="93"/>
        <v>1469220.9532059764</v>
      </c>
      <c r="BI751">
        <f t="shared" si="94"/>
        <v>0</v>
      </c>
      <c r="BJ751" s="90">
        <f t="shared" si="95"/>
        <v>1</v>
      </c>
      <c r="BP751" s="206">
        <f t="shared" si="98"/>
        <v>1469220.9532059764</v>
      </c>
    </row>
    <row r="752" spans="1:68">
      <c r="A752" s="11">
        <v>746</v>
      </c>
      <c r="C752" s="25">
        <v>0.9311554690561481</v>
      </c>
      <c r="D752" s="25">
        <v>6.88445309438519E-2</v>
      </c>
      <c r="E752" s="426" t="e">
        <v>#REF!</v>
      </c>
      <c r="F752" s="25">
        <v>0.85869441752766018</v>
      </c>
      <c r="G752" s="25">
        <v>0.14130558247233985</v>
      </c>
      <c r="H752" s="426" t="e">
        <v>#REF!</v>
      </c>
      <c r="I752" s="25">
        <v>0.74928365223121429</v>
      </c>
      <c r="J752" s="25">
        <v>0.25071634776878565</v>
      </c>
      <c r="K752" s="426" t="e">
        <v>#REF!</v>
      </c>
      <c r="L752" s="25">
        <v>5.5945605714340041E-2</v>
      </c>
      <c r="M752" s="25">
        <v>0.5039158207445168</v>
      </c>
      <c r="N752" s="25">
        <v>0.44013857354114316</v>
      </c>
      <c r="O752" s="25">
        <v>-11.189711540856507</v>
      </c>
      <c r="P752" s="25">
        <v>3.4541770535340702E-2</v>
      </c>
      <c r="Q752" s="25">
        <v>5.8941968763412579E-5</v>
      </c>
      <c r="R752" s="25">
        <v>1.075979436984958</v>
      </c>
      <c r="S752" s="146"/>
      <c r="T752">
        <v>0.91077047708934655</v>
      </c>
      <c r="U752">
        <v>0.44188488869807108</v>
      </c>
      <c r="V752">
        <v>0.3345308123285215</v>
      </c>
      <c r="W752">
        <v>1</v>
      </c>
      <c r="Y752" s="2">
        <v>760.82843835935273</v>
      </c>
      <c r="Z752" s="2">
        <v>4437.1010659190952</v>
      </c>
      <c r="AA752" s="2">
        <v>840.41528430541655</v>
      </c>
      <c r="AB752" s="2">
        <v>799.08312931221531</v>
      </c>
      <c r="AC752" s="2">
        <v>3565.9113098333432</v>
      </c>
      <c r="AD752" s="2">
        <v>2686.1444057649437</v>
      </c>
      <c r="AE752" s="2">
        <v>550.13436362119762</v>
      </c>
      <c r="AF752" s="2">
        <v>806.51719072030244</v>
      </c>
      <c r="AG752" s="2">
        <v>145.07663543619009</v>
      </c>
      <c r="AH752" s="2">
        <v>759.26950881231949</v>
      </c>
      <c r="AI752" s="2">
        <v>469437.9490142545</v>
      </c>
      <c r="AJ752" s="2">
        <v>434644.68355939456</v>
      </c>
      <c r="AL752" s="25">
        <v>0.91397301468099701</v>
      </c>
      <c r="AM752" s="25">
        <v>0.91479548375570374</v>
      </c>
      <c r="AN752" s="25">
        <v>0.90693550865351258</v>
      </c>
      <c r="AO752" s="25">
        <v>0.86146172428790957</v>
      </c>
      <c r="AP752" s="25">
        <v>0.62881937137962163</v>
      </c>
      <c r="AQ752" s="25">
        <v>0.91397301468099701</v>
      </c>
      <c r="AR752" s="25">
        <v>0.91479548375570374</v>
      </c>
      <c r="AS752" s="25">
        <v>0.90693550865351258</v>
      </c>
      <c r="AT752" s="25">
        <v>0.86146172428790957</v>
      </c>
      <c r="AU752" s="25">
        <v>0.62881937137962163</v>
      </c>
      <c r="AW752" s="1">
        <v>12.855447813476786</v>
      </c>
      <c r="AX752" s="1">
        <v>14.789730033629759</v>
      </c>
      <c r="AY752" s="2">
        <v>1371527.4334764089</v>
      </c>
      <c r="AZ752" s="1">
        <v>15.173616091438713</v>
      </c>
      <c r="BA752" s="1">
        <v>17.099153896706294</v>
      </c>
      <c r="BB752" s="2">
        <v>935997.79683421901</v>
      </c>
      <c r="BC752" s="2">
        <f t="shared" si="96"/>
        <v>-435529.63664218993</v>
      </c>
      <c r="BD752" s="242">
        <f t="shared" si="97"/>
        <v>2.3181682779619273</v>
      </c>
      <c r="BE752" s="510">
        <f t="shared" si="91"/>
        <v>-187876.62689660137</v>
      </c>
      <c r="BF752" s="161">
        <f t="shared" si="92"/>
        <v>685344.2166798769</v>
      </c>
      <c r="BG752" s="2">
        <f t="shared" si="93"/>
        <v>1491780.7777959753</v>
      </c>
      <c r="BI752">
        <f t="shared" si="94"/>
        <v>0</v>
      </c>
      <c r="BJ752" s="90">
        <f t="shared" si="95"/>
        <v>1</v>
      </c>
      <c r="BP752" s="206">
        <f t="shared" si="98"/>
        <v>1491780.7777959753</v>
      </c>
    </row>
    <row r="753" spans="1:68">
      <c r="A753" s="11">
        <v>747</v>
      </c>
      <c r="C753" s="25">
        <v>0.92638695905676838</v>
      </c>
      <c r="D753" s="25">
        <v>7.3613040943231664E-2</v>
      </c>
      <c r="E753" s="426" t="e">
        <v>#REF!</v>
      </c>
      <c r="F753" s="25">
        <v>0.86243574783033461</v>
      </c>
      <c r="G753" s="25">
        <v>0.13756425216966539</v>
      </c>
      <c r="H753" s="426" t="e">
        <v>#REF!</v>
      </c>
      <c r="I753" s="25">
        <v>0.75859578166300468</v>
      </c>
      <c r="J753" s="25">
        <v>0.24140421833699535</v>
      </c>
      <c r="K753" s="426" t="e">
        <v>#REF!</v>
      </c>
      <c r="L753" s="25">
        <v>0.12693156904121927</v>
      </c>
      <c r="M753" s="25">
        <v>0.50019086032217108</v>
      </c>
      <c r="N753" s="25">
        <v>0.37287757063660965</v>
      </c>
      <c r="O753" s="25">
        <v>-11.035951571931596</v>
      </c>
      <c r="P753" s="25">
        <v>3.1308925517883897E-2</v>
      </c>
      <c r="Q753" s="25">
        <v>6.0011358808754205E-5</v>
      </c>
      <c r="R753" s="25">
        <v>1.0802721413298506</v>
      </c>
      <c r="S753" s="146"/>
      <c r="T753">
        <v>0.90263514426751668</v>
      </c>
      <c r="U753">
        <v>0.42839005301224642</v>
      </c>
      <c r="V753">
        <v>0.32167842876514313</v>
      </c>
      <c r="W753">
        <v>1</v>
      </c>
      <c r="Y753" s="2">
        <v>468.11558763340219</v>
      </c>
      <c r="Z753" s="2">
        <v>3857.2390487564712</v>
      </c>
      <c r="AA753" s="2">
        <v>3901.2834379537376</v>
      </c>
      <c r="AB753" s="2">
        <v>845.41794971571835</v>
      </c>
      <c r="AC753" s="2">
        <v>2337.0710865971996</v>
      </c>
      <c r="AD753" s="2">
        <v>1744.5213187137761</v>
      </c>
      <c r="AE753" s="2">
        <v>721.96058560332608</v>
      </c>
      <c r="AF753" s="2">
        <v>1203.6639222963338</v>
      </c>
      <c r="AG753" s="2">
        <v>100.1043942431763</v>
      </c>
      <c r="AH753" s="2">
        <v>252.12986655244205</v>
      </c>
      <c r="AI753" s="2">
        <v>591419.6608217411</v>
      </c>
      <c r="AJ753" s="2">
        <v>555310.17649154877</v>
      </c>
      <c r="AL753" s="25">
        <v>0.91954279088503288</v>
      </c>
      <c r="AM753" s="25">
        <v>0.91058823811306711</v>
      </c>
      <c r="AN753" s="25">
        <v>0.90632852507229755</v>
      </c>
      <c r="AO753" s="25">
        <v>0.87538617424348519</v>
      </c>
      <c r="AP753" s="25">
        <v>0.71942165865257834</v>
      </c>
      <c r="AQ753" s="25">
        <v>0.91954279088503288</v>
      </c>
      <c r="AR753" s="25">
        <v>0.91058823811306711</v>
      </c>
      <c r="AS753" s="25">
        <v>0.90632852507229755</v>
      </c>
      <c r="AT753" s="25">
        <v>0.87538617424348519</v>
      </c>
      <c r="AU753" s="25">
        <v>0.71942165865257834</v>
      </c>
      <c r="AW753" s="1">
        <v>13.111320258452077</v>
      </c>
      <c r="AX753" s="1">
        <v>14.887501442518872</v>
      </c>
      <c r="AY753" s="2">
        <v>1975880.1548172855</v>
      </c>
      <c r="AZ753" s="1">
        <v>15.451104819314747</v>
      </c>
      <c r="BA753" s="1">
        <v>17.264926050218413</v>
      </c>
      <c r="BB753" s="2">
        <v>1375854.8921098046</v>
      </c>
      <c r="BC753" s="2">
        <f t="shared" si="96"/>
        <v>-600025.26270748093</v>
      </c>
      <c r="BD753" s="242">
        <f t="shared" si="97"/>
        <v>2.3397845608626699</v>
      </c>
      <c r="BE753" s="510">
        <f t="shared" si="91"/>
        <v>-256444.66278820724</v>
      </c>
      <c r="BF753" s="161">
        <f t="shared" si="92"/>
        <v>121931.08653504681</v>
      </c>
      <c r="BG753" s="2">
        <f t="shared" si="93"/>
        <v>1096321.8789805549</v>
      </c>
      <c r="BI753">
        <f t="shared" si="94"/>
        <v>0</v>
      </c>
      <c r="BJ753" s="90">
        <f t="shared" si="95"/>
        <v>1</v>
      </c>
      <c r="BP753" s="206">
        <f t="shared" si="98"/>
        <v>1096321.8789805549</v>
      </c>
    </row>
    <row r="754" spans="1:68">
      <c r="A754" s="11">
        <v>748</v>
      </c>
      <c r="C754" s="25">
        <v>0.92048440800425058</v>
      </c>
      <c r="D754" s="25">
        <v>7.9515591995749438E-2</v>
      </c>
      <c r="E754" s="426" t="e">
        <v>#REF!</v>
      </c>
      <c r="F754" s="25">
        <v>0.85201240093730257</v>
      </c>
      <c r="G754" s="25">
        <v>0.1479875990626974</v>
      </c>
      <c r="H754" s="426" t="e">
        <v>#REF!</v>
      </c>
      <c r="I754" s="25">
        <v>0.71430167644515397</v>
      </c>
      <c r="J754" s="25">
        <v>0.28569832355484598</v>
      </c>
      <c r="K754" s="426" t="e">
        <v>#REF!</v>
      </c>
      <c r="L754" s="25">
        <v>0.14814309526212299</v>
      </c>
      <c r="M754" s="25">
        <v>0.50309069529827699</v>
      </c>
      <c r="N754" s="25">
        <v>0.34876620943960002</v>
      </c>
      <c r="O754" s="25">
        <v>-11.162104865971852</v>
      </c>
      <c r="P754" s="25">
        <v>4.0123267216808874E-2</v>
      </c>
      <c r="Q754" s="25">
        <v>7.6598915225432741E-5</v>
      </c>
      <c r="R754" s="25">
        <v>1.0295446518277596</v>
      </c>
      <c r="S754" s="146"/>
      <c r="T754">
        <v>1.0591317832347171</v>
      </c>
      <c r="U754">
        <v>0.45582880600412784</v>
      </c>
      <c r="V754">
        <v>0.38275647297401144</v>
      </c>
      <c r="W754">
        <v>1</v>
      </c>
      <c r="Y754" s="2">
        <v>497.38554524448045</v>
      </c>
      <c r="Z754" s="2">
        <v>1841.7348064568014</v>
      </c>
      <c r="AA754" s="2">
        <v>2518.5054439833671</v>
      </c>
      <c r="AB754" s="2">
        <v>926.76879911373294</v>
      </c>
      <c r="AC754" s="2">
        <v>1524.9171801160703</v>
      </c>
      <c r="AD754" s="2">
        <v>1147.4222213782359</v>
      </c>
      <c r="AE754" s="2">
        <v>682.74963260257596</v>
      </c>
      <c r="AF754" s="2">
        <v>1118.7445048972984</v>
      </c>
      <c r="AG754" s="2">
        <v>144.53461895047195</v>
      </c>
      <c r="AH754" s="2">
        <v>313.79515843345115</v>
      </c>
      <c r="AI754" s="2">
        <v>364958.86295817525</v>
      </c>
      <c r="AJ754" s="2">
        <v>333236.07940083218</v>
      </c>
      <c r="AL754" s="25">
        <v>0.91923641586313498</v>
      </c>
      <c r="AM754" s="25">
        <v>0.91661320159906734</v>
      </c>
      <c r="AN754" s="25">
        <v>0.91002734473288871</v>
      </c>
      <c r="AO754" s="25">
        <v>0.8501465657900712</v>
      </c>
      <c r="AP754" s="25">
        <v>0.54007560844407987</v>
      </c>
      <c r="AQ754" s="25">
        <v>0.91923641586313498</v>
      </c>
      <c r="AR754" s="25">
        <v>0.91661320159906734</v>
      </c>
      <c r="AS754" s="25">
        <v>0.91002734473288871</v>
      </c>
      <c r="AT754" s="25">
        <v>0.8501465657900712</v>
      </c>
      <c r="AU754" s="25">
        <v>0.54007560844407987</v>
      </c>
      <c r="AW754" s="1">
        <v>13.131318878221643</v>
      </c>
      <c r="AX754" s="1">
        <v>15.537089352968259</v>
      </c>
      <c r="AY754" s="2">
        <v>1319738.5152207164</v>
      </c>
      <c r="AZ754" s="1">
        <v>14.823176502513098</v>
      </c>
      <c r="BA754" s="1">
        <v>17.094090195889958</v>
      </c>
      <c r="BB754" s="2">
        <v>1048550.7241864305</v>
      </c>
      <c r="BC754" s="2">
        <f t="shared" si="96"/>
        <v>-271187.79103428591</v>
      </c>
      <c r="BD754" s="242">
        <f t="shared" si="97"/>
        <v>1.6918576242914547</v>
      </c>
      <c r="BE754" s="510">
        <f t="shared" si="91"/>
        <v>-160289.9600655573</v>
      </c>
      <c r="BF754" s="161">
        <f t="shared" si="92"/>
        <v>781272.50529474649</v>
      </c>
      <c r="BG754" s="2">
        <f t="shared" si="93"/>
        <v>1323157.516215665</v>
      </c>
      <c r="BI754">
        <f t="shared" si="94"/>
        <v>0</v>
      </c>
      <c r="BJ754" s="90">
        <f t="shared" si="95"/>
        <v>1</v>
      </c>
      <c r="BP754" s="206">
        <f t="shared" si="98"/>
        <v>1323157.516215665</v>
      </c>
    </row>
    <row r="755" spans="1:68">
      <c r="A755" s="11">
        <v>749</v>
      </c>
      <c r="C755" s="25">
        <v>0.93411359600188626</v>
      </c>
      <c r="D755" s="25">
        <v>6.5886403998113685E-2</v>
      </c>
      <c r="E755" s="426" t="e">
        <v>#REF!</v>
      </c>
      <c r="F755" s="25">
        <v>0.8616889305309583</v>
      </c>
      <c r="G755" s="25">
        <v>0.13831106946904176</v>
      </c>
      <c r="H755" s="426" t="e">
        <v>#REF!</v>
      </c>
      <c r="I755" s="25">
        <v>0.74476731310180355</v>
      </c>
      <c r="J755" s="25">
        <v>0.2552326868981965</v>
      </c>
      <c r="K755" s="426" t="e">
        <v>#REF!</v>
      </c>
      <c r="L755" s="25">
        <v>0.13769334962386953</v>
      </c>
      <c r="M755" s="25">
        <v>0.50538762183429786</v>
      </c>
      <c r="N755" s="25">
        <v>0.35691902854183261</v>
      </c>
      <c r="O755" s="25">
        <v>-11.565148338135224</v>
      </c>
      <c r="P755" s="25">
        <v>3.7451758827483569E-2</v>
      </c>
      <c r="Q755" s="25">
        <v>4.5756602149258617E-5</v>
      </c>
      <c r="R755" s="25">
        <v>1.1029470420142149</v>
      </c>
      <c r="S755" s="146"/>
      <c r="T755">
        <v>0.84563361377086022</v>
      </c>
      <c r="U755">
        <v>0.42608629210680099</v>
      </c>
      <c r="V755">
        <v>0.34128689952317676</v>
      </c>
      <c r="W755">
        <v>1</v>
      </c>
      <c r="Y755" s="2">
        <v>37.571361000439396</v>
      </c>
      <c r="Z755" s="2">
        <v>4898.8789720430905</v>
      </c>
      <c r="AA755" s="2">
        <v>663.83973053545151</v>
      </c>
      <c r="AB755" s="2">
        <v>13556.630596636056</v>
      </c>
      <c r="AC755" s="2">
        <v>186.42833238318605</v>
      </c>
      <c r="AD755" s="2">
        <v>1439.9068426239496</v>
      </c>
      <c r="AE755" s="2">
        <v>608.22020018000649</v>
      </c>
      <c r="AF755" s="2">
        <v>1121.1743473244865</v>
      </c>
      <c r="AG755" s="2">
        <v>175.40404033363436</v>
      </c>
      <c r="AH755" s="2">
        <v>435.70441008882295</v>
      </c>
      <c r="AI755" s="2">
        <v>470712.29938057589</v>
      </c>
      <c r="AJ755" s="2">
        <v>432326.05490217649</v>
      </c>
      <c r="AL755" s="25">
        <v>0.91716948509058271</v>
      </c>
      <c r="AM755" s="25">
        <v>0.91028295583584451</v>
      </c>
      <c r="AN755" s="25">
        <v>0.91116404143043628</v>
      </c>
      <c r="AO755" s="25">
        <v>0.88254288792579638</v>
      </c>
      <c r="AP755" s="25">
        <v>0.72839322786442362</v>
      </c>
      <c r="AQ755" s="25">
        <v>0.91716948509058271</v>
      </c>
      <c r="AR755" s="25">
        <v>0.91028295583584451</v>
      </c>
      <c r="AS755" s="25">
        <v>0.91116404143043628</v>
      </c>
      <c r="AT755" s="25">
        <v>0.88254288792579638</v>
      </c>
      <c r="AU755" s="25">
        <v>0.72839322786442362</v>
      </c>
      <c r="AW755" s="1">
        <v>13.37884984547177</v>
      </c>
      <c r="AX755" s="1">
        <v>15.188613821460857</v>
      </c>
      <c r="AY755" s="2">
        <v>1606787.2950523854</v>
      </c>
      <c r="AZ755" s="1">
        <v>15.718909670512533</v>
      </c>
      <c r="BA755" s="1">
        <v>17.552671456293808</v>
      </c>
      <c r="BB755" s="2">
        <v>1279519.5002078782</v>
      </c>
      <c r="BC755" s="2">
        <f t="shared" si="96"/>
        <v>-327267.79484450724</v>
      </c>
      <c r="BD755" s="242">
        <f t="shared" si="97"/>
        <v>2.3400598250407629</v>
      </c>
      <c r="BE755" s="510">
        <f t="shared" si="91"/>
        <v>-139854.45642989335</v>
      </c>
      <c r="BF755" s="161">
        <f t="shared" si="92"/>
        <v>533828.68022309756</v>
      </c>
      <c r="BG755" s="2">
        <f t="shared" si="93"/>
        <v>1235506.047074127</v>
      </c>
      <c r="BI755">
        <f t="shared" si="94"/>
        <v>0</v>
      </c>
      <c r="BJ755" s="90">
        <f t="shared" si="95"/>
        <v>1</v>
      </c>
      <c r="BP755" s="206">
        <f t="shared" si="98"/>
        <v>1235506.047074127</v>
      </c>
    </row>
    <row r="756" spans="1:68">
      <c r="A756" s="11">
        <v>750</v>
      </c>
      <c r="C756" s="25">
        <v>0.90852243774744446</v>
      </c>
      <c r="D756" s="25">
        <v>9.1477562252555544E-2</v>
      </c>
      <c r="E756" s="426" t="e">
        <v>#REF!</v>
      </c>
      <c r="F756" s="25">
        <v>0.86175131495929658</v>
      </c>
      <c r="G756" s="25">
        <v>0.13824868504070345</v>
      </c>
      <c r="H756" s="426" t="e">
        <v>#REF!</v>
      </c>
      <c r="I756" s="25">
        <v>0.75107247556552437</v>
      </c>
      <c r="J756" s="25">
        <v>0.24892752443447566</v>
      </c>
      <c r="K756" s="426" t="e">
        <v>#REF!</v>
      </c>
      <c r="L756" s="25">
        <v>0.16452073063749051</v>
      </c>
      <c r="M756" s="25">
        <v>0.50223157014783293</v>
      </c>
      <c r="N756" s="25">
        <v>0.33324769921467656</v>
      </c>
      <c r="O756" s="25">
        <v>-11.220011174064025</v>
      </c>
      <c r="P756" s="25">
        <v>3.8722375206721775E-2</v>
      </c>
      <c r="Q756" s="25">
        <v>6.8158722697760421E-5</v>
      </c>
      <c r="R756" s="25">
        <v>1.0518136668352733</v>
      </c>
      <c r="S756" s="146"/>
      <c r="T756">
        <v>1.1543694161424012</v>
      </c>
      <c r="U756">
        <v>0.43443384085480574</v>
      </c>
      <c r="V756">
        <v>0.3334841964084882</v>
      </c>
      <c r="W756">
        <v>1</v>
      </c>
      <c r="Y756" s="2">
        <v>298.92480239360464</v>
      </c>
      <c r="Z756" s="2">
        <v>6542.3018163199604</v>
      </c>
      <c r="AA756" s="2">
        <v>4418.176393702779</v>
      </c>
      <c r="AB756" s="2">
        <v>10396.163942603222</v>
      </c>
      <c r="AC756" s="2">
        <v>226.48049493563457</v>
      </c>
      <c r="AD756" s="2">
        <v>687.30165298795248</v>
      </c>
      <c r="AE756" s="2">
        <v>574.04908038006852</v>
      </c>
      <c r="AF756" s="2">
        <v>971.10784668515566</v>
      </c>
      <c r="AG756" s="2">
        <v>83.841243783889595</v>
      </c>
      <c r="AH756" s="2">
        <v>530.91734832885038</v>
      </c>
      <c r="AI756" s="2">
        <v>460424.27564807772</v>
      </c>
      <c r="AJ756" s="2">
        <v>426042.22715215851</v>
      </c>
      <c r="AL756" s="25">
        <v>0.921582406027737</v>
      </c>
      <c r="AM756" s="25">
        <v>0.92049349048792051</v>
      </c>
      <c r="AN756" s="25">
        <v>0.90623997232060227</v>
      </c>
      <c r="AO756" s="25">
        <v>0.89902953281686226</v>
      </c>
      <c r="AP756" s="25">
        <v>0.80414688468304396</v>
      </c>
      <c r="AQ756" s="25">
        <v>0.921582406027737</v>
      </c>
      <c r="AR756" s="25">
        <v>0.92049349048792051</v>
      </c>
      <c r="AS756" s="25">
        <v>0.90623997232060227</v>
      </c>
      <c r="AT756" s="25">
        <v>0.89902953281686226</v>
      </c>
      <c r="AU756" s="25">
        <v>0.80414688468304396</v>
      </c>
      <c r="AW756" s="1">
        <v>13.823631123589989</v>
      </c>
      <c r="AX756" s="1">
        <v>15.408432502019945</v>
      </c>
      <c r="AY756" s="2">
        <v>1745703.0733828566</v>
      </c>
      <c r="AZ756" s="1">
        <v>15.401967476261051</v>
      </c>
      <c r="BA756" s="1">
        <v>17.046871380540249</v>
      </c>
      <c r="BB756" s="2">
        <v>1510988.9656639704</v>
      </c>
      <c r="BC756" s="2">
        <f t="shared" si="96"/>
        <v>-234714.10771888611</v>
      </c>
      <c r="BD756" s="242">
        <f t="shared" si="97"/>
        <v>1.5783363526710623</v>
      </c>
      <c r="BE756" s="510">
        <f t="shared" si="91"/>
        <v>-148709.81544692483</v>
      </c>
      <c r="BF756" s="161">
        <f t="shared" si="92"/>
        <v>466077.90639154171</v>
      </c>
      <c r="BG756" s="2">
        <f t="shared" si="93"/>
        <v>953325.83053779788</v>
      </c>
      <c r="BI756">
        <f t="shared" si="94"/>
        <v>0</v>
      </c>
      <c r="BJ756" s="90">
        <f t="shared" si="95"/>
        <v>1</v>
      </c>
      <c r="BP756" s="206">
        <f t="shared" si="98"/>
        <v>953325.83053779788</v>
      </c>
    </row>
    <row r="757" spans="1:68">
      <c r="A757" s="11">
        <v>751</v>
      </c>
      <c r="C757" s="25">
        <v>0.93025228081845546</v>
      </c>
      <c r="D757" s="25">
        <v>6.9747719181544487E-2</v>
      </c>
      <c r="E757" s="426" t="e">
        <v>#REF!</v>
      </c>
      <c r="F757" s="25">
        <v>0.86056790081697798</v>
      </c>
      <c r="G757" s="25">
        <v>0.13943209918302202</v>
      </c>
      <c r="H757" s="426" t="e">
        <v>#REF!</v>
      </c>
      <c r="I757" s="25">
        <v>0.73945832393603028</v>
      </c>
      <c r="J757" s="25">
        <v>0.26054167606396972</v>
      </c>
      <c r="K757" s="426" t="e">
        <v>#REF!</v>
      </c>
      <c r="L757" s="25">
        <v>0.10197707136635636</v>
      </c>
      <c r="M757" s="25">
        <v>0.49999133558225584</v>
      </c>
      <c r="N757" s="25">
        <v>0.3980315930513878</v>
      </c>
      <c r="O757" s="25">
        <v>-11.121811591246372</v>
      </c>
      <c r="P757" s="25">
        <v>3.594977417489386E-2</v>
      </c>
      <c r="Q757" s="25">
        <v>6.692613055062061E-5</v>
      </c>
      <c r="R757" s="25">
        <v>1.0593937757933181</v>
      </c>
      <c r="S757" s="146"/>
      <c r="T757">
        <v>0.8998616467277416</v>
      </c>
      <c r="U757">
        <v>0.43794790396387467</v>
      </c>
      <c r="V757">
        <v>0.34655884141045129</v>
      </c>
      <c r="W757">
        <v>1</v>
      </c>
      <c r="Y757" s="2">
        <v>966.23236078519551</v>
      </c>
      <c r="Z757" s="2">
        <v>2591.8161639079467</v>
      </c>
      <c r="AA757" s="2">
        <v>1862.1987143016597</v>
      </c>
      <c r="AB757" s="2">
        <v>7986.4216321778349</v>
      </c>
      <c r="AC757" s="2">
        <v>24.889885456226583</v>
      </c>
      <c r="AD757" s="2">
        <v>2295.4349035699142</v>
      </c>
      <c r="AE757" s="2">
        <v>505.25342398517137</v>
      </c>
      <c r="AF757" s="2">
        <v>1197.021854867352</v>
      </c>
      <c r="AG757" s="2">
        <v>104.51973902063148</v>
      </c>
      <c r="AH757" s="2">
        <v>182.8557311325238</v>
      </c>
      <c r="AI757" s="2">
        <v>529365.14727283979</v>
      </c>
      <c r="AJ757" s="2">
        <v>492554.33692264941</v>
      </c>
      <c r="AL757" s="25">
        <v>0.91856098676872322</v>
      </c>
      <c r="AM757" s="25">
        <v>0.91146347277190165</v>
      </c>
      <c r="AN757" s="25">
        <v>0.9081087062552472</v>
      </c>
      <c r="AO757" s="25">
        <v>0.90717951490456417</v>
      </c>
      <c r="AP757" s="25">
        <v>0.72342493457499013</v>
      </c>
      <c r="AQ757" s="25">
        <v>0.91856098676872322</v>
      </c>
      <c r="AR757" s="25">
        <v>0.91146347277190165</v>
      </c>
      <c r="AS757" s="25">
        <v>0.9081087062552472</v>
      </c>
      <c r="AT757" s="25">
        <v>0.90717951490456417</v>
      </c>
      <c r="AU757" s="25">
        <v>0.72342493457499013</v>
      </c>
      <c r="AW757" s="1">
        <v>13.25614439189407</v>
      </c>
      <c r="AX757" s="1">
        <v>14.984224475211041</v>
      </c>
      <c r="AY757" s="2">
        <v>1641679.1423242772</v>
      </c>
      <c r="AZ757" s="1">
        <v>15.461671485989703</v>
      </c>
      <c r="BA757" s="1">
        <v>17.236396226900414</v>
      </c>
      <c r="BB757" s="2">
        <v>1296352.4448737761</v>
      </c>
      <c r="BC757" s="2">
        <f t="shared" si="96"/>
        <v>-345326.69745050115</v>
      </c>
      <c r="BD757" s="242">
        <f t="shared" si="97"/>
        <v>2.2055270940956326</v>
      </c>
      <c r="BE757" s="510">
        <f t="shared" si="91"/>
        <v>-156573.31908321034</v>
      </c>
      <c r="BF757" s="161">
        <f t="shared" si="92"/>
        <v>479303.96037877398</v>
      </c>
      <c r="BG757" s="2">
        <f t="shared" si="93"/>
        <v>1177514.9928845766</v>
      </c>
      <c r="BI757">
        <f t="shared" si="94"/>
        <v>0</v>
      </c>
      <c r="BJ757" s="90">
        <f t="shared" si="95"/>
        <v>1</v>
      </c>
      <c r="BP757" s="206">
        <f t="shared" si="98"/>
        <v>1177514.9928845766</v>
      </c>
    </row>
    <row r="758" spans="1:68">
      <c r="A758" s="11">
        <v>752</v>
      </c>
      <c r="C758" s="25">
        <v>0.93249378471672262</v>
      </c>
      <c r="D758" s="25">
        <v>6.7506215283277354E-2</v>
      </c>
      <c r="E758" s="426" t="e">
        <v>#REF!</v>
      </c>
      <c r="F758" s="25">
        <v>0.86023752882769078</v>
      </c>
      <c r="G758" s="25">
        <v>0.13976247117230919</v>
      </c>
      <c r="H758" s="426" t="e">
        <v>#REF!</v>
      </c>
      <c r="I758" s="25">
        <v>0.74078421006059658</v>
      </c>
      <c r="J758" s="25">
        <v>0.25921578993940342</v>
      </c>
      <c r="K758" s="426" t="e">
        <v>#REF!</v>
      </c>
      <c r="L758" s="25">
        <v>7.0742820261150308E-2</v>
      </c>
      <c r="M758" s="25">
        <v>0.49975379558983501</v>
      </c>
      <c r="N758" s="25">
        <v>0.42950338414901468</v>
      </c>
      <c r="O758" s="25">
        <v>-11.331453026563809</v>
      </c>
      <c r="P758" s="25">
        <v>3.9045731076466708E-2</v>
      </c>
      <c r="Q758" s="25">
        <v>6.1804627271997182E-5</v>
      </c>
      <c r="R758" s="25">
        <v>1.0643903297870894</v>
      </c>
      <c r="S758" s="146"/>
      <c r="T758">
        <v>0.87081414818045044</v>
      </c>
      <c r="U758">
        <v>0.43501103800127333</v>
      </c>
      <c r="V758">
        <v>0.34835952100577466</v>
      </c>
      <c r="W758">
        <v>1</v>
      </c>
      <c r="Y758" s="2">
        <v>111.03575734492101</v>
      </c>
      <c r="Z758" s="2">
        <v>5235.4497857111646</v>
      </c>
      <c r="AA758" s="2">
        <v>1350.746664138612</v>
      </c>
      <c r="AB758" s="2">
        <v>527.31082067960074</v>
      </c>
      <c r="AC758" s="2">
        <v>417.56993663597746</v>
      </c>
      <c r="AD758" s="2">
        <v>786.08436156618041</v>
      </c>
      <c r="AE758" s="2">
        <v>551.65004829613224</v>
      </c>
      <c r="AF758" s="2">
        <v>1083.3779145336362</v>
      </c>
      <c r="AG758" s="2">
        <v>129.90731537521313</v>
      </c>
      <c r="AH758" s="2">
        <v>626.49789420403181</v>
      </c>
      <c r="AI758" s="2">
        <v>453932.38834023179</v>
      </c>
      <c r="AJ758" s="2">
        <v>426812.38684578327</v>
      </c>
      <c r="AL758" s="25">
        <v>0.9181476722130868</v>
      </c>
      <c r="AM758" s="25">
        <v>0.91247664652978377</v>
      </c>
      <c r="AN758" s="25">
        <v>0.90397417655593504</v>
      </c>
      <c r="AO758" s="25">
        <v>0.86319369582380567</v>
      </c>
      <c r="AP758" s="25">
        <v>0.726338071314372</v>
      </c>
      <c r="AQ758" s="25">
        <v>0.9181476722130868</v>
      </c>
      <c r="AR758" s="25">
        <v>0.91247664652978377</v>
      </c>
      <c r="AS758" s="25">
        <v>0.90397417655593504</v>
      </c>
      <c r="AT758" s="25">
        <v>0.86319369582380567</v>
      </c>
      <c r="AU758" s="25">
        <v>0.726338071314372</v>
      </c>
      <c r="AW758" s="1">
        <v>13.092808337470771</v>
      </c>
      <c r="AX758" s="1">
        <v>14.809847969633115</v>
      </c>
      <c r="AY758" s="2">
        <v>1375046.6666560229</v>
      </c>
      <c r="AZ758" s="1">
        <v>15.425423209681208</v>
      </c>
      <c r="BA758" s="1">
        <v>17.198322378424866</v>
      </c>
      <c r="BB758" s="2">
        <v>923141.31527753873</v>
      </c>
      <c r="BC758" s="2">
        <f t="shared" si="96"/>
        <v>-451905.35137848416</v>
      </c>
      <c r="BD758" s="242">
        <f t="shared" si="97"/>
        <v>2.3326148722104367</v>
      </c>
      <c r="BE758" s="510">
        <f t="shared" si="91"/>
        <v>-193733.37483278962</v>
      </c>
      <c r="BF758" s="161">
        <f t="shared" si="92"/>
        <v>719802.6673393005</v>
      </c>
      <c r="BG758" s="2">
        <f t="shared" si="93"/>
        <v>1544926.3982714545</v>
      </c>
      <c r="BI758">
        <f t="shared" si="94"/>
        <v>0</v>
      </c>
      <c r="BJ758" s="90">
        <f t="shared" si="95"/>
        <v>1</v>
      </c>
      <c r="BP758" s="206">
        <f t="shared" si="98"/>
        <v>1544926.3982714545</v>
      </c>
    </row>
    <row r="759" spans="1:68">
      <c r="A759" s="11">
        <v>753</v>
      </c>
      <c r="C759" s="25">
        <v>0.91101258211465874</v>
      </c>
      <c r="D759" s="25">
        <v>8.8987417885341244E-2</v>
      </c>
      <c r="E759" s="426" t="e">
        <v>#REF!</v>
      </c>
      <c r="F759" s="25">
        <v>0.85459860328921011</v>
      </c>
      <c r="G759" s="25">
        <v>0.14540139671078994</v>
      </c>
      <c r="H759" s="426" t="e">
        <v>#REF!</v>
      </c>
      <c r="I759" s="25">
        <v>0.76626153139704722</v>
      </c>
      <c r="J759" s="25">
        <v>0.23373846860295278</v>
      </c>
      <c r="K759" s="426" t="e">
        <v>#REF!</v>
      </c>
      <c r="L759" s="25">
        <v>0.12124838337747457</v>
      </c>
      <c r="M759" s="25">
        <v>0.50451395029048096</v>
      </c>
      <c r="N759" s="25">
        <v>0.37423766633204447</v>
      </c>
      <c r="O759" s="25">
        <v>-11.088106875412569</v>
      </c>
      <c r="P759" s="25">
        <v>3.3273995277631099E-2</v>
      </c>
      <c r="Q759" s="25">
        <v>6.18623332148547E-5</v>
      </c>
      <c r="R759" s="25">
        <v>1.0692065090825744</v>
      </c>
      <c r="S759" s="146"/>
      <c r="T759">
        <v>1.07363346719231</v>
      </c>
      <c r="U759">
        <v>0.44613298431289322</v>
      </c>
      <c r="V759">
        <v>0.31146567127455893</v>
      </c>
      <c r="W759">
        <v>1</v>
      </c>
      <c r="Y759" s="2">
        <v>741.07869043984635</v>
      </c>
      <c r="Z759" s="2">
        <v>2313.0035010419092</v>
      </c>
      <c r="AA759" s="2">
        <v>4621.8930640488807</v>
      </c>
      <c r="AB759" s="2">
        <v>6210.807752755486</v>
      </c>
      <c r="AC759" s="2">
        <v>2013.745622953654</v>
      </c>
      <c r="AD759" s="2">
        <v>3689.3559244061616</v>
      </c>
      <c r="AE759" s="2">
        <v>574.04493304095979</v>
      </c>
      <c r="AF759" s="2">
        <v>843.19018667405317</v>
      </c>
      <c r="AG759" s="2">
        <v>136.33386840991312</v>
      </c>
      <c r="AH759" s="2">
        <v>344.58468586704868</v>
      </c>
      <c r="AI759" s="2">
        <v>618560.96933332353</v>
      </c>
      <c r="AJ759" s="2">
        <v>591158.14303838194</v>
      </c>
      <c r="AL759" s="25">
        <v>0.91735281426509219</v>
      </c>
      <c r="AM759" s="25">
        <v>0.91440734118512024</v>
      </c>
      <c r="AN759" s="25">
        <v>0.91064442943010293</v>
      </c>
      <c r="AO759" s="25">
        <v>0.92065666999991513</v>
      </c>
      <c r="AP759" s="25">
        <v>0.80133001943309434</v>
      </c>
      <c r="AQ759" s="25">
        <v>0.91735281426509219</v>
      </c>
      <c r="AR759" s="25">
        <v>0.91440734118512024</v>
      </c>
      <c r="AS759" s="25">
        <v>0.91064442943010293</v>
      </c>
      <c r="AT759" s="25">
        <v>0.92065666999991513</v>
      </c>
      <c r="AU759" s="25">
        <v>0.80133001943309434</v>
      </c>
      <c r="AW759" s="1">
        <v>13.345834674908843</v>
      </c>
      <c r="AX759" s="1">
        <v>14.895282901495861</v>
      </c>
      <c r="AY759" s="2">
        <v>2151138.4213750889</v>
      </c>
      <c r="AZ759" s="1">
        <v>15.197023453102691</v>
      </c>
      <c r="BA759" s="1">
        <v>16.837335742498862</v>
      </c>
      <c r="BB759" s="2">
        <v>1765038.3066853306</v>
      </c>
      <c r="BC759" s="2">
        <f t="shared" si="96"/>
        <v>-386100.11468975828</v>
      </c>
      <c r="BD759" s="242">
        <f t="shared" si="97"/>
        <v>1.8511887781938476</v>
      </c>
      <c r="BE759" s="510">
        <f t="shared" si="91"/>
        <v>-208568.7420093726</v>
      </c>
      <c r="BF759" s="161">
        <f t="shared" si="92"/>
        <v>-15804.873389673885</v>
      </c>
      <c r="BG759" s="2">
        <f t="shared" si="93"/>
        <v>666485.44581110007</v>
      </c>
      <c r="BI759">
        <f t="shared" si="94"/>
        <v>0</v>
      </c>
      <c r="BJ759" s="90">
        <f t="shared" si="95"/>
        <v>1</v>
      </c>
      <c r="BP759" s="206">
        <f t="shared" si="98"/>
        <v>666485.44581110007</v>
      </c>
    </row>
    <row r="760" spans="1:68">
      <c r="A760" s="11">
        <v>754</v>
      </c>
      <c r="C760" s="25">
        <v>0.91779057777007678</v>
      </c>
      <c r="D760" s="25">
        <v>8.2209422229923251E-2</v>
      </c>
      <c r="E760" s="426" t="e">
        <v>#REF!</v>
      </c>
      <c r="F760" s="25">
        <v>0.85555225732711526</v>
      </c>
      <c r="G760" s="25">
        <v>0.14444774267288471</v>
      </c>
      <c r="H760" s="426" t="e">
        <v>#REF!</v>
      </c>
      <c r="I760" s="25">
        <v>0.76376899013422817</v>
      </c>
      <c r="J760" s="25">
        <v>0.23623100986577183</v>
      </c>
      <c r="K760" s="426" t="e">
        <v>#REF!</v>
      </c>
      <c r="L760" s="25">
        <v>0.10306883895678964</v>
      </c>
      <c r="M760" s="25">
        <v>0.4985606321808056</v>
      </c>
      <c r="N760" s="25">
        <v>0.39837052886240476</v>
      </c>
      <c r="O760" s="25">
        <v>-11.233324174312983</v>
      </c>
      <c r="P760" s="25">
        <v>3.5882683190614613E-2</v>
      </c>
      <c r="Q760" s="25">
        <v>5.9695645477152668E-5</v>
      </c>
      <c r="R760" s="25">
        <v>1.0690941802431437</v>
      </c>
      <c r="S760" s="146"/>
      <c r="T760">
        <v>1.025640082082496</v>
      </c>
      <c r="U760">
        <v>0.449456056927237</v>
      </c>
      <c r="V760">
        <v>0.31595640967523964</v>
      </c>
      <c r="W760">
        <v>1</v>
      </c>
      <c r="Y760" s="2">
        <v>109.56140426285266</v>
      </c>
      <c r="Z760" s="2">
        <v>3952.2858509925354</v>
      </c>
      <c r="AA760" s="2">
        <v>1087.5527415818885</v>
      </c>
      <c r="AB760" s="2">
        <v>6156.4751428560303</v>
      </c>
      <c r="AC760" s="2">
        <v>788.52015397894422</v>
      </c>
      <c r="AD760" s="2">
        <v>1787.5017726150418</v>
      </c>
      <c r="AE760" s="2">
        <v>524.68472950471346</v>
      </c>
      <c r="AF760" s="2">
        <v>896.45103768212891</v>
      </c>
      <c r="AG760" s="2">
        <v>127.73805608256093</v>
      </c>
      <c r="AH760" s="2">
        <v>727.14156430905973</v>
      </c>
      <c r="AI760" s="2">
        <v>601466.21870738675</v>
      </c>
      <c r="AJ760" s="2">
        <v>569382.0853335025</v>
      </c>
      <c r="AL760" s="25">
        <v>0.92348453152500143</v>
      </c>
      <c r="AM760" s="25">
        <v>0.91315660249483732</v>
      </c>
      <c r="AN760" s="25">
        <v>0.90900742661722578</v>
      </c>
      <c r="AO760" s="25">
        <v>0.84803620534690938</v>
      </c>
      <c r="AP760" s="25">
        <v>0.63871753400080911</v>
      </c>
      <c r="AQ760" s="25">
        <v>0.92348453152500143</v>
      </c>
      <c r="AR760" s="25">
        <v>0.91315660249483732</v>
      </c>
      <c r="AS760" s="25">
        <v>0.90900742661722578</v>
      </c>
      <c r="AT760" s="25">
        <v>0.84803620534690938</v>
      </c>
      <c r="AU760" s="25">
        <v>0.63871753400080911</v>
      </c>
      <c r="AW760" s="1">
        <v>12.939001162840402</v>
      </c>
      <c r="AX760" s="1">
        <v>14.881443899901351</v>
      </c>
      <c r="AY760" s="2">
        <v>1942891.2556454754</v>
      </c>
      <c r="AZ760" s="1">
        <v>14.996395176760936</v>
      </c>
      <c r="BA760" s="1">
        <v>16.912661813181504</v>
      </c>
      <c r="BB760" s="2">
        <v>1507497.7899478872</v>
      </c>
      <c r="BC760" s="2">
        <f t="shared" si="96"/>
        <v>-435393.46569758817</v>
      </c>
      <c r="BD760" s="242">
        <f t="shared" si="97"/>
        <v>2.0573940139205344</v>
      </c>
      <c r="BE760" s="510">
        <f t="shared" si="91"/>
        <v>-211623.76421418175</v>
      </c>
      <c r="BF760" s="161">
        <f t="shared" si="92"/>
        <v>127348.93040898885</v>
      </c>
      <c r="BG760" s="2">
        <f t="shared" si="93"/>
        <v>891925.43833386269</v>
      </c>
      <c r="BI760">
        <f t="shared" si="94"/>
        <v>0</v>
      </c>
      <c r="BJ760" s="90">
        <f t="shared" si="95"/>
        <v>1</v>
      </c>
      <c r="BP760" s="206">
        <f t="shared" si="98"/>
        <v>891925.43833386269</v>
      </c>
    </row>
    <row r="761" spans="1:68">
      <c r="A761" s="11">
        <v>755</v>
      </c>
      <c r="C761" s="25">
        <v>0.93076452563454803</v>
      </c>
      <c r="D761" s="25">
        <v>6.9235474365451993E-2</v>
      </c>
      <c r="E761" s="426" t="e">
        <v>#REF!</v>
      </c>
      <c r="F761" s="25">
        <v>0.85444133225824292</v>
      </c>
      <c r="G761" s="25">
        <v>0.14555866774175705</v>
      </c>
      <c r="H761" s="426" t="e">
        <v>#REF!</v>
      </c>
      <c r="I761" s="25">
        <v>0.75843682151112057</v>
      </c>
      <c r="J761" s="25">
        <v>0.24156317848887948</v>
      </c>
      <c r="K761" s="426" t="e">
        <v>#REF!</v>
      </c>
      <c r="L761" s="25">
        <v>0.15501331200575741</v>
      </c>
      <c r="M761" s="25">
        <v>0.49959312875628664</v>
      </c>
      <c r="N761" s="25">
        <v>0.34539355923795589</v>
      </c>
      <c r="O761" s="25">
        <v>-11.027285551019837</v>
      </c>
      <c r="P761" s="25">
        <v>3.5931276628604653E-2</v>
      </c>
      <c r="Q761" s="25">
        <v>7.3503911709925509E-5</v>
      </c>
      <c r="R761" s="25">
        <v>1.0456203457922746</v>
      </c>
      <c r="S761" s="146"/>
      <c r="T761">
        <v>0.86052425217942852</v>
      </c>
      <c r="U761">
        <v>0.45282454328852695</v>
      </c>
      <c r="V761">
        <v>0.32209799590749949</v>
      </c>
      <c r="W761">
        <v>1</v>
      </c>
      <c r="Y761" s="2">
        <v>480.54994610625255</v>
      </c>
      <c r="Z761" s="2">
        <v>2930.2192091263473</v>
      </c>
      <c r="AA761" s="2">
        <v>1337.6578022469093</v>
      </c>
      <c r="AB761" s="2">
        <v>1075.1653779666397</v>
      </c>
      <c r="AC761" s="2">
        <v>127.05742085746742</v>
      </c>
      <c r="AD761" s="2">
        <v>1359.0778584836828</v>
      </c>
      <c r="AE761" s="2">
        <v>509.71446196916941</v>
      </c>
      <c r="AF761" s="2">
        <v>1030.6280059429071</v>
      </c>
      <c r="AG761" s="2">
        <v>172.7730129524316</v>
      </c>
      <c r="AH761" s="2">
        <v>500.89516326616967</v>
      </c>
      <c r="AI761" s="2">
        <v>520687.9848031021</v>
      </c>
      <c r="AJ761" s="2">
        <v>487731.86982643366</v>
      </c>
      <c r="AL761" s="25">
        <v>0.91424988063035761</v>
      </c>
      <c r="AM761" s="25">
        <v>0.91376390981139544</v>
      </c>
      <c r="AN761" s="25">
        <v>0.9072200196641228</v>
      </c>
      <c r="AO761" s="25">
        <v>0.85250856080712922</v>
      </c>
      <c r="AP761" s="25">
        <v>0.7413577541393499</v>
      </c>
      <c r="AQ761" s="25">
        <v>0.91424988063035761</v>
      </c>
      <c r="AR761" s="25">
        <v>0.91376390981139544</v>
      </c>
      <c r="AS761" s="25">
        <v>0.9072200196641228</v>
      </c>
      <c r="AT761" s="25">
        <v>0.85250856080712922</v>
      </c>
      <c r="AU761" s="25">
        <v>0.7413577541393499</v>
      </c>
      <c r="AW761" s="1">
        <v>13.384669594460709</v>
      </c>
      <c r="AX761" s="1">
        <v>15.242280822618552</v>
      </c>
      <c r="AY761" s="2">
        <v>1883962.855220261</v>
      </c>
      <c r="AZ761" s="1">
        <v>15.642102618481891</v>
      </c>
      <c r="BA761" s="1">
        <v>17.518994507799842</v>
      </c>
      <c r="BB761" s="2">
        <v>1288922.0893096304</v>
      </c>
      <c r="BC761" s="2">
        <f t="shared" si="96"/>
        <v>-595040.76591063058</v>
      </c>
      <c r="BD761" s="242">
        <f t="shared" si="97"/>
        <v>2.2574330240211822</v>
      </c>
      <c r="BE761" s="510">
        <f t="shared" si="91"/>
        <v>-263591.76975743892</v>
      </c>
      <c r="BF761" s="161">
        <f t="shared" si="92"/>
        <v>257584.2798934523</v>
      </c>
      <c r="BG761" s="2">
        <f t="shared" si="93"/>
        <v>1213814.3296474721</v>
      </c>
      <c r="BI761">
        <f t="shared" si="94"/>
        <v>0</v>
      </c>
      <c r="BJ761" s="90">
        <f t="shared" si="95"/>
        <v>1</v>
      </c>
      <c r="BP761" s="206">
        <f t="shared" si="98"/>
        <v>1213814.3296474721</v>
      </c>
    </row>
    <row r="762" spans="1:68">
      <c r="A762" s="11">
        <v>756</v>
      </c>
      <c r="C762" s="25">
        <v>0.9291235256925755</v>
      </c>
      <c r="D762" s="25">
        <v>7.087647430742447E-2</v>
      </c>
      <c r="E762" s="426" t="e">
        <v>#REF!</v>
      </c>
      <c r="F762" s="25">
        <v>0.85994675467357007</v>
      </c>
      <c r="G762" s="25">
        <v>0.1400532453264299</v>
      </c>
      <c r="H762" s="426" t="e">
        <v>#REF!</v>
      </c>
      <c r="I762" s="25">
        <v>0.74294151884652693</v>
      </c>
      <c r="J762" s="25">
        <v>0.25705848115347302</v>
      </c>
      <c r="K762" s="426" t="e">
        <v>#REF!</v>
      </c>
      <c r="L762" s="25">
        <v>6.6414358589468425E-2</v>
      </c>
      <c r="M762" s="25">
        <v>0.49732134383328713</v>
      </c>
      <c r="N762" s="25">
        <v>0.4362642975772445</v>
      </c>
      <c r="O762" s="25">
        <v>-11.303764638784468</v>
      </c>
      <c r="P762" s="25">
        <v>3.506254688627157E-2</v>
      </c>
      <c r="Q762" s="25">
        <v>5.3751570672953379E-5</v>
      </c>
      <c r="R762" s="25">
        <v>1.0901987494138057</v>
      </c>
      <c r="S762" s="146"/>
      <c r="T762">
        <v>0.93581150433163762</v>
      </c>
      <c r="U762">
        <v>0.43668685085271897</v>
      </c>
      <c r="V762">
        <v>0.34245749502288619</v>
      </c>
      <c r="W762">
        <v>1</v>
      </c>
      <c r="Y762" s="2">
        <v>482.45974059381098</v>
      </c>
      <c r="Z762" s="2">
        <v>2059.2727746151209</v>
      </c>
      <c r="AA762" s="2">
        <v>4462.8015671049279</v>
      </c>
      <c r="AB762" s="2">
        <v>1219.3644665537727</v>
      </c>
      <c r="AC762" s="2">
        <v>1176.0000388376341</v>
      </c>
      <c r="AD762" s="2">
        <v>1049.7608287414132</v>
      </c>
      <c r="AE762" s="2">
        <v>554.03833522950686</v>
      </c>
      <c r="AF762" s="2">
        <v>1023.7427403244736</v>
      </c>
      <c r="AG762" s="2">
        <v>153.12058041514183</v>
      </c>
      <c r="AH762" s="2">
        <v>231.45293272888841</v>
      </c>
      <c r="AI762" s="2">
        <v>493147.5223120288</v>
      </c>
      <c r="AJ762" s="2">
        <v>465567.17066722398</v>
      </c>
      <c r="AL762" s="25">
        <v>0.91684131558575721</v>
      </c>
      <c r="AM762" s="25">
        <v>0.91385895954275709</v>
      </c>
      <c r="AN762" s="25">
        <v>0.90519147553866008</v>
      </c>
      <c r="AO762" s="25">
        <v>0.86993749902369677</v>
      </c>
      <c r="AP762" s="25">
        <v>0.68012726263535961</v>
      </c>
      <c r="AQ762" s="25">
        <v>0.91684131558575721</v>
      </c>
      <c r="AR762" s="25">
        <v>0.91385895954275709</v>
      </c>
      <c r="AS762" s="25">
        <v>0.90519147553866008</v>
      </c>
      <c r="AT762" s="25">
        <v>0.86993749902369677</v>
      </c>
      <c r="AU762" s="25">
        <v>0.68012726263535961</v>
      </c>
      <c r="AW762" s="1">
        <v>12.967343559033736</v>
      </c>
      <c r="AX762" s="1">
        <v>14.750738688271772</v>
      </c>
      <c r="AY762" s="2">
        <v>1369065.0854583718</v>
      </c>
      <c r="AZ762" s="1">
        <v>15.181681486456101</v>
      </c>
      <c r="BA762" s="1">
        <v>16.999624324012384</v>
      </c>
      <c r="BB762" s="2">
        <v>1031122.5656285454</v>
      </c>
      <c r="BC762" s="2">
        <f t="shared" si="96"/>
        <v>-337942.51982982643</v>
      </c>
      <c r="BD762" s="242">
        <f t="shared" si="97"/>
        <v>2.2143379274223651</v>
      </c>
      <c r="BE762" s="510">
        <f t="shared" si="91"/>
        <v>-152615.60380859021</v>
      </c>
      <c r="BF762" s="161">
        <f t="shared" si="92"/>
        <v>705709.88398702606</v>
      </c>
      <c r="BG762" s="2">
        <f t="shared" si="93"/>
        <v>1397946.472204431</v>
      </c>
      <c r="BI762">
        <f t="shared" si="94"/>
        <v>0</v>
      </c>
      <c r="BJ762" s="90">
        <f t="shared" si="95"/>
        <v>1</v>
      </c>
      <c r="BP762" s="206">
        <f t="shared" si="98"/>
        <v>1397946.472204431</v>
      </c>
    </row>
    <row r="763" spans="1:68">
      <c r="A763" s="11">
        <v>757</v>
      </c>
      <c r="C763" s="25">
        <v>0.92713794373446523</v>
      </c>
      <c r="D763" s="25">
        <v>7.2862056265534811E-2</v>
      </c>
      <c r="E763" s="426" t="e">
        <v>#REF!</v>
      </c>
      <c r="F763" s="25">
        <v>0.8598991068477273</v>
      </c>
      <c r="G763" s="25">
        <v>0.1401008931522727</v>
      </c>
      <c r="H763" s="426" t="e">
        <v>#REF!</v>
      </c>
      <c r="I763" s="25">
        <v>0.74828942814073052</v>
      </c>
      <c r="J763" s="25">
        <v>0.25171057185926948</v>
      </c>
      <c r="K763" s="426" t="e">
        <v>#REF!</v>
      </c>
      <c r="L763" s="25">
        <v>0.12424607453144265</v>
      </c>
      <c r="M763" s="25">
        <v>0.50108370181347628</v>
      </c>
      <c r="N763" s="25">
        <v>0.37467022365508107</v>
      </c>
      <c r="O763" s="25">
        <v>-11.48007574819416</v>
      </c>
      <c r="P763" s="25">
        <v>3.5808624450671567E-2</v>
      </c>
      <c r="Q763" s="25">
        <v>4.6497429741920223E-5</v>
      </c>
      <c r="R763" s="25">
        <v>1.0992623365834733</v>
      </c>
      <c r="S763" s="146"/>
      <c r="T763">
        <v>0.92745802353364148</v>
      </c>
      <c r="U763">
        <v>0.43875328997739499</v>
      </c>
      <c r="V763">
        <v>0.33583370849692917</v>
      </c>
      <c r="W763">
        <v>1</v>
      </c>
      <c r="Y763" s="2">
        <v>585.82226872281012</v>
      </c>
      <c r="Z763" s="2">
        <v>1941.5770262699457</v>
      </c>
      <c r="AA763" s="2">
        <v>3655.1329903348937</v>
      </c>
      <c r="AB763" s="2">
        <v>12129.324818236988</v>
      </c>
      <c r="AC763" s="2">
        <v>944.7012849239859</v>
      </c>
      <c r="AD763" s="2">
        <v>904.56855153522406</v>
      </c>
      <c r="AE763" s="2">
        <v>574.31007614501834</v>
      </c>
      <c r="AF763" s="2">
        <v>890.71661965814883</v>
      </c>
      <c r="AG763" s="2">
        <v>214.70811644510655</v>
      </c>
      <c r="AH763" s="2">
        <v>532.14364218007847</v>
      </c>
      <c r="AI763" s="2">
        <v>569911.84793833306</v>
      </c>
      <c r="AJ763" s="2">
        <v>543486.44904866233</v>
      </c>
      <c r="AL763" s="25">
        <v>0.91981969168113986</v>
      </c>
      <c r="AM763" s="25">
        <v>0.91865313543231331</v>
      </c>
      <c r="AN763" s="25">
        <v>0.90776216552902933</v>
      </c>
      <c r="AO763" s="25">
        <v>0.88082257235825989</v>
      </c>
      <c r="AP763" s="25">
        <v>0.72234391830629829</v>
      </c>
      <c r="AQ763" s="25">
        <v>0.91981969168113986</v>
      </c>
      <c r="AR763" s="25">
        <v>0.91865313543231331</v>
      </c>
      <c r="AS763" s="25">
        <v>0.90776216552902933</v>
      </c>
      <c r="AT763" s="25">
        <v>0.88082257235825989</v>
      </c>
      <c r="AU763" s="25">
        <v>0.72234391830629829</v>
      </c>
      <c r="AW763" s="1">
        <v>13.311200350720545</v>
      </c>
      <c r="AX763" s="1">
        <v>15.072880372741844</v>
      </c>
      <c r="AY763" s="2">
        <v>1900409.2558982905</v>
      </c>
      <c r="AZ763" s="1">
        <v>15.473278790955309</v>
      </c>
      <c r="BA763" s="1">
        <v>17.251723852358761</v>
      </c>
      <c r="BB763" s="2">
        <v>1557717.8964677395</v>
      </c>
      <c r="BC763" s="2">
        <f t="shared" si="96"/>
        <v>-342691.35943055106</v>
      </c>
      <c r="BD763" s="242">
        <f t="shared" si="97"/>
        <v>2.1620784402347635</v>
      </c>
      <c r="BE763" s="510">
        <f t="shared" si="91"/>
        <v>-158500.89111167533</v>
      </c>
      <c r="BF763" s="161">
        <f t="shared" si="92"/>
        <v>229382.80021699681</v>
      </c>
      <c r="BG763" s="2">
        <f t="shared" si="93"/>
        <v>918006.71008511004</v>
      </c>
      <c r="BI763">
        <f t="shared" si="94"/>
        <v>0</v>
      </c>
      <c r="BJ763" s="90">
        <f t="shared" si="95"/>
        <v>1</v>
      </c>
      <c r="BP763" s="206">
        <f t="shared" si="98"/>
        <v>918006.71008511004</v>
      </c>
    </row>
    <row r="764" spans="1:68">
      <c r="A764" s="11">
        <v>758</v>
      </c>
      <c r="C764" s="25">
        <v>0.91557129533051351</v>
      </c>
      <c r="D764" s="25">
        <v>8.4428704669486515E-2</v>
      </c>
      <c r="E764" s="426" t="e">
        <v>#REF!</v>
      </c>
      <c r="F764" s="25">
        <v>0.85874792260212951</v>
      </c>
      <c r="G764" s="25">
        <v>0.14125207739787043</v>
      </c>
      <c r="H764" s="426" t="e">
        <v>#REF!</v>
      </c>
      <c r="I764" s="25">
        <v>0.7714338834963631</v>
      </c>
      <c r="J764" s="25">
        <v>0.22856611650363687</v>
      </c>
      <c r="K764" s="426" t="e">
        <v>#REF!</v>
      </c>
      <c r="L764" s="25">
        <v>9.7646434154208483E-2</v>
      </c>
      <c r="M764" s="25">
        <v>0.50066076974456186</v>
      </c>
      <c r="N764" s="25">
        <v>0.40169279610122965</v>
      </c>
      <c r="O764" s="25">
        <v>-11.615875620424355</v>
      </c>
      <c r="P764" s="25">
        <v>3.5313337198554479E-2</v>
      </c>
      <c r="Q764" s="25">
        <v>3.9757364718628297E-5</v>
      </c>
      <c r="R764" s="25">
        <v>1.1277829826674091</v>
      </c>
      <c r="S764" s="146"/>
      <c r="T764">
        <v>1.1027096337743594</v>
      </c>
      <c r="U764">
        <v>0.44228769273712026</v>
      </c>
      <c r="V764">
        <v>0.30726656284707282</v>
      </c>
      <c r="W764">
        <v>1</v>
      </c>
      <c r="Y764" s="2">
        <v>155.96464009149062</v>
      </c>
      <c r="Z764" s="2">
        <v>15665.83686204199</v>
      </c>
      <c r="AA764" s="2">
        <v>636.79313017998084</v>
      </c>
      <c r="AB764" s="2">
        <v>8089.4114703860278</v>
      </c>
      <c r="AC764" s="2">
        <v>1263.2186009812967</v>
      </c>
      <c r="AD764" s="2">
        <v>2973.5998489433177</v>
      </c>
      <c r="AE764" s="2">
        <v>591.52677797738488</v>
      </c>
      <c r="AF764" s="2">
        <v>954.66038165006421</v>
      </c>
      <c r="AG764" s="2">
        <v>120.11220783225859</v>
      </c>
      <c r="AH764" s="2">
        <v>337.3004520170918</v>
      </c>
      <c r="AI764" s="2">
        <v>407723.52053339256</v>
      </c>
      <c r="AJ764" s="2">
        <v>344591.13264926581</v>
      </c>
      <c r="AL764" s="25">
        <v>0.9211572088426887</v>
      </c>
      <c r="AM764" s="25">
        <v>0.91418168641076203</v>
      </c>
      <c r="AN764" s="25">
        <v>0.91134075225511646</v>
      </c>
      <c r="AO764" s="25">
        <v>0.87387178412820488</v>
      </c>
      <c r="AP764" s="25">
        <v>0.67642074993338419</v>
      </c>
      <c r="AQ764" s="25">
        <v>0.9211572088426887</v>
      </c>
      <c r="AR764" s="25">
        <v>0.91418168641076203</v>
      </c>
      <c r="AS764" s="25">
        <v>0.91134075225511646</v>
      </c>
      <c r="AT764" s="25">
        <v>0.87387178412820488</v>
      </c>
      <c r="AU764" s="25">
        <v>0.67642074993338419</v>
      </c>
      <c r="AW764" s="1">
        <v>13.090920095203758</v>
      </c>
      <c r="AX764" s="1">
        <v>14.882698554713809</v>
      </c>
      <c r="AY764" s="2">
        <v>1294532.0300175911</v>
      </c>
      <c r="AZ764" s="1">
        <v>15.00438226788555</v>
      </c>
      <c r="BA764" s="1">
        <v>16.814563885986058</v>
      </c>
      <c r="BB764" s="2">
        <v>979760.67684556602</v>
      </c>
      <c r="BC764" s="2">
        <f t="shared" si="96"/>
        <v>-314771.35317202506</v>
      </c>
      <c r="BD764" s="242">
        <f t="shared" si="97"/>
        <v>1.9134621726817915</v>
      </c>
      <c r="BE764" s="510">
        <f t="shared" si="91"/>
        <v>-164503.56723324236</v>
      </c>
      <c r="BF764" s="161">
        <f t="shared" si="92"/>
        <v>800015.18521501031</v>
      </c>
      <c r="BG764" s="2">
        <f t="shared" si="93"/>
        <v>1420940.4860161222</v>
      </c>
      <c r="BI764">
        <f t="shared" si="94"/>
        <v>0</v>
      </c>
      <c r="BJ764" s="90">
        <f t="shared" si="95"/>
        <v>1</v>
      </c>
      <c r="BP764" s="206">
        <f t="shared" si="98"/>
        <v>1420940.4860161222</v>
      </c>
    </row>
    <row r="765" spans="1:68">
      <c r="A765" s="11">
        <v>759</v>
      </c>
      <c r="C765" s="25">
        <v>0.92719016424156475</v>
      </c>
      <c r="D765" s="25">
        <v>7.2809835758435221E-2</v>
      </c>
      <c r="E765" s="426" t="e">
        <v>#REF!</v>
      </c>
      <c r="F765" s="25">
        <v>0.85242590263317908</v>
      </c>
      <c r="G765" s="25">
        <v>0.14757409736682087</v>
      </c>
      <c r="H765" s="426" t="e">
        <v>#REF!</v>
      </c>
      <c r="I765" s="25">
        <v>0.76615365522901246</v>
      </c>
      <c r="J765" s="25">
        <v>0.23384634477098759</v>
      </c>
      <c r="K765" s="426" t="e">
        <v>#REF!</v>
      </c>
      <c r="L765" s="25">
        <v>9.5002835829781973E-2</v>
      </c>
      <c r="M765" s="25">
        <v>0.50085656762023523</v>
      </c>
      <c r="N765" s="25">
        <v>0.4041405965499828</v>
      </c>
      <c r="O765" s="25">
        <v>-10.737090329528765</v>
      </c>
      <c r="P765" s="25">
        <v>3.121419954421209E-2</v>
      </c>
      <c r="Q765" s="25">
        <v>8.0593387829490303E-5</v>
      </c>
      <c r="R765" s="25">
        <v>1.0452205713727161</v>
      </c>
      <c r="S765" s="146"/>
      <c r="T765">
        <v>0.98380146271485647</v>
      </c>
      <c r="U765">
        <v>0.45863621975607971</v>
      </c>
      <c r="V765">
        <v>0.31300024876157118</v>
      </c>
      <c r="W765">
        <v>1</v>
      </c>
      <c r="Y765" s="2">
        <v>85.45848491049837</v>
      </c>
      <c r="Z765" s="2">
        <v>201.08357542296739</v>
      </c>
      <c r="AA765" s="2">
        <v>405.65683715481936</v>
      </c>
      <c r="AB765" s="2">
        <v>5148.181790568714</v>
      </c>
      <c r="AC765" s="2">
        <v>1216.2841958687445</v>
      </c>
      <c r="AD765" s="2">
        <v>121.34731803348167</v>
      </c>
      <c r="AE765" s="2">
        <v>591.84173439982476</v>
      </c>
      <c r="AF765" s="2">
        <v>859.42914720648673</v>
      </c>
      <c r="AG765" s="2">
        <v>123.08822504866458</v>
      </c>
      <c r="AH765" s="2">
        <v>404.53951801326838</v>
      </c>
      <c r="AI765" s="2">
        <v>342827.72537493036</v>
      </c>
      <c r="AJ765" s="2">
        <v>309624.98633323517</v>
      </c>
      <c r="AL765" s="25">
        <v>0.91652974133462184</v>
      </c>
      <c r="AM765" s="25">
        <v>0.90973298521430468</v>
      </c>
      <c r="AN765" s="25">
        <v>0.90563991272947619</v>
      </c>
      <c r="AO765" s="25">
        <v>0.85024206182959938</v>
      </c>
      <c r="AP765" s="25">
        <v>0.73914564995497978</v>
      </c>
      <c r="AQ765" s="25">
        <v>0.91652974133462184</v>
      </c>
      <c r="AR765" s="25">
        <v>0.90973298521430468</v>
      </c>
      <c r="AS765" s="25">
        <v>0.90563991272947619</v>
      </c>
      <c r="AT765" s="25">
        <v>0.85024206182959938</v>
      </c>
      <c r="AU765" s="25">
        <v>0.73914564995497978</v>
      </c>
      <c r="AW765" s="1">
        <v>13.30676637599961</v>
      </c>
      <c r="AX765" s="1">
        <v>15.046972546794287</v>
      </c>
      <c r="AY765" s="2">
        <v>978988.2295773112</v>
      </c>
      <c r="AZ765" s="1">
        <v>15.309355934280937</v>
      </c>
      <c r="BA765" s="1">
        <v>17.110592840901141</v>
      </c>
      <c r="BB765" s="2">
        <v>782553.46181184356</v>
      </c>
      <c r="BC765" s="2">
        <f t="shared" si="96"/>
        <v>-196434.76776546764</v>
      </c>
      <c r="BD765" s="242">
        <f t="shared" si="97"/>
        <v>2.0025895582813273</v>
      </c>
      <c r="BE765" s="510">
        <f t="shared" si="91"/>
        <v>-98090.37850674348</v>
      </c>
      <c r="BF765" s="161">
        <f t="shared" si="92"/>
        <v>1150094.3905826262</v>
      </c>
      <c r="BG765" s="2">
        <f t="shared" si="93"/>
        <v>1666943.4876731064</v>
      </c>
      <c r="BI765">
        <f t="shared" si="94"/>
        <v>0</v>
      </c>
      <c r="BJ765" s="90">
        <f t="shared" si="95"/>
        <v>1</v>
      </c>
      <c r="BP765" s="206">
        <f t="shared" si="98"/>
        <v>1666943.4876731064</v>
      </c>
    </row>
    <row r="766" spans="1:68">
      <c r="A766" s="11">
        <v>760</v>
      </c>
      <c r="C766" s="25">
        <v>0.92915626199773216</v>
      </c>
      <c r="D766" s="25">
        <v>7.0843738002267828E-2</v>
      </c>
      <c r="E766" s="426" t="e">
        <v>#REF!</v>
      </c>
      <c r="F766" s="25">
        <v>0.85691481022184224</v>
      </c>
      <c r="G766" s="25">
        <v>0.14308518977815782</v>
      </c>
      <c r="H766" s="426" t="e">
        <v>#REF!</v>
      </c>
      <c r="I766" s="25">
        <v>0.76110858467686338</v>
      </c>
      <c r="J766" s="25">
        <v>0.23889141532313662</v>
      </c>
      <c r="K766" s="426" t="e">
        <v>#REF!</v>
      </c>
      <c r="L766" s="25">
        <v>8.4068141620805337E-2</v>
      </c>
      <c r="M766" s="25">
        <v>0.50198752900818144</v>
      </c>
      <c r="N766" s="25">
        <v>0.41394432937101322</v>
      </c>
      <c r="O766" s="25">
        <v>-10.858163859100738</v>
      </c>
      <c r="P766" s="25">
        <v>3.3012926736936052E-2</v>
      </c>
      <c r="Q766" s="25">
        <v>7.7006483669968322E-5</v>
      </c>
      <c r="R766" s="25">
        <v>1.0451070100365307</v>
      </c>
      <c r="S766" s="146"/>
      <c r="T766">
        <v>0.91928135226062224</v>
      </c>
      <c r="U766">
        <v>0.44393532138776581</v>
      </c>
      <c r="V766">
        <v>0.32074673393710257</v>
      </c>
      <c r="W766">
        <v>1</v>
      </c>
      <c r="Y766" s="2">
        <v>964.66774061440401</v>
      </c>
      <c r="Z766" s="2">
        <v>1900.2406320911248</v>
      </c>
      <c r="AA766" s="2">
        <v>73.53432926918444</v>
      </c>
      <c r="AB766" s="2">
        <v>10526.725308095527</v>
      </c>
      <c r="AC766" s="2">
        <v>791.29472587149542</v>
      </c>
      <c r="AD766" s="2">
        <v>1221.1239177999412</v>
      </c>
      <c r="AE766" s="2">
        <v>584.95794596106896</v>
      </c>
      <c r="AF766" s="2">
        <v>882.70772652639403</v>
      </c>
      <c r="AG766" s="2">
        <v>168.96131738535038</v>
      </c>
      <c r="AH766" s="2">
        <v>634.80610531921877</v>
      </c>
      <c r="AI766" s="2">
        <v>580840.33123677806</v>
      </c>
      <c r="AJ766" s="2">
        <v>546838.09513124835</v>
      </c>
      <c r="AL766" s="25">
        <v>0.91291475131088617</v>
      </c>
      <c r="AM766" s="25">
        <v>0.91618195588748375</v>
      </c>
      <c r="AN766" s="25">
        <v>0.90720216282022081</v>
      </c>
      <c r="AO766" s="25">
        <v>0.90643519218169821</v>
      </c>
      <c r="AP766" s="25">
        <v>0.72308027996898105</v>
      </c>
      <c r="AQ766" s="25">
        <v>0.91291475131088617</v>
      </c>
      <c r="AR766" s="25">
        <v>0.91618195588748375</v>
      </c>
      <c r="AS766" s="25">
        <v>0.90720216282022081</v>
      </c>
      <c r="AT766" s="25">
        <v>0.90643519218169821</v>
      </c>
      <c r="AU766" s="25">
        <v>0.72308027996898105</v>
      </c>
      <c r="AW766" s="1">
        <v>13.15019362881344</v>
      </c>
      <c r="AX766" s="1">
        <v>14.897453249971552</v>
      </c>
      <c r="AY766" s="2">
        <v>1752493.8860810278</v>
      </c>
      <c r="AZ766" s="1">
        <v>15.385334353306041</v>
      </c>
      <c r="BA766" s="1">
        <v>17.184499930449203</v>
      </c>
      <c r="BB766" s="2">
        <v>1366123.0597791797</v>
      </c>
      <c r="BC766" s="2">
        <f t="shared" si="96"/>
        <v>-386370.82630184805</v>
      </c>
      <c r="BD766" s="242">
        <f t="shared" si="97"/>
        <v>2.2351407244926005</v>
      </c>
      <c r="BE766" s="510">
        <f t="shared" si="91"/>
        <v>-172861.96885413473</v>
      </c>
      <c r="BF766" s="161">
        <f t="shared" si="92"/>
        <v>351537.09452912258</v>
      </c>
      <c r="BG766" s="2">
        <f t="shared" si="93"/>
        <v>1095530.4367497866</v>
      </c>
      <c r="BI766">
        <f t="shared" si="94"/>
        <v>0</v>
      </c>
      <c r="BJ766" s="90">
        <f t="shared" si="95"/>
        <v>1</v>
      </c>
      <c r="BP766" s="206">
        <f t="shared" si="98"/>
        <v>1095530.4367497866</v>
      </c>
    </row>
    <row r="767" spans="1:68">
      <c r="A767" s="11">
        <v>761</v>
      </c>
      <c r="C767" s="25">
        <v>0.93077041937409666</v>
      </c>
      <c r="D767" s="25">
        <v>6.9229580625903384E-2</v>
      </c>
      <c r="E767" s="426" t="e">
        <v>#REF!</v>
      </c>
      <c r="F767" s="25">
        <v>0.862367927335561</v>
      </c>
      <c r="G767" s="25">
        <v>0.13763207266443897</v>
      </c>
      <c r="H767" s="426" t="e">
        <v>#REF!</v>
      </c>
      <c r="I767" s="25">
        <v>0.75577031691145569</v>
      </c>
      <c r="J767" s="25">
        <v>0.24422968308854429</v>
      </c>
      <c r="K767" s="426" t="e">
        <v>#REF!</v>
      </c>
      <c r="L767" s="25">
        <v>0.12202263663632784</v>
      </c>
      <c r="M767" s="25">
        <v>0.5019356030104154</v>
      </c>
      <c r="N767" s="25">
        <v>0.37604176035325676</v>
      </c>
      <c r="O767" s="25">
        <v>-10.943665608194474</v>
      </c>
      <c r="P767" s="25">
        <v>3.395020623452473E-2</v>
      </c>
      <c r="Q767" s="25">
        <v>7.3534421154433489E-5</v>
      </c>
      <c r="R767" s="25">
        <v>1.0544016704370376</v>
      </c>
      <c r="S767" s="146"/>
      <c r="T767">
        <v>0.92886549702961974</v>
      </c>
      <c r="U767">
        <v>0.42551690885003607</v>
      </c>
      <c r="V767">
        <v>0.32540220948499049</v>
      </c>
      <c r="W767">
        <v>1</v>
      </c>
      <c r="Y767" s="2">
        <v>351.55994609363415</v>
      </c>
      <c r="Z767" s="2">
        <v>2608.2537859223635</v>
      </c>
      <c r="AA767" s="2">
        <v>2132.3235387565423</v>
      </c>
      <c r="AB767" s="2">
        <v>1488.5872971748415</v>
      </c>
      <c r="AC767" s="2">
        <v>864.85830740214271</v>
      </c>
      <c r="AD767" s="2">
        <v>753.27611686693285</v>
      </c>
      <c r="AE767" s="2">
        <v>537.65887875018973</v>
      </c>
      <c r="AF767" s="2">
        <v>1496.8034183352513</v>
      </c>
      <c r="AG767" s="2">
        <v>197.27610421970579</v>
      </c>
      <c r="AH767" s="2">
        <v>665.70474852513905</v>
      </c>
      <c r="AI767" s="2">
        <v>480968.4378196203</v>
      </c>
      <c r="AJ767" s="2">
        <v>451170.141901344</v>
      </c>
      <c r="AL767" s="25">
        <v>0.91335237376194722</v>
      </c>
      <c r="AM767" s="25">
        <v>0.92062896626078705</v>
      </c>
      <c r="AN767" s="25">
        <v>0.90975530759615175</v>
      </c>
      <c r="AO767" s="25">
        <v>0.88885068667330303</v>
      </c>
      <c r="AP767" s="25">
        <v>0.77297824337734078</v>
      </c>
      <c r="AQ767" s="25">
        <v>0.91335237376194722</v>
      </c>
      <c r="AR767" s="25">
        <v>0.92062896626078705</v>
      </c>
      <c r="AS767" s="25">
        <v>0.90975530759615175</v>
      </c>
      <c r="AT767" s="25">
        <v>0.88885068667330303</v>
      </c>
      <c r="AU767" s="25">
        <v>0.77297824337734078</v>
      </c>
      <c r="AW767" s="1">
        <v>13.518696091919788</v>
      </c>
      <c r="AX767" s="1">
        <v>15.19351224792006</v>
      </c>
      <c r="AY767" s="2">
        <v>1542876.3286766009</v>
      </c>
      <c r="AZ767" s="1">
        <v>15.671925911449678</v>
      </c>
      <c r="BA767" s="1">
        <v>17.407897376619289</v>
      </c>
      <c r="BB767" s="2">
        <v>1102783.1790349842</v>
      </c>
      <c r="BC767" s="2">
        <f t="shared" si="96"/>
        <v>-440093.14964161674</v>
      </c>
      <c r="BD767" s="242">
        <f t="shared" si="97"/>
        <v>2.1532298195298907</v>
      </c>
      <c r="BE767" s="510">
        <f t="shared" si="91"/>
        <v>-204387.4488686494</v>
      </c>
      <c r="BF767" s="161">
        <f t="shared" si="92"/>
        <v>620115.04603056516</v>
      </c>
      <c r="BG767" s="2">
        <f t="shared" si="93"/>
        <v>1404724.9667969644</v>
      </c>
      <c r="BI767">
        <f t="shared" si="94"/>
        <v>0</v>
      </c>
      <c r="BJ767" s="90">
        <f t="shared" si="95"/>
        <v>1</v>
      </c>
      <c r="BP767" s="206">
        <f t="shared" si="98"/>
        <v>1404724.9667969644</v>
      </c>
    </row>
    <row r="768" spans="1:68">
      <c r="A768" s="11">
        <v>762</v>
      </c>
      <c r="C768" s="25">
        <v>0.91969699150257156</v>
      </c>
      <c r="D768" s="25">
        <v>8.0303008497428482E-2</v>
      </c>
      <c r="E768" s="426" t="e">
        <v>#REF!</v>
      </c>
      <c r="F768" s="25">
        <v>0.85661236677834673</v>
      </c>
      <c r="G768" s="25">
        <v>0.14338763322165327</v>
      </c>
      <c r="H768" s="426" t="e">
        <v>#REF!</v>
      </c>
      <c r="I768" s="25">
        <v>0.73639602093103762</v>
      </c>
      <c r="J768" s="25">
        <v>0.26360397906896244</v>
      </c>
      <c r="K768" s="426" t="e">
        <v>#REF!</v>
      </c>
      <c r="L768" s="25">
        <v>0.10079686899922125</v>
      </c>
      <c r="M768" s="25">
        <v>0.50134883194265156</v>
      </c>
      <c r="N768" s="25">
        <v>0.39785429905812719</v>
      </c>
      <c r="O768" s="25">
        <v>-10.920621333550825</v>
      </c>
      <c r="P768" s="25">
        <v>3.3025380872900918E-2</v>
      </c>
      <c r="Q768" s="25">
        <v>7.2381824211762558E-5</v>
      </c>
      <c r="R768" s="25">
        <v>1.0499364697471967</v>
      </c>
      <c r="S768" s="146"/>
      <c r="T768">
        <v>1.0222155724804858</v>
      </c>
      <c r="U768">
        <v>0.44742388841770064</v>
      </c>
      <c r="V768">
        <v>0.34942672822505016</v>
      </c>
      <c r="W768">
        <v>1</v>
      </c>
      <c r="Y768" s="2">
        <v>116.27719294635126</v>
      </c>
      <c r="Z768" s="2">
        <v>6260.8439690363211</v>
      </c>
      <c r="AA768" s="2">
        <v>6925.9291575701327</v>
      </c>
      <c r="AB768" s="2">
        <v>250.82850812668846</v>
      </c>
      <c r="AC768" s="2">
        <v>1329.6188039283797</v>
      </c>
      <c r="AD768" s="2">
        <v>1573.4977149905881</v>
      </c>
      <c r="AE768" s="2">
        <v>511.78710957970873</v>
      </c>
      <c r="AF768" s="2">
        <v>808.84420297064787</v>
      </c>
      <c r="AG768" s="2">
        <v>110.36099405510549</v>
      </c>
      <c r="AH768" s="2">
        <v>266.58251902481726</v>
      </c>
      <c r="AI768" s="2">
        <v>380063.21519120521</v>
      </c>
      <c r="AJ768" s="2">
        <v>337710.06002513203</v>
      </c>
      <c r="AL768" s="25">
        <v>0.91636686283831137</v>
      </c>
      <c r="AM768" s="25">
        <v>0.91262191543079352</v>
      </c>
      <c r="AN768" s="25">
        <v>0.90988951860689049</v>
      </c>
      <c r="AO768" s="25">
        <v>0.86530314133630826</v>
      </c>
      <c r="AP768" s="25">
        <v>0.67204364140295658</v>
      </c>
      <c r="AQ768" s="25">
        <v>0.91636686283831137</v>
      </c>
      <c r="AR768" s="25">
        <v>0.91262191543079352</v>
      </c>
      <c r="AS768" s="25">
        <v>0.90988951860689049</v>
      </c>
      <c r="AT768" s="25">
        <v>0.86530314133630826</v>
      </c>
      <c r="AU768" s="25">
        <v>0.67204364140295658</v>
      </c>
      <c r="AW768" s="1">
        <v>13.038576207793311</v>
      </c>
      <c r="AX768" s="1">
        <v>14.947413683841111</v>
      </c>
      <c r="AY768" s="2">
        <v>1220671.1976881989</v>
      </c>
      <c r="AZ768" s="1">
        <v>14.95561159200553</v>
      </c>
      <c r="BA768" s="1">
        <v>16.864340048767556</v>
      </c>
      <c r="BB768" s="2">
        <v>967417.79693198705</v>
      </c>
      <c r="BC768" s="2">
        <f t="shared" si="96"/>
        <v>-253253.40075621183</v>
      </c>
      <c r="BD768" s="242">
        <f t="shared" si="97"/>
        <v>1.9170353842122196</v>
      </c>
      <c r="BE768" s="510">
        <f t="shared" si="91"/>
        <v>-132106.79512850149</v>
      </c>
      <c r="BF768" s="161">
        <f t="shared" si="92"/>
        <v>865500.99555873079</v>
      </c>
      <c r="BG768" s="2">
        <f t="shared" si="93"/>
        <v>1425480.0577888978</v>
      </c>
      <c r="BI768">
        <f t="shared" si="94"/>
        <v>0</v>
      </c>
      <c r="BJ768" s="90">
        <f t="shared" si="95"/>
        <v>1</v>
      </c>
      <c r="BP768" s="206">
        <f t="shared" si="98"/>
        <v>1425480.0577888978</v>
      </c>
    </row>
    <row r="769" spans="1:68">
      <c r="A769" s="11">
        <v>763</v>
      </c>
      <c r="C769" s="25">
        <v>0.92117953052009571</v>
      </c>
      <c r="D769" s="25">
        <v>7.8820469479904273E-2</v>
      </c>
      <c r="E769" s="426" t="e">
        <v>#REF!</v>
      </c>
      <c r="F769" s="25">
        <v>0.85264358549356101</v>
      </c>
      <c r="G769" s="25">
        <v>0.14735641450643894</v>
      </c>
      <c r="H769" s="426" t="e">
        <v>#REF!</v>
      </c>
      <c r="I769" s="25">
        <v>0.73990550535523181</v>
      </c>
      <c r="J769" s="25">
        <v>0.26009449464476819</v>
      </c>
      <c r="K769" s="426" t="e">
        <v>#REF!</v>
      </c>
      <c r="L769" s="25">
        <v>0.13511344185441077</v>
      </c>
      <c r="M769" s="25">
        <v>0.49912716790112643</v>
      </c>
      <c r="N769" s="25">
        <v>0.3657593902444628</v>
      </c>
      <c r="O769" s="25">
        <v>-10.916447863217122</v>
      </c>
      <c r="P769" s="25">
        <v>3.5648936068690545E-2</v>
      </c>
      <c r="Q769" s="25">
        <v>8.1151518790959149E-5</v>
      </c>
      <c r="R769" s="25">
        <v>1.0353397268885294</v>
      </c>
      <c r="S769" s="146"/>
      <c r="T769">
        <v>1.0378466138832407</v>
      </c>
      <c r="U769">
        <v>0.45254994264449394</v>
      </c>
      <c r="V769">
        <v>0.34583686722193202</v>
      </c>
      <c r="W769">
        <v>1</v>
      </c>
      <c r="Y769" s="2">
        <v>630.24341677884865</v>
      </c>
      <c r="Z769" s="2">
        <v>9942.3945312319047</v>
      </c>
      <c r="AA769" s="2">
        <v>3425.400282388418</v>
      </c>
      <c r="AB769" s="2">
        <v>2944.5569812689018</v>
      </c>
      <c r="AC769" s="2">
        <v>600.08883776030723</v>
      </c>
      <c r="AD769" s="2">
        <v>15.363073117151036</v>
      </c>
      <c r="AE769" s="2">
        <v>533.3959920104578</v>
      </c>
      <c r="AF769" s="2">
        <v>1014.5288214892655</v>
      </c>
      <c r="AG769" s="2">
        <v>99.662791875784279</v>
      </c>
      <c r="AH769" s="2">
        <v>348.10129741166094</v>
      </c>
      <c r="AI769" s="2">
        <v>396269.04045835615</v>
      </c>
      <c r="AJ769" s="2">
        <v>375560.62109891191</v>
      </c>
      <c r="AL769" s="25">
        <v>0.91568892742610242</v>
      </c>
      <c r="AM769" s="25">
        <v>0.91975673002216929</v>
      </c>
      <c r="AN769" s="25">
        <v>0.91018411350656947</v>
      </c>
      <c r="AO769" s="25">
        <v>0.87323796524904962</v>
      </c>
      <c r="AP769" s="25">
        <v>0.72670848394324317</v>
      </c>
      <c r="AQ769" s="25">
        <v>0.91568892742610242</v>
      </c>
      <c r="AR769" s="25">
        <v>0.91975673002216929</v>
      </c>
      <c r="AS769" s="25">
        <v>0.91018411350656947</v>
      </c>
      <c r="AT769" s="25">
        <v>0.87323796524904962</v>
      </c>
      <c r="AU769" s="25">
        <v>0.72670848394324317</v>
      </c>
      <c r="AW769" s="1">
        <v>13.446264937448063</v>
      </c>
      <c r="AX769" s="1">
        <v>15.265125016444232</v>
      </c>
      <c r="AY769" s="2">
        <v>1471123.8160435611</v>
      </c>
      <c r="AZ769" s="1">
        <v>15.217097697316149</v>
      </c>
      <c r="BA769" s="1">
        <v>17.044396369240662</v>
      </c>
      <c r="BB769" s="2">
        <v>1089791.0195022989</v>
      </c>
      <c r="BC769" s="2">
        <f t="shared" si="96"/>
        <v>-381332.79654126219</v>
      </c>
      <c r="BD769" s="242">
        <f t="shared" si="97"/>
        <v>1.7708327598680853</v>
      </c>
      <c r="BE769" s="510">
        <f t="shared" si="91"/>
        <v>-215340.94307678656</v>
      </c>
      <c r="BF769" s="161">
        <f t="shared" si="92"/>
        <v>680278.57394812885</v>
      </c>
      <c r="BG769" s="2">
        <f t="shared" si="93"/>
        <v>1344944.6120682848</v>
      </c>
      <c r="BI769">
        <f t="shared" si="94"/>
        <v>0</v>
      </c>
      <c r="BJ769" s="90">
        <f t="shared" si="95"/>
        <v>1</v>
      </c>
      <c r="BP769" s="206">
        <f t="shared" si="98"/>
        <v>1344944.6120682848</v>
      </c>
    </row>
    <row r="770" spans="1:68">
      <c r="A770" s="11">
        <v>764</v>
      </c>
      <c r="C770" s="25">
        <v>0.920492998933233</v>
      </c>
      <c r="D770" s="25">
        <v>7.9507001066767016E-2</v>
      </c>
      <c r="E770" s="426" t="e">
        <v>#REF!</v>
      </c>
      <c r="F770" s="25">
        <v>0.86234359186313747</v>
      </c>
      <c r="G770" s="25">
        <v>0.13765640813686247</v>
      </c>
      <c r="H770" s="426" t="e">
        <v>#REF!</v>
      </c>
      <c r="I770" s="25">
        <v>0.73635337562289438</v>
      </c>
      <c r="J770" s="25">
        <v>0.26364662437710562</v>
      </c>
      <c r="K770" s="426" t="e">
        <v>#REF!</v>
      </c>
      <c r="L770" s="25">
        <v>0.20217079779135871</v>
      </c>
      <c r="M770" s="25">
        <v>0.4987850820716071</v>
      </c>
      <c r="N770" s="25">
        <v>0.29904412013703419</v>
      </c>
      <c r="O770" s="25">
        <v>-11.195608405547288</v>
      </c>
      <c r="P770" s="25">
        <v>3.6785935266797562E-2</v>
      </c>
      <c r="Q770" s="25">
        <v>6.4386979669380602E-5</v>
      </c>
      <c r="R770" s="25">
        <v>1.0626791732843428</v>
      </c>
      <c r="S770" s="146"/>
      <c r="T770">
        <v>1.0084329847706111</v>
      </c>
      <c r="U770">
        <v>0.42851681479515324</v>
      </c>
      <c r="V770">
        <v>0.35383801886879923</v>
      </c>
      <c r="W770">
        <v>1</v>
      </c>
      <c r="Y770" s="2">
        <v>204.82458566233345</v>
      </c>
      <c r="Z770" s="2">
        <v>2772.7145555031598</v>
      </c>
      <c r="AA770" s="2">
        <v>300.52104015992774</v>
      </c>
      <c r="AB770" s="2">
        <v>2565.6894313672638</v>
      </c>
      <c r="AC770" s="2">
        <v>2874.6544971183912</v>
      </c>
      <c r="AD770" s="2">
        <v>297.9831996080689</v>
      </c>
      <c r="AE770" s="2">
        <v>526.66004482815708</v>
      </c>
      <c r="AF770" s="2">
        <v>1322.0099699673697</v>
      </c>
      <c r="AG770" s="2">
        <v>129.05254968055226</v>
      </c>
      <c r="AH770" s="2">
        <v>322.45181540554256</v>
      </c>
      <c r="AI770" s="2">
        <v>482852.24894963537</v>
      </c>
      <c r="AJ770" s="2">
        <v>448695.79030537815</v>
      </c>
      <c r="AL770" s="25">
        <v>0.91629466726401765</v>
      </c>
      <c r="AM770" s="25">
        <v>0.91186455824456691</v>
      </c>
      <c r="AN770" s="25">
        <v>0.91394277871157226</v>
      </c>
      <c r="AO770" s="25">
        <v>0.9126355300514204</v>
      </c>
      <c r="AP770" s="25">
        <v>0.63769706941035875</v>
      </c>
      <c r="AQ770" s="25">
        <v>0.91629466726401765</v>
      </c>
      <c r="AR770" s="25">
        <v>0.91186455824456691</v>
      </c>
      <c r="AS770" s="25">
        <v>0.91394277871157226</v>
      </c>
      <c r="AT770" s="25">
        <v>0.9126355300514204</v>
      </c>
      <c r="AU770" s="25">
        <v>0.63769706941035875</v>
      </c>
      <c r="AW770" s="1">
        <v>13.422355949123318</v>
      </c>
      <c r="AX770" s="1">
        <v>15.600475123085642</v>
      </c>
      <c r="AY770" s="2">
        <v>1910192.7984340279</v>
      </c>
      <c r="AZ770" s="1">
        <v>15.33387788823244</v>
      </c>
      <c r="BA770" s="1">
        <v>17.427967617761169</v>
      </c>
      <c r="BB770" s="2">
        <v>1377277.6244268431</v>
      </c>
      <c r="BC770" s="2">
        <f t="shared" si="96"/>
        <v>-532915.1740071848</v>
      </c>
      <c r="BD770" s="242">
        <f t="shared" si="97"/>
        <v>1.9115219391091216</v>
      </c>
      <c r="BE770" s="510">
        <f t="shared" si="91"/>
        <v>-278791.03195412643</v>
      </c>
      <c r="BF770" s="161">
        <f t="shared" si="92"/>
        <v>237384.15342570283</v>
      </c>
      <c r="BG770" s="2">
        <f t="shared" si="93"/>
        <v>1076142.8376903473</v>
      </c>
      <c r="BI770">
        <f t="shared" si="94"/>
        <v>0</v>
      </c>
      <c r="BJ770" s="90">
        <f t="shared" si="95"/>
        <v>1</v>
      </c>
      <c r="BP770" s="206">
        <f t="shared" si="98"/>
        <v>1076142.8376903473</v>
      </c>
    </row>
    <row r="771" spans="1:68">
      <c r="A771" s="11">
        <v>765</v>
      </c>
      <c r="C771" s="25">
        <v>0.93000913267072027</v>
      </c>
      <c r="D771" s="25">
        <v>6.9990867329279741E-2</v>
      </c>
      <c r="E771" s="426" t="e">
        <v>#REF!</v>
      </c>
      <c r="F771" s="25">
        <v>0.8566223192046154</v>
      </c>
      <c r="G771" s="25">
        <v>0.14337768079538454</v>
      </c>
      <c r="H771" s="426" t="e">
        <v>#REF!</v>
      </c>
      <c r="I771" s="25">
        <v>0.73670740021197723</v>
      </c>
      <c r="J771" s="25">
        <v>0.26329259978802277</v>
      </c>
      <c r="K771" s="426" t="e">
        <v>#REF!</v>
      </c>
      <c r="L771" s="25">
        <v>8.5554845012414282E-2</v>
      </c>
      <c r="M771" s="25">
        <v>0.49983230774556453</v>
      </c>
      <c r="N771" s="25">
        <v>0.41461284724202119</v>
      </c>
      <c r="O771" s="25">
        <v>-11.175685269910456</v>
      </c>
      <c r="P771" s="25">
        <v>3.4255181428338936E-2</v>
      </c>
      <c r="Q771" s="25">
        <v>5.9059352217424563E-5</v>
      </c>
      <c r="R771" s="25">
        <v>1.0802758651731508</v>
      </c>
      <c r="S771" s="146"/>
      <c r="T771">
        <v>0.89641385682910635</v>
      </c>
      <c r="U771">
        <v>0.44402439236085273</v>
      </c>
      <c r="V771">
        <v>0.35236513313301182</v>
      </c>
      <c r="W771">
        <v>1</v>
      </c>
      <c r="Y771" s="2">
        <v>757.60224745821483</v>
      </c>
      <c r="Z771" s="2">
        <v>5179.9055754337151</v>
      </c>
      <c r="AA771" s="2">
        <v>438.19919538802304</v>
      </c>
      <c r="AB771" s="2">
        <v>16640.230857949522</v>
      </c>
      <c r="AC771" s="2">
        <v>920.34566012763401</v>
      </c>
      <c r="AD771" s="2">
        <v>2386.002974590449</v>
      </c>
      <c r="AE771" s="2">
        <v>546.08415472373451</v>
      </c>
      <c r="AF771" s="2">
        <v>1091.2986594750255</v>
      </c>
      <c r="AG771" s="2">
        <v>150.42884575308148</v>
      </c>
      <c r="AH771" s="2">
        <v>758.8352375806694</v>
      </c>
      <c r="AI771" s="2">
        <v>424888.40861694748</v>
      </c>
      <c r="AJ771" s="2">
        <v>400615.69583870686</v>
      </c>
      <c r="AL771" s="25">
        <v>0.92193263509616918</v>
      </c>
      <c r="AM771" s="25">
        <v>0.91572878542825253</v>
      </c>
      <c r="AN771" s="25">
        <v>0.90454051878029207</v>
      </c>
      <c r="AO771" s="25">
        <v>0.83237325769727299</v>
      </c>
      <c r="AP771" s="25">
        <v>0.82687399764647251</v>
      </c>
      <c r="AQ771" s="25">
        <v>0.92193263509616918</v>
      </c>
      <c r="AR771" s="25">
        <v>0.91572878542825253</v>
      </c>
      <c r="AS771" s="25">
        <v>0.90454051878029207</v>
      </c>
      <c r="AT771" s="25">
        <v>0.83237325769727299</v>
      </c>
      <c r="AU771" s="25">
        <v>0.82687399764647251</v>
      </c>
      <c r="AW771" s="1">
        <v>13.309507781199072</v>
      </c>
      <c r="AX771" s="1">
        <v>14.778026524892386</v>
      </c>
      <c r="AY771" s="2">
        <v>1312261.8040919821</v>
      </c>
      <c r="AZ771" s="1">
        <v>15.476154040594295</v>
      </c>
      <c r="BA771" s="1">
        <v>17.060727406550079</v>
      </c>
      <c r="BB771" s="2">
        <v>1182682.8394376882</v>
      </c>
      <c r="BC771" s="2">
        <f t="shared" si="96"/>
        <v>-129578.96465429384</v>
      </c>
      <c r="BD771" s="242">
        <f t="shared" si="97"/>
        <v>2.1666462593952236</v>
      </c>
      <c r="BE771" s="510">
        <f t="shared" si="91"/>
        <v>-59806.239293747582</v>
      </c>
      <c r="BF771" s="161">
        <f t="shared" si="92"/>
        <v>817259.44089986943</v>
      </c>
      <c r="BG771" s="2">
        <f t="shared" si="93"/>
        <v>1293501.8070573988</v>
      </c>
      <c r="BI771">
        <f t="shared" si="94"/>
        <v>0</v>
      </c>
      <c r="BJ771" s="90">
        <f t="shared" si="95"/>
        <v>1</v>
      </c>
      <c r="BP771" s="206">
        <f t="shared" si="98"/>
        <v>1293501.8070573988</v>
      </c>
    </row>
    <row r="772" spans="1:68">
      <c r="A772" s="11">
        <v>766</v>
      </c>
      <c r="C772" s="25">
        <v>0.92013705205551433</v>
      </c>
      <c r="D772" s="25">
        <v>7.9862947944485632E-2</v>
      </c>
      <c r="E772" s="426" t="e">
        <v>#REF!</v>
      </c>
      <c r="F772" s="25">
        <v>0.8543428673255492</v>
      </c>
      <c r="G772" s="25">
        <v>0.1456571326744508</v>
      </c>
      <c r="H772" s="426" t="e">
        <v>#REF!</v>
      </c>
      <c r="I772" s="25">
        <v>0.74159126582066526</v>
      </c>
      <c r="J772" s="25">
        <v>0.25840873417933474</v>
      </c>
      <c r="K772" s="426" t="e">
        <v>#REF!</v>
      </c>
      <c r="L772" s="25">
        <v>9.8520864103512018E-2</v>
      </c>
      <c r="M772" s="25">
        <v>0.50120916440913144</v>
      </c>
      <c r="N772" s="25">
        <v>0.40026997148735655</v>
      </c>
      <c r="O772" s="25">
        <v>-11.323612826524755</v>
      </c>
      <c r="P772" s="25">
        <v>3.6400683663492681E-2</v>
      </c>
      <c r="Q772" s="25">
        <v>5.5741584334605178E-5</v>
      </c>
      <c r="R772" s="25">
        <v>1.0877099196004774</v>
      </c>
      <c r="S772" s="146"/>
      <c r="T772">
        <v>0.97396939874081545</v>
      </c>
      <c r="U772">
        <v>0.45246721592489464</v>
      </c>
      <c r="V772">
        <v>0.34414539604170752</v>
      </c>
      <c r="W772">
        <v>1</v>
      </c>
      <c r="Y772" s="2">
        <v>1596.6013163803732</v>
      </c>
      <c r="Z772" s="2">
        <v>2770.1486750693944</v>
      </c>
      <c r="AA772" s="2">
        <v>41.194474530309229</v>
      </c>
      <c r="AB772" s="2">
        <v>2499.6770320209066</v>
      </c>
      <c r="AC772" s="2">
        <v>2158.2412717566058</v>
      </c>
      <c r="AD772" s="2">
        <v>5104.0710157364583</v>
      </c>
      <c r="AE772" s="2">
        <v>591.77210988635966</v>
      </c>
      <c r="AF772" s="2">
        <v>1407.6358033847778</v>
      </c>
      <c r="AG772" s="2">
        <v>72.847212385577379</v>
      </c>
      <c r="AH772" s="2">
        <v>558.19365101135065</v>
      </c>
      <c r="AI772" s="2">
        <v>426595.23816263786</v>
      </c>
      <c r="AJ772" s="2">
        <v>392418.05251613847</v>
      </c>
      <c r="AL772" s="25">
        <v>0.92041947094812515</v>
      </c>
      <c r="AM772" s="25">
        <v>0.90809208397845509</v>
      </c>
      <c r="AN772" s="25">
        <v>0.8969025550065941</v>
      </c>
      <c r="AO772" s="25">
        <v>0.87834611479676994</v>
      </c>
      <c r="AP772" s="25">
        <v>0.59971238174954877</v>
      </c>
      <c r="AQ772" s="25">
        <v>0.92041947094812515</v>
      </c>
      <c r="AR772" s="25">
        <v>0.90809208397845509</v>
      </c>
      <c r="AS772" s="25">
        <v>0.8969025550065941</v>
      </c>
      <c r="AT772" s="25">
        <v>0.87834611479676994</v>
      </c>
      <c r="AU772" s="25">
        <v>0.59971238174954877</v>
      </c>
      <c r="AW772" s="1">
        <v>12.6741452246018</v>
      </c>
      <c r="AX772" s="1">
        <v>14.69735313679579</v>
      </c>
      <c r="AY772" s="2">
        <v>1348748.3775744077</v>
      </c>
      <c r="AZ772" s="1">
        <v>14.790104031650111</v>
      </c>
      <c r="BA772" s="1">
        <v>16.794962321844356</v>
      </c>
      <c r="BB772" s="2">
        <v>1050151.1760290572</v>
      </c>
      <c r="BC772" s="2">
        <f t="shared" si="96"/>
        <v>-298597.20154535049</v>
      </c>
      <c r="BD772" s="242">
        <f t="shared" si="97"/>
        <v>2.1159588070483117</v>
      </c>
      <c r="BE772" s="510">
        <f t="shared" si="91"/>
        <v>-141116.73655967013</v>
      </c>
      <c r="BF772" s="161">
        <f t="shared" si="92"/>
        <v>679114.85836188029</v>
      </c>
      <c r="BG772" s="2">
        <f t="shared" si="93"/>
        <v>1316265.4690349605</v>
      </c>
      <c r="BI772">
        <f t="shared" si="94"/>
        <v>0</v>
      </c>
      <c r="BJ772" s="90">
        <f t="shared" si="95"/>
        <v>1</v>
      </c>
      <c r="BP772" s="206">
        <f t="shared" si="98"/>
        <v>1316265.4690349605</v>
      </c>
    </row>
    <row r="773" spans="1:68">
      <c r="A773" s="11">
        <v>767</v>
      </c>
      <c r="C773" s="25">
        <v>0.91921055663336615</v>
      </c>
      <c r="D773" s="25">
        <v>8.0789443366633878E-2</v>
      </c>
      <c r="E773" s="426" t="e">
        <v>#REF!</v>
      </c>
      <c r="F773" s="25">
        <v>0.85877476722508184</v>
      </c>
      <c r="G773" s="25">
        <v>0.14122523277491819</v>
      </c>
      <c r="H773" s="426" t="e">
        <v>#REF!</v>
      </c>
      <c r="I773" s="25">
        <v>0.7568355819020991</v>
      </c>
      <c r="J773" s="25">
        <v>0.24316441809790088</v>
      </c>
      <c r="K773" s="426" t="e">
        <v>#REF!</v>
      </c>
      <c r="L773" s="25">
        <v>2.7762018286853984E-2</v>
      </c>
      <c r="M773" s="25">
        <v>0.50169725052465053</v>
      </c>
      <c r="N773" s="25">
        <v>0.47054073118849549</v>
      </c>
      <c r="O773" s="25">
        <v>-11.042989112618345</v>
      </c>
      <c r="P773" s="25">
        <v>3.53683332668491E-2</v>
      </c>
      <c r="Q773" s="25">
        <v>7.0667900273611877E-5</v>
      </c>
      <c r="R773" s="25">
        <v>1.0427840651357363</v>
      </c>
      <c r="S773" s="146"/>
      <c r="T773">
        <v>1.0145203100961215</v>
      </c>
      <c r="U773">
        <v>0.4373491716609505</v>
      </c>
      <c r="V773">
        <v>0.32535115792329411</v>
      </c>
      <c r="W773">
        <v>1</v>
      </c>
      <c r="Y773" s="2">
        <v>1971.0505582224669</v>
      </c>
      <c r="Z773" s="2">
        <v>4301.4303329643399</v>
      </c>
      <c r="AA773" s="2">
        <v>4254.6796324881907</v>
      </c>
      <c r="AB773" s="2">
        <v>7138.7288304700251</v>
      </c>
      <c r="AC773" s="2">
        <v>955.03811776710813</v>
      </c>
      <c r="AD773" s="2">
        <v>2376.6622991232502</v>
      </c>
      <c r="AE773" s="2">
        <v>551.60541240166367</v>
      </c>
      <c r="AF773" s="2">
        <v>987.4358453535192</v>
      </c>
      <c r="AG773" s="2">
        <v>90.722256726134688</v>
      </c>
      <c r="AH773" s="2">
        <v>265.46866352809496</v>
      </c>
      <c r="AI773" s="2">
        <v>405719.08279222436</v>
      </c>
      <c r="AJ773" s="2">
        <v>357940.31299553224</v>
      </c>
      <c r="AL773" s="25">
        <v>0.91772474461481135</v>
      </c>
      <c r="AM773" s="25">
        <v>0.91365883050111529</v>
      </c>
      <c r="AN773" s="25">
        <v>0.90079135889855944</v>
      </c>
      <c r="AO773" s="25">
        <v>0.88316572372138491</v>
      </c>
      <c r="AP773" s="25">
        <v>0.76491182684171366</v>
      </c>
      <c r="AQ773" s="25">
        <v>0.91772474461481135</v>
      </c>
      <c r="AR773" s="25">
        <v>0.91365883050111529</v>
      </c>
      <c r="AS773" s="25">
        <v>0.90079135889855944</v>
      </c>
      <c r="AT773" s="25">
        <v>0.88316572372138491</v>
      </c>
      <c r="AU773" s="25">
        <v>0.76491182684171366</v>
      </c>
      <c r="AW773" s="1">
        <v>12.952388464540133</v>
      </c>
      <c r="AX773" s="1">
        <v>14.525291505090944</v>
      </c>
      <c r="AY773" s="2">
        <v>1128867.2994711155</v>
      </c>
      <c r="AZ773" s="1">
        <v>15.015438524896263</v>
      </c>
      <c r="BA773" s="1">
        <v>16.690210709544328</v>
      </c>
      <c r="BB773" s="2">
        <v>971892.801954475</v>
      </c>
      <c r="BC773" s="2">
        <f t="shared" si="96"/>
        <v>-156974.49751664046</v>
      </c>
      <c r="BD773" s="242">
        <f t="shared" si="97"/>
        <v>2.0630500603561295</v>
      </c>
      <c r="BE773" s="510">
        <f t="shared" si="91"/>
        <v>-76088.554772899253</v>
      </c>
      <c r="BF773" s="161">
        <f t="shared" si="92"/>
        <v>943514.85485530598</v>
      </c>
      <c r="BG773" s="2">
        <f t="shared" si="93"/>
        <v>1430577.3620289268</v>
      </c>
      <c r="BI773">
        <f t="shared" si="94"/>
        <v>0</v>
      </c>
      <c r="BJ773" s="90">
        <f t="shared" si="95"/>
        <v>1</v>
      </c>
      <c r="BP773" s="206">
        <f t="shared" si="98"/>
        <v>1430577.3620289268</v>
      </c>
    </row>
    <row r="774" spans="1:68">
      <c r="A774" s="11">
        <v>768</v>
      </c>
      <c r="C774" s="25">
        <v>0.9200797890492145</v>
      </c>
      <c r="D774" s="25">
        <v>7.9920210950785442E-2</v>
      </c>
      <c r="E774" s="426" t="e">
        <v>#REF!</v>
      </c>
      <c r="F774" s="25">
        <v>0.85783297450185847</v>
      </c>
      <c r="G774" s="25">
        <v>0.14216702549814153</v>
      </c>
      <c r="H774" s="426" t="e">
        <v>#REF!</v>
      </c>
      <c r="I774" s="25">
        <v>0.73899580682559929</v>
      </c>
      <c r="J774" s="25">
        <v>0.26100419317440077</v>
      </c>
      <c r="K774" s="426" t="e">
        <v>#REF!</v>
      </c>
      <c r="L774" s="25">
        <v>0.13236059622245344</v>
      </c>
      <c r="M774" s="25">
        <v>0.50019719694297327</v>
      </c>
      <c r="N774" s="25">
        <v>0.36744220683457329</v>
      </c>
      <c r="O774" s="25">
        <v>-11.109373308927154</v>
      </c>
      <c r="P774" s="25">
        <v>3.3024134504587022E-2</v>
      </c>
      <c r="Q774" s="25">
        <v>5.992842288846961E-5</v>
      </c>
      <c r="R774" s="25">
        <v>1.0747317172185886</v>
      </c>
      <c r="S774" s="146"/>
      <c r="T774">
        <v>0.99535095121869765</v>
      </c>
      <c r="U774">
        <v>0.44222597555162113</v>
      </c>
      <c r="V774">
        <v>0.34839733393797317</v>
      </c>
      <c r="W774">
        <v>1</v>
      </c>
      <c r="Y774" s="2">
        <v>2894.6133284335742</v>
      </c>
      <c r="Z774" s="2">
        <v>1176.6466280525344</v>
      </c>
      <c r="AA774" s="2">
        <v>696.57434775094657</v>
      </c>
      <c r="AB774" s="2">
        <v>552.1127803051279</v>
      </c>
      <c r="AC774" s="2">
        <v>710.71041046489449</v>
      </c>
      <c r="AD774" s="2">
        <v>531.93565828036617</v>
      </c>
      <c r="AE774" s="2">
        <v>458.74956032149845</v>
      </c>
      <c r="AF774" s="2">
        <v>1127.7080794487504</v>
      </c>
      <c r="AG774" s="2">
        <v>101.1498437589573</v>
      </c>
      <c r="AH774" s="2">
        <v>304.51574866927507</v>
      </c>
      <c r="AI774" s="2">
        <v>394480.52630808234</v>
      </c>
      <c r="AJ774" s="2">
        <v>364040.14165338723</v>
      </c>
      <c r="AL774" s="25">
        <v>0.91906101914594474</v>
      </c>
      <c r="AM774" s="25">
        <v>0.91487832365057276</v>
      </c>
      <c r="AN774" s="25">
        <v>0.90463085530758314</v>
      </c>
      <c r="AO774" s="25">
        <v>0.90682125836709582</v>
      </c>
      <c r="AP774" s="25">
        <v>0.64198024166153322</v>
      </c>
      <c r="AQ774" s="25">
        <v>0.91906101914594474</v>
      </c>
      <c r="AR774" s="25">
        <v>0.91487832365057276</v>
      </c>
      <c r="AS774" s="25">
        <v>0.90463085530758314</v>
      </c>
      <c r="AT774" s="25">
        <v>0.90682125836709582</v>
      </c>
      <c r="AU774" s="25">
        <v>0.64198024166153322</v>
      </c>
      <c r="AW774" s="1">
        <v>13.049673686257711</v>
      </c>
      <c r="AX774" s="1">
        <v>15.025363869861572</v>
      </c>
      <c r="AY774" s="2">
        <v>1335958.2285653194</v>
      </c>
      <c r="AZ774" s="1">
        <v>15.059037789758879</v>
      </c>
      <c r="BA774" s="1">
        <v>17.006606626357247</v>
      </c>
      <c r="BB774" s="2">
        <v>956138.23250592849</v>
      </c>
      <c r="BC774" s="2">
        <f t="shared" si="96"/>
        <v>-379819.99605939095</v>
      </c>
      <c r="BD774" s="242">
        <f t="shared" si="97"/>
        <v>2.0093641035011682</v>
      </c>
      <c r="BE774" s="510">
        <f t="shared" si="91"/>
        <v>-189024.97332244698</v>
      </c>
      <c r="BF774" s="161">
        <f t="shared" si="92"/>
        <v>751989.56123591424</v>
      </c>
      <c r="BG774" s="2">
        <f t="shared" si="93"/>
        <v>1453307.8138554923</v>
      </c>
      <c r="BI774">
        <f t="shared" si="94"/>
        <v>0</v>
      </c>
      <c r="BJ774" s="90">
        <f t="shared" si="95"/>
        <v>1</v>
      </c>
      <c r="BP774" s="206">
        <f t="shared" si="98"/>
        <v>1453307.8138554923</v>
      </c>
    </row>
    <row r="775" spans="1:68">
      <c r="A775" s="11">
        <v>769</v>
      </c>
      <c r="C775" s="25">
        <v>0.91779713276734742</v>
      </c>
      <c r="D775" s="25">
        <v>8.2202867232652535E-2</v>
      </c>
      <c r="E775" s="426" t="e">
        <v>#REF!</v>
      </c>
      <c r="F775" s="25">
        <v>0.85518653989539828</v>
      </c>
      <c r="G775" s="25">
        <v>0.14481346010460169</v>
      </c>
      <c r="H775" s="426" t="e">
        <v>#REF!</v>
      </c>
      <c r="I775" s="25">
        <v>0.74460382670156466</v>
      </c>
      <c r="J775" s="25">
        <v>0.25539617329843539</v>
      </c>
      <c r="K775" s="426" t="e">
        <v>#REF!</v>
      </c>
      <c r="L775" s="25">
        <v>8.8659875220466589E-2</v>
      </c>
      <c r="M775" s="25">
        <v>0.49916169442926583</v>
      </c>
      <c r="N775" s="25">
        <v>0.41217843035026758</v>
      </c>
      <c r="O775" s="25">
        <v>-11.305088813939278</v>
      </c>
      <c r="P775" s="25">
        <v>3.5008145842861917E-2</v>
      </c>
      <c r="Q775" s="25">
        <v>5.3557929871142117E-5</v>
      </c>
      <c r="R775" s="25">
        <v>1.0851925470199084</v>
      </c>
      <c r="S775" s="146"/>
      <c r="T775">
        <v>1.0283197578541408</v>
      </c>
      <c r="U775">
        <v>0.44729793071246277</v>
      </c>
      <c r="V775">
        <v>0.33940437011515279</v>
      </c>
      <c r="W775">
        <v>1</v>
      </c>
      <c r="Y775" s="2">
        <v>1650.4370322029788</v>
      </c>
      <c r="Z775" s="2">
        <v>1983.7194130559071</v>
      </c>
      <c r="AA775" s="2">
        <v>3522.7848943695285</v>
      </c>
      <c r="AB775" s="2">
        <v>2118.3672780765746</v>
      </c>
      <c r="AC775" s="2">
        <v>1620.5263453722498</v>
      </c>
      <c r="AD775" s="2">
        <v>406.72299552403894</v>
      </c>
      <c r="AE775" s="2">
        <v>570.89039074869402</v>
      </c>
      <c r="AF775" s="2">
        <v>1198.7486918586742</v>
      </c>
      <c r="AG775" s="2">
        <v>211.06520766240067</v>
      </c>
      <c r="AH775" s="2">
        <v>430.85211863949428</v>
      </c>
      <c r="AI775" s="2">
        <v>518132.81124612817</v>
      </c>
      <c r="AJ775" s="2">
        <v>486756.9802164323</v>
      </c>
      <c r="AL775" s="25">
        <v>0.91236025051226433</v>
      </c>
      <c r="AM775" s="25">
        <v>0.91544936565734591</v>
      </c>
      <c r="AN775" s="25">
        <v>0.9186786955554852</v>
      </c>
      <c r="AO775" s="25">
        <v>0.86776200020479677</v>
      </c>
      <c r="AP775" s="25">
        <v>0.72446926609346529</v>
      </c>
      <c r="AQ775" s="25">
        <v>0.91236025051226433</v>
      </c>
      <c r="AR775" s="25">
        <v>0.91544936565734591</v>
      </c>
      <c r="AS775" s="25">
        <v>0.9186786955554852</v>
      </c>
      <c r="AT775" s="25">
        <v>0.86776200020479677</v>
      </c>
      <c r="AU775" s="25">
        <v>0.72446926609346529</v>
      </c>
      <c r="AW775" s="1">
        <v>12.986849915066736</v>
      </c>
      <c r="AX775" s="1">
        <v>14.751179206208905</v>
      </c>
      <c r="AY775" s="2">
        <v>1604668.7942908977</v>
      </c>
      <c r="AZ775" s="1">
        <v>14.935858012762138</v>
      </c>
      <c r="BA775" s="1">
        <v>16.730727962483151</v>
      </c>
      <c r="BB775" s="2">
        <v>1231096.7711193915</v>
      </c>
      <c r="BC775" s="2">
        <f t="shared" si="96"/>
        <v>-373572.02317150612</v>
      </c>
      <c r="BD775" s="242">
        <f t="shared" si="97"/>
        <v>1.9490080976954012</v>
      </c>
      <c r="BE775" s="510">
        <f t="shared" ref="BE775:BE838" si="99">BC775/BD775</f>
        <v>-191672.89433698877</v>
      </c>
      <c r="BF775" s="161">
        <f t="shared" ref="BF775:BF838" si="100">AW775*Threshold-AY775</f>
        <v>473227.19211978023</v>
      </c>
      <c r="BG775" s="2">
        <f t="shared" ref="BG775:BG838" si="101">AZ775*Threshold-BB775</f>
        <v>1158640.5109225507</v>
      </c>
      <c r="BI775">
        <f t="shared" ref="BI775:BI838" si="102">IF(MAX($BF775:$BG775)=$BF775,1,0)</f>
        <v>0</v>
      </c>
      <c r="BJ775" s="90">
        <f t="shared" ref="BJ775:BJ838" si="103">IF(MAX($BF775:$BG775)=$BF775,0,1)</f>
        <v>1</v>
      </c>
      <c r="BP775" s="206">
        <f t="shared" si="98"/>
        <v>1158640.5109225507</v>
      </c>
    </row>
    <row r="776" spans="1:68">
      <c r="A776" s="11">
        <v>770</v>
      </c>
      <c r="C776" s="25">
        <v>0.9197158973643933</v>
      </c>
      <c r="D776" s="25">
        <v>8.0284102635606702E-2</v>
      </c>
      <c r="E776" s="426" t="e">
        <v>#REF!</v>
      </c>
      <c r="F776" s="25">
        <v>0.85455325113850611</v>
      </c>
      <c r="G776" s="25">
        <v>0.14544674886149395</v>
      </c>
      <c r="H776" s="426" t="e">
        <v>#REF!</v>
      </c>
      <c r="I776" s="25">
        <v>0.76574467532316193</v>
      </c>
      <c r="J776" s="25">
        <v>0.23425532467683804</v>
      </c>
      <c r="K776" s="426" t="e">
        <v>#REF!</v>
      </c>
      <c r="L776" s="25">
        <v>8.6785043024197539E-2</v>
      </c>
      <c r="M776" s="25">
        <v>0.5024441441794989</v>
      </c>
      <c r="N776" s="25">
        <v>0.41077081279630356</v>
      </c>
      <c r="O776" s="25">
        <v>-11.001065816891245</v>
      </c>
      <c r="P776" s="25">
        <v>3.6779727707890911E-2</v>
      </c>
      <c r="Q776" s="25">
        <v>7.8194030225076162E-5</v>
      </c>
      <c r="R776" s="25">
        <v>1.0362742403597769</v>
      </c>
      <c r="S776" s="146"/>
      <c r="T776">
        <v>1.0376418417205933</v>
      </c>
      <c r="U776">
        <v>0.4565004294479586</v>
      </c>
      <c r="V776">
        <v>0.31294848087520849</v>
      </c>
      <c r="W776">
        <v>1</v>
      </c>
      <c r="Y776" s="2">
        <v>1641.0208022771069</v>
      </c>
      <c r="Z776" s="2">
        <v>2859.6219065466976</v>
      </c>
      <c r="AA776" s="2">
        <v>3896.7366787615424</v>
      </c>
      <c r="AB776" s="2">
        <v>6134.4241537402677</v>
      </c>
      <c r="AC776" s="2">
        <v>678.48825903072213</v>
      </c>
      <c r="AD776" s="2">
        <v>2299.8836936237944</v>
      </c>
      <c r="AE776" s="2">
        <v>618.06354676162698</v>
      </c>
      <c r="AF776" s="2">
        <v>1092.6670612221226</v>
      </c>
      <c r="AG776" s="2">
        <v>104.41110111402132</v>
      </c>
      <c r="AH776" s="2">
        <v>359.85736393432956</v>
      </c>
      <c r="AI776" s="2">
        <v>446157.28981030878</v>
      </c>
      <c r="AJ776" s="2">
        <v>412844.03028570866</v>
      </c>
      <c r="AL776" s="25">
        <v>0.91857513167962712</v>
      </c>
      <c r="AM776" s="25">
        <v>0.91004379804204194</v>
      </c>
      <c r="AN776" s="25">
        <v>0.89509492936958945</v>
      </c>
      <c r="AO776" s="25">
        <v>0.88047690577778404</v>
      </c>
      <c r="AP776" s="25">
        <v>0.6446824968406446</v>
      </c>
      <c r="AQ776" s="25">
        <v>0.91857513167962712</v>
      </c>
      <c r="AR776" s="25">
        <v>0.91004379804204194</v>
      </c>
      <c r="AS776" s="25">
        <v>0.89509492936958945</v>
      </c>
      <c r="AT776" s="25">
        <v>0.88047690577778404</v>
      </c>
      <c r="AU776" s="25">
        <v>0.6446824968406446</v>
      </c>
      <c r="AW776" s="1">
        <v>13.024428344094209</v>
      </c>
      <c r="AX776" s="1">
        <v>14.975080269201754</v>
      </c>
      <c r="AY776" s="2">
        <v>1403592.9222396757</v>
      </c>
      <c r="AZ776" s="1">
        <v>14.984815289867143</v>
      </c>
      <c r="BA776" s="1">
        <v>16.94466389913514</v>
      </c>
      <c r="BB776" s="2">
        <v>1178365.5225787917</v>
      </c>
      <c r="BC776" s="2">
        <f t="shared" ref="BC776:BC839" si="104">BB776-AY776</f>
        <v>-225227.39966088394</v>
      </c>
      <c r="BD776" s="242">
        <f t="shared" ref="BD776:BD839" si="105">AZ776-AW776</f>
        <v>1.9603869457729335</v>
      </c>
      <c r="BE776" s="510">
        <f t="shared" si="99"/>
        <v>-114889.25701455443</v>
      </c>
      <c r="BF776" s="161">
        <f t="shared" si="100"/>
        <v>680315.61281539779</v>
      </c>
      <c r="BG776" s="2">
        <f t="shared" si="101"/>
        <v>1219204.9237999511</v>
      </c>
      <c r="BI776">
        <f t="shared" si="102"/>
        <v>0</v>
      </c>
      <c r="BJ776" s="90">
        <f t="shared" si="103"/>
        <v>1</v>
      </c>
      <c r="BP776" s="206">
        <f t="shared" ref="BP776:BP839" si="106">MAX(BF776,BG776)</f>
        <v>1219204.9237999511</v>
      </c>
    </row>
    <row r="777" spans="1:68">
      <c r="A777" s="11">
        <v>771</v>
      </c>
      <c r="C777" s="25">
        <v>0.92418345817795555</v>
      </c>
      <c r="D777" s="25">
        <v>7.581654182204442E-2</v>
      </c>
      <c r="E777" s="426" t="e">
        <v>#REF!</v>
      </c>
      <c r="F777" s="25">
        <v>0.85674388909845267</v>
      </c>
      <c r="G777" s="25">
        <v>0.14325611090154733</v>
      </c>
      <c r="H777" s="426" t="e">
        <v>#REF!</v>
      </c>
      <c r="I777" s="25">
        <v>0.77128823909639543</v>
      </c>
      <c r="J777" s="25">
        <v>0.22871176090360459</v>
      </c>
      <c r="K777" s="426" t="e">
        <v>#REF!</v>
      </c>
      <c r="L777" s="25">
        <v>0.12362742468666144</v>
      </c>
      <c r="M777" s="25">
        <v>0.49641120765403624</v>
      </c>
      <c r="N777" s="25">
        <v>0.37996136765930233</v>
      </c>
      <c r="O777" s="25">
        <v>-10.882651548025461</v>
      </c>
      <c r="P777" s="25">
        <v>3.1978133962102473E-2</v>
      </c>
      <c r="Q777" s="25">
        <v>7.1947784190958976E-5</v>
      </c>
      <c r="R777" s="25">
        <v>1.0543638108291695</v>
      </c>
      <c r="S777" s="146"/>
      <c r="T777">
        <v>0.98867274337125954</v>
      </c>
      <c r="U777">
        <v>0.44404101581573746</v>
      </c>
      <c r="V777">
        <v>0.3049465995046951</v>
      </c>
      <c r="W777">
        <v>1</v>
      </c>
      <c r="Y777" s="2">
        <v>1290.0061101205065</v>
      </c>
      <c r="Z777" s="2">
        <v>1123.8414838360122</v>
      </c>
      <c r="AA777" s="2">
        <v>1068.8001857311415</v>
      </c>
      <c r="AB777" s="2">
        <v>1728.770345772547</v>
      </c>
      <c r="AC777" s="2">
        <v>150.55193939849576</v>
      </c>
      <c r="AD777" s="2">
        <v>5332.7042602134734</v>
      </c>
      <c r="AE777" s="2">
        <v>534.29231345814128</v>
      </c>
      <c r="AF777" s="2">
        <v>1220.0361076383406</v>
      </c>
      <c r="AG777" s="2">
        <v>108.0046687931996</v>
      </c>
      <c r="AH777" s="2">
        <v>754.31065440289717</v>
      </c>
      <c r="AI777" s="2">
        <v>444833.89451290475</v>
      </c>
      <c r="AJ777" s="2">
        <v>413701.17453555483</v>
      </c>
      <c r="AL777" s="25">
        <v>0.92076041260126584</v>
      </c>
      <c r="AM777" s="25">
        <v>0.91098250325384911</v>
      </c>
      <c r="AN777" s="25">
        <v>0.90356135896666423</v>
      </c>
      <c r="AO777" s="25">
        <v>0.85273880931671087</v>
      </c>
      <c r="AP777" s="25">
        <v>0.71655497864619666</v>
      </c>
      <c r="AQ777" s="25">
        <v>0.92076041260126584</v>
      </c>
      <c r="AR777" s="25">
        <v>0.91098250325384911</v>
      </c>
      <c r="AS777" s="25">
        <v>0.90356135896666423</v>
      </c>
      <c r="AT777" s="25">
        <v>0.85273880931671087</v>
      </c>
      <c r="AU777" s="25">
        <v>0.71655497864619666</v>
      </c>
      <c r="AW777" s="1">
        <v>13.294387677910287</v>
      </c>
      <c r="AX777" s="1">
        <v>15.089216150043846</v>
      </c>
      <c r="AY777" s="2">
        <v>1409953.8809301252</v>
      </c>
      <c r="AZ777" s="1">
        <v>15.370892344591828</v>
      </c>
      <c r="BA777" s="1">
        <v>17.199941411392633</v>
      </c>
      <c r="BB777" s="2">
        <v>1115991.9788183633</v>
      </c>
      <c r="BC777" s="2">
        <f t="shared" si="104"/>
        <v>-293961.90211176197</v>
      </c>
      <c r="BD777" s="242">
        <f t="shared" si="105"/>
        <v>2.0765046666815419</v>
      </c>
      <c r="BE777" s="510">
        <f t="shared" si="99"/>
        <v>-141565.7315047319</v>
      </c>
      <c r="BF777" s="161">
        <f t="shared" si="100"/>
        <v>717148.14753552061</v>
      </c>
      <c r="BG777" s="2">
        <f t="shared" si="101"/>
        <v>1343350.7963163292</v>
      </c>
      <c r="BI777">
        <f t="shared" si="102"/>
        <v>0</v>
      </c>
      <c r="BJ777" s="90">
        <f t="shared" si="103"/>
        <v>1</v>
      </c>
      <c r="BP777" s="206">
        <f t="shared" si="106"/>
        <v>1343350.7963163292</v>
      </c>
    </row>
    <row r="778" spans="1:68">
      <c r="A778" s="11">
        <v>772</v>
      </c>
      <c r="C778" s="25">
        <v>0.92016861424422491</v>
      </c>
      <c r="D778" s="25">
        <v>7.9831385755775142E-2</v>
      </c>
      <c r="E778" s="426" t="e">
        <v>#REF!</v>
      </c>
      <c r="F778" s="25">
        <v>0.85356854237737423</v>
      </c>
      <c r="G778" s="25">
        <v>0.14643145762262572</v>
      </c>
      <c r="H778" s="426" t="e">
        <v>#REF!</v>
      </c>
      <c r="I778" s="25">
        <v>0.73621280061474303</v>
      </c>
      <c r="J778" s="25">
        <v>0.26378719938525691</v>
      </c>
      <c r="K778" s="426" t="e">
        <v>#REF!</v>
      </c>
      <c r="L778" s="25">
        <v>0.12409356959969403</v>
      </c>
      <c r="M778" s="25">
        <v>0.50146418607473342</v>
      </c>
      <c r="N778" s="25">
        <v>0.37444224432557255</v>
      </c>
      <c r="O778" s="25">
        <v>-11.280420526054021</v>
      </c>
      <c r="P778" s="25">
        <v>3.3378093107679044E-2</v>
      </c>
      <c r="Q778" s="25">
        <v>5.1263035783819396E-5</v>
      </c>
      <c r="R778" s="25">
        <v>1.0989461561701022</v>
      </c>
      <c r="S778" s="146"/>
      <c r="T778">
        <v>1.076932867227101</v>
      </c>
      <c r="U778">
        <v>0.45285555699742797</v>
      </c>
      <c r="V778">
        <v>0.34921413751057856</v>
      </c>
      <c r="W778">
        <v>1</v>
      </c>
      <c r="Y778" s="2">
        <v>121.83930158276249</v>
      </c>
      <c r="Z778" s="2">
        <v>3821.7029665042378</v>
      </c>
      <c r="AA778" s="2">
        <v>200.5810482304374</v>
      </c>
      <c r="AB778" s="2">
        <v>2054.6661957964684</v>
      </c>
      <c r="AC778" s="2">
        <v>138.97436164148053</v>
      </c>
      <c r="AD778" s="2">
        <v>2282.9161117650515</v>
      </c>
      <c r="AE778" s="2">
        <v>578.50846685697366</v>
      </c>
      <c r="AF778" s="2">
        <v>597.94493300507986</v>
      </c>
      <c r="AG778" s="2">
        <v>78.352683731304694</v>
      </c>
      <c r="AH778" s="2">
        <v>536.80608293496584</v>
      </c>
      <c r="AI778" s="2">
        <v>525709.16494782211</v>
      </c>
      <c r="AJ778" s="2">
        <v>493896.17526001454</v>
      </c>
      <c r="AL778" s="25">
        <v>0.91804873506355555</v>
      </c>
      <c r="AM778" s="25">
        <v>0.91446407629022386</v>
      </c>
      <c r="AN778" s="25">
        <v>0.90368858301843547</v>
      </c>
      <c r="AO778" s="25">
        <v>0.86673554439788925</v>
      </c>
      <c r="AP778" s="25">
        <v>0.74397261707422691</v>
      </c>
      <c r="AQ778" s="25">
        <v>0.91804873506355555</v>
      </c>
      <c r="AR778" s="25">
        <v>0.91446407629022386</v>
      </c>
      <c r="AS778" s="25">
        <v>0.90368858301843547</v>
      </c>
      <c r="AT778" s="25">
        <v>0.86673554439788925</v>
      </c>
      <c r="AU778" s="25">
        <v>0.74397261707422691</v>
      </c>
      <c r="AW778" s="1">
        <v>13.429062730608321</v>
      </c>
      <c r="AX778" s="1">
        <v>15.152590472881485</v>
      </c>
      <c r="AY778" s="2">
        <v>1645339.1182048975</v>
      </c>
      <c r="AZ778" s="1">
        <v>15.094820419877042</v>
      </c>
      <c r="BA778" s="1">
        <v>16.866691424950641</v>
      </c>
      <c r="BB778" s="2">
        <v>1278493.6691598464</v>
      </c>
      <c r="BC778" s="2">
        <f t="shared" si="104"/>
        <v>-366845.44904505112</v>
      </c>
      <c r="BD778" s="242">
        <f t="shared" si="105"/>
        <v>1.6657576892687214</v>
      </c>
      <c r="BE778" s="510">
        <f t="shared" si="99"/>
        <v>-220227.378452684</v>
      </c>
      <c r="BF778" s="161">
        <f t="shared" si="100"/>
        <v>503310.91869243397</v>
      </c>
      <c r="BG778" s="2">
        <f t="shared" si="101"/>
        <v>1136677.5980204805</v>
      </c>
      <c r="BI778">
        <f t="shared" si="102"/>
        <v>0</v>
      </c>
      <c r="BJ778" s="90">
        <f t="shared" si="103"/>
        <v>1</v>
      </c>
      <c r="BP778" s="206">
        <f t="shared" si="106"/>
        <v>1136677.5980204805</v>
      </c>
    </row>
    <row r="779" spans="1:68">
      <c r="A779" s="11">
        <v>773</v>
      </c>
      <c r="C779" s="25">
        <v>0.92086083486917003</v>
      </c>
      <c r="D779" s="25">
        <v>7.9139165130829942E-2</v>
      </c>
      <c r="E779" s="426" t="e">
        <v>#REF!</v>
      </c>
      <c r="F779" s="25">
        <v>0.85419932210228111</v>
      </c>
      <c r="G779" s="25">
        <v>0.14580067789771889</v>
      </c>
      <c r="H779" s="426" t="e">
        <v>#REF!</v>
      </c>
      <c r="I779" s="25">
        <v>0.75216261975562215</v>
      </c>
      <c r="J779" s="25">
        <v>0.2478373802443779</v>
      </c>
      <c r="K779" s="426" t="e">
        <v>#REF!</v>
      </c>
      <c r="L779" s="25">
        <v>0.16989887921092711</v>
      </c>
      <c r="M779" s="25">
        <v>0.4981318727052379</v>
      </c>
      <c r="N779" s="25">
        <v>0.33196924808383493</v>
      </c>
      <c r="O779" s="25">
        <v>-11.218491926106013</v>
      </c>
      <c r="P779" s="25">
        <v>3.5416287271492528E-2</v>
      </c>
      <c r="Q779" s="25">
        <v>5.9412384461860507E-5</v>
      </c>
      <c r="R779" s="25">
        <v>1.0799440590438187</v>
      </c>
      <c r="S779" s="146"/>
      <c r="T779">
        <v>1.0038661804360995</v>
      </c>
      <c r="U779">
        <v>0.45363138175683965</v>
      </c>
      <c r="V779">
        <v>0.33170628506022609</v>
      </c>
      <c r="W779">
        <v>1</v>
      </c>
      <c r="Y779" s="2">
        <v>1641.3752789784876</v>
      </c>
      <c r="Z779" s="2">
        <v>3745.3506767241588</v>
      </c>
      <c r="AA779" s="2">
        <v>2294.239725603682</v>
      </c>
      <c r="AB779" s="2">
        <v>247.14910849181092</v>
      </c>
      <c r="AC779" s="2">
        <v>469.89219227126523</v>
      </c>
      <c r="AD779" s="2">
        <v>16.363965688476608</v>
      </c>
      <c r="AE779" s="2">
        <v>496.04824407242029</v>
      </c>
      <c r="AF779" s="2">
        <v>1179.6867050813105</v>
      </c>
      <c r="AG779" s="2">
        <v>88.043236589290132</v>
      </c>
      <c r="AH779" s="2">
        <v>443.23585249153365</v>
      </c>
      <c r="AI779" s="2">
        <v>415777.39066433668</v>
      </c>
      <c r="AJ779" s="2">
        <v>383880.19830727932</v>
      </c>
      <c r="AL779" s="25">
        <v>0.92218997890739773</v>
      </c>
      <c r="AM779" s="25">
        <v>0.91072169759568034</v>
      </c>
      <c r="AN779" s="25">
        <v>0.90674423410029481</v>
      </c>
      <c r="AO779" s="25">
        <v>0.88441662446942715</v>
      </c>
      <c r="AP779" s="25">
        <v>0.73957570021373198</v>
      </c>
      <c r="AQ779" s="25">
        <v>0.92218997890739773</v>
      </c>
      <c r="AR779" s="25">
        <v>0.91072169759568034</v>
      </c>
      <c r="AS779" s="25">
        <v>0.90674423410029481</v>
      </c>
      <c r="AT779" s="25">
        <v>0.88441662446942715</v>
      </c>
      <c r="AU779" s="25">
        <v>0.73957570021373198</v>
      </c>
      <c r="AW779" s="1">
        <v>13.511357408270563</v>
      </c>
      <c r="AX779" s="1">
        <v>15.273352913274183</v>
      </c>
      <c r="AY779" s="2">
        <v>1493124.5973076397</v>
      </c>
      <c r="AZ779" s="1">
        <v>15.383597816893381</v>
      </c>
      <c r="BA779" s="1">
        <v>17.180381823889451</v>
      </c>
      <c r="BB779" s="2">
        <v>1075685.1984932893</v>
      </c>
      <c r="BC779" s="2">
        <f t="shared" si="104"/>
        <v>-417439.39881435037</v>
      </c>
      <c r="BD779" s="242">
        <f t="shared" si="105"/>
        <v>1.8722404086228188</v>
      </c>
      <c r="BE779" s="510">
        <f t="shared" si="99"/>
        <v>-222962.49824102991</v>
      </c>
      <c r="BF779" s="161">
        <f t="shared" si="100"/>
        <v>668692.5880156504</v>
      </c>
      <c r="BG779" s="2">
        <f t="shared" si="101"/>
        <v>1385690.4522096519</v>
      </c>
      <c r="BI779">
        <f t="shared" si="102"/>
        <v>0</v>
      </c>
      <c r="BJ779" s="90">
        <f t="shared" si="103"/>
        <v>1</v>
      </c>
      <c r="BP779" s="206">
        <f t="shared" si="106"/>
        <v>1385690.4522096519</v>
      </c>
    </row>
    <row r="780" spans="1:68">
      <c r="A780" s="11">
        <v>774</v>
      </c>
      <c r="C780" s="25">
        <v>0.9286876575730002</v>
      </c>
      <c r="D780" s="25">
        <v>7.1312342426999839E-2</v>
      </c>
      <c r="E780" s="426" t="e">
        <v>#REF!</v>
      </c>
      <c r="F780" s="25">
        <v>0.8608874541789483</v>
      </c>
      <c r="G780" s="25">
        <v>0.13911254582105168</v>
      </c>
      <c r="H780" s="426" t="e">
        <v>#REF!</v>
      </c>
      <c r="I780" s="25">
        <v>0.75337229581613441</v>
      </c>
      <c r="J780" s="25">
        <v>0.24662770418386562</v>
      </c>
      <c r="K780" s="426" t="e">
        <v>#REF!</v>
      </c>
      <c r="L780" s="25">
        <v>0.12365136227384177</v>
      </c>
      <c r="M780" s="25">
        <v>0.50268818851062891</v>
      </c>
      <c r="N780" s="25">
        <v>0.37366044921552932</v>
      </c>
      <c r="O780" s="25">
        <v>-11.155819177153274</v>
      </c>
      <c r="P780" s="25">
        <v>3.1124898035594411E-2</v>
      </c>
      <c r="Q780" s="25">
        <v>5.2822492710518025E-5</v>
      </c>
      <c r="R780" s="25">
        <v>1.0949555426484021</v>
      </c>
      <c r="S780" s="146"/>
      <c r="T780">
        <v>0.92858219713813361</v>
      </c>
      <c r="U780">
        <v>0.4347511894578483</v>
      </c>
      <c r="V780">
        <v>0.33030086189774766</v>
      </c>
      <c r="W780">
        <v>1</v>
      </c>
      <c r="Y780" s="2">
        <v>1123.1345998002348</v>
      </c>
      <c r="Z780" s="2">
        <v>2209.1523906100401</v>
      </c>
      <c r="AA780" s="2">
        <v>711.8233979210255</v>
      </c>
      <c r="AB780" s="2">
        <v>35942.548662543719</v>
      </c>
      <c r="AC780" s="2">
        <v>299.93642216949371</v>
      </c>
      <c r="AD780" s="2">
        <v>59.790027194927823</v>
      </c>
      <c r="AE780" s="2">
        <v>538.48803449875697</v>
      </c>
      <c r="AF780" s="2">
        <v>942.2972918341917</v>
      </c>
      <c r="AG780" s="2">
        <v>133.78941966105984</v>
      </c>
      <c r="AH780" s="2">
        <v>278.86851168617045</v>
      </c>
      <c r="AI780" s="2">
        <v>507046.29993125307</v>
      </c>
      <c r="AJ780" s="2">
        <v>468653.58977158746</v>
      </c>
      <c r="AL780" s="25">
        <v>0.92096501344094306</v>
      </c>
      <c r="AM780" s="25">
        <v>0.9078060237944926</v>
      </c>
      <c r="AN780" s="25">
        <v>0.9041101544516682</v>
      </c>
      <c r="AO780" s="25">
        <v>0.89324967930297172</v>
      </c>
      <c r="AP780" s="25">
        <v>0.6161319215014005</v>
      </c>
      <c r="AQ780" s="25">
        <v>0.92096501344094306</v>
      </c>
      <c r="AR780" s="25">
        <v>0.9078060237944926</v>
      </c>
      <c r="AS780" s="25">
        <v>0.9041101544516682</v>
      </c>
      <c r="AT780" s="25">
        <v>0.89324967930297172</v>
      </c>
      <c r="AU780" s="25">
        <v>0.6161319215014005</v>
      </c>
      <c r="AW780" s="1">
        <v>13.06371933076735</v>
      </c>
      <c r="AX780" s="1">
        <v>15.072715078920165</v>
      </c>
      <c r="AY780" s="2">
        <v>1592427.7001789853</v>
      </c>
      <c r="AZ780" s="1">
        <v>15.314559796550894</v>
      </c>
      <c r="BA780" s="1">
        <v>17.287466319049837</v>
      </c>
      <c r="BB780" s="2">
        <v>1683949.4296109364</v>
      </c>
      <c r="BC780" s="2">
        <f t="shared" si="104"/>
        <v>91521.729431951186</v>
      </c>
      <c r="BD780" s="242">
        <f t="shared" si="105"/>
        <v>2.2508404657835435</v>
      </c>
      <c r="BE780" s="510">
        <f t="shared" si="99"/>
        <v>40661.135617219952</v>
      </c>
      <c r="BF780" s="161">
        <f t="shared" si="100"/>
        <v>497767.39274379076</v>
      </c>
      <c r="BG780" s="2">
        <f t="shared" si="101"/>
        <v>766380.13783720648</v>
      </c>
      <c r="BI780">
        <f t="shared" si="102"/>
        <v>0</v>
      </c>
      <c r="BJ780" s="90">
        <f t="shared" si="103"/>
        <v>1</v>
      </c>
      <c r="BP780" s="206">
        <f t="shared" si="106"/>
        <v>766380.13783720648</v>
      </c>
    </row>
    <row r="781" spans="1:68">
      <c r="A781" s="11">
        <v>775</v>
      </c>
      <c r="C781" s="25">
        <v>0.91930161151365808</v>
      </c>
      <c r="D781" s="25">
        <v>8.0698388486341963E-2</v>
      </c>
      <c r="E781" s="426" t="e">
        <v>#REF!</v>
      </c>
      <c r="F781" s="25">
        <v>0.85484759756712636</v>
      </c>
      <c r="G781" s="25">
        <v>0.14515240243287367</v>
      </c>
      <c r="H781" s="426" t="e">
        <v>#REF!</v>
      </c>
      <c r="I781" s="25">
        <v>0.75151535695362903</v>
      </c>
      <c r="J781" s="25">
        <v>0.24848464304637094</v>
      </c>
      <c r="K781" s="426" t="e">
        <v>#REF!</v>
      </c>
      <c r="L781" s="25">
        <v>0.19821249970601457</v>
      </c>
      <c r="M781" s="25">
        <v>0.49943323751698931</v>
      </c>
      <c r="N781" s="25">
        <v>0.30235426277699612</v>
      </c>
      <c r="O781" s="25">
        <v>-11.212445254584107</v>
      </c>
      <c r="P781" s="25">
        <v>3.5298792377160527E-2</v>
      </c>
      <c r="Q781" s="25">
        <v>5.9478480997086787E-5</v>
      </c>
      <c r="R781" s="25">
        <v>1.0713376411744853</v>
      </c>
      <c r="S781" s="146"/>
      <c r="T781">
        <v>1.0210860243615176</v>
      </c>
      <c r="U781">
        <v>0.457802305218801</v>
      </c>
      <c r="V781">
        <v>0.3303735679053027</v>
      </c>
      <c r="W781">
        <v>1</v>
      </c>
      <c r="Y781" s="2">
        <v>803.41275632791189</v>
      </c>
      <c r="Z781" s="2">
        <v>9071.8012046269305</v>
      </c>
      <c r="AA781" s="2">
        <v>5470.4860701517937</v>
      </c>
      <c r="AB781" s="2">
        <v>670.57481278773764</v>
      </c>
      <c r="AC781" s="2">
        <v>104.77352329135381</v>
      </c>
      <c r="AD781" s="2">
        <v>2049.3895959134429</v>
      </c>
      <c r="AE781" s="2">
        <v>544.3128765131338</v>
      </c>
      <c r="AF781" s="2">
        <v>787.73459601075319</v>
      </c>
      <c r="AG781" s="2">
        <v>172.41485031462096</v>
      </c>
      <c r="AH781" s="2">
        <v>378.039268035681</v>
      </c>
      <c r="AI781" s="2">
        <v>430221.56222384796</v>
      </c>
      <c r="AJ781" s="2">
        <v>394254.07150843443</v>
      </c>
      <c r="AL781" s="25">
        <v>0.91520968082919996</v>
      </c>
      <c r="AM781" s="25">
        <v>0.91267674043818636</v>
      </c>
      <c r="AN781" s="25">
        <v>0.91400175268660711</v>
      </c>
      <c r="AO781" s="25">
        <v>0.84872570026574934</v>
      </c>
      <c r="AP781" s="25">
        <v>0.57026528368088159</v>
      </c>
      <c r="AQ781" s="25">
        <v>0.91520968082919996</v>
      </c>
      <c r="AR781" s="25">
        <v>0.91267674043818636</v>
      </c>
      <c r="AS781" s="25">
        <v>0.91400175268660711</v>
      </c>
      <c r="AT781" s="25">
        <v>0.84872570026574934</v>
      </c>
      <c r="AU781" s="25">
        <v>0.57026528368088159</v>
      </c>
      <c r="AW781" s="1">
        <v>13.137490675627154</v>
      </c>
      <c r="AX781" s="1">
        <v>15.57550208956714</v>
      </c>
      <c r="AY781" s="2">
        <v>1735680.9613221057</v>
      </c>
      <c r="AZ781" s="1">
        <v>15.065863163983899</v>
      </c>
      <c r="BA781" s="1">
        <v>17.354431933800232</v>
      </c>
      <c r="BB781" s="2">
        <v>1302011.9392807542</v>
      </c>
      <c r="BC781" s="2">
        <f t="shared" si="104"/>
        <v>-433669.02204135153</v>
      </c>
      <c r="BD781" s="242">
        <f t="shared" si="105"/>
        <v>1.9283724883567448</v>
      </c>
      <c r="BE781" s="510">
        <f t="shared" si="99"/>
        <v>-224888.61703835079</v>
      </c>
      <c r="BF781" s="161">
        <f t="shared" si="100"/>
        <v>366317.54677823908</v>
      </c>
      <c r="BG781" s="2">
        <f t="shared" si="101"/>
        <v>1108526.1669566694</v>
      </c>
      <c r="BI781">
        <f t="shared" si="102"/>
        <v>0</v>
      </c>
      <c r="BJ781" s="90">
        <f t="shared" si="103"/>
        <v>1</v>
      </c>
      <c r="BP781" s="206">
        <f t="shared" si="106"/>
        <v>1108526.1669566694</v>
      </c>
    </row>
    <row r="782" spans="1:68">
      <c r="A782" s="11">
        <v>776</v>
      </c>
      <c r="C782" s="25">
        <v>0.93312635056314575</v>
      </c>
      <c r="D782" s="25">
        <v>6.6873649436854241E-2</v>
      </c>
      <c r="E782" s="426" t="e">
        <v>#REF!</v>
      </c>
      <c r="F782" s="25">
        <v>0.86181587774397128</v>
      </c>
      <c r="G782" s="25">
        <v>0.13818412225602872</v>
      </c>
      <c r="H782" s="426" t="e">
        <v>#REF!</v>
      </c>
      <c r="I782" s="25">
        <v>0.75783515305035254</v>
      </c>
      <c r="J782" s="25">
        <v>0.24216484694964743</v>
      </c>
      <c r="K782" s="426" t="e">
        <v>#REF!</v>
      </c>
      <c r="L782" s="25">
        <v>5.7125417722740934E-2</v>
      </c>
      <c r="M782" s="25">
        <v>0.49850627295140426</v>
      </c>
      <c r="N782" s="25">
        <v>0.4443683093258548</v>
      </c>
      <c r="O782" s="25">
        <v>-11.478158285480259</v>
      </c>
      <c r="P782" s="25">
        <v>3.4518371360395865E-2</v>
      </c>
      <c r="Q782" s="25">
        <v>4.4129295970564223E-5</v>
      </c>
      <c r="R782" s="25">
        <v>1.1205818106848131</v>
      </c>
      <c r="S782" s="146"/>
      <c r="T782">
        <v>0.83381436545995136</v>
      </c>
      <c r="U782">
        <v>0.42719082948572779</v>
      </c>
      <c r="V782">
        <v>0.32169275046088636</v>
      </c>
      <c r="W782">
        <v>1</v>
      </c>
      <c r="Y782" s="2">
        <v>502.97374755475386</v>
      </c>
      <c r="Z782" s="2">
        <v>875.01205683951093</v>
      </c>
      <c r="AA782" s="2">
        <v>1038.5041037864839</v>
      </c>
      <c r="AB782" s="2">
        <v>731.1051819833757</v>
      </c>
      <c r="AC782" s="2">
        <v>978.33921522209971</v>
      </c>
      <c r="AD782" s="2">
        <v>127.99543926488286</v>
      </c>
      <c r="AE782" s="2">
        <v>525.21569296581777</v>
      </c>
      <c r="AF782" s="2">
        <v>1212.584636738703</v>
      </c>
      <c r="AG782" s="2">
        <v>153.79537775027418</v>
      </c>
      <c r="AH782" s="2">
        <v>368.01540216649255</v>
      </c>
      <c r="AI782" s="2">
        <v>519604.30334675725</v>
      </c>
      <c r="AJ782" s="2">
        <v>496517.78407628223</v>
      </c>
      <c r="AL782" s="25">
        <v>0.91572052951508776</v>
      </c>
      <c r="AM782" s="25">
        <v>0.9169495414840787</v>
      </c>
      <c r="AN782" s="25">
        <v>0.89568239526747639</v>
      </c>
      <c r="AO782" s="25">
        <v>0.85572132846928928</v>
      </c>
      <c r="AP782" s="25">
        <v>0.7976493139421359</v>
      </c>
      <c r="AQ782" s="25">
        <v>0.91572052951508776</v>
      </c>
      <c r="AR782" s="25">
        <v>0.9169495414840787</v>
      </c>
      <c r="AS782" s="25">
        <v>0.89568239526747639</v>
      </c>
      <c r="AT782" s="25">
        <v>0.85572132846928928</v>
      </c>
      <c r="AU782" s="25">
        <v>0.7976493139421359</v>
      </c>
      <c r="AW782" s="1">
        <v>12.900843667984716</v>
      </c>
      <c r="AX782" s="1">
        <v>14.422622149075526</v>
      </c>
      <c r="AY782" s="2">
        <v>1397502.0472841621</v>
      </c>
      <c r="AZ782" s="1">
        <v>15.480065651047976</v>
      </c>
      <c r="BA782" s="1">
        <v>17.144229398243624</v>
      </c>
      <c r="BB782" s="2">
        <v>919083.41595493245</v>
      </c>
      <c r="BC782" s="2">
        <f t="shared" si="104"/>
        <v>-478418.63132922968</v>
      </c>
      <c r="BD782" s="242">
        <f t="shared" si="105"/>
        <v>2.5792219830632597</v>
      </c>
      <c r="BE782" s="510">
        <f t="shared" si="99"/>
        <v>-185489.5136870023</v>
      </c>
      <c r="BF782" s="161">
        <f t="shared" si="100"/>
        <v>666632.93959339242</v>
      </c>
      <c r="BG782" s="2">
        <f t="shared" si="101"/>
        <v>1557727.0882127434</v>
      </c>
      <c r="BI782">
        <f t="shared" si="102"/>
        <v>0</v>
      </c>
      <c r="BJ782" s="90">
        <f t="shared" si="103"/>
        <v>1</v>
      </c>
      <c r="BP782" s="206">
        <f t="shared" si="106"/>
        <v>1557727.0882127434</v>
      </c>
    </row>
    <row r="783" spans="1:68">
      <c r="A783" s="11">
        <v>777</v>
      </c>
      <c r="C783" s="25">
        <v>0.92970820643455498</v>
      </c>
      <c r="D783" s="25">
        <v>7.0291793565445071E-2</v>
      </c>
      <c r="E783" s="426" t="e">
        <v>#REF!</v>
      </c>
      <c r="F783" s="25">
        <v>0.86184191615607308</v>
      </c>
      <c r="G783" s="25">
        <v>0.13815808384392686</v>
      </c>
      <c r="H783" s="426" t="e">
        <v>#REF!</v>
      </c>
      <c r="I783" s="25">
        <v>0.7654612074961068</v>
      </c>
      <c r="J783" s="25">
        <v>0.23453879250389323</v>
      </c>
      <c r="K783" s="426" t="e">
        <v>#REF!</v>
      </c>
      <c r="L783" s="25">
        <v>0.16393658153745688</v>
      </c>
      <c r="M783" s="25">
        <v>0.50163599087978983</v>
      </c>
      <c r="N783" s="25">
        <v>0.33442742758275329</v>
      </c>
      <c r="O783" s="25">
        <v>-11.114929542060693</v>
      </c>
      <c r="P783" s="25">
        <v>3.4566733906569315E-2</v>
      </c>
      <c r="Q783" s="25">
        <v>6.3585397185374293E-5</v>
      </c>
      <c r="R783" s="25">
        <v>1.0708362538547185</v>
      </c>
      <c r="S783" s="146"/>
      <c r="T783">
        <v>0.91887541043442345</v>
      </c>
      <c r="U783">
        <v>0.43079482041446754</v>
      </c>
      <c r="V783">
        <v>0.31289955921468343</v>
      </c>
      <c r="W783">
        <v>1</v>
      </c>
      <c r="Y783" s="2">
        <v>1885.0575405330403</v>
      </c>
      <c r="Z783" s="2">
        <v>4505.6830952054297</v>
      </c>
      <c r="AA783" s="2">
        <v>583.30654892618895</v>
      </c>
      <c r="AB783" s="2">
        <v>14377.932954680002</v>
      </c>
      <c r="AC783" s="2">
        <v>345.21362395235923</v>
      </c>
      <c r="AD783" s="2">
        <v>1234.2608655546048</v>
      </c>
      <c r="AE783" s="2">
        <v>543.79675208219362</v>
      </c>
      <c r="AF783" s="2">
        <v>1300.3054373311866</v>
      </c>
      <c r="AG783" s="2">
        <v>104.43210824437267</v>
      </c>
      <c r="AH783" s="2">
        <v>298.81872269733367</v>
      </c>
      <c r="AI783" s="2">
        <v>497560.24909183336</v>
      </c>
      <c r="AJ783" s="2">
        <v>459919.54586779705</v>
      </c>
      <c r="AL783" s="25">
        <v>0.91906423459786513</v>
      </c>
      <c r="AM783" s="25">
        <v>0.9126582656532195</v>
      </c>
      <c r="AN783" s="25">
        <v>0.90778860300025654</v>
      </c>
      <c r="AO783" s="25">
        <v>0.89747200413887174</v>
      </c>
      <c r="AP783" s="25">
        <v>0.59626464861616668</v>
      </c>
      <c r="AQ783" s="25">
        <v>0.91906423459786513</v>
      </c>
      <c r="AR783" s="25">
        <v>0.9126582656532195</v>
      </c>
      <c r="AS783" s="25">
        <v>0.90778860300025654</v>
      </c>
      <c r="AT783" s="25">
        <v>0.89747200413887174</v>
      </c>
      <c r="AU783" s="25">
        <v>0.59626464861616668</v>
      </c>
      <c r="AW783" s="1">
        <v>13.205543325831952</v>
      </c>
      <c r="AX783" s="1">
        <v>15.378037480139078</v>
      </c>
      <c r="AY783" s="2">
        <v>1770812.0036398382</v>
      </c>
      <c r="AZ783" s="1">
        <v>15.511516024767859</v>
      </c>
      <c r="BA783" s="1">
        <v>17.579849803455225</v>
      </c>
      <c r="BB783" s="2">
        <v>1411264.9364326173</v>
      </c>
      <c r="BC783" s="2">
        <f t="shared" si="104"/>
        <v>-359547.06720722094</v>
      </c>
      <c r="BD783" s="242">
        <f t="shared" si="105"/>
        <v>2.3059726989359071</v>
      </c>
      <c r="BE783" s="510">
        <f t="shared" si="99"/>
        <v>-155919.91499861825</v>
      </c>
      <c r="BF783" s="161">
        <f t="shared" si="100"/>
        <v>342074.92849327438</v>
      </c>
      <c r="BG783" s="2">
        <f t="shared" si="101"/>
        <v>1070577.62753024</v>
      </c>
      <c r="BI783">
        <f t="shared" si="102"/>
        <v>0</v>
      </c>
      <c r="BJ783" s="90">
        <f t="shared" si="103"/>
        <v>1</v>
      </c>
      <c r="BP783" s="206">
        <f t="shared" si="106"/>
        <v>1070577.62753024</v>
      </c>
    </row>
    <row r="784" spans="1:68">
      <c r="A784" s="11">
        <v>778</v>
      </c>
      <c r="C784" s="25">
        <v>0.92481149414892649</v>
      </c>
      <c r="D784" s="25">
        <v>7.5188505851073534E-2</v>
      </c>
      <c r="E784" s="426" t="e">
        <v>#REF!</v>
      </c>
      <c r="F784" s="25">
        <v>0.85678715180669207</v>
      </c>
      <c r="G784" s="25">
        <v>0.14321284819330793</v>
      </c>
      <c r="H784" s="426" t="e">
        <v>#REF!</v>
      </c>
      <c r="I784" s="25">
        <v>0.7744306846572262</v>
      </c>
      <c r="J784" s="25">
        <v>0.22556931534277375</v>
      </c>
      <c r="K784" s="426" t="e">
        <v>#REF!</v>
      </c>
      <c r="L784" s="25">
        <v>0.12216421421833379</v>
      </c>
      <c r="M784" s="25">
        <v>0.49857294918018902</v>
      </c>
      <c r="N784" s="25">
        <v>0.37926283660147719</v>
      </c>
      <c r="O784" s="25">
        <v>-11.320507164162951</v>
      </c>
      <c r="P784" s="25">
        <v>3.8008343737551013E-2</v>
      </c>
      <c r="Q784" s="25">
        <v>5.9820824180313677E-5</v>
      </c>
      <c r="R784" s="25">
        <v>1.059582117348814</v>
      </c>
      <c r="S784" s="146"/>
      <c r="T784">
        <v>0.98418972535756832</v>
      </c>
      <c r="U784">
        <v>0.44836588578627246</v>
      </c>
      <c r="V784">
        <v>0.29915319226025539</v>
      </c>
      <c r="W784">
        <v>1</v>
      </c>
      <c r="Y784" s="2">
        <v>845.43578407579298</v>
      </c>
      <c r="Z784" s="2">
        <v>1120.4809809915375</v>
      </c>
      <c r="AA784" s="2">
        <v>2977.717891545708</v>
      </c>
      <c r="AB784" s="2">
        <v>3842.4672532433547</v>
      </c>
      <c r="AC784" s="2">
        <v>2094.5682067431258</v>
      </c>
      <c r="AD784" s="2">
        <v>278.43406082569254</v>
      </c>
      <c r="AE784" s="2">
        <v>503.58507805220796</v>
      </c>
      <c r="AF784" s="2">
        <v>954.95933337970189</v>
      </c>
      <c r="AG784" s="2">
        <v>174.57450829714188</v>
      </c>
      <c r="AH784" s="2">
        <v>376.1090284466315</v>
      </c>
      <c r="AI784" s="2">
        <v>359797.70174720185</v>
      </c>
      <c r="AJ784" s="2">
        <v>324694.82932386809</v>
      </c>
      <c r="AL784" s="25">
        <v>0.91873947314947157</v>
      </c>
      <c r="AM784" s="25">
        <v>0.91737063917811057</v>
      </c>
      <c r="AN784" s="25">
        <v>0.90628694742107629</v>
      </c>
      <c r="AO784" s="25">
        <v>0.84107198598130906</v>
      </c>
      <c r="AP784" s="25">
        <v>0.69712701920331466</v>
      </c>
      <c r="AQ784" s="25">
        <v>0.91873947314947157</v>
      </c>
      <c r="AR784" s="25">
        <v>0.91737063917811057</v>
      </c>
      <c r="AS784" s="25">
        <v>0.90628694742107629</v>
      </c>
      <c r="AT784" s="25">
        <v>0.84107198598130906</v>
      </c>
      <c r="AU784" s="25">
        <v>0.69712701920331466</v>
      </c>
      <c r="AW784" s="1">
        <v>13.343316417952675</v>
      </c>
      <c r="AX784" s="1">
        <v>15.239366518778137</v>
      </c>
      <c r="AY784" s="2">
        <v>1192970.2182157503</v>
      </c>
      <c r="AZ784" s="1">
        <v>15.432406009115237</v>
      </c>
      <c r="BA784" s="1">
        <v>17.315932914354502</v>
      </c>
      <c r="BB784" s="2">
        <v>916600.71474161325</v>
      </c>
      <c r="BC784" s="2">
        <f t="shared" si="104"/>
        <v>-276369.50347413705</v>
      </c>
      <c r="BD784" s="242">
        <f t="shared" si="105"/>
        <v>2.089089591162562</v>
      </c>
      <c r="BE784" s="510">
        <f t="shared" si="99"/>
        <v>-132291.83881977008</v>
      </c>
      <c r="BF784" s="161">
        <f t="shared" si="100"/>
        <v>941960.40865667746</v>
      </c>
      <c r="BG784" s="2">
        <f t="shared" si="101"/>
        <v>1552584.2467168248</v>
      </c>
      <c r="BI784">
        <f t="shared" si="102"/>
        <v>0</v>
      </c>
      <c r="BJ784" s="90">
        <f t="shared" si="103"/>
        <v>1</v>
      </c>
      <c r="BP784" s="206">
        <f t="shared" si="106"/>
        <v>1552584.2467168248</v>
      </c>
    </row>
    <row r="785" spans="1:68">
      <c r="A785" s="11">
        <v>779</v>
      </c>
      <c r="C785" s="25">
        <v>0.92761214246486234</v>
      </c>
      <c r="D785" s="25">
        <v>7.238785753513767E-2</v>
      </c>
      <c r="E785" s="426" t="e">
        <v>#REF!</v>
      </c>
      <c r="F785" s="25">
        <v>0.8553344467601145</v>
      </c>
      <c r="G785" s="25">
        <v>0.14466555323988553</v>
      </c>
      <c r="H785" s="426" t="e">
        <v>#REF!</v>
      </c>
      <c r="I785" s="25">
        <v>0.73615625901793258</v>
      </c>
      <c r="J785" s="25">
        <v>0.26384374098206742</v>
      </c>
      <c r="K785" s="426" t="e">
        <v>#REF!</v>
      </c>
      <c r="L785" s="25">
        <v>0.15129718306319867</v>
      </c>
      <c r="M785" s="25">
        <v>0.50164420619599703</v>
      </c>
      <c r="N785" s="25">
        <v>0.3470586107408043</v>
      </c>
      <c r="O785" s="25">
        <v>-11.369421163893785</v>
      </c>
      <c r="P785" s="25">
        <v>3.5701842430971721E-2</v>
      </c>
      <c r="Q785" s="25">
        <v>5.1705635330867553E-5</v>
      </c>
      <c r="R785" s="25">
        <v>1.0928810833042002</v>
      </c>
      <c r="S785" s="146"/>
      <c r="T785">
        <v>0.97595383206143993</v>
      </c>
      <c r="U785">
        <v>0.44921198613384566</v>
      </c>
      <c r="V785">
        <v>0.35084769005779459</v>
      </c>
      <c r="W785">
        <v>1</v>
      </c>
      <c r="Y785" s="2">
        <v>350.15098772856044</v>
      </c>
      <c r="Z785" s="2">
        <v>166.65985005902175</v>
      </c>
      <c r="AA785" s="2">
        <v>210.53944162374492</v>
      </c>
      <c r="AB785" s="2">
        <v>275.434222072978</v>
      </c>
      <c r="AC785" s="2">
        <v>1301.9579505660895</v>
      </c>
      <c r="AD785" s="2">
        <v>430.82466765130852</v>
      </c>
      <c r="AE785" s="2">
        <v>603.96436556625304</v>
      </c>
      <c r="AF785" s="2">
        <v>1062.2767184825757</v>
      </c>
      <c r="AG785" s="2">
        <v>170.90750135375981</v>
      </c>
      <c r="AH785" s="2">
        <v>456.87943286683333</v>
      </c>
      <c r="AI785" s="2">
        <v>453420.35123185202</v>
      </c>
      <c r="AJ785" s="2">
        <v>426455.158906886</v>
      </c>
      <c r="AL785" s="25">
        <v>0.92049744641231634</v>
      </c>
      <c r="AM785" s="25">
        <v>0.91805959506165946</v>
      </c>
      <c r="AN785" s="25">
        <v>0.90592540979700498</v>
      </c>
      <c r="AO785" s="25">
        <v>0.90224274245106306</v>
      </c>
      <c r="AP785" s="25">
        <v>0.63570636224567867</v>
      </c>
      <c r="AQ785" s="25">
        <v>0.92049744641231634</v>
      </c>
      <c r="AR785" s="25">
        <v>0.91805959506165946</v>
      </c>
      <c r="AS785" s="25">
        <v>0.90592540979700498</v>
      </c>
      <c r="AT785" s="25">
        <v>0.90224274245106306</v>
      </c>
      <c r="AU785" s="25">
        <v>0.63570636224567867</v>
      </c>
      <c r="AW785" s="1">
        <v>13.3747023691222</v>
      </c>
      <c r="AX785" s="1">
        <v>15.378145863481237</v>
      </c>
      <c r="AY785" s="2">
        <v>1513871.7945032511</v>
      </c>
      <c r="AZ785" s="1">
        <v>15.319196730606432</v>
      </c>
      <c r="BA785" s="1">
        <v>17.270300820900594</v>
      </c>
      <c r="BB785" s="2">
        <v>1090932.070078467</v>
      </c>
      <c r="BC785" s="2">
        <f t="shared" si="104"/>
        <v>-422939.72442478407</v>
      </c>
      <c r="BD785" s="242">
        <f t="shared" si="105"/>
        <v>1.9444943614842316</v>
      </c>
      <c r="BE785" s="510">
        <f t="shared" si="99"/>
        <v>-217506.27453707522</v>
      </c>
      <c r="BF785" s="161">
        <f t="shared" si="100"/>
        <v>626080.58455630112</v>
      </c>
      <c r="BG785" s="2">
        <f t="shared" si="101"/>
        <v>1360139.4068185622</v>
      </c>
      <c r="BI785">
        <f t="shared" si="102"/>
        <v>0</v>
      </c>
      <c r="BJ785" s="90">
        <f t="shared" si="103"/>
        <v>1</v>
      </c>
      <c r="BP785" s="206">
        <f t="shared" si="106"/>
        <v>1360139.4068185622</v>
      </c>
    </row>
    <row r="786" spans="1:68">
      <c r="A786" s="11">
        <v>780</v>
      </c>
      <c r="C786" s="25">
        <v>0.91463035215669086</v>
      </c>
      <c r="D786" s="25">
        <v>8.5369647843309165E-2</v>
      </c>
      <c r="E786" s="426" t="e">
        <v>#REF!</v>
      </c>
      <c r="F786" s="25">
        <v>0.85419298848966418</v>
      </c>
      <c r="G786" s="25">
        <v>0.14580701151033587</v>
      </c>
      <c r="H786" s="426" t="e">
        <v>#REF!</v>
      </c>
      <c r="I786" s="25">
        <v>0.75877092004149449</v>
      </c>
      <c r="J786" s="25">
        <v>0.24122907995850551</v>
      </c>
      <c r="K786" s="426" t="e">
        <v>#REF!</v>
      </c>
      <c r="L786" s="25">
        <v>0.16651144176091387</v>
      </c>
      <c r="M786" s="25">
        <v>0.50143847877804693</v>
      </c>
      <c r="N786" s="25">
        <v>0.3320500794610392</v>
      </c>
      <c r="O786" s="25">
        <v>-10.923774947336561</v>
      </c>
      <c r="P786" s="25">
        <v>3.2141958846906044E-2</v>
      </c>
      <c r="Q786" s="25">
        <v>6.952579829603775E-5</v>
      </c>
      <c r="R786" s="25">
        <v>1.0587015203090282</v>
      </c>
      <c r="S786" s="146"/>
      <c r="T786">
        <v>1.1108045893280911</v>
      </c>
      <c r="U786">
        <v>0.45799301763921113</v>
      </c>
      <c r="V786">
        <v>0.32006674167830962</v>
      </c>
      <c r="W786">
        <v>1</v>
      </c>
      <c r="Y786" s="2">
        <v>151.07856742218956</v>
      </c>
      <c r="Z786" s="2">
        <v>1960.1163702810572</v>
      </c>
      <c r="AA786" s="2">
        <v>558.8688743832306</v>
      </c>
      <c r="AB786" s="2">
        <v>3350.9382090861745</v>
      </c>
      <c r="AC786" s="2">
        <v>2679.6102410691833</v>
      </c>
      <c r="AD786" s="2">
        <v>1558.773956473864</v>
      </c>
      <c r="AE786" s="2">
        <v>571.53867657240642</v>
      </c>
      <c r="AF786" s="2">
        <v>915.75745939858984</v>
      </c>
      <c r="AG786" s="2">
        <v>143.28174286361232</v>
      </c>
      <c r="AH786" s="2">
        <v>637.84208635754578</v>
      </c>
      <c r="AI786" s="2">
        <v>518092.20922554401</v>
      </c>
      <c r="AJ786" s="2">
        <v>470113.33394296875</v>
      </c>
      <c r="AL786" s="25">
        <v>0.91112470281299274</v>
      </c>
      <c r="AM786" s="25">
        <v>0.9125989739224889</v>
      </c>
      <c r="AN786" s="25">
        <v>0.91160913375991171</v>
      </c>
      <c r="AO786" s="25">
        <v>0.86063206558806182</v>
      </c>
      <c r="AP786" s="25">
        <v>0.7387510558320225</v>
      </c>
      <c r="AQ786" s="25">
        <v>0.91112470281299274</v>
      </c>
      <c r="AR786" s="25">
        <v>0.9125989739224889</v>
      </c>
      <c r="AS786" s="25">
        <v>0.91160913375991171</v>
      </c>
      <c r="AT786" s="25">
        <v>0.86063206558806182</v>
      </c>
      <c r="AU786" s="25">
        <v>0.7387510558320225</v>
      </c>
      <c r="AW786" s="1">
        <v>13.522163868343457</v>
      </c>
      <c r="AX786" s="1">
        <v>15.413361114321262</v>
      </c>
      <c r="AY786" s="2">
        <v>1813844.144901891</v>
      </c>
      <c r="AZ786" s="1">
        <v>15.178207036890058</v>
      </c>
      <c r="BA786" s="1">
        <v>17.084857567896695</v>
      </c>
      <c r="BB786" s="2">
        <v>1416089.5913568595</v>
      </c>
      <c r="BC786" s="2">
        <f t="shared" si="104"/>
        <v>-397754.55354503146</v>
      </c>
      <c r="BD786" s="242">
        <f t="shared" si="105"/>
        <v>1.6560431685466011</v>
      </c>
      <c r="BE786" s="510">
        <f t="shared" si="99"/>
        <v>-240183.68669345387</v>
      </c>
      <c r="BF786" s="161">
        <f t="shared" si="100"/>
        <v>349702.07403306221</v>
      </c>
      <c r="BG786" s="2">
        <f t="shared" si="101"/>
        <v>1012423.5345455497</v>
      </c>
      <c r="BI786">
        <f t="shared" si="102"/>
        <v>0</v>
      </c>
      <c r="BJ786" s="90">
        <f t="shared" si="103"/>
        <v>1</v>
      </c>
      <c r="BP786" s="206">
        <f t="shared" si="106"/>
        <v>1012423.5345455497</v>
      </c>
    </row>
    <row r="787" spans="1:68">
      <c r="A787" s="11">
        <v>781</v>
      </c>
      <c r="C787" s="25">
        <v>0.93354712589577438</v>
      </c>
      <c r="D787" s="25">
        <v>6.6452874104225665E-2</v>
      </c>
      <c r="E787" s="426" t="e">
        <v>#REF!</v>
      </c>
      <c r="F787" s="25">
        <v>0.85916516151533906</v>
      </c>
      <c r="G787" s="25">
        <v>0.140834838484661</v>
      </c>
      <c r="H787" s="426" t="e">
        <v>#REF!</v>
      </c>
      <c r="I787" s="25">
        <v>0.76278858253379844</v>
      </c>
      <c r="J787" s="25">
        <v>0.23721141746620159</v>
      </c>
      <c r="K787" s="426" t="e">
        <v>#REF!</v>
      </c>
      <c r="L787" s="25">
        <v>0.1331288013014813</v>
      </c>
      <c r="M787" s="25">
        <v>0.49678097336277904</v>
      </c>
      <c r="N787" s="25">
        <v>0.37009022533573965</v>
      </c>
      <c r="O787" s="25">
        <v>-11.418263152951392</v>
      </c>
      <c r="P787" s="25">
        <v>3.3915311034919265E-2</v>
      </c>
      <c r="Q787" s="25">
        <v>4.5681365995481445E-5</v>
      </c>
      <c r="R787" s="25">
        <v>1.1138075503210372</v>
      </c>
      <c r="S787" s="146"/>
      <c r="T787">
        <v>0.94120380948344839</v>
      </c>
      <c r="U787">
        <v>0.44406912818061178</v>
      </c>
      <c r="V787">
        <v>0.31563633691295168</v>
      </c>
      <c r="W787">
        <v>1</v>
      </c>
      <c r="Y787" s="2">
        <v>311.64990451254062</v>
      </c>
      <c r="Z787" s="2">
        <v>2592.710598107557</v>
      </c>
      <c r="AA787" s="2">
        <v>39.639546963223971</v>
      </c>
      <c r="AB787" s="2">
        <v>3855.3359685760279</v>
      </c>
      <c r="AC787" s="2">
        <v>502.07462888047695</v>
      </c>
      <c r="AD787" s="2">
        <v>288.75051882582005</v>
      </c>
      <c r="AE787" s="2">
        <v>559.60869149576172</v>
      </c>
      <c r="AF787" s="2">
        <v>1136.3722147358515</v>
      </c>
      <c r="AG787" s="2">
        <v>161.65571886099019</v>
      </c>
      <c r="AH787" s="2">
        <v>348.9536167022232</v>
      </c>
      <c r="AI787" s="2">
        <v>412026.4470969002</v>
      </c>
      <c r="AJ787" s="2">
        <v>380757.06466643058</v>
      </c>
      <c r="AL787" s="25">
        <v>0.92284596495666493</v>
      </c>
      <c r="AM787" s="25">
        <v>0.91725973462764565</v>
      </c>
      <c r="AN787" s="25">
        <v>0.90299090189084119</v>
      </c>
      <c r="AO787" s="25">
        <v>0.81344039148193481</v>
      </c>
      <c r="AP787" s="25">
        <v>0.67580667048548582</v>
      </c>
      <c r="AQ787" s="25">
        <v>0.92284596495666493</v>
      </c>
      <c r="AR787" s="25">
        <v>0.91725973462764565</v>
      </c>
      <c r="AS787" s="25">
        <v>0.90299090189084119</v>
      </c>
      <c r="AT787" s="25">
        <v>0.81344039148193481</v>
      </c>
      <c r="AU787" s="25">
        <v>0.67580667048548582</v>
      </c>
      <c r="AW787" s="1">
        <v>13.449624501083496</v>
      </c>
      <c r="AX787" s="1">
        <v>15.323538710571921</v>
      </c>
      <c r="AY787" s="2">
        <v>1237661.7002066183</v>
      </c>
      <c r="AZ787" s="1">
        <v>15.593214960821733</v>
      </c>
      <c r="BA787" s="1">
        <v>17.449961524447172</v>
      </c>
      <c r="BB787" s="2">
        <v>893914.04109354236</v>
      </c>
      <c r="BC787" s="2">
        <f t="shared" si="104"/>
        <v>-343747.65911307593</v>
      </c>
      <c r="BD787" s="242">
        <f t="shared" si="105"/>
        <v>2.1435904597382365</v>
      </c>
      <c r="BE787" s="510">
        <f t="shared" si="99"/>
        <v>-160360.69649006205</v>
      </c>
      <c r="BF787" s="161">
        <f t="shared" si="100"/>
        <v>914278.21996674128</v>
      </c>
      <c r="BG787" s="2">
        <f t="shared" si="101"/>
        <v>1601000.352637935</v>
      </c>
      <c r="BI787">
        <f t="shared" si="102"/>
        <v>0</v>
      </c>
      <c r="BJ787" s="90">
        <f t="shared" si="103"/>
        <v>1</v>
      </c>
      <c r="BP787" s="206">
        <f t="shared" si="106"/>
        <v>1601000.352637935</v>
      </c>
    </row>
    <row r="788" spans="1:68">
      <c r="A788" s="11">
        <v>782</v>
      </c>
      <c r="C788" s="25">
        <v>0.92767095248817222</v>
      </c>
      <c r="D788" s="25">
        <v>7.2329047511827768E-2</v>
      </c>
      <c r="E788" s="426" t="e">
        <v>#REF!</v>
      </c>
      <c r="F788" s="25">
        <v>0.85734930004524201</v>
      </c>
      <c r="G788" s="25">
        <v>0.14265069995475799</v>
      </c>
      <c r="H788" s="426" t="e">
        <v>#REF!</v>
      </c>
      <c r="I788" s="25">
        <v>0.7607236119350822</v>
      </c>
      <c r="J788" s="25">
        <v>0.23927638806491783</v>
      </c>
      <c r="K788" s="426" t="e">
        <v>#REF!</v>
      </c>
      <c r="L788" s="25">
        <v>0.15300060257551507</v>
      </c>
      <c r="M788" s="25">
        <v>0.49693433247910551</v>
      </c>
      <c r="N788" s="25">
        <v>0.35006506494537937</v>
      </c>
      <c r="O788" s="25">
        <v>-11.38665828667245</v>
      </c>
      <c r="P788" s="25">
        <v>3.3402276266759089E-2</v>
      </c>
      <c r="Q788" s="25">
        <v>4.6143120173044159E-5</v>
      </c>
      <c r="R788" s="25">
        <v>1.1173055572369073</v>
      </c>
      <c r="S788" s="146"/>
      <c r="T788">
        <v>0.91485087929055009</v>
      </c>
      <c r="U788">
        <v>0.44322031947409007</v>
      </c>
      <c r="V788">
        <v>0.31870734494935121</v>
      </c>
      <c r="W788">
        <v>1</v>
      </c>
      <c r="Y788" s="2">
        <v>1289.9521611736614</v>
      </c>
      <c r="Z788" s="2">
        <v>3202.2331447190027</v>
      </c>
      <c r="AA788" s="2">
        <v>690.60499750819326</v>
      </c>
      <c r="AB788" s="2">
        <v>4684.965364171966</v>
      </c>
      <c r="AC788" s="2">
        <v>73.584071997948257</v>
      </c>
      <c r="AD788" s="2">
        <v>2.0395125386366697</v>
      </c>
      <c r="AE788" s="2">
        <v>538.37337090221524</v>
      </c>
      <c r="AF788" s="2">
        <v>1209.9127898164113</v>
      </c>
      <c r="AG788" s="2">
        <v>117.99212846260164</v>
      </c>
      <c r="AH788" s="2">
        <v>297.47132552120115</v>
      </c>
      <c r="AI788" s="2">
        <v>414118.18063672952</v>
      </c>
      <c r="AJ788" s="2">
        <v>381162.66688270686</v>
      </c>
      <c r="AL788" s="25">
        <v>0.91057042419846168</v>
      </c>
      <c r="AM788" s="25">
        <v>0.91055158727569385</v>
      </c>
      <c r="AN788" s="25">
        <v>0.90638899917621574</v>
      </c>
      <c r="AO788" s="25">
        <v>0.88383195386154023</v>
      </c>
      <c r="AP788" s="25">
        <v>0.78018482277117351</v>
      </c>
      <c r="AQ788" s="25">
        <v>0.91057042419846168</v>
      </c>
      <c r="AR788" s="25">
        <v>0.91055158727569385</v>
      </c>
      <c r="AS788" s="25">
        <v>0.90638899917621574</v>
      </c>
      <c r="AT788" s="25">
        <v>0.88383195386154023</v>
      </c>
      <c r="AU788" s="25">
        <v>0.78018482277117351</v>
      </c>
      <c r="AW788" s="1">
        <v>13.324145329952195</v>
      </c>
      <c r="AX788" s="1">
        <v>15.027302606216146</v>
      </c>
      <c r="AY788" s="2">
        <v>1357640.2898695425</v>
      </c>
      <c r="AZ788" s="1">
        <v>15.494093314857974</v>
      </c>
      <c r="BA788" s="1">
        <v>17.288595203711399</v>
      </c>
      <c r="BB788" s="2">
        <v>982102.10137795424</v>
      </c>
      <c r="BC788" s="2">
        <f t="shared" si="104"/>
        <v>-375538.18849158823</v>
      </c>
      <c r="BD788" s="242">
        <f t="shared" si="105"/>
        <v>2.1699479849057788</v>
      </c>
      <c r="BE788" s="510">
        <f t="shared" si="99"/>
        <v>-173063.22137850436</v>
      </c>
      <c r="BF788" s="161">
        <f t="shared" si="100"/>
        <v>774222.96292280895</v>
      </c>
      <c r="BG788" s="2">
        <f t="shared" si="101"/>
        <v>1496952.8289993214</v>
      </c>
      <c r="BI788">
        <f t="shared" si="102"/>
        <v>0</v>
      </c>
      <c r="BJ788" s="90">
        <f t="shared" si="103"/>
        <v>1</v>
      </c>
      <c r="BP788" s="206">
        <f t="shared" si="106"/>
        <v>1496952.8289993214</v>
      </c>
    </row>
    <row r="789" spans="1:68">
      <c r="A789" s="11">
        <v>783</v>
      </c>
      <c r="C789" s="25">
        <v>0.92480656976469888</v>
      </c>
      <c r="D789" s="25">
        <v>7.5193430235301159E-2</v>
      </c>
      <c r="E789" s="426" t="e">
        <v>#REF!</v>
      </c>
      <c r="F789" s="25">
        <v>0.85372990490268785</v>
      </c>
      <c r="G789" s="25">
        <v>0.1462700950973122</v>
      </c>
      <c r="H789" s="426" t="e">
        <v>#REF!</v>
      </c>
      <c r="I789" s="25">
        <v>0.75104034634132344</v>
      </c>
      <c r="J789" s="25">
        <v>0.24895965365867653</v>
      </c>
      <c r="K789" s="426" t="e">
        <v>#REF!</v>
      </c>
      <c r="L789" s="25">
        <v>0.13241439391232401</v>
      </c>
      <c r="M789" s="25">
        <v>0.49998142118596445</v>
      </c>
      <c r="N789" s="25">
        <v>0.36760418490171154</v>
      </c>
      <c r="O789" s="25">
        <v>-10.814890816616412</v>
      </c>
      <c r="P789" s="25">
        <v>3.2495810925179745E-2</v>
      </c>
      <c r="Q789" s="25">
        <v>7.868431230811117E-5</v>
      </c>
      <c r="R789" s="25">
        <v>1.0433583719729005</v>
      </c>
      <c r="S789" s="146"/>
      <c r="T789">
        <v>0.97032014428005786</v>
      </c>
      <c r="U789">
        <v>0.45217791580786293</v>
      </c>
      <c r="V789">
        <v>0.32964835879081145</v>
      </c>
      <c r="W789">
        <v>1</v>
      </c>
      <c r="Y789" s="2">
        <v>472.76018123163124</v>
      </c>
      <c r="Z789" s="2">
        <v>336.27479731256551</v>
      </c>
      <c r="AA789" s="2">
        <v>2908.21292820995</v>
      </c>
      <c r="AB789" s="2">
        <v>825.33721788625758</v>
      </c>
      <c r="AC789" s="2">
        <v>2209.8275633167736</v>
      </c>
      <c r="AD789" s="2">
        <v>1664.4808050383142</v>
      </c>
      <c r="AE789" s="2">
        <v>589.49844690042403</v>
      </c>
      <c r="AF789" s="2">
        <v>982.17692514036355</v>
      </c>
      <c r="AG789" s="2">
        <v>98.732162540420774</v>
      </c>
      <c r="AH789" s="2">
        <v>382.02326735707669</v>
      </c>
      <c r="AI789" s="2">
        <v>461747.65306963859</v>
      </c>
      <c r="AJ789" s="2">
        <v>432060.75625713193</v>
      </c>
      <c r="AL789" s="25">
        <v>0.91691737607868939</v>
      </c>
      <c r="AM789" s="25">
        <v>0.91329047713680567</v>
      </c>
      <c r="AN789" s="25">
        <v>0.90358306044865977</v>
      </c>
      <c r="AO789" s="25">
        <v>0.88219893196413723</v>
      </c>
      <c r="AP789" s="25">
        <v>0.86338917232162449</v>
      </c>
      <c r="AQ789" s="25">
        <v>0.91691737607868939</v>
      </c>
      <c r="AR789" s="25">
        <v>0.91329047713680567</v>
      </c>
      <c r="AS789" s="25">
        <v>0.90358306044865977</v>
      </c>
      <c r="AT789" s="25">
        <v>0.88219893196413723</v>
      </c>
      <c r="AU789" s="25">
        <v>0.86338917232162449</v>
      </c>
      <c r="AW789" s="1">
        <v>13.708213861528169</v>
      </c>
      <c r="AX789" s="1">
        <v>15.153264482748316</v>
      </c>
      <c r="AY789" s="2">
        <v>1541387.838004743</v>
      </c>
      <c r="AZ789" s="1">
        <v>15.584877108159334</v>
      </c>
      <c r="BA789" s="1">
        <v>17.169623297400939</v>
      </c>
      <c r="BB789" s="2">
        <v>1162037.1656345672</v>
      </c>
      <c r="BC789" s="2">
        <f t="shared" si="104"/>
        <v>-379350.67237017583</v>
      </c>
      <c r="BD789" s="242">
        <f t="shared" si="105"/>
        <v>1.8766632466311659</v>
      </c>
      <c r="BE789" s="510">
        <f t="shared" si="99"/>
        <v>-202141.04637641061</v>
      </c>
      <c r="BF789" s="161">
        <f t="shared" si="100"/>
        <v>651926.37983976421</v>
      </c>
      <c r="BG789" s="2">
        <f t="shared" si="101"/>
        <v>1331543.1716709265</v>
      </c>
      <c r="BI789">
        <f t="shared" si="102"/>
        <v>0</v>
      </c>
      <c r="BJ789" s="90">
        <f t="shared" si="103"/>
        <v>1</v>
      </c>
      <c r="BP789" s="206">
        <f t="shared" si="106"/>
        <v>1331543.1716709265</v>
      </c>
    </row>
    <row r="790" spans="1:68">
      <c r="A790" s="11">
        <v>784</v>
      </c>
      <c r="C790" s="25">
        <v>0.92313298610405836</v>
      </c>
      <c r="D790" s="25">
        <v>7.686701389594168E-2</v>
      </c>
      <c r="E790" s="426" t="e">
        <v>#REF!</v>
      </c>
      <c r="F790" s="25">
        <v>0.84844628856036253</v>
      </c>
      <c r="G790" s="25">
        <v>0.15155371143963747</v>
      </c>
      <c r="H790" s="426" t="e">
        <v>#REF!</v>
      </c>
      <c r="I790" s="25">
        <v>0.74677275505676532</v>
      </c>
      <c r="J790" s="25">
        <v>0.25322724494323462</v>
      </c>
      <c r="K790" s="426" t="e">
        <v>#REF!</v>
      </c>
      <c r="L790" s="25">
        <v>0.15130724309902766</v>
      </c>
      <c r="M790" s="25">
        <v>0.50124022693221826</v>
      </c>
      <c r="N790" s="25">
        <v>0.34745252996875409</v>
      </c>
      <c r="O790" s="25">
        <v>-11.263238934856554</v>
      </c>
      <c r="P790" s="25">
        <v>3.5423147548000695E-2</v>
      </c>
      <c r="Q790" s="25">
        <v>5.6828832997402859E-5</v>
      </c>
      <c r="R790" s="25">
        <v>1.0789332298592118</v>
      </c>
      <c r="S790" s="146"/>
      <c r="T790">
        <v>1.0134678050346828</v>
      </c>
      <c r="U790">
        <v>0.47000726832811879</v>
      </c>
      <c r="V790">
        <v>0.3347185858935024</v>
      </c>
      <c r="W790">
        <v>1</v>
      </c>
      <c r="Y790" s="2">
        <v>237.96214825232258</v>
      </c>
      <c r="Z790" s="2">
        <v>9525.8513274599445</v>
      </c>
      <c r="AA790" s="2">
        <v>1152.3245935010571</v>
      </c>
      <c r="AB790" s="2">
        <v>7262.7806827503846</v>
      </c>
      <c r="AC790" s="2">
        <v>456.21916895985368</v>
      </c>
      <c r="AD790" s="2">
        <v>182.72335172980689</v>
      </c>
      <c r="AE790" s="2">
        <v>523.88561672144033</v>
      </c>
      <c r="AF790" s="2">
        <v>1225.3494111702275</v>
      </c>
      <c r="AG790" s="2">
        <v>160.52832978965392</v>
      </c>
      <c r="AH790" s="2">
        <v>290.75987251480831</v>
      </c>
      <c r="AI790" s="2">
        <v>414166.69311457442</v>
      </c>
      <c r="AJ790" s="2">
        <v>378671.58248554816</v>
      </c>
      <c r="AL790" s="25">
        <v>0.91401767690830205</v>
      </c>
      <c r="AM790" s="25">
        <v>0.91393166726781838</v>
      </c>
      <c r="AN790" s="25">
        <v>0.91354539792344325</v>
      </c>
      <c r="AO790" s="25">
        <v>0.89471747665125123</v>
      </c>
      <c r="AP790" s="25">
        <v>0.69348087091127009</v>
      </c>
      <c r="AQ790" s="25">
        <v>0.91401767690830205</v>
      </c>
      <c r="AR790" s="25">
        <v>0.91393166726781838</v>
      </c>
      <c r="AS790" s="25">
        <v>0.91354539792344325</v>
      </c>
      <c r="AT790" s="25">
        <v>0.89471747665125123</v>
      </c>
      <c r="AU790" s="25">
        <v>0.69348087091127009</v>
      </c>
      <c r="AW790" s="1">
        <v>13.409851081605204</v>
      </c>
      <c r="AX790" s="1">
        <v>15.340783506588494</v>
      </c>
      <c r="AY790" s="2">
        <v>1499900.1368544463</v>
      </c>
      <c r="AZ790" s="1">
        <v>15.210561884554812</v>
      </c>
      <c r="BA790" s="1">
        <v>17.131466536546618</v>
      </c>
      <c r="BB790" s="2">
        <v>1152120.5361602618</v>
      </c>
      <c r="BC790" s="2">
        <f t="shared" si="104"/>
        <v>-347779.60069418442</v>
      </c>
      <c r="BD790" s="242">
        <f t="shared" si="105"/>
        <v>1.8007108029496077</v>
      </c>
      <c r="BE790" s="510">
        <f t="shared" si="99"/>
        <v>-193134.62224167981</v>
      </c>
      <c r="BF790" s="161">
        <f t="shared" si="100"/>
        <v>645676.03620238625</v>
      </c>
      <c r="BG790" s="2">
        <f t="shared" si="101"/>
        <v>1281569.3653685083</v>
      </c>
      <c r="BI790">
        <f t="shared" si="102"/>
        <v>0</v>
      </c>
      <c r="BJ790" s="90">
        <f t="shared" si="103"/>
        <v>1</v>
      </c>
      <c r="BP790" s="206">
        <f t="shared" si="106"/>
        <v>1281569.3653685083</v>
      </c>
    </row>
    <row r="791" spans="1:68">
      <c r="A791" s="11">
        <v>785</v>
      </c>
      <c r="C791" s="25">
        <v>0.91907416459990565</v>
      </c>
      <c r="D791" s="25">
        <v>8.0925835400094348E-2</v>
      </c>
      <c r="E791" s="426" t="e">
        <v>#REF!</v>
      </c>
      <c r="F791" s="25">
        <v>0.86053576617443106</v>
      </c>
      <c r="G791" s="25">
        <v>0.13946423382556888</v>
      </c>
      <c r="H791" s="426" t="e">
        <v>#REF!</v>
      </c>
      <c r="I791" s="25">
        <v>0.76431439981015936</v>
      </c>
      <c r="J791" s="25">
        <v>0.23568560018984061</v>
      </c>
      <c r="K791" s="426" t="e">
        <v>#REF!</v>
      </c>
      <c r="L791" s="25">
        <v>0.15420703503180516</v>
      </c>
      <c r="M791" s="25">
        <v>0.50314392293360455</v>
      </c>
      <c r="N791" s="25">
        <v>0.34264904203459029</v>
      </c>
      <c r="O791" s="25">
        <v>-11.333728651099948</v>
      </c>
      <c r="P791" s="25">
        <v>3.5856360879496979E-2</v>
      </c>
      <c r="Q791" s="25">
        <v>5.3933352093880324E-5</v>
      </c>
      <c r="R791" s="25">
        <v>1.0773739129705917</v>
      </c>
      <c r="S791" s="146"/>
      <c r="T791">
        <v>1.081260061485332</v>
      </c>
      <c r="U791">
        <v>0.43428419656390849</v>
      </c>
      <c r="V791">
        <v>0.31456885205006357</v>
      </c>
      <c r="W791">
        <v>1</v>
      </c>
      <c r="Y791" s="2">
        <v>735.86601223076036</v>
      </c>
      <c r="Z791" s="2">
        <v>2976.2817027826295</v>
      </c>
      <c r="AA791" s="2">
        <v>2528.8728362219199</v>
      </c>
      <c r="AB791" s="2">
        <v>1494.3929538103239</v>
      </c>
      <c r="AC791" s="2">
        <v>901.74819205952338</v>
      </c>
      <c r="AD791" s="2">
        <v>676.58984543661086</v>
      </c>
      <c r="AE791" s="2">
        <v>564.77185446208057</v>
      </c>
      <c r="AF791" s="2">
        <v>1021.8666217732491</v>
      </c>
      <c r="AG791" s="2">
        <v>128.970374584181</v>
      </c>
      <c r="AH791" s="2">
        <v>425.62051060280584</v>
      </c>
      <c r="AI791" s="2">
        <v>447175.41523249628</v>
      </c>
      <c r="AJ791" s="2">
        <v>406900.77758993499</v>
      </c>
      <c r="AL791" s="25">
        <v>0.91425188326770146</v>
      </c>
      <c r="AM791" s="25">
        <v>0.91338900121059163</v>
      </c>
      <c r="AN791" s="25">
        <v>0.91688137078258303</v>
      </c>
      <c r="AO791" s="25">
        <v>0.86129717350737556</v>
      </c>
      <c r="AP791" s="25">
        <v>0.78002230330682609</v>
      </c>
      <c r="AQ791" s="25">
        <v>0.91425188326770146</v>
      </c>
      <c r="AR791" s="25">
        <v>0.91338900121059163</v>
      </c>
      <c r="AS791" s="25">
        <v>0.91688137078258303</v>
      </c>
      <c r="AT791" s="25">
        <v>0.86129717350737556</v>
      </c>
      <c r="AU791" s="25">
        <v>0.78002230330682609</v>
      </c>
      <c r="AW791" s="1">
        <v>13.748421527958135</v>
      </c>
      <c r="AX791" s="1">
        <v>15.492828247586468</v>
      </c>
      <c r="AY791" s="2">
        <v>1566533.1044345067</v>
      </c>
      <c r="AZ791" s="1">
        <v>15.507013267609718</v>
      </c>
      <c r="BA791" s="1">
        <v>17.290507876165179</v>
      </c>
      <c r="BB791" s="2">
        <v>1178600.9208174464</v>
      </c>
      <c r="BC791" s="2">
        <f t="shared" si="104"/>
        <v>-387932.18361706031</v>
      </c>
      <c r="BD791" s="242">
        <f t="shared" si="105"/>
        <v>1.7585917396515836</v>
      </c>
      <c r="BE791" s="510">
        <f t="shared" si="99"/>
        <v>-220592.52006603783</v>
      </c>
      <c r="BF791" s="161">
        <f t="shared" si="100"/>
        <v>633214.34003879479</v>
      </c>
      <c r="BG791" s="2">
        <f t="shared" si="101"/>
        <v>1302521.2020001085</v>
      </c>
      <c r="BI791">
        <f t="shared" si="102"/>
        <v>0</v>
      </c>
      <c r="BJ791" s="90">
        <f t="shared" si="103"/>
        <v>1</v>
      </c>
      <c r="BP791" s="206">
        <f t="shared" si="106"/>
        <v>1302521.2020001085</v>
      </c>
    </row>
    <row r="792" spans="1:68">
      <c r="A792" s="11">
        <v>786</v>
      </c>
      <c r="C792" s="25">
        <v>0.91980730156043078</v>
      </c>
      <c r="D792" s="25">
        <v>8.0192698439569235E-2</v>
      </c>
      <c r="E792" s="426" t="e">
        <v>#REF!</v>
      </c>
      <c r="F792" s="25">
        <v>0.85829539172853175</v>
      </c>
      <c r="G792" s="25">
        <v>0.14170460827146822</v>
      </c>
      <c r="H792" s="426" t="e">
        <v>#REF!</v>
      </c>
      <c r="I792" s="25">
        <v>0.74421097714056084</v>
      </c>
      <c r="J792" s="25">
        <v>0.25578902285943916</v>
      </c>
      <c r="K792" s="426" t="e">
        <v>#REF!</v>
      </c>
      <c r="L792" s="25">
        <v>0.14055917565104653</v>
      </c>
      <c r="M792" s="25">
        <v>0.50018734793631636</v>
      </c>
      <c r="N792" s="25">
        <v>0.35925347641263711</v>
      </c>
      <c r="O792" s="25">
        <v>-10.896161383380512</v>
      </c>
      <c r="P792" s="25">
        <v>3.3091143464358243E-2</v>
      </c>
      <c r="Q792" s="25">
        <v>7.4379264503692034E-5</v>
      </c>
      <c r="R792" s="25">
        <v>1.0515444144056305</v>
      </c>
      <c r="S792" s="146"/>
      <c r="T792">
        <v>1.0107612151704342</v>
      </c>
      <c r="U792">
        <v>0.44447903277943335</v>
      </c>
      <c r="V792">
        <v>0.34061677827101267</v>
      </c>
      <c r="W792">
        <v>1</v>
      </c>
      <c r="Y792" s="2">
        <v>703.52077763501086</v>
      </c>
      <c r="Z792" s="2">
        <v>1538.2560513557373</v>
      </c>
      <c r="AA792" s="2">
        <v>196.77913188684025</v>
      </c>
      <c r="AB792" s="2">
        <v>6050.7230379089578</v>
      </c>
      <c r="AC792" s="2">
        <v>4.3421115164785444</v>
      </c>
      <c r="AD792" s="2">
        <v>711.4262635345334</v>
      </c>
      <c r="AE792" s="2">
        <v>646.39092959307754</v>
      </c>
      <c r="AF792" s="2">
        <v>999.45709142664384</v>
      </c>
      <c r="AG792" s="2">
        <v>219.71148520139567</v>
      </c>
      <c r="AH792" s="2">
        <v>368.49931379467859</v>
      </c>
      <c r="AI792" s="2">
        <v>475248.17618683737</v>
      </c>
      <c r="AJ792" s="2">
        <v>438429.04537749931</v>
      </c>
      <c r="AL792" s="25">
        <v>0.91384474004965521</v>
      </c>
      <c r="AM792" s="25">
        <v>0.92127573093303694</v>
      </c>
      <c r="AN792" s="25">
        <v>0.91724395809915205</v>
      </c>
      <c r="AO792" s="25">
        <v>0.84082399054178936</v>
      </c>
      <c r="AP792" s="25">
        <v>0.6540567475656307</v>
      </c>
      <c r="AQ792" s="25">
        <v>0.91384474004965521</v>
      </c>
      <c r="AR792" s="25">
        <v>0.92127573093303694</v>
      </c>
      <c r="AS792" s="25">
        <v>0.91724395809915205</v>
      </c>
      <c r="AT792" s="25">
        <v>0.84082399054178936</v>
      </c>
      <c r="AU792" s="25">
        <v>0.6540567475656307</v>
      </c>
      <c r="AW792" s="1">
        <v>13.091484180476408</v>
      </c>
      <c r="AX792" s="1">
        <v>15.132502335155605</v>
      </c>
      <c r="AY792" s="2">
        <v>1586700.0744076464</v>
      </c>
      <c r="AZ792" s="1">
        <v>15.090541543806427</v>
      </c>
      <c r="BA792" s="1">
        <v>17.071207868952371</v>
      </c>
      <c r="BB792" s="2">
        <v>1246210.9052275596</v>
      </c>
      <c r="BC792" s="2">
        <f t="shared" si="104"/>
        <v>-340489.16918008681</v>
      </c>
      <c r="BD792" s="242">
        <f t="shared" si="105"/>
        <v>1.999057363330019</v>
      </c>
      <c r="BE792" s="510">
        <f t="shared" si="99"/>
        <v>-170324.86182032403</v>
      </c>
      <c r="BF792" s="161">
        <f t="shared" si="100"/>
        <v>507937.39446857898</v>
      </c>
      <c r="BG792" s="2">
        <f t="shared" si="101"/>
        <v>1168275.741781469</v>
      </c>
      <c r="BI792">
        <f t="shared" si="102"/>
        <v>0</v>
      </c>
      <c r="BJ792" s="90">
        <f t="shared" si="103"/>
        <v>1</v>
      </c>
      <c r="BP792" s="206">
        <f t="shared" si="106"/>
        <v>1168275.741781469</v>
      </c>
    </row>
    <row r="793" spans="1:68">
      <c r="A793" s="11">
        <v>787</v>
      </c>
      <c r="C793" s="25">
        <v>0.91478122757832048</v>
      </c>
      <c r="D793" s="25">
        <v>8.5218772421679564E-2</v>
      </c>
      <c r="E793" s="426" t="e">
        <v>#REF!</v>
      </c>
      <c r="F793" s="25">
        <v>0.85978327668225818</v>
      </c>
      <c r="G793" s="25">
        <v>0.14021672331774185</v>
      </c>
      <c r="H793" s="426" t="e">
        <v>#REF!</v>
      </c>
      <c r="I793" s="25">
        <v>0.73970847238363846</v>
      </c>
      <c r="J793" s="25">
        <v>0.26029152761636148</v>
      </c>
      <c r="K793" s="426" t="e">
        <v>#REF!</v>
      </c>
      <c r="L793" s="25">
        <v>0.13356207478334153</v>
      </c>
      <c r="M793" s="25">
        <v>0.50393623111807528</v>
      </c>
      <c r="N793" s="25">
        <v>0.36250169409858318</v>
      </c>
      <c r="O793" s="25">
        <v>-11.487904164831203</v>
      </c>
      <c r="P793" s="25">
        <v>3.7425297424412099E-2</v>
      </c>
      <c r="Q793" s="25">
        <v>4.9376217688284095E-5</v>
      </c>
      <c r="R793" s="25">
        <v>1.0972608294644017</v>
      </c>
      <c r="S793" s="146"/>
      <c r="T793">
        <v>1.1275496296451821</v>
      </c>
      <c r="U793">
        <v>0.44046973307087139</v>
      </c>
      <c r="V793">
        <v>0.34666211381025408</v>
      </c>
      <c r="W793">
        <v>1</v>
      </c>
      <c r="Y793" s="2">
        <v>605.77560593102874</v>
      </c>
      <c r="Z793" s="2">
        <v>11095.691551660489</v>
      </c>
      <c r="AA793" s="2">
        <v>1303.0393284326542</v>
      </c>
      <c r="AB793" s="2">
        <v>7633.223453141236</v>
      </c>
      <c r="AC793" s="2">
        <v>1030.0536891898819</v>
      </c>
      <c r="AD793" s="2">
        <v>1801.2036004961819</v>
      </c>
      <c r="AE793" s="2">
        <v>627.1038385050864</v>
      </c>
      <c r="AF793" s="2">
        <v>1108.4450844767093</v>
      </c>
      <c r="AG793" s="2">
        <v>43.777616836327091</v>
      </c>
      <c r="AH793" s="2">
        <v>352.79783019778137</v>
      </c>
      <c r="AI793" s="2">
        <v>519989.19104060013</v>
      </c>
      <c r="AJ793" s="2">
        <v>493464.90137489856</v>
      </c>
      <c r="AL793" s="25">
        <v>0.91092801767826337</v>
      </c>
      <c r="AM793" s="25">
        <v>0.91279563759338</v>
      </c>
      <c r="AN793" s="25">
        <v>0.91332856359460568</v>
      </c>
      <c r="AO793" s="25">
        <v>0.84620233330940375</v>
      </c>
      <c r="AP793" s="25">
        <v>0.73351506811091727</v>
      </c>
      <c r="AQ793" s="25">
        <v>0.91092801767826337</v>
      </c>
      <c r="AR793" s="25">
        <v>0.91279563759338</v>
      </c>
      <c r="AS793" s="25">
        <v>0.91332856359460568</v>
      </c>
      <c r="AT793" s="25">
        <v>0.84620233330940375</v>
      </c>
      <c r="AU793" s="25">
        <v>0.73351506811091727</v>
      </c>
      <c r="AW793" s="1">
        <v>13.381997941723567</v>
      </c>
      <c r="AX793" s="1">
        <v>15.242809333929129</v>
      </c>
      <c r="AY793" s="2">
        <v>1854502.0279999869</v>
      </c>
      <c r="AZ793" s="1">
        <v>15.018604260475692</v>
      </c>
      <c r="BA793" s="1">
        <v>16.899113896635665</v>
      </c>
      <c r="BB793" s="2">
        <v>1460219.367723889</v>
      </c>
      <c r="BC793" s="2">
        <f t="shared" si="104"/>
        <v>-394282.66027609794</v>
      </c>
      <c r="BD793" s="242">
        <f t="shared" si="105"/>
        <v>1.6366063187521256</v>
      </c>
      <c r="BE793" s="510">
        <f t="shared" si="99"/>
        <v>-240914.78552809777</v>
      </c>
      <c r="BF793" s="161">
        <f t="shared" si="100"/>
        <v>286617.64267578395</v>
      </c>
      <c r="BG793" s="2">
        <f t="shared" si="101"/>
        <v>942757.31395222177</v>
      </c>
      <c r="BI793">
        <f t="shared" si="102"/>
        <v>0</v>
      </c>
      <c r="BJ793" s="90">
        <f t="shared" si="103"/>
        <v>1</v>
      </c>
      <c r="BP793" s="206">
        <f t="shared" si="106"/>
        <v>942757.31395222177</v>
      </c>
    </row>
    <row r="794" spans="1:68">
      <c r="A794" s="11">
        <v>788</v>
      </c>
      <c r="C794" s="25">
        <v>0.92632779777554064</v>
      </c>
      <c r="D794" s="25">
        <v>7.3672202224459332E-2</v>
      </c>
      <c r="E794" s="426" t="e">
        <v>#REF!</v>
      </c>
      <c r="F794" s="25">
        <v>0.85956078087121768</v>
      </c>
      <c r="G794" s="25">
        <v>0.14043921912878235</v>
      </c>
      <c r="H794" s="426" t="e">
        <v>#REF!</v>
      </c>
      <c r="I794" s="25">
        <v>0.75674129694459802</v>
      </c>
      <c r="J794" s="25">
        <v>0.24325870305540195</v>
      </c>
      <c r="K794" s="426" t="e">
        <v>#REF!</v>
      </c>
      <c r="L794" s="25">
        <v>0.17460939398400788</v>
      </c>
      <c r="M794" s="25">
        <v>0.49829940721510019</v>
      </c>
      <c r="N794" s="25">
        <v>0.32709119880089199</v>
      </c>
      <c r="O794" s="25">
        <v>-11.105432439074653</v>
      </c>
      <c r="P794" s="25">
        <v>3.3624926675495818E-2</v>
      </c>
      <c r="Q794" s="25">
        <v>6.1702536437273725E-5</v>
      </c>
      <c r="R794" s="25">
        <v>1.0733922185194744</v>
      </c>
      <c r="S794" s="146"/>
      <c r="T794">
        <v>0.97936043037822218</v>
      </c>
      <c r="U794">
        <v>0.43283441485751623</v>
      </c>
      <c r="V794">
        <v>0.32303577338190287</v>
      </c>
      <c r="W794">
        <v>1</v>
      </c>
      <c r="Y794" s="2">
        <v>77.481978613791284</v>
      </c>
      <c r="Z794" s="2">
        <v>1913.0309252792129</v>
      </c>
      <c r="AA794" s="2">
        <v>2008.4135386650182</v>
      </c>
      <c r="AB794" s="2">
        <v>1884.6447304429785</v>
      </c>
      <c r="AC794" s="2">
        <v>13.189659799540502</v>
      </c>
      <c r="AD794" s="2">
        <v>1657.7574810456088</v>
      </c>
      <c r="AE794" s="2">
        <v>537.40748346913892</v>
      </c>
      <c r="AF794" s="2">
        <v>848.25102576188294</v>
      </c>
      <c r="AG794" s="2">
        <v>146.71460579341169</v>
      </c>
      <c r="AH794" s="2">
        <v>535.96660890168391</v>
      </c>
      <c r="AI794" s="2">
        <v>729838.89596846083</v>
      </c>
      <c r="AJ794" s="2">
        <v>685609.83376544213</v>
      </c>
      <c r="AL794" s="25">
        <v>0.91142691465431347</v>
      </c>
      <c r="AM794" s="25">
        <v>0.91879899237475549</v>
      </c>
      <c r="AN794" s="25">
        <v>0.90755983829948295</v>
      </c>
      <c r="AO794" s="25">
        <v>0.88115003507092826</v>
      </c>
      <c r="AP794" s="25">
        <v>0.68066229037560266</v>
      </c>
      <c r="AQ794" s="25">
        <v>0.91142691465431347</v>
      </c>
      <c r="AR794" s="25">
        <v>0.91879899237475549</v>
      </c>
      <c r="AS794" s="25">
        <v>0.90755983829948295</v>
      </c>
      <c r="AT794" s="25">
        <v>0.88115003507092826</v>
      </c>
      <c r="AU794" s="25">
        <v>0.68066229037560266</v>
      </c>
      <c r="AW794" s="1">
        <v>13.437096034019929</v>
      </c>
      <c r="AX794" s="1">
        <v>15.461652344571952</v>
      </c>
      <c r="AY794" s="2">
        <v>2542549.024213898</v>
      </c>
      <c r="AZ794" s="1">
        <v>15.464567857559176</v>
      </c>
      <c r="BA794" s="1">
        <v>17.452044928719442</v>
      </c>
      <c r="BB794" s="2">
        <v>1851673.9227370457</v>
      </c>
      <c r="BC794" s="2">
        <f t="shared" si="104"/>
        <v>-690875.10147685232</v>
      </c>
      <c r="BD794" s="242">
        <f t="shared" si="105"/>
        <v>2.0274718235392477</v>
      </c>
      <c r="BE794" s="510">
        <f t="shared" si="99"/>
        <v>-340756.94342860417</v>
      </c>
      <c r="BF794" s="161">
        <f t="shared" si="100"/>
        <v>-392613.6587707093</v>
      </c>
      <c r="BG794" s="2">
        <f t="shared" si="101"/>
        <v>622656.93447242258</v>
      </c>
      <c r="BI794">
        <f t="shared" si="102"/>
        <v>0</v>
      </c>
      <c r="BJ794" s="90">
        <f t="shared" si="103"/>
        <v>1</v>
      </c>
      <c r="BP794" s="206">
        <f t="shared" si="106"/>
        <v>622656.93447242258</v>
      </c>
    </row>
    <row r="795" spans="1:68">
      <c r="A795" s="11">
        <v>789</v>
      </c>
      <c r="C795" s="25">
        <v>0.91593970408340653</v>
      </c>
      <c r="D795" s="25">
        <v>8.4060295916593447E-2</v>
      </c>
      <c r="E795" s="426" t="e">
        <v>#REF!</v>
      </c>
      <c r="F795" s="25">
        <v>0.85963305905894227</v>
      </c>
      <c r="G795" s="25">
        <v>0.1403669409410577</v>
      </c>
      <c r="H795" s="426" t="e">
        <v>#REF!</v>
      </c>
      <c r="I795" s="25">
        <v>0.76464194202773761</v>
      </c>
      <c r="J795" s="25">
        <v>0.23535805797226236</v>
      </c>
      <c r="K795" s="426" t="e">
        <v>#REF!</v>
      </c>
      <c r="L795" s="25">
        <v>0.1715799396060928</v>
      </c>
      <c r="M795" s="25">
        <v>0.50041896473389302</v>
      </c>
      <c r="N795" s="25">
        <v>0.32800109566001417</v>
      </c>
      <c r="O795" s="25">
        <v>-11.07532136634468</v>
      </c>
      <c r="P795" s="25">
        <v>3.6735363170753162E-2</v>
      </c>
      <c r="Q795" s="25">
        <v>7.2462881017911794E-5</v>
      </c>
      <c r="R795" s="25">
        <v>1.0430888517679207</v>
      </c>
      <c r="S795" s="146"/>
      <c r="T795">
        <v>1.0700058213698185</v>
      </c>
      <c r="U795">
        <v>0.43303463260976605</v>
      </c>
      <c r="V795">
        <v>0.31386748406182674</v>
      </c>
      <c r="W795">
        <v>1</v>
      </c>
      <c r="Y795" s="2">
        <v>221.57685025958884</v>
      </c>
      <c r="Z795" s="2">
        <v>8284.3199889814787</v>
      </c>
      <c r="AA795" s="2">
        <v>473.15744001301846</v>
      </c>
      <c r="AB795" s="2">
        <v>3495.1447882034508</v>
      </c>
      <c r="AC795" s="2">
        <v>858.3419738348324</v>
      </c>
      <c r="AD795" s="2">
        <v>2066.360186449207</v>
      </c>
      <c r="AE795" s="2">
        <v>469.05367149841618</v>
      </c>
      <c r="AF795" s="2">
        <v>1040.9652837266144</v>
      </c>
      <c r="AG795" s="2">
        <v>67.434014877130252</v>
      </c>
      <c r="AH795" s="2">
        <v>375.60335457704343</v>
      </c>
      <c r="AI795" s="2">
        <v>402789.45890382404</v>
      </c>
      <c r="AJ795" s="2">
        <v>371137.290183765</v>
      </c>
      <c r="AL795" s="25">
        <v>0.92029433482630241</v>
      </c>
      <c r="AM795" s="25">
        <v>0.9146778146003216</v>
      </c>
      <c r="AN795" s="25">
        <v>0.90438738156398313</v>
      </c>
      <c r="AO795" s="25">
        <v>0.90573906838689877</v>
      </c>
      <c r="AP795" s="25">
        <v>0.62149244999415432</v>
      </c>
      <c r="AQ795" s="25">
        <v>0.92029433482630241</v>
      </c>
      <c r="AR795" s="25">
        <v>0.9146778146003216</v>
      </c>
      <c r="AS795" s="25">
        <v>0.90438738156398313</v>
      </c>
      <c r="AT795" s="25">
        <v>0.90573906838689877</v>
      </c>
      <c r="AU795" s="25">
        <v>0.62149244999415432</v>
      </c>
      <c r="AW795" s="1">
        <v>13.311781278797117</v>
      </c>
      <c r="AX795" s="1">
        <v>15.468416212281463</v>
      </c>
      <c r="AY795" s="2">
        <v>1588823.4983732235</v>
      </c>
      <c r="AZ795" s="1">
        <v>15.219183808140089</v>
      </c>
      <c r="BA795" s="1">
        <v>17.298983896819177</v>
      </c>
      <c r="BB795" s="2">
        <v>1167557.540437693</v>
      </c>
      <c r="BC795" s="2">
        <f t="shared" si="104"/>
        <v>-421265.95793553046</v>
      </c>
      <c r="BD795" s="242">
        <f t="shared" si="105"/>
        <v>1.9074025293429724</v>
      </c>
      <c r="BE795" s="510">
        <f t="shared" si="99"/>
        <v>-220858.4456898254</v>
      </c>
      <c r="BF795" s="161">
        <f t="shared" si="100"/>
        <v>541061.50623431522</v>
      </c>
      <c r="BG795" s="2">
        <f t="shared" si="101"/>
        <v>1267511.8688647214</v>
      </c>
      <c r="BI795">
        <f t="shared" si="102"/>
        <v>0</v>
      </c>
      <c r="BJ795" s="90">
        <f t="shared" si="103"/>
        <v>1</v>
      </c>
      <c r="BP795" s="206">
        <f t="shared" si="106"/>
        <v>1267511.8688647214</v>
      </c>
    </row>
    <row r="796" spans="1:68">
      <c r="A796" s="11">
        <v>790</v>
      </c>
      <c r="C796" s="25">
        <v>0.93007267840769448</v>
      </c>
      <c r="D796" s="25">
        <v>6.9927321592305552E-2</v>
      </c>
      <c r="E796" s="426" t="e">
        <v>#REF!</v>
      </c>
      <c r="F796" s="25">
        <v>0.85386004154004458</v>
      </c>
      <c r="G796" s="25">
        <v>0.14613995845995545</v>
      </c>
      <c r="H796" s="426" t="e">
        <v>#REF!</v>
      </c>
      <c r="I796" s="25">
        <v>0.74220892815419992</v>
      </c>
      <c r="J796" s="25">
        <v>0.25779107184580002</v>
      </c>
      <c r="K796" s="426" t="e">
        <v>#REF!</v>
      </c>
      <c r="L796" s="25">
        <v>0.12930738857736712</v>
      </c>
      <c r="M796" s="25">
        <v>0.49613839508840057</v>
      </c>
      <c r="N796" s="25">
        <v>0.37455421633423225</v>
      </c>
      <c r="O796" s="25">
        <v>-11.106413023953861</v>
      </c>
      <c r="P796" s="25">
        <v>3.3725889702070161E-2</v>
      </c>
      <c r="Q796" s="25">
        <v>6.1904006409491084E-5</v>
      </c>
      <c r="R796" s="25">
        <v>1.0675733026085747</v>
      </c>
      <c r="S796" s="146"/>
      <c r="T796">
        <v>0.88776131607882391</v>
      </c>
      <c r="U796">
        <v>0.45587509591954967</v>
      </c>
      <c r="V796">
        <v>0.34423470521510668</v>
      </c>
      <c r="W796">
        <v>1</v>
      </c>
      <c r="Y796" s="2">
        <v>1024.4759051269994</v>
      </c>
      <c r="Z796" s="2">
        <v>1099.7103173556084</v>
      </c>
      <c r="AA796" s="2">
        <v>1911.4279209167989</v>
      </c>
      <c r="AB796" s="2">
        <v>13363.109706289019</v>
      </c>
      <c r="AC796" s="2">
        <v>1466.3140368054412</v>
      </c>
      <c r="AD796" s="2">
        <v>1428.2784333887598</v>
      </c>
      <c r="AE796" s="2">
        <v>495.23418895734955</v>
      </c>
      <c r="AF796" s="2">
        <v>1144.5349434444686</v>
      </c>
      <c r="AG796" s="2">
        <v>95.596703016563382</v>
      </c>
      <c r="AH796" s="2">
        <v>461.17316043711708</v>
      </c>
      <c r="AI796" s="2">
        <v>488573.35847841605</v>
      </c>
      <c r="AJ796" s="2">
        <v>461570.36629543232</v>
      </c>
      <c r="AL796" s="25">
        <v>0.91784554980685729</v>
      </c>
      <c r="AM796" s="25">
        <v>0.91499182665565038</v>
      </c>
      <c r="AN796" s="25">
        <v>0.91642895823622283</v>
      </c>
      <c r="AO796" s="25">
        <v>0.87950060008865516</v>
      </c>
      <c r="AP796" s="25">
        <v>0.69734797395858794</v>
      </c>
      <c r="AQ796" s="25">
        <v>0.91784554980685729</v>
      </c>
      <c r="AR796" s="25">
        <v>0.91499182665565038</v>
      </c>
      <c r="AS796" s="25">
        <v>0.91642895823622283</v>
      </c>
      <c r="AT796" s="25">
        <v>0.87950060008865516</v>
      </c>
      <c r="AU796" s="25">
        <v>0.69734797395858794</v>
      </c>
      <c r="AW796" s="1">
        <v>13.220990859822013</v>
      </c>
      <c r="AX796" s="1">
        <v>15.067759712853144</v>
      </c>
      <c r="AY796" s="2">
        <v>1628063.8960397588</v>
      </c>
      <c r="AZ796" s="1">
        <v>15.423793457358869</v>
      </c>
      <c r="BA796" s="1">
        <v>17.264308593801459</v>
      </c>
      <c r="BB796" s="2">
        <v>1374386.3292816917</v>
      </c>
      <c r="BC796" s="2">
        <f t="shared" si="104"/>
        <v>-253677.56675806711</v>
      </c>
      <c r="BD796" s="242">
        <f t="shared" si="105"/>
        <v>2.2028025975368557</v>
      </c>
      <c r="BE796" s="510">
        <f t="shared" si="99"/>
        <v>-115161.28001743142</v>
      </c>
      <c r="BF796" s="161">
        <f t="shared" si="100"/>
        <v>487294.64153176313</v>
      </c>
      <c r="BG796" s="2">
        <f t="shared" si="101"/>
        <v>1093420.6238957273</v>
      </c>
      <c r="BI796">
        <f t="shared" si="102"/>
        <v>0</v>
      </c>
      <c r="BJ796" s="90">
        <f t="shared" si="103"/>
        <v>1</v>
      </c>
      <c r="BP796" s="206">
        <f t="shared" si="106"/>
        <v>1093420.6238957273</v>
      </c>
    </row>
    <row r="797" spans="1:68">
      <c r="A797" s="11">
        <v>791</v>
      </c>
      <c r="C797" s="25">
        <v>0.91489532256487927</v>
      </c>
      <c r="D797" s="25">
        <v>8.5104677435120735E-2</v>
      </c>
      <c r="E797" s="426" t="e">
        <v>#REF!</v>
      </c>
      <c r="F797" s="25">
        <v>0.86074421519594146</v>
      </c>
      <c r="G797" s="25">
        <v>0.13925578480405851</v>
      </c>
      <c r="H797" s="426" t="e">
        <v>#REF!</v>
      </c>
      <c r="I797" s="25">
        <v>0.73738400431165774</v>
      </c>
      <c r="J797" s="25">
        <v>0.26261599568834221</v>
      </c>
      <c r="K797" s="426" t="e">
        <v>#REF!</v>
      </c>
      <c r="L797" s="25">
        <v>0.1091506921762847</v>
      </c>
      <c r="M797" s="25">
        <v>0.49766624574851498</v>
      </c>
      <c r="N797" s="25">
        <v>0.39318306207520026</v>
      </c>
      <c r="O797" s="25">
        <v>-11.612811273611928</v>
      </c>
      <c r="P797" s="25">
        <v>3.4257028372579663E-2</v>
      </c>
      <c r="Q797" s="25">
        <v>3.8148806620674688E-5</v>
      </c>
      <c r="R797" s="25">
        <v>1.1331382537017876</v>
      </c>
      <c r="S797" s="146"/>
      <c r="T797">
        <v>1.091581220073842</v>
      </c>
      <c r="U797">
        <v>0.43119084514928729</v>
      </c>
      <c r="V797">
        <v>0.35126247130977678</v>
      </c>
      <c r="W797">
        <v>1</v>
      </c>
      <c r="Y797" s="2">
        <v>1367.0461208372344</v>
      </c>
      <c r="Z797" s="2">
        <v>3393.1888471785223</v>
      </c>
      <c r="AA797" s="2">
        <v>1685.178535075991</v>
      </c>
      <c r="AB797" s="2">
        <v>4070.2553023952928</v>
      </c>
      <c r="AC797" s="2">
        <v>107.405501522215</v>
      </c>
      <c r="AD797" s="2">
        <v>112.66437010198702</v>
      </c>
      <c r="AE797" s="2">
        <v>548.30639003278986</v>
      </c>
      <c r="AF797" s="2">
        <v>914.68896978563441</v>
      </c>
      <c r="AG797" s="2">
        <v>42.729651346792764</v>
      </c>
      <c r="AH797" s="2">
        <v>293.10784303688251</v>
      </c>
      <c r="AI797" s="2">
        <v>474585.79756288725</v>
      </c>
      <c r="AJ797" s="2">
        <v>434914.47359565133</v>
      </c>
      <c r="AL797" s="25">
        <v>0.91193146465306263</v>
      </c>
      <c r="AM797" s="25">
        <v>0.91171382375650667</v>
      </c>
      <c r="AN797" s="25">
        <v>0.90627173815036044</v>
      </c>
      <c r="AO797" s="25">
        <v>0.88027488702598022</v>
      </c>
      <c r="AP797" s="25">
        <v>0.76644688736151356</v>
      </c>
      <c r="AQ797" s="25">
        <v>0.91193146465306263</v>
      </c>
      <c r="AR797" s="25">
        <v>0.91171382375650667</v>
      </c>
      <c r="AS797" s="25">
        <v>0.90627173815036044</v>
      </c>
      <c r="AT797" s="25">
        <v>0.88027488702598022</v>
      </c>
      <c r="AU797" s="25">
        <v>0.76644688736151356</v>
      </c>
      <c r="AW797" s="1">
        <v>13.164699946563312</v>
      </c>
      <c r="AX797" s="1">
        <v>14.842773738551102</v>
      </c>
      <c r="AY797" s="2">
        <v>1417798.6226467262</v>
      </c>
      <c r="AZ797" s="1">
        <v>14.935294568362202</v>
      </c>
      <c r="BA797" s="1">
        <v>16.689232947346056</v>
      </c>
      <c r="BB797" s="2">
        <v>1112453.9634935146</v>
      </c>
      <c r="BC797" s="2">
        <f t="shared" si="104"/>
        <v>-305344.65915321163</v>
      </c>
      <c r="BD797" s="242">
        <f t="shared" si="105"/>
        <v>1.7705946217988906</v>
      </c>
      <c r="BE797" s="510">
        <f t="shared" si="99"/>
        <v>-172453.17216822179</v>
      </c>
      <c r="BF797" s="161">
        <f t="shared" si="100"/>
        <v>688553.36880340381</v>
      </c>
      <c r="BG797" s="2">
        <f t="shared" si="101"/>
        <v>1277193.167444438</v>
      </c>
      <c r="BI797">
        <f t="shared" si="102"/>
        <v>0</v>
      </c>
      <c r="BJ797" s="90">
        <f t="shared" si="103"/>
        <v>1</v>
      </c>
      <c r="BP797" s="206">
        <f t="shared" si="106"/>
        <v>1277193.167444438</v>
      </c>
    </row>
    <row r="798" spans="1:68">
      <c r="A798" s="11">
        <v>792</v>
      </c>
      <c r="C798" s="25">
        <v>0.91910086010486491</v>
      </c>
      <c r="D798" s="25">
        <v>8.089913989513503E-2</v>
      </c>
      <c r="E798" s="426" t="e">
        <v>#REF!</v>
      </c>
      <c r="F798" s="25">
        <v>0.86202891322208242</v>
      </c>
      <c r="G798" s="25">
        <v>0.13797108677791756</v>
      </c>
      <c r="H798" s="426" t="e">
        <v>#REF!</v>
      </c>
      <c r="I798" s="25">
        <v>0.75297863131554066</v>
      </c>
      <c r="J798" s="25">
        <v>0.24702136868445929</v>
      </c>
      <c r="K798" s="426" t="e">
        <v>#REF!</v>
      </c>
      <c r="L798" s="25">
        <v>0.10358870540491338</v>
      </c>
      <c r="M798" s="25">
        <v>0.49818938683943131</v>
      </c>
      <c r="N798" s="25">
        <v>0.39822190775565525</v>
      </c>
      <c r="O798" s="25">
        <v>-11.302562068886175</v>
      </c>
      <c r="P798" s="25">
        <v>3.5127713554215241E-2</v>
      </c>
      <c r="Q798" s="25">
        <v>5.3963746411810538E-5</v>
      </c>
      <c r="R798" s="25">
        <v>1.0895951922978269</v>
      </c>
      <c r="S798" s="146"/>
      <c r="T798">
        <v>1.0483385399001957</v>
      </c>
      <c r="U798">
        <v>0.43240218288368437</v>
      </c>
      <c r="V798">
        <v>0.33039312104863749</v>
      </c>
      <c r="W798">
        <v>1</v>
      </c>
      <c r="Y798" s="2">
        <v>211.37611315915044</v>
      </c>
      <c r="Z798" s="2">
        <v>13004.683469648593</v>
      </c>
      <c r="AA798" s="2">
        <v>1075.9197337194876</v>
      </c>
      <c r="AB798" s="2">
        <v>6524.2187910159091</v>
      </c>
      <c r="AC798" s="2">
        <v>598.56465237221016</v>
      </c>
      <c r="AD798" s="2">
        <v>3243.4085494175206</v>
      </c>
      <c r="AE798" s="2">
        <v>544.05630089480542</v>
      </c>
      <c r="AF798" s="2">
        <v>1140.9008511396685</v>
      </c>
      <c r="AG798" s="2">
        <v>85.594221816854287</v>
      </c>
      <c r="AH798" s="2">
        <v>316.19180849998781</v>
      </c>
      <c r="AI798" s="2">
        <v>610513.2587487261</v>
      </c>
      <c r="AJ798" s="2">
        <v>578140.33055234363</v>
      </c>
      <c r="AL798" s="25">
        <v>0.91553983545478712</v>
      </c>
      <c r="AM798" s="25">
        <v>0.91523380449724323</v>
      </c>
      <c r="AN798" s="25">
        <v>0.90728376698145818</v>
      </c>
      <c r="AO798" s="25">
        <v>0.8480540781830217</v>
      </c>
      <c r="AP798" s="25">
        <v>0.70206322909743513</v>
      </c>
      <c r="AQ798" s="25">
        <v>0.91553983545478712</v>
      </c>
      <c r="AR798" s="25">
        <v>0.91523380449724323</v>
      </c>
      <c r="AS798" s="25">
        <v>0.90728376698145818</v>
      </c>
      <c r="AT798" s="25">
        <v>0.8480540781830217</v>
      </c>
      <c r="AU798" s="25">
        <v>0.70206322909743513</v>
      </c>
      <c r="AW798" s="1">
        <v>13.100032859804939</v>
      </c>
      <c r="AX798" s="1">
        <v>14.926157384286734</v>
      </c>
      <c r="AY798" s="2">
        <v>1995118.9815568775</v>
      </c>
      <c r="AZ798" s="1">
        <v>15.067573831757663</v>
      </c>
      <c r="BA798" s="1">
        <v>16.91676803547459</v>
      </c>
      <c r="BB798" s="2">
        <v>1493339.9273068111</v>
      </c>
      <c r="BC798" s="2">
        <f t="shared" si="104"/>
        <v>-501779.0542500664</v>
      </c>
      <c r="BD798" s="242">
        <f t="shared" si="105"/>
        <v>1.9675409719527241</v>
      </c>
      <c r="BE798" s="510">
        <f t="shared" si="99"/>
        <v>-255028.51600191384</v>
      </c>
      <c r="BF798" s="161">
        <f t="shared" si="100"/>
        <v>100886.27601191262</v>
      </c>
      <c r="BG798" s="2">
        <f t="shared" si="101"/>
        <v>917471.88577441522</v>
      </c>
      <c r="BI798">
        <f t="shared" si="102"/>
        <v>0</v>
      </c>
      <c r="BJ798" s="90">
        <f t="shared" si="103"/>
        <v>1</v>
      </c>
      <c r="BP798" s="206">
        <f t="shared" si="106"/>
        <v>917471.88577441522</v>
      </c>
    </row>
    <row r="799" spans="1:68">
      <c r="A799" s="11">
        <v>793</v>
      </c>
      <c r="C799" s="25">
        <v>0.91459602314120081</v>
      </c>
      <c r="D799" s="25">
        <v>8.5403976858799219E-2</v>
      </c>
      <c r="E799" s="426" t="e">
        <v>#REF!</v>
      </c>
      <c r="F799" s="25">
        <v>0.85920743547131517</v>
      </c>
      <c r="G799" s="25">
        <v>0.14079256452868485</v>
      </c>
      <c r="H799" s="426" t="e">
        <v>#REF!</v>
      </c>
      <c r="I799" s="25">
        <v>0.74409884714361607</v>
      </c>
      <c r="J799" s="25">
        <v>0.25590115285638387</v>
      </c>
      <c r="K799" s="426" t="e">
        <v>#REF!</v>
      </c>
      <c r="L799" s="25">
        <v>0.13638157252620881</v>
      </c>
      <c r="M799" s="25">
        <v>0.49855080833791787</v>
      </c>
      <c r="N799" s="25">
        <v>0.36506761913587332</v>
      </c>
      <c r="O799" s="25">
        <v>-11.03796808826592</v>
      </c>
      <c r="P799" s="25">
        <v>3.2290638560755737E-2</v>
      </c>
      <c r="Q799" s="25">
        <v>6.2411483522313371E-5</v>
      </c>
      <c r="R799" s="25">
        <v>1.0815456248000905</v>
      </c>
      <c r="S799" s="146"/>
      <c r="T799">
        <v>1.1348709271201529</v>
      </c>
      <c r="U799">
        <v>0.43614052130522307</v>
      </c>
      <c r="V799">
        <v>0.34117602548470288</v>
      </c>
      <c r="W799">
        <v>1</v>
      </c>
      <c r="Y799" s="2">
        <v>165.91454566046269</v>
      </c>
      <c r="Z799" s="2">
        <v>7251.1390175704537</v>
      </c>
      <c r="AA799" s="2">
        <v>2598.9628420972758</v>
      </c>
      <c r="AB799" s="2">
        <v>13592.302479419064</v>
      </c>
      <c r="AC799" s="2">
        <v>186.84138104379824</v>
      </c>
      <c r="AD799" s="2">
        <v>2640.3191251420521</v>
      </c>
      <c r="AE799" s="2">
        <v>502.79921988580725</v>
      </c>
      <c r="AF799" s="2">
        <v>1011.1085411084446</v>
      </c>
      <c r="AG799" s="2">
        <v>249.29054922585144</v>
      </c>
      <c r="AH799" s="2">
        <v>652.08147217432077</v>
      </c>
      <c r="AI799" s="2">
        <v>469645.2097927258</v>
      </c>
      <c r="AJ799" s="2">
        <v>421795.72509292653</v>
      </c>
      <c r="AL799" s="25">
        <v>0.91673248161091303</v>
      </c>
      <c r="AM799" s="25">
        <v>0.9152901106159026</v>
      </c>
      <c r="AN799" s="25">
        <v>0.90534009949155037</v>
      </c>
      <c r="AO799" s="25">
        <v>0.86886841247845714</v>
      </c>
      <c r="AP799" s="25">
        <v>0.67184617556497672</v>
      </c>
      <c r="AQ799" s="25">
        <v>0.91673248161091303</v>
      </c>
      <c r="AR799" s="25">
        <v>0.9152901106159026</v>
      </c>
      <c r="AS799" s="25">
        <v>0.90534009949155037</v>
      </c>
      <c r="AT799" s="25">
        <v>0.86886841247845714</v>
      </c>
      <c r="AU799" s="25">
        <v>0.67184617556497672</v>
      </c>
      <c r="AW799" s="1">
        <v>13.219760547095351</v>
      </c>
      <c r="AX799" s="1">
        <v>15.133183145190593</v>
      </c>
      <c r="AY799" s="2">
        <v>1489263.2427130288</v>
      </c>
      <c r="AZ799" s="1">
        <v>14.91308952883638</v>
      </c>
      <c r="BA799" s="1">
        <v>16.829008937531373</v>
      </c>
      <c r="BB799" s="2">
        <v>1375281.1021458725</v>
      </c>
      <c r="BC799" s="2">
        <f t="shared" si="104"/>
        <v>-113982.14056715625</v>
      </c>
      <c r="BD799" s="242">
        <f t="shared" si="105"/>
        <v>1.6933289817410291</v>
      </c>
      <c r="BE799" s="510">
        <f t="shared" si="99"/>
        <v>-67312.460718627335</v>
      </c>
      <c r="BF799" s="161">
        <f t="shared" si="100"/>
        <v>625898.44482222735</v>
      </c>
      <c r="BG799" s="2">
        <f t="shared" si="101"/>
        <v>1010813.2224679482</v>
      </c>
      <c r="BI799">
        <f t="shared" si="102"/>
        <v>0</v>
      </c>
      <c r="BJ799" s="90">
        <f t="shared" si="103"/>
        <v>1</v>
      </c>
      <c r="BP799" s="206">
        <f t="shared" si="106"/>
        <v>1010813.2224679482</v>
      </c>
    </row>
    <row r="800" spans="1:68">
      <c r="A800" s="11">
        <v>794</v>
      </c>
      <c r="C800" s="25">
        <v>0.924827642278921</v>
      </c>
      <c r="D800" s="25">
        <v>7.5172357721078997E-2</v>
      </c>
      <c r="E800" s="426" t="e">
        <v>#REF!</v>
      </c>
      <c r="F800" s="25">
        <v>0.86038301126835059</v>
      </c>
      <c r="G800" s="25">
        <v>0.13961698873164943</v>
      </c>
      <c r="H800" s="426" t="e">
        <v>#REF!</v>
      </c>
      <c r="I800" s="25">
        <v>0.76574071693414747</v>
      </c>
      <c r="J800" s="25">
        <v>0.2342592830658525</v>
      </c>
      <c r="K800" s="426" t="e">
        <v>#REF!</v>
      </c>
      <c r="L800" s="25">
        <v>0.14544058911237528</v>
      </c>
      <c r="M800" s="25">
        <v>0.49941894006816651</v>
      </c>
      <c r="N800" s="25">
        <v>0.35514047081945815</v>
      </c>
      <c r="O800" s="25">
        <v>-11.167453180844849</v>
      </c>
      <c r="P800" s="25">
        <v>3.4578257842562278E-2</v>
      </c>
      <c r="Q800" s="25">
        <v>6.0361060691901768E-5</v>
      </c>
      <c r="R800" s="25">
        <v>1.0759407088854207</v>
      </c>
      <c r="S800" s="146"/>
      <c r="T800">
        <v>0.97424032374572334</v>
      </c>
      <c r="U800">
        <v>0.43473015588793362</v>
      </c>
      <c r="V800">
        <v>0.31272045211119404</v>
      </c>
      <c r="W800">
        <v>1</v>
      </c>
      <c r="Y800" s="2">
        <v>2007.1011639812693</v>
      </c>
      <c r="Z800" s="2">
        <v>4499.2135031545304</v>
      </c>
      <c r="AA800" s="2">
        <v>253.71312648680498</v>
      </c>
      <c r="AB800" s="2">
        <v>629.11832241850357</v>
      </c>
      <c r="AC800" s="2">
        <v>306.2789399871553</v>
      </c>
      <c r="AD800" s="2">
        <v>730.89145170321183</v>
      </c>
      <c r="AE800" s="2">
        <v>542.86858096573701</v>
      </c>
      <c r="AF800" s="2">
        <v>1057.0828469523417</v>
      </c>
      <c r="AG800" s="2">
        <v>181.39055419441047</v>
      </c>
      <c r="AH800" s="2">
        <v>396.00853581135885</v>
      </c>
      <c r="AI800" s="2">
        <v>554297.26909916825</v>
      </c>
      <c r="AJ800" s="2">
        <v>531783.38012778829</v>
      </c>
      <c r="AL800" s="25">
        <v>0.9172997359733257</v>
      </c>
      <c r="AM800" s="25">
        <v>0.9200828674131607</v>
      </c>
      <c r="AN800" s="25">
        <v>0.90099433111602956</v>
      </c>
      <c r="AO800" s="25">
        <v>0.85988233574541506</v>
      </c>
      <c r="AP800" s="25">
        <v>0.64257991748757881</v>
      </c>
      <c r="AQ800" s="25">
        <v>0.9172997359733257</v>
      </c>
      <c r="AR800" s="25">
        <v>0.9200828674131607</v>
      </c>
      <c r="AS800" s="25">
        <v>0.90099433111602956</v>
      </c>
      <c r="AT800" s="25">
        <v>0.85988233574541506</v>
      </c>
      <c r="AU800" s="25">
        <v>0.64257991748757881</v>
      </c>
      <c r="AW800" s="1">
        <v>13.174500380789043</v>
      </c>
      <c r="AX800" s="1">
        <v>15.21132160615416</v>
      </c>
      <c r="AY800" s="2">
        <v>1944352.3139255985</v>
      </c>
      <c r="AZ800" s="1">
        <v>15.341898006584477</v>
      </c>
      <c r="BA800" s="1">
        <v>17.326425652500426</v>
      </c>
      <c r="BB800" s="2">
        <v>1312311.0151025364</v>
      </c>
      <c r="BC800" s="2">
        <f t="shared" si="104"/>
        <v>-632041.2988230621</v>
      </c>
      <c r="BD800" s="242">
        <f t="shared" si="105"/>
        <v>2.1673976257954344</v>
      </c>
      <c r="BE800" s="510">
        <f t="shared" si="99"/>
        <v>-291612.98845250101</v>
      </c>
      <c r="BF800" s="161">
        <f t="shared" si="100"/>
        <v>163567.74700064841</v>
      </c>
      <c r="BG800" s="2">
        <f t="shared" si="101"/>
        <v>1142392.66595098</v>
      </c>
      <c r="BI800">
        <f t="shared" si="102"/>
        <v>0</v>
      </c>
      <c r="BJ800" s="90">
        <f t="shared" si="103"/>
        <v>1</v>
      </c>
      <c r="BP800" s="206">
        <f t="shared" si="106"/>
        <v>1142392.66595098</v>
      </c>
    </row>
    <row r="801" spans="1:68">
      <c r="A801" s="11">
        <v>795</v>
      </c>
      <c r="C801" s="25">
        <v>0.92436545356212529</v>
      </c>
      <c r="D801" s="25">
        <v>7.5634546437874747E-2</v>
      </c>
      <c r="E801" s="426" t="e">
        <v>#REF!</v>
      </c>
      <c r="F801" s="25">
        <v>0.85470673783231221</v>
      </c>
      <c r="G801" s="25">
        <v>0.14529326216768776</v>
      </c>
      <c r="H801" s="426" t="e">
        <v>#REF!</v>
      </c>
      <c r="I801" s="25">
        <v>0.74131918155209664</v>
      </c>
      <c r="J801" s="25">
        <v>0.25868081844790336</v>
      </c>
      <c r="K801" s="426" t="e">
        <v>#REF!</v>
      </c>
      <c r="L801" s="25">
        <v>0.11429671391638296</v>
      </c>
      <c r="M801" s="25">
        <v>0.49539179560667135</v>
      </c>
      <c r="N801" s="25">
        <v>0.39031149047694569</v>
      </c>
      <c r="O801" s="25">
        <v>-11.163878776343406</v>
      </c>
      <c r="P801" s="25">
        <v>3.1930070370866426E-2</v>
      </c>
      <c r="Q801" s="25">
        <v>5.4200749523522338E-5</v>
      </c>
      <c r="R801" s="25">
        <v>1.0955865116641224</v>
      </c>
      <c r="S801" s="146"/>
      <c r="T801">
        <v>0.99189613461967929</v>
      </c>
      <c r="U801">
        <v>0.45233693364577565</v>
      </c>
      <c r="V801">
        <v>0.34440921605096669</v>
      </c>
      <c r="W801">
        <v>1</v>
      </c>
      <c r="Y801" s="2">
        <v>864.25161648422613</v>
      </c>
      <c r="Z801" s="2">
        <v>5628.4943519866738</v>
      </c>
      <c r="AA801" s="2">
        <v>555.73599051702308</v>
      </c>
      <c r="AB801" s="2">
        <v>2646.1983792066453</v>
      </c>
      <c r="AC801" s="2">
        <v>203.66875836545952</v>
      </c>
      <c r="AD801" s="2">
        <v>2051.1387416281968</v>
      </c>
      <c r="AE801" s="2">
        <v>592.40373427533325</v>
      </c>
      <c r="AF801" s="2">
        <v>777.0643055312313</v>
      </c>
      <c r="AG801" s="2">
        <v>87.070974005385239</v>
      </c>
      <c r="AH801" s="2">
        <v>417.32573190383812</v>
      </c>
      <c r="AI801" s="2">
        <v>436839.24819587282</v>
      </c>
      <c r="AJ801" s="2">
        <v>403586.74241460155</v>
      </c>
      <c r="AL801" s="25">
        <v>0.91154876237693094</v>
      </c>
      <c r="AM801" s="25">
        <v>0.91261603402390268</v>
      </c>
      <c r="AN801" s="25">
        <v>0.9108146169732575</v>
      </c>
      <c r="AO801" s="25">
        <v>0.87737868794297869</v>
      </c>
      <c r="AP801" s="25">
        <v>0.68555709933110442</v>
      </c>
      <c r="AQ801" s="25">
        <v>0.91154876237693094</v>
      </c>
      <c r="AR801" s="25">
        <v>0.91261603402390268</v>
      </c>
      <c r="AS801" s="25">
        <v>0.9108146169732575</v>
      </c>
      <c r="AT801" s="25">
        <v>0.87737868794297869</v>
      </c>
      <c r="AU801" s="25">
        <v>0.68555709933110442</v>
      </c>
      <c r="AW801" s="1">
        <v>13.065870167461087</v>
      </c>
      <c r="AX801" s="1">
        <v>14.940402513010094</v>
      </c>
      <c r="AY801" s="2">
        <v>1342868.4099112677</v>
      </c>
      <c r="AZ801" s="1">
        <v>15.037746309119278</v>
      </c>
      <c r="BA801" s="1">
        <v>16.931704141759329</v>
      </c>
      <c r="BB801" s="2">
        <v>997466.11743816198</v>
      </c>
      <c r="BC801" s="2">
        <f t="shared" si="104"/>
        <v>-345402.29247310571</v>
      </c>
      <c r="BD801" s="242">
        <f t="shared" si="105"/>
        <v>1.9718761416581909</v>
      </c>
      <c r="BE801" s="510">
        <f t="shared" si="99"/>
        <v>-175164.29413393576</v>
      </c>
      <c r="BF801" s="161">
        <f t="shared" si="100"/>
        <v>747670.81688250625</v>
      </c>
      <c r="BG801" s="2">
        <f t="shared" si="101"/>
        <v>1408573.2920209223</v>
      </c>
      <c r="BI801">
        <f t="shared" si="102"/>
        <v>0</v>
      </c>
      <c r="BJ801" s="90">
        <f t="shared" si="103"/>
        <v>1</v>
      </c>
      <c r="BP801" s="206">
        <f t="shared" si="106"/>
        <v>1408573.2920209223</v>
      </c>
    </row>
    <row r="802" spans="1:68">
      <c r="A802" s="11">
        <v>796</v>
      </c>
      <c r="C802" s="25">
        <v>0.91706557241328879</v>
      </c>
      <c r="D802" s="25">
        <v>8.2934427586711226E-2</v>
      </c>
      <c r="E802" s="426" t="e">
        <v>#REF!</v>
      </c>
      <c r="F802" s="25">
        <v>0.8568218296521789</v>
      </c>
      <c r="G802" s="25">
        <v>0.14317817034782107</v>
      </c>
      <c r="H802" s="426" t="e">
        <v>#REF!</v>
      </c>
      <c r="I802" s="25">
        <v>0.74319563637617814</v>
      </c>
      <c r="J802" s="25">
        <v>0.25680436362382186</v>
      </c>
      <c r="K802" s="426" t="e">
        <v>#REF!</v>
      </c>
      <c r="L802" s="25">
        <v>0.11438928824925865</v>
      </c>
      <c r="M802" s="25">
        <v>0.4989843569144945</v>
      </c>
      <c r="N802" s="25">
        <v>0.38662635483624685</v>
      </c>
      <c r="O802" s="25">
        <v>-11.164344098205559</v>
      </c>
      <c r="P802" s="25">
        <v>3.5976904284995039E-2</v>
      </c>
      <c r="Q802" s="25">
        <v>6.4212406502501962E-5</v>
      </c>
      <c r="R802" s="25">
        <v>1.0668944181809066</v>
      </c>
      <c r="S802" s="146"/>
      <c r="T802">
        <v>1.1165854646788862</v>
      </c>
      <c r="U802">
        <v>0.44910619587549244</v>
      </c>
      <c r="V802">
        <v>0.33993830927324747</v>
      </c>
      <c r="W802">
        <v>1</v>
      </c>
      <c r="Y802" s="2">
        <v>598.11970224945344</v>
      </c>
      <c r="Z802" s="2">
        <v>2459.805970613892</v>
      </c>
      <c r="AA802" s="2">
        <v>2593.236873553255</v>
      </c>
      <c r="AB802" s="2">
        <v>4705.1051936734912</v>
      </c>
      <c r="AC802" s="2">
        <v>336.30002758194877</v>
      </c>
      <c r="AD802" s="2">
        <v>686.7967003227817</v>
      </c>
      <c r="AE802" s="2">
        <v>590.53113868554601</v>
      </c>
      <c r="AF802" s="2">
        <v>1346.8077463027871</v>
      </c>
      <c r="AG802" s="2">
        <v>161.73677256788613</v>
      </c>
      <c r="AH802" s="2">
        <v>496.12243451195508</v>
      </c>
      <c r="AI802" s="2">
        <v>367822.90176642523</v>
      </c>
      <c r="AJ802" s="2">
        <v>333209.09452300798</v>
      </c>
      <c r="AL802" s="25">
        <v>0.91915293204443738</v>
      </c>
      <c r="AM802" s="25">
        <v>0.91504428787545344</v>
      </c>
      <c r="AN802" s="25">
        <v>0.91558013704912355</v>
      </c>
      <c r="AO802" s="25">
        <v>0.87648059716882532</v>
      </c>
      <c r="AP802" s="25">
        <v>0.67815719984680412</v>
      </c>
      <c r="AQ802" s="25">
        <v>0.91915293204443738</v>
      </c>
      <c r="AR802" s="25">
        <v>0.91504428787545344</v>
      </c>
      <c r="AS802" s="25">
        <v>0.91558013704912355</v>
      </c>
      <c r="AT802" s="25">
        <v>0.87648059716882532</v>
      </c>
      <c r="AU802" s="25">
        <v>0.67815719984680412</v>
      </c>
      <c r="AW802" s="1">
        <v>13.303226215442601</v>
      </c>
      <c r="AX802" s="1">
        <v>15.158318292018352</v>
      </c>
      <c r="AY802" s="2">
        <v>1126227.6804741884</v>
      </c>
      <c r="AZ802" s="1">
        <v>14.986317800499776</v>
      </c>
      <c r="BA802" s="1">
        <v>16.839591842857189</v>
      </c>
      <c r="BB802" s="2">
        <v>968608.21649556584</v>
      </c>
      <c r="BC802" s="2">
        <f t="shared" si="104"/>
        <v>-157619.46397862257</v>
      </c>
      <c r="BD802" s="242">
        <f t="shared" si="105"/>
        <v>1.6830915850571753</v>
      </c>
      <c r="BE802" s="510">
        <f t="shared" si="99"/>
        <v>-93648.774302004589</v>
      </c>
      <c r="BF802" s="161">
        <f t="shared" si="100"/>
        <v>1002288.5139966279</v>
      </c>
      <c r="BG802" s="2">
        <f t="shared" si="101"/>
        <v>1429202.6315843982</v>
      </c>
      <c r="BI802">
        <f t="shared" si="102"/>
        <v>0</v>
      </c>
      <c r="BJ802" s="90">
        <f t="shared" si="103"/>
        <v>1</v>
      </c>
      <c r="BP802" s="206">
        <f t="shared" si="106"/>
        <v>1429202.6315843982</v>
      </c>
    </row>
    <row r="803" spans="1:68">
      <c r="A803" s="11">
        <v>797</v>
      </c>
      <c r="C803" s="25">
        <v>0.92645252848014681</v>
      </c>
      <c r="D803" s="25">
        <v>7.3547471519853178E-2</v>
      </c>
      <c r="E803" s="426" t="e">
        <v>#REF!</v>
      </c>
      <c r="F803" s="25">
        <v>0.86184377340496998</v>
      </c>
      <c r="G803" s="25">
        <v>0.13815622659503005</v>
      </c>
      <c r="H803" s="426" t="e">
        <v>#REF!</v>
      </c>
      <c r="I803" s="25">
        <v>0.73611531568734012</v>
      </c>
      <c r="J803" s="25">
        <v>0.26388468431265993</v>
      </c>
      <c r="K803" s="426" t="e">
        <v>#REF!</v>
      </c>
      <c r="L803" s="25">
        <v>0.11619492526515041</v>
      </c>
      <c r="M803" s="25">
        <v>0.50382660783720401</v>
      </c>
      <c r="N803" s="25">
        <v>0.37997846689764558</v>
      </c>
      <c r="O803" s="25">
        <v>-11.469374166112706</v>
      </c>
      <c r="P803" s="25">
        <v>3.3785014033189745E-2</v>
      </c>
      <c r="Q803" s="25">
        <v>4.3168323813887776E-5</v>
      </c>
      <c r="R803" s="25">
        <v>1.1201120477686064</v>
      </c>
      <c r="S803" s="146"/>
      <c r="T803">
        <v>0.99970014883856595</v>
      </c>
      <c r="U803">
        <v>0.4332666736644824</v>
      </c>
      <c r="V803">
        <v>0.35042663992991763</v>
      </c>
      <c r="W803">
        <v>1</v>
      </c>
      <c r="Y803" s="2">
        <v>3283.30079254269</v>
      </c>
      <c r="Z803" s="2">
        <v>4102.7194254041242</v>
      </c>
      <c r="AA803" s="2">
        <v>6164.2525691053652</v>
      </c>
      <c r="AB803" s="2">
        <v>205.5300302946336</v>
      </c>
      <c r="AC803" s="2">
        <v>627.40016194357918</v>
      </c>
      <c r="AD803" s="2">
        <v>3096.6353610567367</v>
      </c>
      <c r="AE803" s="2">
        <v>556.5805310334772</v>
      </c>
      <c r="AF803" s="2">
        <v>1157.4834265700792</v>
      </c>
      <c r="AG803" s="2">
        <v>107.61464301314895</v>
      </c>
      <c r="AH803" s="2">
        <v>399.98352886199973</v>
      </c>
      <c r="AI803" s="2">
        <v>652500.26017146907</v>
      </c>
      <c r="AJ803" s="2">
        <v>628033.77638384711</v>
      </c>
      <c r="AL803" s="25">
        <v>0.91492669091423795</v>
      </c>
      <c r="AM803" s="25">
        <v>0.90834783253793838</v>
      </c>
      <c r="AN803" s="25">
        <v>0.89966118163226994</v>
      </c>
      <c r="AO803" s="25">
        <v>0.83320094893994501</v>
      </c>
      <c r="AP803" s="25">
        <v>0.70120137610952538</v>
      </c>
      <c r="AQ803" s="25">
        <v>0.91492669091423795</v>
      </c>
      <c r="AR803" s="25">
        <v>0.90834783253793838</v>
      </c>
      <c r="AS803" s="25">
        <v>0.89966118163226994</v>
      </c>
      <c r="AT803" s="25">
        <v>0.83320094893994501</v>
      </c>
      <c r="AU803" s="25">
        <v>0.70120137610952538</v>
      </c>
      <c r="AW803" s="1">
        <v>13.254883701678519</v>
      </c>
      <c r="AX803" s="1">
        <v>15.136046577198137</v>
      </c>
      <c r="AY803" s="2">
        <v>2068367.3385965445</v>
      </c>
      <c r="AZ803" s="1">
        <v>15.193772684698365</v>
      </c>
      <c r="BA803" s="1">
        <v>17.107919185743235</v>
      </c>
      <c r="BB803" s="2">
        <v>1567022.0694173225</v>
      </c>
      <c r="BC803" s="2">
        <f t="shared" si="104"/>
        <v>-501345.26917922194</v>
      </c>
      <c r="BD803" s="242">
        <f t="shared" si="105"/>
        <v>1.9388889830198455</v>
      </c>
      <c r="BE803" s="510">
        <f t="shared" si="99"/>
        <v>-258573.47871375803</v>
      </c>
      <c r="BF803" s="161">
        <f t="shared" si="100"/>
        <v>52414.053672018694</v>
      </c>
      <c r="BG803" s="2">
        <f t="shared" si="101"/>
        <v>863981.56013441598</v>
      </c>
      <c r="BI803">
        <f t="shared" si="102"/>
        <v>0</v>
      </c>
      <c r="BJ803" s="90">
        <f t="shared" si="103"/>
        <v>1</v>
      </c>
      <c r="BP803" s="206">
        <f t="shared" si="106"/>
        <v>863981.56013441598</v>
      </c>
    </row>
    <row r="804" spans="1:68">
      <c r="A804" s="11">
        <v>798</v>
      </c>
      <c r="C804" s="25">
        <v>0.92821473975097779</v>
      </c>
      <c r="D804" s="25">
        <v>7.1785260249022168E-2</v>
      </c>
      <c r="E804" s="426" t="e">
        <v>#REF!</v>
      </c>
      <c r="F804" s="25">
        <v>0.85537821576231376</v>
      </c>
      <c r="G804" s="25">
        <v>0.14462178423768624</v>
      </c>
      <c r="H804" s="426" t="e">
        <v>#REF!</v>
      </c>
      <c r="I804" s="25">
        <v>0.76848059358662513</v>
      </c>
      <c r="J804" s="25">
        <v>0.23151940641337487</v>
      </c>
      <c r="K804" s="426" t="e">
        <v>#REF!</v>
      </c>
      <c r="L804" s="25">
        <v>0.10280936618205505</v>
      </c>
      <c r="M804" s="25">
        <v>0.50116837514322266</v>
      </c>
      <c r="N804" s="25">
        <v>0.39602225867472229</v>
      </c>
      <c r="O804" s="25">
        <v>-11.502373406447854</v>
      </c>
      <c r="P804" s="25">
        <v>3.6448014153644188E-2</v>
      </c>
      <c r="Q804" s="25">
        <v>4.6709788472163458E-5</v>
      </c>
      <c r="R804" s="25">
        <v>1.0990564670942391</v>
      </c>
      <c r="S804" s="146"/>
      <c r="T804">
        <v>0.90346649872188489</v>
      </c>
      <c r="U804">
        <v>0.45004025230009437</v>
      </c>
      <c r="V804">
        <v>0.30636900284921309</v>
      </c>
      <c r="W804">
        <v>1</v>
      </c>
      <c r="Y804" s="2">
        <v>194.21710803035688</v>
      </c>
      <c r="Z804" s="2">
        <v>13144.908728641949</v>
      </c>
      <c r="AA804" s="2">
        <v>446.45965102470745</v>
      </c>
      <c r="AB804" s="2">
        <v>1078.5490415178185</v>
      </c>
      <c r="AC804" s="2">
        <v>1072.3459735325678</v>
      </c>
      <c r="AD804" s="2">
        <v>428.12610055787803</v>
      </c>
      <c r="AE804" s="2">
        <v>584.63860577927721</v>
      </c>
      <c r="AF804" s="2">
        <v>1075.1510379185193</v>
      </c>
      <c r="AG804" s="2">
        <v>95.772516975297663</v>
      </c>
      <c r="AH804" s="2">
        <v>389.16184106514498</v>
      </c>
      <c r="AI804" s="2">
        <v>542047.06935743394</v>
      </c>
      <c r="AJ804" s="2">
        <v>516866.94517824519</v>
      </c>
      <c r="AL804" s="25">
        <v>0.9085855307103422</v>
      </c>
      <c r="AM804" s="25">
        <v>0.91560685939450215</v>
      </c>
      <c r="AN804" s="25">
        <v>0.89544214309047376</v>
      </c>
      <c r="AO804" s="25">
        <v>0.85397288471306754</v>
      </c>
      <c r="AP804" s="25">
        <v>0.74407900435973118</v>
      </c>
      <c r="AQ804" s="25">
        <v>0.9085855307103422</v>
      </c>
      <c r="AR804" s="25">
        <v>0.91560685939450215</v>
      </c>
      <c r="AS804" s="25">
        <v>0.89544214309047376</v>
      </c>
      <c r="AT804" s="25">
        <v>0.85397288471306754</v>
      </c>
      <c r="AU804" s="25">
        <v>0.74407900435973118</v>
      </c>
      <c r="AW804" s="1">
        <v>13.07830237646218</v>
      </c>
      <c r="AX804" s="1">
        <v>14.88627522158035</v>
      </c>
      <c r="AY804" s="2">
        <v>1882677.0253328946</v>
      </c>
      <c r="AZ804" s="1">
        <v>15.353136065517797</v>
      </c>
      <c r="BA804" s="1">
        <v>17.229376076624796</v>
      </c>
      <c r="BB804" s="2">
        <v>1170965.9802202652</v>
      </c>
      <c r="BC804" s="2">
        <f t="shared" si="104"/>
        <v>-711711.04511262942</v>
      </c>
      <c r="BD804" s="242">
        <f t="shared" si="105"/>
        <v>2.2748336890556171</v>
      </c>
      <c r="BE804" s="510">
        <f t="shared" si="99"/>
        <v>-312862.89126836864</v>
      </c>
      <c r="BF804" s="161">
        <f t="shared" si="100"/>
        <v>209851.35490105418</v>
      </c>
      <c r="BG804" s="2">
        <f t="shared" si="101"/>
        <v>1285535.7902625822</v>
      </c>
      <c r="BI804">
        <f t="shared" si="102"/>
        <v>0</v>
      </c>
      <c r="BJ804" s="90">
        <f t="shared" si="103"/>
        <v>1</v>
      </c>
      <c r="BP804" s="206">
        <f t="shared" si="106"/>
        <v>1285535.7902625822</v>
      </c>
    </row>
    <row r="805" spans="1:68">
      <c r="A805" s="11">
        <v>799</v>
      </c>
      <c r="C805" s="25">
        <v>0.91951118888869321</v>
      </c>
      <c r="D805" s="25">
        <v>8.0488811111306763E-2</v>
      </c>
      <c r="E805" s="426" t="e">
        <v>#REF!</v>
      </c>
      <c r="F805" s="25">
        <v>0.85701073098225711</v>
      </c>
      <c r="G805" s="25">
        <v>0.14298926901774286</v>
      </c>
      <c r="H805" s="426" t="e">
        <v>#REF!</v>
      </c>
      <c r="I805" s="25">
        <v>0.75762513019374433</v>
      </c>
      <c r="J805" s="25">
        <v>0.24237486980625564</v>
      </c>
      <c r="K805" s="426" t="e">
        <v>#REF!</v>
      </c>
      <c r="L805" s="25">
        <v>0.13339679044775432</v>
      </c>
      <c r="M805" s="25">
        <v>0.50018272383640683</v>
      </c>
      <c r="N805" s="25">
        <v>0.36642048571583885</v>
      </c>
      <c r="O805" s="25">
        <v>-11.246300507190989</v>
      </c>
      <c r="P805" s="25">
        <v>3.7568715471801795E-2</v>
      </c>
      <c r="Q805" s="25">
        <v>6.3250061541099154E-5</v>
      </c>
      <c r="R805" s="25">
        <v>1.0682965593972007</v>
      </c>
      <c r="S805" s="146"/>
      <c r="T805">
        <v>0.99955577820849206</v>
      </c>
      <c r="U805">
        <v>0.44362673898067123</v>
      </c>
      <c r="V805">
        <v>0.32444657961936907</v>
      </c>
      <c r="W805">
        <v>1</v>
      </c>
      <c r="Y805" s="2">
        <v>140.18674013674499</v>
      </c>
      <c r="Z805" s="2">
        <v>2652.6387913937456</v>
      </c>
      <c r="AA805" s="2">
        <v>757.71341031771533</v>
      </c>
      <c r="AB805" s="2">
        <v>19009.425718130722</v>
      </c>
      <c r="AC805" s="2">
        <v>547.22697453629564</v>
      </c>
      <c r="AD805" s="2">
        <v>935.02977809770937</v>
      </c>
      <c r="AE805" s="2">
        <v>552.36765186566618</v>
      </c>
      <c r="AF805" s="2">
        <v>1077.5074989907566</v>
      </c>
      <c r="AG805" s="2">
        <v>139.58445458746593</v>
      </c>
      <c r="AH805" s="2">
        <v>254.85926682324009</v>
      </c>
      <c r="AI805" s="2">
        <v>401264.6003193683</v>
      </c>
      <c r="AJ805" s="2">
        <v>371046.08530967264</v>
      </c>
      <c r="AL805" s="25">
        <v>0.92052969369794024</v>
      </c>
      <c r="AM805" s="25">
        <v>0.9138890579893878</v>
      </c>
      <c r="AN805" s="25">
        <v>0.90237599898432319</v>
      </c>
      <c r="AO805" s="25">
        <v>0.86967469954965626</v>
      </c>
      <c r="AP805" s="25">
        <v>0.70310452268711687</v>
      </c>
      <c r="AQ805" s="25">
        <v>0.92052969369794024</v>
      </c>
      <c r="AR805" s="25">
        <v>0.9138890579893878</v>
      </c>
      <c r="AS805" s="25">
        <v>0.90237599898432319</v>
      </c>
      <c r="AT805" s="25">
        <v>0.86967469954965626</v>
      </c>
      <c r="AU805" s="25">
        <v>0.70310452268711687</v>
      </c>
      <c r="AW805" s="1">
        <v>13.188896191591192</v>
      </c>
      <c r="AX805" s="1">
        <v>15.029499225021883</v>
      </c>
      <c r="AY805" s="2">
        <v>1350987.5434077433</v>
      </c>
      <c r="AZ805" s="1">
        <v>15.213367071701979</v>
      </c>
      <c r="BA805" s="1">
        <v>17.069541939168072</v>
      </c>
      <c r="BB805" s="2">
        <v>1281897.1569423934</v>
      </c>
      <c r="BC805" s="2">
        <f t="shared" si="104"/>
        <v>-69090.386465349933</v>
      </c>
      <c r="BD805" s="242">
        <f t="shared" si="105"/>
        <v>2.0244708801107869</v>
      </c>
      <c r="BE805" s="510">
        <f t="shared" si="99"/>
        <v>-34127.626701930647</v>
      </c>
      <c r="BF805" s="161">
        <f t="shared" si="100"/>
        <v>759235.84724684758</v>
      </c>
      <c r="BG805" s="2">
        <f t="shared" si="101"/>
        <v>1152241.5745299233</v>
      </c>
      <c r="BI805">
        <f t="shared" si="102"/>
        <v>0</v>
      </c>
      <c r="BJ805" s="90">
        <f t="shared" si="103"/>
        <v>1</v>
      </c>
      <c r="BP805" s="206">
        <f t="shared" si="106"/>
        <v>1152241.5745299233</v>
      </c>
    </row>
    <row r="806" spans="1:68">
      <c r="A806" s="11">
        <v>800</v>
      </c>
      <c r="C806" s="25">
        <v>0.93493365229573411</v>
      </c>
      <c r="D806" s="25">
        <v>6.5066347704265851E-2</v>
      </c>
      <c r="E806" s="426" t="e">
        <v>#REF!</v>
      </c>
      <c r="F806" s="25">
        <v>0.85781335770431477</v>
      </c>
      <c r="G806" s="25">
        <v>0.1421866422956852</v>
      </c>
      <c r="H806" s="426" t="e">
        <v>#REF!</v>
      </c>
      <c r="I806" s="25">
        <v>0.76666739891030733</v>
      </c>
      <c r="J806" s="25">
        <v>0.23333260108969264</v>
      </c>
      <c r="K806" s="426" t="e">
        <v>#REF!</v>
      </c>
      <c r="L806" s="25">
        <v>0.134850589148996</v>
      </c>
      <c r="M806" s="25">
        <v>0.49587567386631043</v>
      </c>
      <c r="N806" s="25">
        <v>0.36927373698469362</v>
      </c>
      <c r="O806" s="25">
        <v>-11.53830125896366</v>
      </c>
      <c r="P806" s="25">
        <v>3.6313035992391711E-2</v>
      </c>
      <c r="Q806" s="25">
        <v>4.4806660967588602E-5</v>
      </c>
      <c r="R806" s="25">
        <v>1.1151858079037309</v>
      </c>
      <c r="S806" s="146"/>
      <c r="T806">
        <v>0.85353382168349923</v>
      </c>
      <c r="U806">
        <v>0.44322806150270716</v>
      </c>
      <c r="V806">
        <v>0.31249355267800205</v>
      </c>
      <c r="W806">
        <v>1</v>
      </c>
      <c r="Y806" s="2">
        <v>610.70601436118784</v>
      </c>
      <c r="Z806" s="2">
        <v>1894.2371837909427</v>
      </c>
      <c r="AA806" s="2">
        <v>452.23723201160402</v>
      </c>
      <c r="AB806" s="2">
        <v>3238.6049273813774</v>
      </c>
      <c r="AC806" s="2">
        <v>514.81211509440016</v>
      </c>
      <c r="AD806" s="2">
        <v>54.59389878691848</v>
      </c>
      <c r="AE806" s="2">
        <v>625.3057949583075</v>
      </c>
      <c r="AF806" s="2">
        <v>787.86160256613823</v>
      </c>
      <c r="AG806" s="2">
        <v>238.80809604459571</v>
      </c>
      <c r="AH806" s="2">
        <v>650.3578347698749</v>
      </c>
      <c r="AI806" s="2">
        <v>365753.74464951985</v>
      </c>
      <c r="AJ806" s="2">
        <v>330944.85041386733</v>
      </c>
      <c r="AL806" s="25">
        <v>0.91616704188161691</v>
      </c>
      <c r="AM806" s="25">
        <v>0.9202650024787673</v>
      </c>
      <c r="AN806" s="25">
        <v>0.91143143400992299</v>
      </c>
      <c r="AO806" s="25">
        <v>0.82434078267761279</v>
      </c>
      <c r="AP806" s="25">
        <v>0.60785827406456261</v>
      </c>
      <c r="AQ806" s="25">
        <v>0.91616704188161691</v>
      </c>
      <c r="AR806" s="25">
        <v>0.9202650024787673</v>
      </c>
      <c r="AS806" s="25">
        <v>0.91143143400992299</v>
      </c>
      <c r="AT806" s="25">
        <v>0.82434078267761279</v>
      </c>
      <c r="AU806" s="25">
        <v>0.60785827406456261</v>
      </c>
      <c r="AW806" s="1">
        <v>12.987221978661951</v>
      </c>
      <c r="AX806" s="1">
        <v>15.077005794185697</v>
      </c>
      <c r="AY806" s="2">
        <v>1125169.2627621444</v>
      </c>
      <c r="AZ806" s="1">
        <v>15.507079518166217</v>
      </c>
      <c r="BA806" s="1">
        <v>17.505093183595758</v>
      </c>
      <c r="BB806" s="2">
        <v>777011.77010980702</v>
      </c>
      <c r="BC806" s="2">
        <f t="shared" si="104"/>
        <v>-348157.49265233742</v>
      </c>
      <c r="BD806" s="242">
        <f t="shared" si="105"/>
        <v>2.5198575395042653</v>
      </c>
      <c r="BE806" s="510">
        <f t="shared" si="99"/>
        <v>-138165.54594623268</v>
      </c>
      <c r="BF806" s="161">
        <f t="shared" si="100"/>
        <v>952786.25382376788</v>
      </c>
      <c r="BG806" s="2">
        <f t="shared" si="101"/>
        <v>1704120.9527967875</v>
      </c>
      <c r="BI806">
        <f t="shared" si="102"/>
        <v>0</v>
      </c>
      <c r="BJ806" s="90">
        <f t="shared" si="103"/>
        <v>1</v>
      </c>
      <c r="BP806" s="206">
        <f t="shared" si="106"/>
        <v>1704120.9527967875</v>
      </c>
    </row>
    <row r="807" spans="1:68">
      <c r="A807" s="11">
        <v>801</v>
      </c>
      <c r="C807" s="25">
        <v>0.92208663940215341</v>
      </c>
      <c r="D807" s="25">
        <v>7.7913360597846648E-2</v>
      </c>
      <c r="E807" s="426" t="e">
        <v>#REF!</v>
      </c>
      <c r="F807" s="25">
        <v>0.85415918525719026</v>
      </c>
      <c r="G807" s="25">
        <v>0.14584081474280974</v>
      </c>
      <c r="H807" s="426" t="e">
        <v>#REF!</v>
      </c>
      <c r="I807" s="25">
        <v>0.75589111560039446</v>
      </c>
      <c r="J807" s="25">
        <v>0.24410888439960551</v>
      </c>
      <c r="K807" s="426" t="e">
        <v>#REF!</v>
      </c>
      <c r="L807" s="25">
        <v>8.5384614342169152E-2</v>
      </c>
      <c r="M807" s="25">
        <v>0.4999253172335304</v>
      </c>
      <c r="N807" s="25">
        <v>0.41469006842430045</v>
      </c>
      <c r="O807" s="25">
        <v>-11.391249551680371</v>
      </c>
      <c r="P807" s="25">
        <v>3.4790999791322448E-2</v>
      </c>
      <c r="Q807" s="25">
        <v>4.8690454149564319E-5</v>
      </c>
      <c r="R807" s="25">
        <v>1.1081990784888003</v>
      </c>
      <c r="S807" s="146"/>
      <c r="T807">
        <v>0.96637153337162163</v>
      </c>
      <c r="U807">
        <v>0.4535232452261152</v>
      </c>
      <c r="V807">
        <v>0.32482342217753329</v>
      </c>
      <c r="W807">
        <v>1</v>
      </c>
      <c r="Y807" s="2">
        <v>125.03843409101798</v>
      </c>
      <c r="Z807" s="2">
        <v>10594.056014764265</v>
      </c>
      <c r="AA807" s="2">
        <v>5085.371345136431</v>
      </c>
      <c r="AB807" s="2">
        <v>2105.7499394163656</v>
      </c>
      <c r="AC807" s="2">
        <v>2362.8182579643631</v>
      </c>
      <c r="AD807" s="2">
        <v>607.53534912465238</v>
      </c>
      <c r="AE807" s="2">
        <v>607.38378214312286</v>
      </c>
      <c r="AF807" s="2">
        <v>949.09573394883068</v>
      </c>
      <c r="AG807" s="2">
        <v>138.47112189801271</v>
      </c>
      <c r="AH807" s="2">
        <v>476.94094736560265</v>
      </c>
      <c r="AI807" s="2">
        <v>410153.83480604197</v>
      </c>
      <c r="AJ807" s="2">
        <v>372130.36066052818</v>
      </c>
      <c r="AL807" s="25">
        <v>0.92147984613332379</v>
      </c>
      <c r="AM807" s="25">
        <v>0.91400719543995623</v>
      </c>
      <c r="AN807" s="25">
        <v>0.91742622717290878</v>
      </c>
      <c r="AO807" s="25">
        <v>0.88996866869674207</v>
      </c>
      <c r="AP807" s="25">
        <v>0.74312119197962623</v>
      </c>
      <c r="AQ807" s="25">
        <v>0.92147984613332379</v>
      </c>
      <c r="AR807" s="25">
        <v>0.91400719543995623</v>
      </c>
      <c r="AS807" s="25">
        <v>0.91742622717290878</v>
      </c>
      <c r="AT807" s="25">
        <v>0.88996866869674207</v>
      </c>
      <c r="AU807" s="25">
        <v>0.74312119197962623</v>
      </c>
      <c r="AW807" s="1">
        <v>13.012945142220257</v>
      </c>
      <c r="AX807" s="1">
        <v>14.606305880033945</v>
      </c>
      <c r="AY807" s="2">
        <v>1298265.4194157021</v>
      </c>
      <c r="AZ807" s="1">
        <v>15.153326969670115</v>
      </c>
      <c r="BA807" s="1">
        <v>16.810594766076363</v>
      </c>
      <c r="BB807" s="2">
        <v>932453.31746552605</v>
      </c>
      <c r="BC807" s="2">
        <f t="shared" si="104"/>
        <v>-365812.10195017606</v>
      </c>
      <c r="BD807" s="242">
        <f t="shared" si="105"/>
        <v>2.1403818274498576</v>
      </c>
      <c r="BE807" s="510">
        <f t="shared" si="99"/>
        <v>-170909.74014950418</v>
      </c>
      <c r="BF807" s="161">
        <f t="shared" si="100"/>
        <v>783805.8033395391</v>
      </c>
      <c r="BG807" s="2">
        <f t="shared" si="101"/>
        <v>1492078.9976816922</v>
      </c>
      <c r="BI807">
        <f t="shared" si="102"/>
        <v>0</v>
      </c>
      <c r="BJ807" s="90">
        <f t="shared" si="103"/>
        <v>1</v>
      </c>
      <c r="BP807" s="206">
        <f t="shared" si="106"/>
        <v>1492078.9976816922</v>
      </c>
    </row>
    <row r="808" spans="1:68">
      <c r="A808" s="11">
        <v>802</v>
      </c>
      <c r="C808" s="25">
        <v>0.92681636212187368</v>
      </c>
      <c r="D808" s="25">
        <v>7.3183637878126331E-2</v>
      </c>
      <c r="E808" s="426" t="e">
        <v>#REF!</v>
      </c>
      <c r="F808" s="25">
        <v>0.85431002209739137</v>
      </c>
      <c r="G808" s="25">
        <v>0.14568997790260857</v>
      </c>
      <c r="H808" s="426" t="e">
        <v>#REF!</v>
      </c>
      <c r="I808" s="25">
        <v>0.75705670765156985</v>
      </c>
      <c r="J808" s="25">
        <v>0.24294329234843012</v>
      </c>
      <c r="K808" s="426" t="e">
        <v>#REF!</v>
      </c>
      <c r="L808" s="25">
        <v>0.10201916654407694</v>
      </c>
      <c r="M808" s="25">
        <v>0.49967064097096386</v>
      </c>
      <c r="N808" s="25">
        <v>0.39831019248495914</v>
      </c>
      <c r="O808" s="25">
        <v>-10.757579337333359</v>
      </c>
      <c r="P808" s="25">
        <v>3.2090210348566704E-2</v>
      </c>
      <c r="Q808" s="25">
        <v>8.191810717667011E-5</v>
      </c>
      <c r="R808" s="25">
        <v>1.0442811261397107</v>
      </c>
      <c r="S808" s="146"/>
      <c r="T808">
        <v>0.9333300173106559</v>
      </c>
      <c r="U808">
        <v>0.45531924800111517</v>
      </c>
      <c r="V808">
        <v>0.32483428408047738</v>
      </c>
      <c r="W808">
        <v>1</v>
      </c>
      <c r="Y808" s="2">
        <v>65.55057722881098</v>
      </c>
      <c r="Z808" s="2">
        <v>3290.6885110842568</v>
      </c>
      <c r="AA808" s="2">
        <v>128.69079884727756</v>
      </c>
      <c r="AB808" s="2">
        <v>5148.9850345500472</v>
      </c>
      <c r="AC808" s="2">
        <v>624.23943235238369</v>
      </c>
      <c r="AD808" s="2">
        <v>393.65316736670854</v>
      </c>
      <c r="AE808" s="2">
        <v>456.13920787491452</v>
      </c>
      <c r="AF808" s="2">
        <v>920.64517865779555</v>
      </c>
      <c r="AG808" s="2">
        <v>207.270408777027</v>
      </c>
      <c r="AH808" s="2">
        <v>398.41513861176082</v>
      </c>
      <c r="AI808" s="2">
        <v>402694.39826402965</v>
      </c>
      <c r="AJ808" s="2">
        <v>371038.75864562934</v>
      </c>
      <c r="AL808" s="25">
        <v>0.91670426441560704</v>
      </c>
      <c r="AM808" s="25">
        <v>0.90788439529603338</v>
      </c>
      <c r="AN808" s="25">
        <v>0.90400012737215885</v>
      </c>
      <c r="AO808" s="25">
        <v>0.84747682162130744</v>
      </c>
      <c r="AP808" s="25">
        <v>0.55424437351369682</v>
      </c>
      <c r="AQ808" s="25">
        <v>0.91670426441560704</v>
      </c>
      <c r="AR808" s="25">
        <v>0.90788439529603338</v>
      </c>
      <c r="AS808" s="25">
        <v>0.90400012737215885</v>
      </c>
      <c r="AT808" s="25">
        <v>0.84747682162130744</v>
      </c>
      <c r="AU808" s="25">
        <v>0.55424437351369682</v>
      </c>
      <c r="AW808" s="1">
        <v>12.69674142905189</v>
      </c>
      <c r="AX808" s="1">
        <v>14.891354140856317</v>
      </c>
      <c r="AY808" s="2">
        <v>1239454.0787420229</v>
      </c>
      <c r="AZ808" s="1">
        <v>14.976116721598261</v>
      </c>
      <c r="BA808" s="1">
        <v>17.096490623357752</v>
      </c>
      <c r="BB808" s="2">
        <v>926873.7770601915</v>
      </c>
      <c r="BC808" s="2">
        <f t="shared" si="104"/>
        <v>-312580.30168183136</v>
      </c>
      <c r="BD808" s="242">
        <f t="shared" si="105"/>
        <v>2.2793752925463711</v>
      </c>
      <c r="BE808" s="510">
        <f t="shared" si="99"/>
        <v>-137134.19756017308</v>
      </c>
      <c r="BF808" s="161">
        <f t="shared" si="100"/>
        <v>792024.54990627966</v>
      </c>
      <c r="BG808" s="2">
        <f t="shared" si="101"/>
        <v>1469304.8983955304</v>
      </c>
      <c r="BI808">
        <f t="shared" si="102"/>
        <v>0</v>
      </c>
      <c r="BJ808" s="90">
        <f t="shared" si="103"/>
        <v>1</v>
      </c>
      <c r="BP808" s="206">
        <f t="shared" si="106"/>
        <v>1469304.8983955304</v>
      </c>
    </row>
    <row r="809" spans="1:68">
      <c r="A809" s="11">
        <v>803</v>
      </c>
      <c r="C809" s="25">
        <v>0.91577379722942376</v>
      </c>
      <c r="D809" s="25">
        <v>8.4226202770576186E-2</v>
      </c>
      <c r="E809" s="426" t="e">
        <v>#REF!</v>
      </c>
      <c r="F809" s="25">
        <v>0.85443024580098204</v>
      </c>
      <c r="G809" s="25">
        <v>0.14556975419901796</v>
      </c>
      <c r="H809" s="426" t="e">
        <v>#REF!</v>
      </c>
      <c r="I809" s="25">
        <v>0.76046905461810466</v>
      </c>
      <c r="J809" s="25">
        <v>0.23953094538189537</v>
      </c>
      <c r="K809" s="426" t="e">
        <v>#REF!</v>
      </c>
      <c r="L809" s="25">
        <v>0.15908170625174511</v>
      </c>
      <c r="M809" s="25">
        <v>0.49961321080335719</v>
      </c>
      <c r="N809" s="25">
        <v>0.3413050829448977</v>
      </c>
      <c r="O809" s="25">
        <v>-11.095654946973712</v>
      </c>
      <c r="P809" s="25">
        <v>3.6270534486976966E-2</v>
      </c>
      <c r="Q809" s="25">
        <v>6.9631570208263281E-5</v>
      </c>
      <c r="R809" s="25">
        <v>1.0549455703373529</v>
      </c>
      <c r="S809" s="146"/>
      <c r="T809">
        <v>1.0755473944545022</v>
      </c>
      <c r="U809">
        <v>0.45310117599476685</v>
      </c>
      <c r="V809">
        <v>0.32241387424248003</v>
      </c>
      <c r="W809">
        <v>1</v>
      </c>
      <c r="Y809" s="2">
        <v>127.54806712580441</v>
      </c>
      <c r="Z809" s="2">
        <v>3808.8376685078579</v>
      </c>
      <c r="AA809" s="2">
        <v>5105.1527107283855</v>
      </c>
      <c r="AB809" s="2">
        <v>7413.7154725479068</v>
      </c>
      <c r="AC809" s="2">
        <v>262.33801737670507</v>
      </c>
      <c r="AD809" s="2">
        <v>5921.6563809219952</v>
      </c>
      <c r="AE809" s="2">
        <v>598.54185931037273</v>
      </c>
      <c r="AF809" s="2">
        <v>848.90087703582151</v>
      </c>
      <c r="AG809" s="2">
        <v>123.8363386856926</v>
      </c>
      <c r="AH809" s="2">
        <v>395.05524804125429</v>
      </c>
      <c r="AI809" s="2">
        <v>618215.48210601846</v>
      </c>
      <c r="AJ809" s="2">
        <v>562292.13599806849</v>
      </c>
      <c r="AL809" s="25">
        <v>0.92194801115109803</v>
      </c>
      <c r="AM809" s="25">
        <v>0.9106693061085076</v>
      </c>
      <c r="AN809" s="25">
        <v>0.91536973197724536</v>
      </c>
      <c r="AO809" s="25">
        <v>0.86820666392795287</v>
      </c>
      <c r="AP809" s="25">
        <v>0.76759929757918632</v>
      </c>
      <c r="AQ809" s="25">
        <v>0.92194801115109803</v>
      </c>
      <c r="AR809" s="25">
        <v>0.9106693061085076</v>
      </c>
      <c r="AS809" s="25">
        <v>0.91536973197724536</v>
      </c>
      <c r="AT809" s="25">
        <v>0.86820666392795287</v>
      </c>
      <c r="AU809" s="25">
        <v>0.76759929757918632</v>
      </c>
      <c r="AW809" s="1">
        <v>13.62213728124174</v>
      </c>
      <c r="AX809" s="1">
        <v>15.321942304525921</v>
      </c>
      <c r="AY809" s="2">
        <v>2144083.2631621026</v>
      </c>
      <c r="AZ809" s="1">
        <v>15.354895555603605</v>
      </c>
      <c r="BA809" s="1">
        <v>17.098857217646263</v>
      </c>
      <c r="BB809" s="2">
        <v>1849817.8866121739</v>
      </c>
      <c r="BC809" s="2">
        <f t="shared" si="104"/>
        <v>-294265.37654992868</v>
      </c>
      <c r="BD809" s="242">
        <f t="shared" si="105"/>
        <v>1.7327582743618652</v>
      </c>
      <c r="BE809" s="510">
        <f t="shared" si="99"/>
        <v>-169824.82836984275</v>
      </c>
      <c r="BF809" s="161">
        <f t="shared" si="100"/>
        <v>35458.701836575754</v>
      </c>
      <c r="BG809" s="2">
        <f t="shared" si="101"/>
        <v>606965.4022844031</v>
      </c>
      <c r="BI809">
        <f t="shared" si="102"/>
        <v>0</v>
      </c>
      <c r="BJ809" s="90">
        <f t="shared" si="103"/>
        <v>1</v>
      </c>
      <c r="BP809" s="206">
        <f t="shared" si="106"/>
        <v>606965.4022844031</v>
      </c>
    </row>
    <row r="810" spans="1:68">
      <c r="A810" s="11">
        <v>804</v>
      </c>
      <c r="C810" s="25">
        <v>0.91829724742730567</v>
      </c>
      <c r="D810" s="25">
        <v>8.1702752572694298E-2</v>
      </c>
      <c r="E810" s="426" t="e">
        <v>#REF!</v>
      </c>
      <c r="F810" s="25">
        <v>0.8532889679460034</v>
      </c>
      <c r="G810" s="25">
        <v>0.14671103205399655</v>
      </c>
      <c r="H810" s="426" t="e">
        <v>#REF!</v>
      </c>
      <c r="I810" s="25">
        <v>0.74594360470805776</v>
      </c>
      <c r="J810" s="25">
        <v>0.25405639529194224</v>
      </c>
      <c r="K810" s="426" t="e">
        <v>#REF!</v>
      </c>
      <c r="L810" s="25">
        <v>9.7643753423448776E-2</v>
      </c>
      <c r="M810" s="25">
        <v>0.49735607241129598</v>
      </c>
      <c r="N810" s="25">
        <v>0.40500017416525524</v>
      </c>
      <c r="O810" s="25">
        <v>-11.440334045530831</v>
      </c>
      <c r="P810" s="25">
        <v>3.6737159365024502E-2</v>
      </c>
      <c r="Q810" s="25">
        <v>5.0306646510624173E-5</v>
      </c>
      <c r="R810" s="25">
        <v>1.0973374648809031</v>
      </c>
      <c r="S810" s="146"/>
      <c r="T810">
        <v>1.0259777239886343</v>
      </c>
      <c r="U810">
        <v>0.45387471861146195</v>
      </c>
      <c r="V810">
        <v>0.3397361742620541</v>
      </c>
      <c r="W810">
        <v>1</v>
      </c>
      <c r="Y810" s="2">
        <v>520.18457478506696</v>
      </c>
      <c r="Z810" s="2">
        <v>9074.0253996714619</v>
      </c>
      <c r="AA810" s="2">
        <v>337.3987260998166</v>
      </c>
      <c r="AB810" s="2">
        <v>1768.7674012670673</v>
      </c>
      <c r="AC810" s="2">
        <v>1212.2190553743933</v>
      </c>
      <c r="AD810" s="2">
        <v>1077.1878179363441</v>
      </c>
      <c r="AE810" s="2">
        <v>614.31733330436759</v>
      </c>
      <c r="AF810" s="2">
        <v>990.08263475730564</v>
      </c>
      <c r="AG810" s="2">
        <v>61.90259000792215</v>
      </c>
      <c r="AH810" s="2">
        <v>557.93831104308356</v>
      </c>
      <c r="AI810" s="2">
        <v>500655.89651683718</v>
      </c>
      <c r="AJ810" s="2">
        <v>478367.10023822839</v>
      </c>
      <c r="AL810" s="25">
        <v>0.91535956197037049</v>
      </c>
      <c r="AM810" s="25">
        <v>0.91363131857618807</v>
      </c>
      <c r="AN810" s="25">
        <v>0.90942650826539673</v>
      </c>
      <c r="AO810" s="25">
        <v>0.85131746224392491</v>
      </c>
      <c r="AP810" s="25">
        <v>0.75359386854529697</v>
      </c>
      <c r="AQ810" s="25">
        <v>0.91535956197037049</v>
      </c>
      <c r="AR810" s="25">
        <v>0.91363131857618807</v>
      </c>
      <c r="AS810" s="25">
        <v>0.90942650826539673</v>
      </c>
      <c r="AT810" s="25">
        <v>0.85131746224392491</v>
      </c>
      <c r="AU810" s="25">
        <v>0.75359386854529697</v>
      </c>
      <c r="AW810" s="1">
        <v>13.070383180760059</v>
      </c>
      <c r="AX810" s="1">
        <v>14.761094928570749</v>
      </c>
      <c r="AY810" s="2">
        <v>1638397.9062234187</v>
      </c>
      <c r="AZ810" s="1">
        <v>14.973222790449023</v>
      </c>
      <c r="BA810" s="1">
        <v>16.724948374291532</v>
      </c>
      <c r="BB810" s="2">
        <v>1156931.1232234745</v>
      </c>
      <c r="BC810" s="2">
        <f t="shared" si="104"/>
        <v>-481466.78299994417</v>
      </c>
      <c r="BD810" s="242">
        <f t="shared" si="105"/>
        <v>1.9028396096889644</v>
      </c>
      <c r="BE810" s="510">
        <f t="shared" si="99"/>
        <v>-253025.41556754964</v>
      </c>
      <c r="BF810" s="161">
        <f t="shared" si="100"/>
        <v>452863.40269819088</v>
      </c>
      <c r="BG810" s="2">
        <f t="shared" si="101"/>
        <v>1238784.5232483691</v>
      </c>
      <c r="BI810">
        <f t="shared" si="102"/>
        <v>0</v>
      </c>
      <c r="BJ810" s="90">
        <f t="shared" si="103"/>
        <v>1</v>
      </c>
      <c r="BP810" s="206">
        <f t="shared" si="106"/>
        <v>1238784.5232483691</v>
      </c>
    </row>
    <row r="811" spans="1:68">
      <c r="A811" s="11">
        <v>805</v>
      </c>
      <c r="C811" s="25">
        <v>0.9235660969685745</v>
      </c>
      <c r="D811" s="25">
        <v>7.6433903031425499E-2</v>
      </c>
      <c r="E811" s="426" t="e">
        <v>#REF!</v>
      </c>
      <c r="F811" s="25">
        <v>0.85891136061974871</v>
      </c>
      <c r="G811" s="25">
        <v>0.14108863938025132</v>
      </c>
      <c r="H811" s="426" t="e">
        <v>#REF!</v>
      </c>
      <c r="I811" s="25">
        <v>0.74772314643536597</v>
      </c>
      <c r="J811" s="25">
        <v>0.25227685356463403</v>
      </c>
      <c r="K811" s="426" t="e">
        <v>#REF!</v>
      </c>
      <c r="L811" s="25">
        <v>0.15262647523264083</v>
      </c>
      <c r="M811" s="25">
        <v>0.50101263017658537</v>
      </c>
      <c r="N811" s="25">
        <v>0.34636089459077379</v>
      </c>
      <c r="O811" s="25">
        <v>-11.221319416303075</v>
      </c>
      <c r="P811" s="25">
        <v>3.5222902779332439E-2</v>
      </c>
      <c r="Q811" s="25">
        <v>5.8765388955559544E-5</v>
      </c>
      <c r="R811" s="25">
        <v>1.0750848621793927</v>
      </c>
      <c r="S811" s="146"/>
      <c r="T811">
        <v>1.0390838559106161</v>
      </c>
      <c r="U811">
        <v>0.43716132894655013</v>
      </c>
      <c r="V811">
        <v>0.33717560552810438</v>
      </c>
      <c r="W811">
        <v>1</v>
      </c>
      <c r="Y811" s="2">
        <v>206.86067028794298</v>
      </c>
      <c r="Z811" s="2">
        <v>2756.6280948372223</v>
      </c>
      <c r="AA811" s="2">
        <v>659.81506089045286</v>
      </c>
      <c r="AB811" s="2">
        <v>10805.149276914361</v>
      </c>
      <c r="AC811" s="2">
        <v>4196.6293733918155</v>
      </c>
      <c r="AD811" s="2">
        <v>2103.7653691346791</v>
      </c>
      <c r="AE811" s="2">
        <v>571.44725170616675</v>
      </c>
      <c r="AF811" s="2">
        <v>856.8571272227224</v>
      </c>
      <c r="AG811" s="2">
        <v>142.77459935646121</v>
      </c>
      <c r="AH811" s="2">
        <v>295.15247050095024</v>
      </c>
      <c r="AI811" s="2">
        <v>453763.48814374045</v>
      </c>
      <c r="AJ811" s="2">
        <v>416034.11449513782</v>
      </c>
      <c r="AL811" s="25">
        <v>0.92174219942161506</v>
      </c>
      <c r="AM811" s="25">
        <v>0.90847938788740945</v>
      </c>
      <c r="AN811" s="25">
        <v>0.89983913610167909</v>
      </c>
      <c r="AO811" s="25">
        <v>0.84303960779696074</v>
      </c>
      <c r="AP811" s="25">
        <v>0.70216207581864487</v>
      </c>
      <c r="AQ811" s="25">
        <v>0.92174219942161506</v>
      </c>
      <c r="AR811" s="25">
        <v>0.90847938788740945</v>
      </c>
      <c r="AS811" s="25">
        <v>0.89983913610167909</v>
      </c>
      <c r="AT811" s="25">
        <v>0.84303960779696074</v>
      </c>
      <c r="AU811" s="25">
        <v>0.70216207581864487</v>
      </c>
      <c r="AW811" s="1">
        <v>13.5491088678269</v>
      </c>
      <c r="AX811" s="1">
        <v>15.449777809667943</v>
      </c>
      <c r="AY811" s="2">
        <v>1574069.5616658735</v>
      </c>
      <c r="AZ811" s="1">
        <v>15.350894368541596</v>
      </c>
      <c r="BA811" s="1">
        <v>17.263979974757149</v>
      </c>
      <c r="BB811" s="2">
        <v>1302208.3680931628</v>
      </c>
      <c r="BC811" s="2">
        <f t="shared" si="104"/>
        <v>-271861.19357271073</v>
      </c>
      <c r="BD811" s="242">
        <f t="shared" si="105"/>
        <v>1.8017855007146952</v>
      </c>
      <c r="BE811" s="510">
        <f t="shared" si="99"/>
        <v>-150884.32749895836</v>
      </c>
      <c r="BF811" s="161">
        <f t="shared" si="100"/>
        <v>593787.8571864306</v>
      </c>
      <c r="BG811" s="2">
        <f t="shared" si="101"/>
        <v>1153934.7308734925</v>
      </c>
      <c r="BI811">
        <f t="shared" si="102"/>
        <v>0</v>
      </c>
      <c r="BJ811" s="90">
        <f t="shared" si="103"/>
        <v>1</v>
      </c>
      <c r="BP811" s="206">
        <f t="shared" si="106"/>
        <v>1153934.7308734925</v>
      </c>
    </row>
    <row r="812" spans="1:68">
      <c r="A812" s="11">
        <v>806</v>
      </c>
      <c r="C812" s="25">
        <v>0.92830078904181501</v>
      </c>
      <c r="D812" s="25">
        <v>7.1699210958185003E-2</v>
      </c>
      <c r="E812" s="426" t="e">
        <v>#REF!</v>
      </c>
      <c r="F812" s="25">
        <v>0.85700957970457414</v>
      </c>
      <c r="G812" s="25">
        <v>0.14299042029542583</v>
      </c>
      <c r="H812" s="426" t="e">
        <v>#REF!</v>
      </c>
      <c r="I812" s="25">
        <v>0.75881646781977541</v>
      </c>
      <c r="J812" s="25">
        <v>0.24118353218022462</v>
      </c>
      <c r="K812" s="426" t="e">
        <v>#REF!</v>
      </c>
      <c r="L812" s="25">
        <v>0.11117297221689848</v>
      </c>
      <c r="M812" s="25">
        <v>0.50036737749214177</v>
      </c>
      <c r="N812" s="25">
        <v>0.38845965029095975</v>
      </c>
      <c r="O812" s="25">
        <v>-11.255393949128283</v>
      </c>
      <c r="P812" s="25">
        <v>3.3880867764042394E-2</v>
      </c>
      <c r="Q812" s="25">
        <v>5.3683895283566223E-5</v>
      </c>
      <c r="R812" s="25">
        <v>1.0995536949445237</v>
      </c>
      <c r="S812" s="146"/>
      <c r="T812">
        <v>0.91637117571609072</v>
      </c>
      <c r="U812">
        <v>0.44473152030048801</v>
      </c>
      <c r="V812">
        <v>0.32166446843715429</v>
      </c>
      <c r="W812">
        <v>1</v>
      </c>
      <c r="Y812" s="2">
        <v>215.2527729215731</v>
      </c>
      <c r="Z812" s="2">
        <v>172.30942690806319</v>
      </c>
      <c r="AA812" s="2">
        <v>2566.5515735713302</v>
      </c>
      <c r="AB812" s="2">
        <v>1142.7403901288667</v>
      </c>
      <c r="AC812" s="2">
        <v>108.10243481141687</v>
      </c>
      <c r="AD812" s="2">
        <v>640.10845831222161</v>
      </c>
      <c r="AE812" s="2">
        <v>615.47536724674114</v>
      </c>
      <c r="AF812" s="2">
        <v>1196.8045620385392</v>
      </c>
      <c r="AG812" s="2">
        <v>105.57353429706042</v>
      </c>
      <c r="AH812" s="2">
        <v>365.029621332266</v>
      </c>
      <c r="AI812" s="2">
        <v>383083.82476736669</v>
      </c>
      <c r="AJ812" s="2">
        <v>346703.45601253404</v>
      </c>
      <c r="AL812" s="25">
        <v>0.91949821363775663</v>
      </c>
      <c r="AM812" s="25">
        <v>0.90632090882819472</v>
      </c>
      <c r="AN812" s="25">
        <v>0.90896347757821805</v>
      </c>
      <c r="AO812" s="25">
        <v>0.85551440546049229</v>
      </c>
      <c r="AP812" s="25">
        <v>0.64891410851729381</v>
      </c>
      <c r="AQ812" s="25">
        <v>0.91949821363775663</v>
      </c>
      <c r="AR812" s="25">
        <v>0.90632090882819472</v>
      </c>
      <c r="AS812" s="25">
        <v>0.90896347757821805</v>
      </c>
      <c r="AT812" s="25">
        <v>0.85551440546049229</v>
      </c>
      <c r="AU812" s="25">
        <v>0.64891410851729381</v>
      </c>
      <c r="AW812" s="1">
        <v>12.931851470322403</v>
      </c>
      <c r="AX812" s="1">
        <v>14.851241943785125</v>
      </c>
      <c r="AY812" s="2">
        <v>1097280.7140685513</v>
      </c>
      <c r="AZ812" s="1">
        <v>15.236541298030533</v>
      </c>
      <c r="BA812" s="1">
        <v>17.153777540728068</v>
      </c>
      <c r="BB812" s="2">
        <v>829991.73704002006</v>
      </c>
      <c r="BC812" s="2">
        <f t="shared" si="104"/>
        <v>-267288.97702853126</v>
      </c>
      <c r="BD812" s="242">
        <f t="shared" si="105"/>
        <v>2.3046898277081294</v>
      </c>
      <c r="BE812" s="510">
        <f t="shared" si="99"/>
        <v>-115976.11696595784</v>
      </c>
      <c r="BF812" s="161">
        <f t="shared" si="100"/>
        <v>971815.52118303324</v>
      </c>
      <c r="BG812" s="2">
        <f t="shared" si="101"/>
        <v>1607854.8706448651</v>
      </c>
      <c r="BI812">
        <f t="shared" si="102"/>
        <v>0</v>
      </c>
      <c r="BJ812" s="90">
        <f t="shared" si="103"/>
        <v>1</v>
      </c>
      <c r="BP812" s="206">
        <f t="shared" si="106"/>
        <v>1607854.8706448651</v>
      </c>
    </row>
    <row r="813" spans="1:68">
      <c r="A813" s="11">
        <v>807</v>
      </c>
      <c r="C813" s="25">
        <v>0.92410866840958295</v>
      </c>
      <c r="D813" s="25">
        <v>7.5891331590417027E-2</v>
      </c>
      <c r="E813" s="426" t="e">
        <v>#REF!</v>
      </c>
      <c r="F813" s="25">
        <v>0.85588243015999266</v>
      </c>
      <c r="G813" s="25">
        <v>0.14411756984000731</v>
      </c>
      <c r="H813" s="426" t="e">
        <v>#REF!</v>
      </c>
      <c r="I813" s="25">
        <v>0.75245261028163002</v>
      </c>
      <c r="J813" s="25">
        <v>0.24754738971836993</v>
      </c>
      <c r="K813" s="426" t="e">
        <v>#REF!</v>
      </c>
      <c r="L813" s="25">
        <v>0.12619755775259395</v>
      </c>
      <c r="M813" s="25">
        <v>0.50052696837111355</v>
      </c>
      <c r="N813" s="25">
        <v>0.37327547387629251</v>
      </c>
      <c r="O813" s="25">
        <v>-11.286252658767797</v>
      </c>
      <c r="P813" s="25">
        <v>3.5112255975696484E-2</v>
      </c>
      <c r="Q813" s="25">
        <v>5.4815480787171851E-5</v>
      </c>
      <c r="R813" s="25">
        <v>1.085073932452562</v>
      </c>
      <c r="S813" s="146"/>
      <c r="T813">
        <v>0.96092138862178034</v>
      </c>
      <c r="U813">
        <v>0.44673694835109024</v>
      </c>
      <c r="V813">
        <v>0.33063928641445761</v>
      </c>
      <c r="W813">
        <v>1</v>
      </c>
      <c r="Y813" s="2">
        <v>347.44993134089822</v>
      </c>
      <c r="Z813" s="2">
        <v>7249.4276430251612</v>
      </c>
      <c r="AA813" s="2">
        <v>3525.4080905567948</v>
      </c>
      <c r="AB813" s="2">
        <v>3339.1045179526823</v>
      </c>
      <c r="AC813" s="2">
        <v>27.341252328588631</v>
      </c>
      <c r="AD813" s="2">
        <v>135.30582942511833</v>
      </c>
      <c r="AE813" s="2">
        <v>563.19069103982088</v>
      </c>
      <c r="AF813" s="2">
        <v>1155.6665296242563</v>
      </c>
      <c r="AG813" s="2">
        <v>110.56064391417463</v>
      </c>
      <c r="AH813" s="2">
        <v>314.64154235221088</v>
      </c>
      <c r="AI813" s="2">
        <v>471806.69659625652</v>
      </c>
      <c r="AJ813" s="2">
        <v>431691.65777515125</v>
      </c>
      <c r="AL813" s="25">
        <v>0.91753848051323972</v>
      </c>
      <c r="AM813" s="25">
        <v>0.91590873504711423</v>
      </c>
      <c r="AN813" s="25">
        <v>0.89963670595544387</v>
      </c>
      <c r="AO813" s="25">
        <v>0.84668293693414898</v>
      </c>
      <c r="AP813" s="25">
        <v>0.70910684226931142</v>
      </c>
      <c r="AQ813" s="25">
        <v>0.91753848051323972</v>
      </c>
      <c r="AR813" s="25">
        <v>0.91590873504711423</v>
      </c>
      <c r="AS813" s="25">
        <v>0.89963670595544387</v>
      </c>
      <c r="AT813" s="25">
        <v>0.84668293693414898</v>
      </c>
      <c r="AU813" s="25">
        <v>0.70910684226931142</v>
      </c>
      <c r="AW813" s="1">
        <v>13.17608931570671</v>
      </c>
      <c r="AX813" s="1">
        <v>15.02636969829036</v>
      </c>
      <c r="AY813" s="2">
        <v>1577150.8795608685</v>
      </c>
      <c r="AZ813" s="1">
        <v>15.254823511229807</v>
      </c>
      <c r="BA813" s="1">
        <v>17.122799158485506</v>
      </c>
      <c r="BB813" s="2">
        <v>1161390.49198042</v>
      </c>
      <c r="BC813" s="2">
        <f t="shared" si="104"/>
        <v>-415760.38758044853</v>
      </c>
      <c r="BD813" s="242">
        <f t="shared" si="105"/>
        <v>2.0787341955230971</v>
      </c>
      <c r="BE813" s="510">
        <f t="shared" si="99"/>
        <v>-200006.5176566866</v>
      </c>
      <c r="BF813" s="161">
        <f t="shared" si="100"/>
        <v>531023.41095220507</v>
      </c>
      <c r="BG813" s="2">
        <f t="shared" si="101"/>
        <v>1279381.2698163493</v>
      </c>
      <c r="BI813">
        <f t="shared" si="102"/>
        <v>0</v>
      </c>
      <c r="BJ813" s="90">
        <f t="shared" si="103"/>
        <v>1</v>
      </c>
      <c r="BP813" s="206">
        <f t="shared" si="106"/>
        <v>1279381.2698163493</v>
      </c>
    </row>
    <row r="814" spans="1:68">
      <c r="A814" s="11">
        <v>808</v>
      </c>
      <c r="C814" s="25">
        <v>0.92139942711897704</v>
      </c>
      <c r="D814" s="25">
        <v>7.8600572881022956E-2</v>
      </c>
      <c r="E814" s="426" t="e">
        <v>#REF!</v>
      </c>
      <c r="F814" s="25">
        <v>0.85481972281259433</v>
      </c>
      <c r="G814" s="25">
        <v>0.14518027718740567</v>
      </c>
      <c r="H814" s="426" t="e">
        <v>#REF!</v>
      </c>
      <c r="I814" s="25">
        <v>0.74355049704825316</v>
      </c>
      <c r="J814" s="25">
        <v>0.25644950295174679</v>
      </c>
      <c r="K814" s="426" t="e">
        <v>#REF!</v>
      </c>
      <c r="L814" s="25">
        <v>0.17516189038073671</v>
      </c>
      <c r="M814" s="25">
        <v>0.49650969844226289</v>
      </c>
      <c r="N814" s="25">
        <v>0.3283284111770004</v>
      </c>
      <c r="O814" s="25">
        <v>-11.180239188263343</v>
      </c>
      <c r="P814" s="25">
        <v>3.4884843147212262E-2</v>
      </c>
      <c r="Q814" s="25">
        <v>6.036652816532373E-5</v>
      </c>
      <c r="R814" s="25">
        <v>1.0755646844932472</v>
      </c>
      <c r="S814" s="146"/>
      <c r="T814">
        <v>1.0105979462233765</v>
      </c>
      <c r="U814">
        <v>0.45098579223194962</v>
      </c>
      <c r="V814">
        <v>0.3410071740654621</v>
      </c>
      <c r="W814">
        <v>1</v>
      </c>
      <c r="Y814" s="2">
        <v>379.61990342270303</v>
      </c>
      <c r="Z814" s="2">
        <v>6674.0452230124865</v>
      </c>
      <c r="AA814" s="2">
        <v>5702.6566434765728</v>
      </c>
      <c r="AB814" s="2">
        <v>4192.0865526469088</v>
      </c>
      <c r="AC814" s="2">
        <v>1446.3753105630067</v>
      </c>
      <c r="AD814" s="2">
        <v>377.43926210115291</v>
      </c>
      <c r="AE814" s="2">
        <v>514.37826934463521</v>
      </c>
      <c r="AF814" s="2">
        <v>941.95632671328997</v>
      </c>
      <c r="AG814" s="2">
        <v>159.84987685961246</v>
      </c>
      <c r="AH814" s="2">
        <v>378.14697797853432</v>
      </c>
      <c r="AI814" s="2">
        <v>379085.13702937902</v>
      </c>
      <c r="AJ814" s="2">
        <v>356484.64540779323</v>
      </c>
      <c r="AL814" s="25">
        <v>0.91469453423997293</v>
      </c>
      <c r="AM814" s="25">
        <v>0.92146113919753281</v>
      </c>
      <c r="AN814" s="25">
        <v>0.9128168675974393</v>
      </c>
      <c r="AO814" s="25">
        <v>0.8789301472795763</v>
      </c>
      <c r="AP814" s="25">
        <v>0.67826344902317537</v>
      </c>
      <c r="AQ814" s="25">
        <v>0.91469453423997293</v>
      </c>
      <c r="AR814" s="25">
        <v>0.92146113919753281</v>
      </c>
      <c r="AS814" s="25">
        <v>0.9128168675974393</v>
      </c>
      <c r="AT814" s="25">
        <v>0.8789301472795763</v>
      </c>
      <c r="AU814" s="25">
        <v>0.67826344902317537</v>
      </c>
      <c r="AW814" s="1">
        <v>13.36604567525931</v>
      </c>
      <c r="AX814" s="1">
        <v>15.358130112551025</v>
      </c>
      <c r="AY814" s="2">
        <v>1442058.6925757218</v>
      </c>
      <c r="AZ814" s="1">
        <v>15.254163190503315</v>
      </c>
      <c r="BA814" s="1">
        <v>17.201579353916188</v>
      </c>
      <c r="BB814" s="2">
        <v>1142244.2251092095</v>
      </c>
      <c r="BC814" s="2">
        <f t="shared" si="104"/>
        <v>-299814.46746651223</v>
      </c>
      <c r="BD814" s="242">
        <f t="shared" si="105"/>
        <v>1.8881175152440051</v>
      </c>
      <c r="BE814" s="510">
        <f t="shared" si="99"/>
        <v>-158790.15212025435</v>
      </c>
      <c r="BF814" s="161">
        <f t="shared" si="100"/>
        <v>696508.61546576791</v>
      </c>
      <c r="BG814" s="2">
        <f t="shared" si="101"/>
        <v>1298421.8853713206</v>
      </c>
      <c r="BI814">
        <f t="shared" si="102"/>
        <v>0</v>
      </c>
      <c r="BJ814" s="90">
        <f t="shared" si="103"/>
        <v>1</v>
      </c>
      <c r="BP814" s="206">
        <f t="shared" si="106"/>
        <v>1298421.8853713206</v>
      </c>
    </row>
    <row r="815" spans="1:68">
      <c r="A815" s="11">
        <v>809</v>
      </c>
      <c r="C815" s="25">
        <v>0.92947929411990138</v>
      </c>
      <c r="D815" s="25">
        <v>7.052070588009865E-2</v>
      </c>
      <c r="E815" s="426" t="e">
        <v>#REF!</v>
      </c>
      <c r="F815" s="25">
        <v>0.85869726209597208</v>
      </c>
      <c r="G815" s="25">
        <v>0.14130273790402795</v>
      </c>
      <c r="H815" s="426" t="e">
        <v>#REF!</v>
      </c>
      <c r="I815" s="25">
        <v>0.76408289454145895</v>
      </c>
      <c r="J815" s="25">
        <v>0.23591710545854105</v>
      </c>
      <c r="K815" s="426" t="e">
        <v>#REF!</v>
      </c>
      <c r="L815" s="25">
        <v>0.14645703021072193</v>
      </c>
      <c r="M815" s="25">
        <v>0.5000331742184333</v>
      </c>
      <c r="N815" s="25">
        <v>0.35350979557084478</v>
      </c>
      <c r="O815" s="25">
        <v>-10.944438534668899</v>
      </c>
      <c r="P815" s="25">
        <v>3.3944345577832033E-2</v>
      </c>
      <c r="Q815" s="25">
        <v>7.3459522303866962E-5</v>
      </c>
      <c r="R815" s="25">
        <v>1.0442715037645838</v>
      </c>
      <c r="S815" s="146"/>
      <c r="T815">
        <v>0.93772959263136646</v>
      </c>
      <c r="U815">
        <v>0.4381405924967044</v>
      </c>
      <c r="V815">
        <v>0.31540945629243999</v>
      </c>
      <c r="W815">
        <v>1</v>
      </c>
      <c r="Y815" s="2">
        <v>3049.5152100133932</v>
      </c>
      <c r="Z815" s="2">
        <v>7201.8197352213456</v>
      </c>
      <c r="AA815" s="2">
        <v>112.8970002440266</v>
      </c>
      <c r="AB815" s="2">
        <v>2194.2027438388063</v>
      </c>
      <c r="AC815" s="2">
        <v>499.10136789261321</v>
      </c>
      <c r="AD815" s="2">
        <v>1122.3535832618011</v>
      </c>
      <c r="AE815" s="2">
        <v>579.26550282797109</v>
      </c>
      <c r="AF815" s="2">
        <v>1264.013164456883</v>
      </c>
      <c r="AG815" s="2">
        <v>77.096933460678812</v>
      </c>
      <c r="AH815" s="2">
        <v>537.2634436318217</v>
      </c>
      <c r="AI815" s="2">
        <v>700405.50137652445</v>
      </c>
      <c r="AJ815" s="2">
        <v>653157.91678941739</v>
      </c>
      <c r="AL815" s="25">
        <v>0.91795588487382129</v>
      </c>
      <c r="AM815" s="25">
        <v>0.9116703565592168</v>
      </c>
      <c r="AN815" s="25">
        <v>0.90423487692481563</v>
      </c>
      <c r="AO815" s="25">
        <v>0.85890972051246095</v>
      </c>
      <c r="AP815" s="25">
        <v>0.77915078657450465</v>
      </c>
      <c r="AQ815" s="25">
        <v>0.91795588487382129</v>
      </c>
      <c r="AR815" s="25">
        <v>0.9116703565592168</v>
      </c>
      <c r="AS815" s="25">
        <v>0.90423487692481563</v>
      </c>
      <c r="AT815" s="25">
        <v>0.85890972051246095</v>
      </c>
      <c r="AU815" s="25">
        <v>0.77915078657450465</v>
      </c>
      <c r="AW815" s="1">
        <v>13.692153173781756</v>
      </c>
      <c r="AX815" s="1">
        <v>15.404565250515082</v>
      </c>
      <c r="AY815" s="2">
        <v>2498542.653413869</v>
      </c>
      <c r="AZ815" s="1">
        <v>15.74148547142069</v>
      </c>
      <c r="BA815" s="1">
        <v>17.516812320588635</v>
      </c>
      <c r="BB815" s="2">
        <v>1664407.8129657833</v>
      </c>
      <c r="BC815" s="2">
        <f t="shared" si="104"/>
        <v>-834134.84044808568</v>
      </c>
      <c r="BD815" s="242">
        <f t="shared" si="105"/>
        <v>2.0493322976389337</v>
      </c>
      <c r="BE815" s="510">
        <f t="shared" si="99"/>
        <v>-407027.61646274006</v>
      </c>
      <c r="BF815" s="161">
        <f t="shared" si="100"/>
        <v>-307798.14560878789</v>
      </c>
      <c r="BG815" s="2">
        <f t="shared" si="101"/>
        <v>854229.86246152688</v>
      </c>
      <c r="BI815">
        <f t="shared" si="102"/>
        <v>0</v>
      </c>
      <c r="BJ815" s="90">
        <f t="shared" si="103"/>
        <v>1</v>
      </c>
      <c r="BP815" s="206">
        <f t="shared" si="106"/>
        <v>854229.86246152688</v>
      </c>
    </row>
    <row r="816" spans="1:68">
      <c r="A816" s="11">
        <v>810</v>
      </c>
      <c r="C816" s="25">
        <v>0.92344081100200703</v>
      </c>
      <c r="D816" s="25">
        <v>7.6559188997992952E-2</v>
      </c>
      <c r="E816" s="426" t="e">
        <v>#REF!</v>
      </c>
      <c r="F816" s="25">
        <v>0.85198786169127061</v>
      </c>
      <c r="G816" s="25">
        <v>0.14801213830872945</v>
      </c>
      <c r="H816" s="426" t="e">
        <v>#REF!</v>
      </c>
      <c r="I816" s="25">
        <v>0.75143893641198867</v>
      </c>
      <c r="J816" s="25">
        <v>0.24856106358801136</v>
      </c>
      <c r="K816" s="426" t="e">
        <v>#REF!</v>
      </c>
      <c r="L816" s="25">
        <v>0.17262836428209888</v>
      </c>
      <c r="M816" s="25">
        <v>0.50378356275267788</v>
      </c>
      <c r="N816" s="25">
        <v>0.32358807296522324</v>
      </c>
      <c r="O816" s="25">
        <v>-10.933135999375455</v>
      </c>
      <c r="P816" s="25">
        <v>3.6942905484131323E-2</v>
      </c>
      <c r="Q816" s="25">
        <v>8.4265842148142244E-5</v>
      </c>
      <c r="R816" s="25">
        <v>1.0215525463151405</v>
      </c>
      <c r="S816" s="146"/>
      <c r="T816">
        <v>0.95756492512380786</v>
      </c>
      <c r="U816">
        <v>0.45965520330840542</v>
      </c>
      <c r="V816">
        <v>0.3323991650626828</v>
      </c>
      <c r="W816">
        <v>1</v>
      </c>
      <c r="Y816" s="2">
        <v>184.618899368993</v>
      </c>
      <c r="Z816" s="2">
        <v>4045.3325864589892</v>
      </c>
      <c r="AA816" s="2">
        <v>2363.4818286690343</v>
      </c>
      <c r="AB816" s="2">
        <v>296.04109401852673</v>
      </c>
      <c r="AC816" s="2">
        <v>308.54660617192565</v>
      </c>
      <c r="AD816" s="2">
        <v>1136.4043708388908</v>
      </c>
      <c r="AE816" s="2">
        <v>498.76301386372279</v>
      </c>
      <c r="AF816" s="2">
        <v>979.93872184148177</v>
      </c>
      <c r="AG816" s="2">
        <v>104.10116300267808</v>
      </c>
      <c r="AH816" s="2">
        <v>283.15931434092653</v>
      </c>
      <c r="AI816" s="2">
        <v>497497.40430185373</v>
      </c>
      <c r="AJ816" s="2">
        <v>477641.87008429389</v>
      </c>
      <c r="AL816" s="25">
        <v>0.91236372767059415</v>
      </c>
      <c r="AM816" s="25">
        <v>0.91549856534851648</v>
      </c>
      <c r="AN816" s="25">
        <v>0.90534277228802784</v>
      </c>
      <c r="AO816" s="25">
        <v>0.85255479125558309</v>
      </c>
      <c r="AP816" s="25">
        <v>0.68769738599035946</v>
      </c>
      <c r="AQ816" s="25">
        <v>0.91236372767059415</v>
      </c>
      <c r="AR816" s="25">
        <v>0.91549856534851648</v>
      </c>
      <c r="AS816" s="25">
        <v>0.90534277228802784</v>
      </c>
      <c r="AT816" s="25">
        <v>0.85255479125558309</v>
      </c>
      <c r="AU816" s="25">
        <v>0.68769738599035946</v>
      </c>
      <c r="AW816" s="1">
        <v>13.418615598643184</v>
      </c>
      <c r="AX816" s="1">
        <v>15.523816748607681</v>
      </c>
      <c r="AY816" s="2">
        <v>2007981.6406841783</v>
      </c>
      <c r="AZ816" s="1">
        <v>15.375078871981781</v>
      </c>
      <c r="BA816" s="1">
        <v>17.429814510282135</v>
      </c>
      <c r="BB816" s="2">
        <v>1443414.9299457571</v>
      </c>
      <c r="BC816" s="2">
        <f t="shared" si="104"/>
        <v>-564566.71073842118</v>
      </c>
      <c r="BD816" s="242">
        <f t="shared" si="105"/>
        <v>1.9564632733385974</v>
      </c>
      <c r="BE816" s="510">
        <f t="shared" si="99"/>
        <v>-288564.94186830253</v>
      </c>
      <c r="BF816" s="161">
        <f t="shared" si="100"/>
        <v>138996.85509873112</v>
      </c>
      <c r="BG816" s="2">
        <f t="shared" si="101"/>
        <v>1016597.689571328</v>
      </c>
      <c r="BI816">
        <f t="shared" si="102"/>
        <v>0</v>
      </c>
      <c r="BJ816" s="90">
        <f t="shared" si="103"/>
        <v>1</v>
      </c>
      <c r="BP816" s="206">
        <f t="shared" si="106"/>
        <v>1016597.689571328</v>
      </c>
    </row>
    <row r="817" spans="1:68">
      <c r="A817" s="11">
        <v>811</v>
      </c>
      <c r="C817" s="25">
        <v>0.91301562471377629</v>
      </c>
      <c r="D817" s="25">
        <v>8.6984375286223728E-2</v>
      </c>
      <c r="E817" s="426" t="e">
        <v>#REF!</v>
      </c>
      <c r="F817" s="25">
        <v>0.85237376827821265</v>
      </c>
      <c r="G817" s="25">
        <v>0.1476262317217874</v>
      </c>
      <c r="H817" s="426" t="e">
        <v>#REF!</v>
      </c>
      <c r="I817" s="25">
        <v>0.74800363506811374</v>
      </c>
      <c r="J817" s="25">
        <v>0.25199636493188626</v>
      </c>
      <c r="K817" s="426" t="e">
        <v>#REF!</v>
      </c>
      <c r="L817" s="25">
        <v>0.11912871063490937</v>
      </c>
      <c r="M817" s="25">
        <v>0.49987692507933784</v>
      </c>
      <c r="N817" s="25">
        <v>0.38099436428575284</v>
      </c>
      <c r="O817" s="25">
        <v>-11.161503628704237</v>
      </c>
      <c r="P817" s="25">
        <v>3.3125092473636007E-2</v>
      </c>
      <c r="Q817" s="25">
        <v>5.7126083325252048E-5</v>
      </c>
      <c r="R817" s="25">
        <v>1.0809526312690543</v>
      </c>
      <c r="S817" s="146"/>
      <c r="T817">
        <v>1.1259811178995602</v>
      </c>
      <c r="U817">
        <v>0.44999722382230456</v>
      </c>
      <c r="V817">
        <v>0.33519804419850807</v>
      </c>
      <c r="W817">
        <v>1</v>
      </c>
      <c r="Y817" s="2">
        <v>327.2107014594701</v>
      </c>
      <c r="Z817" s="2">
        <v>7624.9684150092462</v>
      </c>
      <c r="AA817" s="2">
        <v>1880.0123876755583</v>
      </c>
      <c r="AB817" s="2">
        <v>2174.7304966696151</v>
      </c>
      <c r="AC817" s="2">
        <v>1343.0319537779467</v>
      </c>
      <c r="AD817" s="2">
        <v>4440.2530323799465</v>
      </c>
      <c r="AE817" s="2">
        <v>537.56442139171281</v>
      </c>
      <c r="AF817" s="2">
        <v>1070.116042724128</v>
      </c>
      <c r="AG817" s="2">
        <v>141.44400622867099</v>
      </c>
      <c r="AH817" s="2">
        <v>321.43281861124336</v>
      </c>
      <c r="AI817" s="2">
        <v>708108.47216418339</v>
      </c>
      <c r="AJ817" s="2">
        <v>680762.61380438996</v>
      </c>
      <c r="AL817" s="25">
        <v>0.91804657228134601</v>
      </c>
      <c r="AM817" s="25">
        <v>0.91566368380721719</v>
      </c>
      <c r="AN817" s="25">
        <v>0.90933492621289891</v>
      </c>
      <c r="AO817" s="25">
        <v>0.85825943718343822</v>
      </c>
      <c r="AP817" s="25">
        <v>0.64826514938556423</v>
      </c>
      <c r="AQ817" s="25">
        <v>0.91804657228134601</v>
      </c>
      <c r="AR817" s="25">
        <v>0.91566368380721719</v>
      </c>
      <c r="AS817" s="25">
        <v>0.90933492621289891</v>
      </c>
      <c r="AT817" s="25">
        <v>0.85825943718343822</v>
      </c>
      <c r="AU817" s="25">
        <v>0.64826514938556423</v>
      </c>
      <c r="AW817" s="1">
        <v>13.056934984712896</v>
      </c>
      <c r="AX817" s="1">
        <v>15.023173967230679</v>
      </c>
      <c r="AY817" s="2">
        <v>2373478.7484311857</v>
      </c>
      <c r="AZ817" s="1">
        <v>14.766091953939711</v>
      </c>
      <c r="BA817" s="1">
        <v>16.714275137600477</v>
      </c>
      <c r="BB817" s="2">
        <v>1859236.7234111275</v>
      </c>
      <c r="BC817" s="2">
        <f t="shared" si="104"/>
        <v>-514242.02502005827</v>
      </c>
      <c r="BD817" s="242">
        <f t="shared" si="105"/>
        <v>1.7091569692268145</v>
      </c>
      <c r="BE817" s="510">
        <f t="shared" si="99"/>
        <v>-300874.66176537907</v>
      </c>
      <c r="BF817" s="161">
        <f t="shared" si="100"/>
        <v>-284369.1508771223</v>
      </c>
      <c r="BG817" s="2">
        <f t="shared" si="101"/>
        <v>503337.98921922641</v>
      </c>
      <c r="BI817">
        <f t="shared" si="102"/>
        <v>0</v>
      </c>
      <c r="BJ817" s="90">
        <f t="shared" si="103"/>
        <v>1</v>
      </c>
      <c r="BP817" s="206">
        <f t="shared" si="106"/>
        <v>503337.98921922641</v>
      </c>
    </row>
    <row r="818" spans="1:68">
      <c r="A818" s="11">
        <v>812</v>
      </c>
      <c r="C818" s="25">
        <v>0.92679308611490474</v>
      </c>
      <c r="D818" s="25">
        <v>7.3206913885095232E-2</v>
      </c>
      <c r="E818" s="426" t="e">
        <v>#REF!</v>
      </c>
      <c r="F818" s="25">
        <v>0.85653281083752431</v>
      </c>
      <c r="G818" s="25">
        <v>0.14346718916247567</v>
      </c>
      <c r="H818" s="426" t="e">
        <v>#REF!</v>
      </c>
      <c r="I818" s="25">
        <v>0.73395535505159493</v>
      </c>
      <c r="J818" s="25">
        <v>0.26604464494840502</v>
      </c>
      <c r="K818" s="426" t="e">
        <v>#REF!</v>
      </c>
      <c r="L818" s="25">
        <v>0.10928628843112531</v>
      </c>
      <c r="M818" s="25">
        <v>0.50408324837486074</v>
      </c>
      <c r="N818" s="25">
        <v>0.38663046319401395</v>
      </c>
      <c r="O818" s="25">
        <v>-11.062193255401963</v>
      </c>
      <c r="P818" s="25">
        <v>3.31322503226942E-2</v>
      </c>
      <c r="Q818" s="25">
        <v>6.3109531758311302E-5</v>
      </c>
      <c r="R818" s="25">
        <v>1.0694671354981091</v>
      </c>
      <c r="S818" s="146"/>
      <c r="T818">
        <v>0.94542833028320317</v>
      </c>
      <c r="U818">
        <v>0.44637615258498164</v>
      </c>
      <c r="V818">
        <v>0.35515740193281059</v>
      </c>
      <c r="W818">
        <v>1</v>
      </c>
      <c r="Y818" s="2">
        <v>289.34141325387657</v>
      </c>
      <c r="Z818" s="2">
        <v>12557.588732650931</v>
      </c>
      <c r="AA818" s="2">
        <v>938.39101379646786</v>
      </c>
      <c r="AB818" s="2">
        <v>1238.8775313697697</v>
      </c>
      <c r="AC818" s="2">
        <v>51.127092114970033</v>
      </c>
      <c r="AD818" s="2">
        <v>1333.6797971864389</v>
      </c>
      <c r="AE818" s="2">
        <v>548.97470099332065</v>
      </c>
      <c r="AF818" s="2">
        <v>1115.8833700370474</v>
      </c>
      <c r="AG818" s="2">
        <v>111.81329140444063</v>
      </c>
      <c r="AH818" s="2">
        <v>211.5382057778782</v>
      </c>
      <c r="AI818" s="2">
        <v>424600.01194368588</v>
      </c>
      <c r="AJ818" s="2">
        <v>396313.17111707025</v>
      </c>
      <c r="AL818" s="25">
        <v>0.91721241878129622</v>
      </c>
      <c r="AM818" s="25">
        <v>0.91421700788278903</v>
      </c>
      <c r="AN818" s="25">
        <v>0.90709217144843934</v>
      </c>
      <c r="AO818" s="25">
        <v>0.86511339777857799</v>
      </c>
      <c r="AP818" s="25">
        <v>0.72323169673547039</v>
      </c>
      <c r="AQ818" s="25">
        <v>0.91721241878129622</v>
      </c>
      <c r="AR818" s="25">
        <v>0.91421700788278903</v>
      </c>
      <c r="AS818" s="25">
        <v>0.90709217144843934</v>
      </c>
      <c r="AT818" s="25">
        <v>0.86511339777857799</v>
      </c>
      <c r="AU818" s="25">
        <v>0.72323169673547039</v>
      </c>
      <c r="AW818" s="1">
        <v>13.243046291417009</v>
      </c>
      <c r="AX818" s="1">
        <v>15.024962563963326</v>
      </c>
      <c r="AY818" s="2">
        <v>1483859.9546034324</v>
      </c>
      <c r="AZ818" s="1">
        <v>15.279630299129908</v>
      </c>
      <c r="BA818" s="1">
        <v>17.092533800794765</v>
      </c>
      <c r="BB818" s="2">
        <v>989877.59801395983</v>
      </c>
      <c r="BC818" s="2">
        <f t="shared" si="104"/>
        <v>-493982.35658947262</v>
      </c>
      <c r="BD818" s="242">
        <f t="shared" si="105"/>
        <v>2.0365840077128983</v>
      </c>
      <c r="BE818" s="510">
        <f t="shared" si="99"/>
        <v>-242554.37277258164</v>
      </c>
      <c r="BF818" s="161">
        <f t="shared" si="100"/>
        <v>635027.45202328893</v>
      </c>
      <c r="BG818" s="2">
        <f t="shared" si="101"/>
        <v>1454863.2498468254</v>
      </c>
      <c r="BI818">
        <f t="shared" si="102"/>
        <v>0</v>
      </c>
      <c r="BJ818" s="90">
        <f t="shared" si="103"/>
        <v>1</v>
      </c>
      <c r="BP818" s="206">
        <f t="shared" si="106"/>
        <v>1454863.2498468254</v>
      </c>
    </row>
    <row r="819" spans="1:68">
      <c r="A819" s="11">
        <v>813</v>
      </c>
      <c r="C819" s="25">
        <v>0.92706557447393589</v>
      </c>
      <c r="D819" s="25">
        <v>7.2934425526064064E-2</v>
      </c>
      <c r="E819" s="426" t="e">
        <v>#REF!</v>
      </c>
      <c r="F819" s="25">
        <v>0.85621883121834685</v>
      </c>
      <c r="G819" s="25">
        <v>0.14378116878165317</v>
      </c>
      <c r="H819" s="426" t="e">
        <v>#REF!</v>
      </c>
      <c r="I819" s="25">
        <v>0.73858725151652416</v>
      </c>
      <c r="J819" s="25">
        <v>0.26141274848347579</v>
      </c>
      <c r="K819" s="426" t="e">
        <v>#REF!</v>
      </c>
      <c r="L819" s="25">
        <v>0.16437913261573667</v>
      </c>
      <c r="M819" s="25">
        <v>0.50189060199745561</v>
      </c>
      <c r="N819" s="25">
        <v>0.33373026538680772</v>
      </c>
      <c r="O819" s="25">
        <v>-11.087855341907314</v>
      </c>
      <c r="P819" s="25">
        <v>3.5225716427152512E-2</v>
      </c>
      <c r="Q819" s="25">
        <v>6.7163860050528605E-5</v>
      </c>
      <c r="R819" s="25">
        <v>1.0570016075898576</v>
      </c>
      <c r="S819" s="146"/>
      <c r="T819">
        <v>0.94800888376617642</v>
      </c>
      <c r="U819">
        <v>0.44444077143133165</v>
      </c>
      <c r="V819">
        <v>0.3490326923091932</v>
      </c>
      <c r="W819">
        <v>1</v>
      </c>
      <c r="Y819" s="2">
        <v>273.07040159013349</v>
      </c>
      <c r="Z819" s="2">
        <v>2746.1477494441397</v>
      </c>
      <c r="AA819" s="2">
        <v>370.42961376730972</v>
      </c>
      <c r="AB819" s="2">
        <v>430.92194326354206</v>
      </c>
      <c r="AC819" s="2">
        <v>96.913447880371081</v>
      </c>
      <c r="AD819" s="2">
        <v>654.20674267015067</v>
      </c>
      <c r="AE819" s="2">
        <v>572.31460751371014</v>
      </c>
      <c r="AF819" s="2">
        <v>896.55705806307276</v>
      </c>
      <c r="AG819" s="2">
        <v>88.195925381930778</v>
      </c>
      <c r="AH819" s="2">
        <v>328.31099899873448</v>
      </c>
      <c r="AI819" s="2">
        <v>389832.72769172455</v>
      </c>
      <c r="AJ819" s="2">
        <v>363724.59389538621</v>
      </c>
      <c r="AL819" s="25">
        <v>0.92238874330802734</v>
      </c>
      <c r="AM819" s="25">
        <v>0.9144597784951799</v>
      </c>
      <c r="AN819" s="25">
        <v>0.9080554186186377</v>
      </c>
      <c r="AO819" s="25">
        <v>0.84471812105166766</v>
      </c>
      <c r="AP819" s="25">
        <v>0.70303452960083257</v>
      </c>
      <c r="AQ819" s="25">
        <v>0.92238874330802734</v>
      </c>
      <c r="AR819" s="25">
        <v>0.9144597784951799</v>
      </c>
      <c r="AS819" s="25">
        <v>0.9080554186186377</v>
      </c>
      <c r="AT819" s="25">
        <v>0.84471812105166766</v>
      </c>
      <c r="AU819" s="25">
        <v>0.70303452960083257</v>
      </c>
      <c r="AW819" s="1">
        <v>13.523161665758558</v>
      </c>
      <c r="AX819" s="1">
        <v>15.437559619034225</v>
      </c>
      <c r="AY819" s="2">
        <v>1416634.2083248803</v>
      </c>
      <c r="AZ819" s="1">
        <v>15.504894854488271</v>
      </c>
      <c r="BA819" s="1">
        <v>17.393904175830134</v>
      </c>
      <c r="BB819" s="2">
        <v>996995.32149159873</v>
      </c>
      <c r="BC819" s="2">
        <f t="shared" si="104"/>
        <v>-419638.88683328161</v>
      </c>
      <c r="BD819" s="242">
        <f t="shared" si="105"/>
        <v>1.9817331887297129</v>
      </c>
      <c r="BE819" s="510">
        <f t="shared" si="99"/>
        <v>-211753.47378739179</v>
      </c>
      <c r="BF819" s="161">
        <f t="shared" si="100"/>
        <v>747071.65819648886</v>
      </c>
      <c r="BG819" s="2">
        <f t="shared" si="101"/>
        <v>1483787.8552265246</v>
      </c>
      <c r="BI819">
        <f t="shared" si="102"/>
        <v>0</v>
      </c>
      <c r="BJ819" s="90">
        <f t="shared" si="103"/>
        <v>1</v>
      </c>
      <c r="BP819" s="206">
        <f t="shared" si="106"/>
        <v>1483787.8552265246</v>
      </c>
    </row>
    <row r="820" spans="1:68">
      <c r="A820" s="11">
        <v>814</v>
      </c>
      <c r="C820" s="25">
        <v>0.926634261463811</v>
      </c>
      <c r="D820" s="25">
        <v>7.3365738536189024E-2</v>
      </c>
      <c r="E820" s="426" t="e">
        <v>#REF!</v>
      </c>
      <c r="F820" s="25">
        <v>0.85514404575216707</v>
      </c>
      <c r="G820" s="25">
        <v>0.14485595424783293</v>
      </c>
      <c r="H820" s="426" t="e">
        <v>#REF!</v>
      </c>
      <c r="I820" s="25">
        <v>0.7242084186010993</v>
      </c>
      <c r="J820" s="25">
        <v>0.27579158139890075</v>
      </c>
      <c r="K820" s="426" t="e">
        <v>#REF!</v>
      </c>
      <c r="L820" s="25">
        <v>0.1218522267487463</v>
      </c>
      <c r="M820" s="25">
        <v>0.49766250417011454</v>
      </c>
      <c r="N820" s="25">
        <v>0.38048526908113911</v>
      </c>
      <c r="O820" s="25">
        <v>-11.596614609418879</v>
      </c>
      <c r="P820" s="25">
        <v>3.6432578836809358E-2</v>
      </c>
      <c r="Q820" s="25">
        <v>4.2481311919805023E-5</v>
      </c>
      <c r="R820" s="25">
        <v>1.1176194877408596</v>
      </c>
      <c r="S820" s="146"/>
      <c r="T820">
        <v>0.95840625019799208</v>
      </c>
      <c r="U820">
        <v>0.45022282344415082</v>
      </c>
      <c r="V820">
        <v>0.36844246567029515</v>
      </c>
      <c r="W820">
        <v>1</v>
      </c>
      <c r="Y820" s="2">
        <v>225.02928544553839</v>
      </c>
      <c r="Z820" s="2">
        <v>623.19817847228182</v>
      </c>
      <c r="AA820" s="2">
        <v>3112.5057193957568</v>
      </c>
      <c r="AB820" s="2">
        <v>5617.4365370659716</v>
      </c>
      <c r="AC820" s="2">
        <v>528.16122647666748</v>
      </c>
      <c r="AD820" s="2">
        <v>2120.7227840639484</v>
      </c>
      <c r="AE820" s="2">
        <v>553.83305164119122</v>
      </c>
      <c r="AF820" s="2">
        <v>953.1195897921898</v>
      </c>
      <c r="AG820" s="2">
        <v>165.70179974779435</v>
      </c>
      <c r="AH820" s="2">
        <v>323.89897665079769</v>
      </c>
      <c r="AI820" s="2">
        <v>560238.89748210541</v>
      </c>
      <c r="AJ820" s="2">
        <v>520633.21728812141</v>
      </c>
      <c r="AL820" s="25">
        <v>0.91680403804115329</v>
      </c>
      <c r="AM820" s="25">
        <v>0.91663969612745211</v>
      </c>
      <c r="AN820" s="25">
        <v>0.9080758473154531</v>
      </c>
      <c r="AO820" s="25">
        <v>0.88089534123035285</v>
      </c>
      <c r="AP820" s="25">
        <v>0.71355021802754737</v>
      </c>
      <c r="AQ820" s="25">
        <v>0.91680403804115329</v>
      </c>
      <c r="AR820" s="25">
        <v>0.91663969612745211</v>
      </c>
      <c r="AS820" s="25">
        <v>0.9080758473154531</v>
      </c>
      <c r="AT820" s="25">
        <v>0.88089534123035285</v>
      </c>
      <c r="AU820" s="25">
        <v>0.71355021802754737</v>
      </c>
      <c r="AW820" s="1">
        <v>13.24272640489391</v>
      </c>
      <c r="AX820" s="1">
        <v>15.022018039958992</v>
      </c>
      <c r="AY820" s="2">
        <v>1693814.8672235548</v>
      </c>
      <c r="AZ820" s="1">
        <v>15.204778314557165</v>
      </c>
      <c r="BA820" s="1">
        <v>17.008205637304499</v>
      </c>
      <c r="BB820" s="2">
        <v>1387673.0821640263</v>
      </c>
      <c r="BC820" s="2">
        <f t="shared" si="104"/>
        <v>-306141.78505952843</v>
      </c>
      <c r="BD820" s="242">
        <f t="shared" si="105"/>
        <v>1.9620519096632556</v>
      </c>
      <c r="BE820" s="510">
        <f t="shared" si="99"/>
        <v>-156031.44012233149</v>
      </c>
      <c r="BF820" s="161">
        <f t="shared" si="100"/>
        <v>425021.35755947093</v>
      </c>
      <c r="BG820" s="2">
        <f t="shared" si="101"/>
        <v>1045091.4481651201</v>
      </c>
      <c r="BI820">
        <f t="shared" si="102"/>
        <v>0</v>
      </c>
      <c r="BJ820" s="90">
        <f t="shared" si="103"/>
        <v>1</v>
      </c>
      <c r="BP820" s="206">
        <f t="shared" si="106"/>
        <v>1045091.4481651201</v>
      </c>
    </row>
    <row r="821" spans="1:68">
      <c r="A821" s="11">
        <v>815</v>
      </c>
      <c r="C821" s="25">
        <v>0.92695819346659569</v>
      </c>
      <c r="D821" s="25">
        <v>7.3041806533404308E-2</v>
      </c>
      <c r="E821" s="426" t="e">
        <v>#REF!</v>
      </c>
      <c r="F821" s="25">
        <v>0.85354212852539701</v>
      </c>
      <c r="G821" s="25">
        <v>0.14645787147460301</v>
      </c>
      <c r="H821" s="426" t="e">
        <v>#REF!</v>
      </c>
      <c r="I821" s="25">
        <v>0.75912982625019554</v>
      </c>
      <c r="J821" s="25">
        <v>0.24087017374980452</v>
      </c>
      <c r="K821" s="426" t="e">
        <v>#REF!</v>
      </c>
      <c r="L821" s="25">
        <v>8.94628640623093E-2</v>
      </c>
      <c r="M821" s="25">
        <v>0.5003462559146945</v>
      </c>
      <c r="N821" s="25">
        <v>0.4101908800229962</v>
      </c>
      <c r="O821" s="25">
        <v>-11.438255291216761</v>
      </c>
      <c r="P821" s="25">
        <v>3.4969065469256842E-2</v>
      </c>
      <c r="Q821" s="25">
        <v>4.6803407797395731E-5</v>
      </c>
      <c r="R821" s="25">
        <v>1.105953726341028</v>
      </c>
      <c r="S821" s="146"/>
      <c r="T821">
        <v>0.9284113911594305</v>
      </c>
      <c r="U821">
        <v>0.45541843074277177</v>
      </c>
      <c r="V821">
        <v>0.32091847652741107</v>
      </c>
      <c r="W821">
        <v>1</v>
      </c>
      <c r="Y821" s="2">
        <v>1079.4959990302971</v>
      </c>
      <c r="Z821" s="2">
        <v>2951.1379015598468</v>
      </c>
      <c r="AA821" s="2">
        <v>1053.5416695433114</v>
      </c>
      <c r="AB821" s="2">
        <v>5475.529449102065</v>
      </c>
      <c r="AC821" s="2">
        <v>1134.1368433358246</v>
      </c>
      <c r="AD821" s="2">
        <v>1562.96851431295</v>
      </c>
      <c r="AE821" s="2">
        <v>548.63246334081532</v>
      </c>
      <c r="AF821" s="2">
        <v>904.02326113542529</v>
      </c>
      <c r="AG821" s="2">
        <v>170.49843757255056</v>
      </c>
      <c r="AH821" s="2">
        <v>310.27321264743591</v>
      </c>
      <c r="AI821" s="2">
        <v>685785.0109868357</v>
      </c>
      <c r="AJ821" s="2">
        <v>642808.28328555671</v>
      </c>
      <c r="AL821" s="25">
        <v>0.92393839913473519</v>
      </c>
      <c r="AM821" s="25">
        <v>0.91304174386926018</v>
      </c>
      <c r="AN821" s="25">
        <v>0.90801545694612895</v>
      </c>
      <c r="AO821" s="25">
        <v>0.88259172032231881</v>
      </c>
      <c r="AP821" s="25">
        <v>0.63896057567842557</v>
      </c>
      <c r="AQ821" s="25">
        <v>0.92393839913473519</v>
      </c>
      <c r="AR821" s="25">
        <v>0.91304174386926018</v>
      </c>
      <c r="AS821" s="25">
        <v>0.90801545694612895</v>
      </c>
      <c r="AT821" s="25">
        <v>0.88259172032231881</v>
      </c>
      <c r="AU821" s="25">
        <v>0.63896057567842557</v>
      </c>
      <c r="AW821" s="1">
        <v>12.920460771537064</v>
      </c>
      <c r="AX821" s="1">
        <v>14.770453050138482</v>
      </c>
      <c r="AY821" s="2">
        <v>2038776.5240372317</v>
      </c>
      <c r="AZ821" s="1">
        <v>15.1876766997428</v>
      </c>
      <c r="BA821" s="1">
        <v>17.027261498036903</v>
      </c>
      <c r="BB821" s="2">
        <v>1495290.8869822524</v>
      </c>
      <c r="BC821" s="2">
        <f t="shared" si="104"/>
        <v>-543485.63705497934</v>
      </c>
      <c r="BD821" s="242">
        <f t="shared" si="105"/>
        <v>2.2672159282057365</v>
      </c>
      <c r="BE821" s="510">
        <f t="shared" si="99"/>
        <v>-239714.98713185699</v>
      </c>
      <c r="BF821" s="161">
        <f t="shared" si="100"/>
        <v>28497.199408698594</v>
      </c>
      <c r="BG821" s="2">
        <f t="shared" si="101"/>
        <v>934737.38497659564</v>
      </c>
      <c r="BI821">
        <f t="shared" si="102"/>
        <v>0</v>
      </c>
      <c r="BJ821" s="90">
        <f t="shared" si="103"/>
        <v>1</v>
      </c>
      <c r="BP821" s="206">
        <f t="shared" si="106"/>
        <v>934737.38497659564</v>
      </c>
    </row>
    <row r="822" spans="1:68">
      <c r="A822" s="11">
        <v>816</v>
      </c>
      <c r="C822" s="25">
        <v>0.92250734740932006</v>
      </c>
      <c r="D822" s="25">
        <v>7.7492652590679972E-2</v>
      </c>
      <c r="E822" s="426" t="e">
        <v>#REF!</v>
      </c>
      <c r="F822" s="25">
        <v>0.86082722509142917</v>
      </c>
      <c r="G822" s="25">
        <v>0.1391727749085708</v>
      </c>
      <c r="H822" s="426" t="e">
        <v>#REF!</v>
      </c>
      <c r="I822" s="25">
        <v>0.74472594403363879</v>
      </c>
      <c r="J822" s="25">
        <v>0.25527405596636121</v>
      </c>
      <c r="K822" s="426" t="e">
        <v>#REF!</v>
      </c>
      <c r="L822" s="25">
        <v>0.1444189299786463</v>
      </c>
      <c r="M822" s="25">
        <v>0.49658185303065622</v>
      </c>
      <c r="N822" s="25">
        <v>0.35899921699069742</v>
      </c>
      <c r="O822" s="25">
        <v>-11.330353743483943</v>
      </c>
      <c r="P822" s="25">
        <v>3.3743917787459811E-2</v>
      </c>
      <c r="Q822" s="25">
        <v>4.9521224802086609E-5</v>
      </c>
      <c r="R822" s="25">
        <v>1.0975874838320312</v>
      </c>
      <c r="S822" s="146"/>
      <c r="T822">
        <v>0.96834302561652397</v>
      </c>
      <c r="U822">
        <v>0.43453032833962335</v>
      </c>
      <c r="V822">
        <v>0.33981254017883517</v>
      </c>
      <c r="W822">
        <v>1</v>
      </c>
      <c r="Y822" s="2">
        <v>797.87268645063023</v>
      </c>
      <c r="Z822" s="2">
        <v>60.378113970955823</v>
      </c>
      <c r="AA822" s="2">
        <v>3295.2257772846592</v>
      </c>
      <c r="AB822" s="2">
        <v>6872.1176751030862</v>
      </c>
      <c r="AC822" s="2">
        <v>74.678365245956755</v>
      </c>
      <c r="AD822" s="2">
        <v>1385.3786222167282</v>
      </c>
      <c r="AE822" s="2">
        <v>483.69911209912675</v>
      </c>
      <c r="AF822" s="2">
        <v>1235.0322712297368</v>
      </c>
      <c r="AG822" s="2">
        <v>53.479121014753495</v>
      </c>
      <c r="AH822" s="2">
        <v>341.3092896471851</v>
      </c>
      <c r="AI822" s="2">
        <v>699331.75123345037</v>
      </c>
      <c r="AJ822" s="2">
        <v>667916.33476002701</v>
      </c>
      <c r="AL822" s="25">
        <v>0.9219717137267508</v>
      </c>
      <c r="AM822" s="25">
        <v>0.90793475565762838</v>
      </c>
      <c r="AN822" s="25">
        <v>0.91459725968905747</v>
      </c>
      <c r="AO822" s="25">
        <v>0.85043199057532037</v>
      </c>
      <c r="AP822" s="25">
        <v>0.622162369150425</v>
      </c>
      <c r="AQ822" s="25">
        <v>0.9219717137267508</v>
      </c>
      <c r="AR822" s="25">
        <v>0.90793475565762838</v>
      </c>
      <c r="AS822" s="25">
        <v>0.91459725968905747</v>
      </c>
      <c r="AT822" s="25">
        <v>0.85043199057532037</v>
      </c>
      <c r="AU822" s="25">
        <v>0.622162369150425</v>
      </c>
      <c r="AW822" s="1">
        <v>12.997801609678907</v>
      </c>
      <c r="AX822" s="1">
        <v>15.056914286430413</v>
      </c>
      <c r="AY822" s="2">
        <v>2335237.9380127843</v>
      </c>
      <c r="AZ822" s="1">
        <v>15.143978822307053</v>
      </c>
      <c r="BA822" s="1">
        <v>17.145028734528942</v>
      </c>
      <c r="BB822" s="2">
        <v>1831050.6349044931</v>
      </c>
      <c r="BC822" s="2">
        <f t="shared" si="104"/>
        <v>-504187.30310829123</v>
      </c>
      <c r="BD822" s="242">
        <f t="shared" si="105"/>
        <v>2.146177212628146</v>
      </c>
      <c r="BE822" s="510">
        <f t="shared" si="99"/>
        <v>-234923.42577381025</v>
      </c>
      <c r="BF822" s="161">
        <f t="shared" si="100"/>
        <v>-255589.68046415923</v>
      </c>
      <c r="BG822" s="2">
        <f t="shared" si="101"/>
        <v>591985.97666463535</v>
      </c>
      <c r="BI822">
        <f t="shared" si="102"/>
        <v>0</v>
      </c>
      <c r="BJ822" s="90">
        <f t="shared" si="103"/>
        <v>1</v>
      </c>
      <c r="BP822" s="206">
        <f t="shared" si="106"/>
        <v>591985.97666463535</v>
      </c>
    </row>
    <row r="823" spans="1:68">
      <c r="A823" s="11">
        <v>817</v>
      </c>
      <c r="C823" s="25">
        <v>0.92541589699220728</v>
      </c>
      <c r="D823" s="25">
        <v>7.4584103007792668E-2</v>
      </c>
      <c r="E823" s="426" t="e">
        <v>#REF!</v>
      </c>
      <c r="F823" s="25">
        <v>0.8577479556753127</v>
      </c>
      <c r="G823" s="25">
        <v>0.14225204432468724</v>
      </c>
      <c r="H823" s="426" t="e">
        <v>#REF!</v>
      </c>
      <c r="I823" s="25">
        <v>0.72930931233701024</v>
      </c>
      <c r="J823" s="25">
        <v>0.27069068766298976</v>
      </c>
      <c r="K823" s="426" t="e">
        <v>#REF!</v>
      </c>
      <c r="L823" s="25">
        <v>0.1918058282760674</v>
      </c>
      <c r="M823" s="25">
        <v>0.50006951977531622</v>
      </c>
      <c r="N823" s="25">
        <v>0.30812465194861638</v>
      </c>
      <c r="O823" s="25">
        <v>-11.160897869634276</v>
      </c>
      <c r="P823" s="25">
        <v>3.4926649088362523E-2</v>
      </c>
      <c r="Q823" s="25">
        <v>6.1653620220852596E-5</v>
      </c>
      <c r="R823" s="25">
        <v>1.0673349578699447</v>
      </c>
      <c r="S823" s="146"/>
      <c r="T823">
        <v>0.98633703267548767</v>
      </c>
      <c r="U823">
        <v>0.44340317023379439</v>
      </c>
      <c r="V823">
        <v>0.36079540594383874</v>
      </c>
      <c r="W823">
        <v>1</v>
      </c>
      <c r="Y823" s="2">
        <v>1906.0687321991416</v>
      </c>
      <c r="Z823" s="2">
        <v>979.14025997816191</v>
      </c>
      <c r="AA823" s="2">
        <v>536.65755392216806</v>
      </c>
      <c r="AB823" s="2">
        <v>5990.5309751227142</v>
      </c>
      <c r="AC823" s="2">
        <v>1279.5474236865705</v>
      </c>
      <c r="AD823" s="2">
        <v>3622.3891549034724</v>
      </c>
      <c r="AE823" s="2">
        <v>557.20966972223061</v>
      </c>
      <c r="AF823" s="2">
        <v>864.10815635900065</v>
      </c>
      <c r="AG823" s="2">
        <v>81.832957886921974</v>
      </c>
      <c r="AH823" s="2">
        <v>391.11302702152022</v>
      </c>
      <c r="AI823" s="2">
        <v>460603.87502263096</v>
      </c>
      <c r="AJ823" s="2">
        <v>424073.49154082482</v>
      </c>
      <c r="AL823" s="25">
        <v>0.92150353185265144</v>
      </c>
      <c r="AM823" s="25">
        <v>0.91941265654441184</v>
      </c>
      <c r="AN823" s="25">
        <v>0.90865473935443986</v>
      </c>
      <c r="AO823" s="25">
        <v>0.84036537328593253</v>
      </c>
      <c r="AP823" s="25">
        <v>0.61764606806952105</v>
      </c>
      <c r="AQ823" s="25">
        <v>0.92150353185265144</v>
      </c>
      <c r="AR823" s="25">
        <v>0.91941265654441184</v>
      </c>
      <c r="AS823" s="25">
        <v>0.90865473935443986</v>
      </c>
      <c r="AT823" s="25">
        <v>0.84036537328593253</v>
      </c>
      <c r="AU823" s="25">
        <v>0.61764606806952105</v>
      </c>
      <c r="AW823" s="1">
        <v>13.444099772107331</v>
      </c>
      <c r="AX823" s="1">
        <v>15.656395795947322</v>
      </c>
      <c r="AY823" s="2">
        <v>1724276.9731179918</v>
      </c>
      <c r="AZ823" s="1">
        <v>15.347078549509487</v>
      </c>
      <c r="BA823" s="1">
        <v>17.442758991063023</v>
      </c>
      <c r="BB823" s="2">
        <v>1376512.3088671779</v>
      </c>
      <c r="BC823" s="2">
        <f t="shared" si="104"/>
        <v>-347764.66425081389</v>
      </c>
      <c r="BD823" s="242">
        <f t="shared" si="105"/>
        <v>1.902978777402156</v>
      </c>
      <c r="BE823" s="510">
        <f t="shared" si="99"/>
        <v>-182747.52634160401</v>
      </c>
      <c r="BF823" s="161">
        <f t="shared" si="100"/>
        <v>426778.99041918106</v>
      </c>
      <c r="BG823" s="2">
        <f t="shared" si="101"/>
        <v>1079020.25905434</v>
      </c>
      <c r="BI823">
        <f t="shared" si="102"/>
        <v>0</v>
      </c>
      <c r="BJ823" s="90">
        <f t="shared" si="103"/>
        <v>1</v>
      </c>
      <c r="BP823" s="206">
        <f t="shared" si="106"/>
        <v>1079020.25905434</v>
      </c>
    </row>
    <row r="824" spans="1:68">
      <c r="A824" s="11">
        <v>818</v>
      </c>
      <c r="C824" s="25">
        <v>0.92746548605670109</v>
      </c>
      <c r="D824" s="25">
        <v>7.2534513943298892E-2</v>
      </c>
      <c r="E824" s="426" t="e">
        <v>#REF!</v>
      </c>
      <c r="F824" s="25">
        <v>0.86072670947398688</v>
      </c>
      <c r="G824" s="25">
        <v>0.13927329052601312</v>
      </c>
      <c r="H824" s="426" t="e">
        <v>#REF!</v>
      </c>
      <c r="I824" s="25">
        <v>0.73183132085220937</v>
      </c>
      <c r="J824" s="25">
        <v>0.26816867914779063</v>
      </c>
      <c r="K824" s="426" t="e">
        <v>#REF!</v>
      </c>
      <c r="L824" s="25">
        <v>0.11967667516826097</v>
      </c>
      <c r="M824" s="25">
        <v>0.50061521106891549</v>
      </c>
      <c r="N824" s="25">
        <v>0.37970811376282354</v>
      </c>
      <c r="O824" s="25">
        <v>-11.170114628016897</v>
      </c>
      <c r="P824" s="25">
        <v>3.6530315786945877E-2</v>
      </c>
      <c r="Q824" s="25">
        <v>6.5344233308352418E-5</v>
      </c>
      <c r="R824" s="25">
        <v>1.0655764572800868</v>
      </c>
      <c r="S824" s="146"/>
      <c r="T824">
        <v>0.92086864688309555</v>
      </c>
      <c r="U824">
        <v>0.43574763174138109</v>
      </c>
      <c r="V824">
        <v>0.35922610743743133</v>
      </c>
      <c r="W824">
        <v>1</v>
      </c>
      <c r="Y824" s="2">
        <v>114.68745604250626</v>
      </c>
      <c r="Z824" s="2">
        <v>5256.4779301455419</v>
      </c>
      <c r="AA824" s="2">
        <v>171.34365787835151</v>
      </c>
      <c r="AB824" s="2">
        <v>3391.2898751317221</v>
      </c>
      <c r="AC824" s="2">
        <v>426.1033803919529</v>
      </c>
      <c r="AD824" s="2">
        <v>1773.9198094180188</v>
      </c>
      <c r="AE824" s="2">
        <v>614.45831653159917</v>
      </c>
      <c r="AF824" s="2">
        <v>990.52629060663344</v>
      </c>
      <c r="AG824" s="2">
        <v>74.006780564310205</v>
      </c>
      <c r="AH824" s="2">
        <v>368.77076778075372</v>
      </c>
      <c r="AI824" s="2">
        <v>447710.12913649739</v>
      </c>
      <c r="AJ824" s="2">
        <v>413974.69194254105</v>
      </c>
      <c r="AL824" s="25">
        <v>0.91309651174197459</v>
      </c>
      <c r="AM824" s="25">
        <v>0.91892005076039696</v>
      </c>
      <c r="AN824" s="25">
        <v>0.90449771259842493</v>
      </c>
      <c r="AO824" s="25">
        <v>0.85757810235172371</v>
      </c>
      <c r="AP824" s="25">
        <v>0.57021914688090036</v>
      </c>
      <c r="AQ824" s="25">
        <v>0.91309651174197459</v>
      </c>
      <c r="AR824" s="25">
        <v>0.91892005076039696</v>
      </c>
      <c r="AS824" s="25">
        <v>0.90449771259842493</v>
      </c>
      <c r="AT824" s="25">
        <v>0.85757810235172371</v>
      </c>
      <c r="AU824" s="25">
        <v>0.57021914688090036</v>
      </c>
      <c r="AW824" s="1">
        <v>12.80174877211085</v>
      </c>
      <c r="AX824" s="1">
        <v>15.017348008971393</v>
      </c>
      <c r="AY824" s="2">
        <v>1472736.0630785509</v>
      </c>
      <c r="AZ824" s="1">
        <v>15.064257854772926</v>
      </c>
      <c r="BA824" s="1">
        <v>17.180052972036393</v>
      </c>
      <c r="BB824" s="2">
        <v>1062732.9290203371</v>
      </c>
      <c r="BC824" s="2">
        <f t="shared" si="104"/>
        <v>-410003.13405821379</v>
      </c>
      <c r="BD824" s="242">
        <f t="shared" si="105"/>
        <v>2.262509082662076</v>
      </c>
      <c r="BE824" s="510">
        <f t="shared" si="99"/>
        <v>-181216.12735176412</v>
      </c>
      <c r="BF824" s="161">
        <f t="shared" si="100"/>
        <v>575543.74045918509</v>
      </c>
      <c r="BG824" s="2">
        <f t="shared" si="101"/>
        <v>1347548.3277433312</v>
      </c>
      <c r="BI824">
        <f t="shared" si="102"/>
        <v>0</v>
      </c>
      <c r="BJ824" s="90">
        <f t="shared" si="103"/>
        <v>1</v>
      </c>
      <c r="BP824" s="206">
        <f t="shared" si="106"/>
        <v>1347548.3277433312</v>
      </c>
    </row>
    <row r="825" spans="1:68">
      <c r="A825" s="11">
        <v>819</v>
      </c>
      <c r="C825" s="25">
        <v>0.92871838630936265</v>
      </c>
      <c r="D825" s="25">
        <v>7.1281613690637333E-2</v>
      </c>
      <c r="E825" s="426" t="e">
        <v>#REF!</v>
      </c>
      <c r="F825" s="25">
        <v>0.85997706800683105</v>
      </c>
      <c r="G825" s="25">
        <v>0.14002293199316901</v>
      </c>
      <c r="H825" s="426" t="e">
        <v>#REF!</v>
      </c>
      <c r="I825" s="25">
        <v>0.76976134576947186</v>
      </c>
      <c r="J825" s="25">
        <v>0.23023865423052817</v>
      </c>
      <c r="K825" s="426" t="e">
        <v>#REF!</v>
      </c>
      <c r="L825" s="25">
        <v>0.1281927712899007</v>
      </c>
      <c r="M825" s="25">
        <v>0.50269162184175364</v>
      </c>
      <c r="N825" s="25">
        <v>0.36911560686834566</v>
      </c>
      <c r="O825" s="25">
        <v>-10.984867272499839</v>
      </c>
      <c r="P825" s="25">
        <v>3.175444326484169E-2</v>
      </c>
      <c r="Q825" s="25">
        <v>6.4349547527503415E-5</v>
      </c>
      <c r="R825" s="25">
        <v>1.0773408587074882</v>
      </c>
      <c r="S825" s="146"/>
      <c r="T825">
        <v>0.97342963569973984</v>
      </c>
      <c r="U825">
        <v>0.4382010801265015</v>
      </c>
      <c r="V825">
        <v>0.30659371773164534</v>
      </c>
      <c r="W825">
        <v>1</v>
      </c>
      <c r="Y825" s="2">
        <v>561.65081711101743</v>
      </c>
      <c r="Z825" s="2">
        <v>6031.0631753369025</v>
      </c>
      <c r="AA825" s="2">
        <v>612.31828094255422</v>
      </c>
      <c r="AB825" s="2">
        <v>125.29016237511412</v>
      </c>
      <c r="AC825" s="2">
        <v>706.46015685890222</v>
      </c>
      <c r="AD825" s="2">
        <v>341.94714045202983</v>
      </c>
      <c r="AE825" s="2">
        <v>617.89324970443602</v>
      </c>
      <c r="AF825" s="2">
        <v>760.16602728149201</v>
      </c>
      <c r="AG825" s="2">
        <v>144.35963837893408</v>
      </c>
      <c r="AH825" s="2">
        <v>367.3026850218169</v>
      </c>
      <c r="AI825" s="2">
        <v>427984.18602344533</v>
      </c>
      <c r="AJ825" s="2">
        <v>393823.06866467599</v>
      </c>
      <c r="AL825" s="25">
        <v>0.91552345324003492</v>
      </c>
      <c r="AM825" s="25">
        <v>0.91890323156413167</v>
      </c>
      <c r="AN825" s="25">
        <v>0.90906071811362454</v>
      </c>
      <c r="AO825" s="25">
        <v>0.84709317454905642</v>
      </c>
      <c r="AP825" s="25">
        <v>0.69459716621426237</v>
      </c>
      <c r="AQ825" s="25">
        <v>0.91552345324003492</v>
      </c>
      <c r="AR825" s="25">
        <v>0.91890323156413167</v>
      </c>
      <c r="AS825" s="25">
        <v>0.90906071811362454</v>
      </c>
      <c r="AT825" s="25">
        <v>0.84709317454905642</v>
      </c>
      <c r="AU825" s="25">
        <v>0.69459716621426237</v>
      </c>
      <c r="AW825" s="1">
        <v>13.350256209801712</v>
      </c>
      <c r="AX825" s="1">
        <v>15.224913881447723</v>
      </c>
      <c r="AY825" s="2">
        <v>1372341.9264134844</v>
      </c>
      <c r="AZ825" s="1">
        <v>15.482002713301604</v>
      </c>
      <c r="BA825" s="1">
        <v>17.353758036260714</v>
      </c>
      <c r="BB825" s="2">
        <v>897867.30439339543</v>
      </c>
      <c r="BC825" s="2">
        <f t="shared" si="104"/>
        <v>-474474.62202008895</v>
      </c>
      <c r="BD825" s="242">
        <f t="shared" si="105"/>
        <v>2.1317465034998921</v>
      </c>
      <c r="BE825" s="510">
        <f t="shared" si="99"/>
        <v>-222575.53665086284</v>
      </c>
      <c r="BF825" s="161">
        <f t="shared" si="100"/>
        <v>763699.06715478934</v>
      </c>
      <c r="BG825" s="2">
        <f t="shared" si="101"/>
        <v>1579253.1297348612</v>
      </c>
      <c r="BI825">
        <f t="shared" si="102"/>
        <v>0</v>
      </c>
      <c r="BJ825" s="90">
        <f t="shared" si="103"/>
        <v>1</v>
      </c>
      <c r="BP825" s="206">
        <f t="shared" si="106"/>
        <v>1579253.1297348612</v>
      </c>
    </row>
    <row r="826" spans="1:68">
      <c r="A826" s="11">
        <v>820</v>
      </c>
      <c r="C826" s="25">
        <v>0.92677540453002738</v>
      </c>
      <c r="D826" s="25">
        <v>7.3224595469972634E-2</v>
      </c>
      <c r="E826" s="426" t="e">
        <v>#REF!</v>
      </c>
      <c r="F826" s="25">
        <v>0.86387083194535996</v>
      </c>
      <c r="G826" s="25">
        <v>0.13612916805464004</v>
      </c>
      <c r="H826" s="426" t="e">
        <v>#REF!</v>
      </c>
      <c r="I826" s="25">
        <v>0.75968493099135292</v>
      </c>
      <c r="J826" s="25">
        <v>0.24031506900864705</v>
      </c>
      <c r="K826" s="426" t="e">
        <v>#REF!</v>
      </c>
      <c r="L826" s="25">
        <v>0.13664375118202621</v>
      </c>
      <c r="M826" s="25">
        <v>0.49573424368242736</v>
      </c>
      <c r="N826" s="25">
        <v>0.36762200513554644</v>
      </c>
      <c r="O826" s="25">
        <v>-10.980293326692532</v>
      </c>
      <c r="P826" s="25">
        <v>3.3839193798399302E-2</v>
      </c>
      <c r="Q826" s="25">
        <v>7.0559997114517811E-5</v>
      </c>
      <c r="R826" s="25">
        <v>1.0547826545348173</v>
      </c>
      <c r="S826" s="146"/>
      <c r="T826">
        <v>0.96030026950581482</v>
      </c>
      <c r="U826">
        <v>0.42456417775366545</v>
      </c>
      <c r="V826">
        <v>0.32026889276622994</v>
      </c>
      <c r="W826">
        <v>1</v>
      </c>
      <c r="Y826" s="2">
        <v>1252.0715481322641</v>
      </c>
      <c r="Z826" s="2">
        <v>6043.3654564366589</v>
      </c>
      <c r="AA826" s="2">
        <v>867.29269306031176</v>
      </c>
      <c r="AB826" s="2">
        <v>158.53871723279468</v>
      </c>
      <c r="AC826" s="2">
        <v>1191.0718275701822</v>
      </c>
      <c r="AD826" s="2">
        <v>4525.9365778546644</v>
      </c>
      <c r="AE826" s="2">
        <v>485.13188217556888</v>
      </c>
      <c r="AF826" s="2">
        <v>1177.9666719970173</v>
      </c>
      <c r="AG826" s="2">
        <v>188.56684168528108</v>
      </c>
      <c r="AH826" s="2">
        <v>476.75689453624744</v>
      </c>
      <c r="AI826" s="2">
        <v>355956.82712075062</v>
      </c>
      <c r="AJ826" s="2">
        <v>327284.43274255219</v>
      </c>
      <c r="AL826" s="25">
        <v>0.91561081474575279</v>
      </c>
      <c r="AM826" s="25">
        <v>0.91066743477807144</v>
      </c>
      <c r="AN826" s="25">
        <v>0.91213279025822391</v>
      </c>
      <c r="AO826" s="25">
        <v>0.86772224440137524</v>
      </c>
      <c r="AP826" s="25">
        <v>0.70091482819024931</v>
      </c>
      <c r="AQ826" s="25">
        <v>0.91561081474575279</v>
      </c>
      <c r="AR826" s="25">
        <v>0.91066743477807144</v>
      </c>
      <c r="AS826" s="25">
        <v>0.91213279025822391</v>
      </c>
      <c r="AT826" s="25">
        <v>0.86772224440137524</v>
      </c>
      <c r="AU826" s="25">
        <v>0.70091482819024931</v>
      </c>
      <c r="AW826" s="1">
        <v>13.317068049581415</v>
      </c>
      <c r="AX826" s="1">
        <v>15.205823689774631</v>
      </c>
      <c r="AY826" s="2">
        <v>1240759.2800261988</v>
      </c>
      <c r="AZ826" s="1">
        <v>15.470884721688282</v>
      </c>
      <c r="BA826" s="1">
        <v>17.365884323542375</v>
      </c>
      <c r="BB826" s="2">
        <v>877753.78719738871</v>
      </c>
      <c r="BC826" s="2">
        <f t="shared" si="104"/>
        <v>-363005.49282881012</v>
      </c>
      <c r="BD826" s="242">
        <f t="shared" si="105"/>
        <v>2.153816672106867</v>
      </c>
      <c r="BE826" s="510">
        <f t="shared" si="99"/>
        <v>-168540.57150264212</v>
      </c>
      <c r="BF826" s="161">
        <f t="shared" si="100"/>
        <v>889971.6079068277</v>
      </c>
      <c r="BG826" s="2">
        <f t="shared" si="101"/>
        <v>1597587.7682727366</v>
      </c>
      <c r="BI826">
        <f t="shared" si="102"/>
        <v>0</v>
      </c>
      <c r="BJ826" s="90">
        <f t="shared" si="103"/>
        <v>1</v>
      </c>
      <c r="BP826" s="206">
        <f t="shared" si="106"/>
        <v>1597587.7682727366</v>
      </c>
    </row>
    <row r="827" spans="1:68">
      <c r="A827" s="11">
        <v>821</v>
      </c>
      <c r="C827" s="25">
        <v>0.92642254378116595</v>
      </c>
      <c r="D827" s="25">
        <v>7.3577456218834006E-2</v>
      </c>
      <c r="E827" s="426" t="e">
        <v>#REF!</v>
      </c>
      <c r="F827" s="25">
        <v>0.85600847549904813</v>
      </c>
      <c r="G827" s="25">
        <v>0.14399152450095185</v>
      </c>
      <c r="H827" s="426" t="e">
        <v>#REF!</v>
      </c>
      <c r="I827" s="25">
        <v>0.76025964810596336</v>
      </c>
      <c r="J827" s="25">
        <v>0.23974035189403659</v>
      </c>
      <c r="K827" s="426" t="e">
        <v>#REF!</v>
      </c>
      <c r="L827" s="25">
        <v>6.7319895184599798E-2</v>
      </c>
      <c r="M827" s="25">
        <v>0.49892909567855137</v>
      </c>
      <c r="N827" s="25">
        <v>0.43375100913684883</v>
      </c>
      <c r="O827" s="25">
        <v>-10.960743437809597</v>
      </c>
      <c r="P827" s="25">
        <v>3.2913282732299452E-2</v>
      </c>
      <c r="Q827" s="25">
        <v>6.9208590487471398E-5</v>
      </c>
      <c r="R827" s="25">
        <v>1.0643359846361673</v>
      </c>
      <c r="S827" s="146"/>
      <c r="T827">
        <v>0.97006261248395775</v>
      </c>
      <c r="U827">
        <v>0.44383909024010504</v>
      </c>
      <c r="V827">
        <v>0.32084350995774324</v>
      </c>
      <c r="W827">
        <v>1</v>
      </c>
      <c r="Y827" s="2">
        <v>2277.2897348756496</v>
      </c>
      <c r="Z827" s="2">
        <v>1238.246203143543</v>
      </c>
      <c r="AA827" s="2">
        <v>390.7162902036867</v>
      </c>
      <c r="AB827" s="2">
        <v>730.15865431610382</v>
      </c>
      <c r="AC827" s="2">
        <v>733.20770292957877</v>
      </c>
      <c r="AD827" s="2">
        <v>6203.4524644863968</v>
      </c>
      <c r="AE827" s="2">
        <v>587.68896254174388</v>
      </c>
      <c r="AF827" s="2">
        <v>1105.6438745863886</v>
      </c>
      <c r="AG827" s="2">
        <v>147.15197446232511</v>
      </c>
      <c r="AH827" s="2">
        <v>684.01648944403109</v>
      </c>
      <c r="AI827" s="2">
        <v>467637.29747149616</v>
      </c>
      <c r="AJ827" s="2">
        <v>422936.81967753754</v>
      </c>
      <c r="AL827" s="25">
        <v>0.91027729868364005</v>
      </c>
      <c r="AM827" s="25">
        <v>0.91336823087890473</v>
      </c>
      <c r="AN827" s="25">
        <v>0.90300892578348912</v>
      </c>
      <c r="AO827" s="25">
        <v>0.89545380753611004</v>
      </c>
      <c r="AP827" s="25">
        <v>0.73935722194519338</v>
      </c>
      <c r="AQ827" s="25">
        <v>0.91027729868364005</v>
      </c>
      <c r="AR827" s="25">
        <v>0.91336823087890473</v>
      </c>
      <c r="AS827" s="25">
        <v>0.90300892578348912</v>
      </c>
      <c r="AT827" s="25">
        <v>0.89545380753611004</v>
      </c>
      <c r="AU827" s="25">
        <v>0.73935722194519338</v>
      </c>
      <c r="AW827" s="1">
        <v>13.046786911947491</v>
      </c>
      <c r="AX827" s="1">
        <v>14.749955901443279</v>
      </c>
      <c r="AY827" s="2">
        <v>1273103.1403462274</v>
      </c>
      <c r="AZ827" s="1">
        <v>15.164947040990345</v>
      </c>
      <c r="BA827" s="1">
        <v>16.952316029295858</v>
      </c>
      <c r="BB827" s="2">
        <v>990015.6732659858</v>
      </c>
      <c r="BC827" s="2">
        <f t="shared" si="104"/>
        <v>-283087.46708024165</v>
      </c>
      <c r="BD827" s="242">
        <f t="shared" si="105"/>
        <v>2.1181601290428542</v>
      </c>
      <c r="BE827" s="510">
        <f t="shared" si="99"/>
        <v>-133647.81217374821</v>
      </c>
      <c r="BF827" s="161">
        <f t="shared" si="100"/>
        <v>814382.76556537114</v>
      </c>
      <c r="BG827" s="2">
        <f t="shared" si="101"/>
        <v>1436375.8532924694</v>
      </c>
      <c r="BI827">
        <f t="shared" si="102"/>
        <v>0</v>
      </c>
      <c r="BJ827" s="90">
        <f t="shared" si="103"/>
        <v>1</v>
      </c>
      <c r="BP827" s="206">
        <f t="shared" si="106"/>
        <v>1436375.8532924694</v>
      </c>
    </row>
    <row r="828" spans="1:68">
      <c r="A828" s="11">
        <v>822</v>
      </c>
      <c r="C828" s="25">
        <v>0.92649294094002199</v>
      </c>
      <c r="D828" s="25">
        <v>7.350705905997805E-2</v>
      </c>
      <c r="E828" s="426" t="e">
        <v>#REF!</v>
      </c>
      <c r="F828" s="25">
        <v>0.8554564949649528</v>
      </c>
      <c r="G828" s="25">
        <v>0.1445435050350472</v>
      </c>
      <c r="H828" s="426" t="e">
        <v>#REF!</v>
      </c>
      <c r="I828" s="25">
        <v>0.73388758430092182</v>
      </c>
      <c r="J828" s="25">
        <v>0.26611241569907823</v>
      </c>
      <c r="K828" s="426" t="e">
        <v>#REF!</v>
      </c>
      <c r="L828" s="25">
        <v>0.10871141818367958</v>
      </c>
      <c r="M828" s="25">
        <v>0.50134741218901557</v>
      </c>
      <c r="N828" s="25">
        <v>0.38994116962730485</v>
      </c>
      <c r="O828" s="25">
        <v>-11.335471453115797</v>
      </c>
      <c r="P828" s="25">
        <v>3.4492496348137468E-2</v>
      </c>
      <c r="Q828" s="25">
        <v>5.0842059323481334E-5</v>
      </c>
      <c r="R828" s="25">
        <v>1.0929164741936261</v>
      </c>
      <c r="S828" s="146"/>
      <c r="T828">
        <v>0.99242023571800309</v>
      </c>
      <c r="U828">
        <v>0.44795790885710651</v>
      </c>
      <c r="V828">
        <v>0.35541445599991212</v>
      </c>
      <c r="W828">
        <v>1</v>
      </c>
      <c r="Y828" s="2">
        <v>421.68743327905014</v>
      </c>
      <c r="Z828" s="2">
        <v>1411.7116861811758</v>
      </c>
      <c r="AA828" s="2">
        <v>32.766796032135041</v>
      </c>
      <c r="AB828" s="2">
        <v>2835.1036382645921</v>
      </c>
      <c r="AC828" s="2">
        <v>902.70773618705903</v>
      </c>
      <c r="AD828" s="2">
        <v>23.481048722930534</v>
      </c>
      <c r="AE828" s="2">
        <v>610.82238427529921</v>
      </c>
      <c r="AF828" s="2">
        <v>1038.0910413936408</v>
      </c>
      <c r="AG828" s="2">
        <v>134.22450502243692</v>
      </c>
      <c r="AH828" s="2">
        <v>358.92937418556994</v>
      </c>
      <c r="AI828" s="2">
        <v>459071.75313148153</v>
      </c>
      <c r="AJ828" s="2">
        <v>425927.56546403602</v>
      </c>
      <c r="AL828" s="25">
        <v>0.9150621308974235</v>
      </c>
      <c r="AM828" s="25">
        <v>0.92148235051966743</v>
      </c>
      <c r="AN828" s="25">
        <v>0.90847098657157421</v>
      </c>
      <c r="AO828" s="25">
        <v>0.88929527535073871</v>
      </c>
      <c r="AP828" s="25">
        <v>0.809128974813764</v>
      </c>
      <c r="AQ828" s="25">
        <v>0.9150621308974235</v>
      </c>
      <c r="AR828" s="25">
        <v>0.92148235051966743</v>
      </c>
      <c r="AS828" s="25">
        <v>0.90847098657157421</v>
      </c>
      <c r="AT828" s="25">
        <v>0.88929527535073871</v>
      </c>
      <c r="AU828" s="25">
        <v>0.809128974813764</v>
      </c>
      <c r="AW828" s="1">
        <v>13.575212183593953</v>
      </c>
      <c r="AX828" s="1">
        <v>15.127661772030295</v>
      </c>
      <c r="AY828" s="2">
        <v>1395499.6280608801</v>
      </c>
      <c r="AZ828" s="1">
        <v>15.410336880182008</v>
      </c>
      <c r="BA828" s="1">
        <v>17.043870152249838</v>
      </c>
      <c r="BB828" s="2">
        <v>1038500.7185512305</v>
      </c>
      <c r="BC828" s="2">
        <f t="shared" si="104"/>
        <v>-356998.90950964962</v>
      </c>
      <c r="BD828" s="242">
        <f t="shared" si="105"/>
        <v>1.8351246965880552</v>
      </c>
      <c r="BE828" s="510">
        <f t="shared" si="99"/>
        <v>-194536.5948011041</v>
      </c>
      <c r="BF828" s="161">
        <f t="shared" si="100"/>
        <v>776534.32131415233</v>
      </c>
      <c r="BG828" s="2">
        <f t="shared" si="101"/>
        <v>1427153.1822778909</v>
      </c>
      <c r="BI828">
        <f t="shared" si="102"/>
        <v>0</v>
      </c>
      <c r="BJ828" s="90">
        <f t="shared" si="103"/>
        <v>1</v>
      </c>
      <c r="BP828" s="206">
        <f t="shared" si="106"/>
        <v>1427153.1822778909</v>
      </c>
    </row>
    <row r="829" spans="1:68">
      <c r="A829" s="11">
        <v>823</v>
      </c>
      <c r="C829" s="25">
        <v>0.92176668785272253</v>
      </c>
      <c r="D829" s="25">
        <v>7.8233312147277426E-2</v>
      </c>
      <c r="E829" s="426" t="e">
        <v>#REF!</v>
      </c>
      <c r="F829" s="25">
        <v>0.86189255333711878</v>
      </c>
      <c r="G829" s="25">
        <v>0.13810744666288119</v>
      </c>
      <c r="H829" s="426" t="e">
        <v>#REF!</v>
      </c>
      <c r="I829" s="25">
        <v>0.7712959038255871</v>
      </c>
      <c r="J829" s="25">
        <v>0.22870409617441284</v>
      </c>
      <c r="K829" s="426" t="e">
        <v>#REF!</v>
      </c>
      <c r="L829" s="25">
        <v>0.10733725120660531</v>
      </c>
      <c r="M829" s="25">
        <v>0.49812383162127211</v>
      </c>
      <c r="N829" s="25">
        <v>0.39453891717212253</v>
      </c>
      <c r="O829" s="25">
        <v>-11.375677576224266</v>
      </c>
      <c r="P829" s="25">
        <v>3.6988707709957332E-2</v>
      </c>
      <c r="Q829" s="25">
        <v>5.4236749056298962E-5</v>
      </c>
      <c r="R829" s="25">
        <v>1.0789016149070867</v>
      </c>
      <c r="S829" s="146"/>
      <c r="T829">
        <v>1.0114032351413613</v>
      </c>
      <c r="U829">
        <v>0.43727002069032189</v>
      </c>
      <c r="V829">
        <v>0.30262974519072383</v>
      </c>
      <c r="W829">
        <v>1</v>
      </c>
      <c r="Y829" s="2">
        <v>241.14912706329287</v>
      </c>
      <c r="Z829" s="2">
        <v>1806.3283985335754</v>
      </c>
      <c r="AA829" s="2">
        <v>1543.7086962299516</v>
      </c>
      <c r="AB829" s="2">
        <v>452.77921908347651</v>
      </c>
      <c r="AC829" s="2">
        <v>2828.0383689158261</v>
      </c>
      <c r="AD829" s="2">
        <v>1061.9693614141015</v>
      </c>
      <c r="AE829" s="2">
        <v>552.24154529961254</v>
      </c>
      <c r="AF829" s="2">
        <v>1127.1231085961688</v>
      </c>
      <c r="AG829" s="2">
        <v>157.52033764658208</v>
      </c>
      <c r="AH829" s="2">
        <v>332.26828241565045</v>
      </c>
      <c r="AI829" s="2">
        <v>583853.88235191163</v>
      </c>
      <c r="AJ829" s="2">
        <v>551252.85376821761</v>
      </c>
      <c r="AL829" s="25">
        <v>0.92131915748301185</v>
      </c>
      <c r="AM829" s="25">
        <v>0.91579547391883764</v>
      </c>
      <c r="AN829" s="25">
        <v>0.8980140218438426</v>
      </c>
      <c r="AO829" s="25">
        <v>0.89203663248605169</v>
      </c>
      <c r="AP829" s="25">
        <v>0.69590910134650075</v>
      </c>
      <c r="AQ829" s="25">
        <v>0.92131915748301185</v>
      </c>
      <c r="AR829" s="25">
        <v>0.91579547391883764</v>
      </c>
      <c r="AS829" s="25">
        <v>0.8980140218438426</v>
      </c>
      <c r="AT829" s="25">
        <v>0.89203663248605169</v>
      </c>
      <c r="AU829" s="25">
        <v>0.69590910134650075</v>
      </c>
      <c r="AW829" s="1">
        <v>13.241727724067118</v>
      </c>
      <c r="AX829" s="1">
        <v>15.03424845489377</v>
      </c>
      <c r="AY829" s="2">
        <v>1868250.7041321462</v>
      </c>
      <c r="AZ829" s="1">
        <v>15.329654803684635</v>
      </c>
      <c r="BA829" s="1">
        <v>17.149327161141773</v>
      </c>
      <c r="BB829" s="2">
        <v>1314729.3097322118</v>
      </c>
      <c r="BC829" s="2">
        <f t="shared" si="104"/>
        <v>-553521.39439993445</v>
      </c>
      <c r="BD829" s="242">
        <f t="shared" si="105"/>
        <v>2.0879270796175167</v>
      </c>
      <c r="BE829" s="510">
        <f t="shared" si="99"/>
        <v>-265105.71169053135</v>
      </c>
      <c r="BF829" s="161">
        <f t="shared" si="100"/>
        <v>250425.73171859281</v>
      </c>
      <c r="BG829" s="2">
        <f t="shared" si="101"/>
        <v>1138015.45885733</v>
      </c>
      <c r="BI829">
        <f t="shared" si="102"/>
        <v>0</v>
      </c>
      <c r="BJ829" s="90">
        <f t="shared" si="103"/>
        <v>1</v>
      </c>
      <c r="BP829" s="206">
        <f t="shared" si="106"/>
        <v>1138015.45885733</v>
      </c>
    </row>
    <row r="830" spans="1:68">
      <c r="A830" s="11">
        <v>824</v>
      </c>
      <c r="C830" s="25">
        <v>0.93549308501138417</v>
      </c>
      <c r="D830" s="25">
        <v>6.4506914988615785E-2</v>
      </c>
      <c r="E830" s="426" t="e">
        <v>#REF!</v>
      </c>
      <c r="F830" s="25">
        <v>0.85652400479565016</v>
      </c>
      <c r="G830" s="25">
        <v>0.14347599520434978</v>
      </c>
      <c r="H830" s="426" t="e">
        <v>#REF!</v>
      </c>
      <c r="I830" s="25">
        <v>0.74048361708586663</v>
      </c>
      <c r="J830" s="25">
        <v>0.25951638291413331</v>
      </c>
      <c r="K830" s="426" t="e">
        <v>#REF!</v>
      </c>
      <c r="L830" s="25">
        <v>0.12750556884406866</v>
      </c>
      <c r="M830" s="25">
        <v>0.49854599930914079</v>
      </c>
      <c r="N830" s="25">
        <v>0.37394843184679055</v>
      </c>
      <c r="O830" s="25">
        <v>-11.416751603622206</v>
      </c>
      <c r="P830" s="25">
        <v>3.8993778849628673E-2</v>
      </c>
      <c r="Q830" s="25">
        <v>5.6627666093655227E-5</v>
      </c>
      <c r="R830" s="25">
        <v>1.0739045553167281</v>
      </c>
      <c r="S830" s="146"/>
      <c r="T830">
        <v>0.85465475919651446</v>
      </c>
      <c r="U830">
        <v>0.44663484016694477</v>
      </c>
      <c r="V830">
        <v>0.34599717413285958</v>
      </c>
      <c r="W830">
        <v>1</v>
      </c>
      <c r="Y830" s="2">
        <v>399.95678705071157</v>
      </c>
      <c r="Z830" s="2">
        <v>966.40040184216639</v>
      </c>
      <c r="AA830" s="2">
        <v>701.39162426453288</v>
      </c>
      <c r="AB830" s="2">
        <v>2316.5666240122546</v>
      </c>
      <c r="AC830" s="2">
        <v>1324.5209471953451</v>
      </c>
      <c r="AD830" s="2">
        <v>2465.5854149847091</v>
      </c>
      <c r="AE830" s="2">
        <v>614.3108823717788</v>
      </c>
      <c r="AF830" s="2">
        <v>848.40704822743919</v>
      </c>
      <c r="AG830" s="2">
        <v>122.60953738738573</v>
      </c>
      <c r="AH830" s="2">
        <v>367.82607468820692</v>
      </c>
      <c r="AI830" s="2">
        <v>376411.58728037553</v>
      </c>
      <c r="AJ830" s="2">
        <v>349384.8876445932</v>
      </c>
      <c r="AL830" s="25">
        <v>0.91391772434122698</v>
      </c>
      <c r="AM830" s="25">
        <v>0.91648536140961512</v>
      </c>
      <c r="AN830" s="25">
        <v>0.91295661802086014</v>
      </c>
      <c r="AO830" s="25">
        <v>0.84042023835197244</v>
      </c>
      <c r="AP830" s="25">
        <v>0.63219856633921223</v>
      </c>
      <c r="AQ830" s="25">
        <v>0.91391772434122698</v>
      </c>
      <c r="AR830" s="25">
        <v>0.91648536140961512</v>
      </c>
      <c r="AS830" s="25">
        <v>0.91295661802086014</v>
      </c>
      <c r="AT830" s="25">
        <v>0.84042023835197244</v>
      </c>
      <c r="AU830" s="25">
        <v>0.63219856633921223</v>
      </c>
      <c r="AW830" s="1">
        <v>13.142685382254188</v>
      </c>
      <c r="AX830" s="1">
        <v>15.234025350956253</v>
      </c>
      <c r="AY830" s="2">
        <v>1231777.0075033125</v>
      </c>
      <c r="AZ830" s="1">
        <v>15.472340607468555</v>
      </c>
      <c r="BA830" s="1">
        <v>17.488922281968307</v>
      </c>
      <c r="BB830" s="2">
        <v>893445.16185004555</v>
      </c>
      <c r="BC830" s="2">
        <f t="shared" si="104"/>
        <v>-338331.845653267</v>
      </c>
      <c r="BD830" s="242">
        <f t="shared" si="105"/>
        <v>2.329655225214367</v>
      </c>
      <c r="BE830" s="510">
        <f t="shared" si="99"/>
        <v>-145228.29043174611</v>
      </c>
      <c r="BF830" s="161">
        <f t="shared" si="100"/>
        <v>871052.65365735767</v>
      </c>
      <c r="BG830" s="2">
        <f t="shared" si="101"/>
        <v>1582129.3353449232</v>
      </c>
      <c r="BI830">
        <f t="shared" si="102"/>
        <v>0</v>
      </c>
      <c r="BJ830" s="90">
        <f t="shared" si="103"/>
        <v>1</v>
      </c>
      <c r="BP830" s="206">
        <f t="shared" si="106"/>
        <v>1582129.3353449232</v>
      </c>
    </row>
    <row r="831" spans="1:68">
      <c r="A831" s="11">
        <v>825</v>
      </c>
      <c r="C831" s="25">
        <v>0.92962579958315006</v>
      </c>
      <c r="D831" s="25">
        <v>7.0374200416849941E-2</v>
      </c>
      <c r="E831" s="426" t="e">
        <v>#REF!</v>
      </c>
      <c r="F831" s="25">
        <v>0.85910746358055468</v>
      </c>
      <c r="G831" s="25">
        <v>0.14089253641944532</v>
      </c>
      <c r="H831" s="426" t="e">
        <v>#REF!</v>
      </c>
      <c r="I831" s="25">
        <v>0.75752469265051126</v>
      </c>
      <c r="J831" s="25">
        <v>0.24247530734948877</v>
      </c>
      <c r="K831" s="426" t="e">
        <v>#REF!</v>
      </c>
      <c r="L831" s="25">
        <v>0.16180786873126296</v>
      </c>
      <c r="M831" s="25">
        <v>0.49948893104265607</v>
      </c>
      <c r="N831" s="25">
        <v>0.33870320022608102</v>
      </c>
      <c r="O831" s="25">
        <v>-10.519889019506296</v>
      </c>
      <c r="P831" s="25">
        <v>2.9893456767317476E-2</v>
      </c>
      <c r="Q831" s="25">
        <v>9.4740987687621202E-5</v>
      </c>
      <c r="R831" s="25">
        <v>1.0262066557054492</v>
      </c>
      <c r="S831" s="146"/>
      <c r="T831">
        <v>0.96129253477442278</v>
      </c>
      <c r="U831">
        <v>0.44400444223625218</v>
      </c>
      <c r="V831">
        <v>0.3235028153045752</v>
      </c>
      <c r="W831">
        <v>1</v>
      </c>
      <c r="Y831" s="2">
        <v>496.84672897858115</v>
      </c>
      <c r="Z831" s="2">
        <v>271.93052852835615</v>
      </c>
      <c r="AA831" s="2">
        <v>1242.6052004350117</v>
      </c>
      <c r="AB831" s="2">
        <v>8595.0885003638887</v>
      </c>
      <c r="AC831" s="2">
        <v>259.34349127149187</v>
      </c>
      <c r="AD831" s="2">
        <v>1209.363149242233</v>
      </c>
      <c r="AE831" s="2">
        <v>506.62899144637282</v>
      </c>
      <c r="AF831" s="2">
        <v>1064.9072955995314</v>
      </c>
      <c r="AG831" s="2">
        <v>139.90798365495178</v>
      </c>
      <c r="AH831" s="2">
        <v>341.33146389358285</v>
      </c>
      <c r="AI831" s="2">
        <v>399262.05972551089</v>
      </c>
      <c r="AJ831" s="2">
        <v>365767.46233865462</v>
      </c>
      <c r="AL831" s="25">
        <v>0.91580114714391492</v>
      </c>
      <c r="AM831" s="25">
        <v>0.91312989517154719</v>
      </c>
      <c r="AN831" s="25">
        <v>0.9071568089748987</v>
      </c>
      <c r="AO831" s="25">
        <v>0.87247152563524466</v>
      </c>
      <c r="AP831" s="25">
        <v>0.78436934621213594</v>
      </c>
      <c r="AQ831" s="25">
        <v>0.91580114714391492</v>
      </c>
      <c r="AR831" s="25">
        <v>0.91312989517154719</v>
      </c>
      <c r="AS831" s="25">
        <v>0.9071568089748987</v>
      </c>
      <c r="AT831" s="25">
        <v>0.87247152563524466</v>
      </c>
      <c r="AU831" s="25">
        <v>0.78436934621213594</v>
      </c>
      <c r="AW831" s="1">
        <v>13.815917656768745</v>
      </c>
      <c r="AX831" s="1">
        <v>15.523652711377398</v>
      </c>
      <c r="AY831" s="2">
        <v>1321858.3106236563</v>
      </c>
      <c r="AZ831" s="1">
        <v>15.748711736875098</v>
      </c>
      <c r="BA831" s="1">
        <v>17.519171882942715</v>
      </c>
      <c r="BB831" s="2">
        <v>1107807.8625471389</v>
      </c>
      <c r="BC831" s="2">
        <f t="shared" si="104"/>
        <v>-214050.44807651732</v>
      </c>
      <c r="BD831" s="242">
        <f t="shared" si="105"/>
        <v>1.932794080106353</v>
      </c>
      <c r="BE831" s="510">
        <f t="shared" si="99"/>
        <v>-110746.63890978965</v>
      </c>
      <c r="BF831" s="161">
        <f t="shared" si="100"/>
        <v>888688.51445934293</v>
      </c>
      <c r="BG831" s="2">
        <f t="shared" si="101"/>
        <v>1411986.0153528766</v>
      </c>
      <c r="BI831">
        <f t="shared" si="102"/>
        <v>0</v>
      </c>
      <c r="BJ831" s="90">
        <f t="shared" si="103"/>
        <v>1</v>
      </c>
      <c r="BP831" s="206">
        <f t="shared" si="106"/>
        <v>1411986.0153528766</v>
      </c>
    </row>
    <row r="832" spans="1:68">
      <c r="A832" s="11">
        <v>826</v>
      </c>
      <c r="C832" s="25">
        <v>0.92543108213317671</v>
      </c>
      <c r="D832" s="25">
        <v>7.4568917866823278E-2</v>
      </c>
      <c r="E832" s="426" t="e">
        <v>#REF!</v>
      </c>
      <c r="F832" s="25">
        <v>0.85715449517894893</v>
      </c>
      <c r="G832" s="25">
        <v>0.14284550482105113</v>
      </c>
      <c r="H832" s="426" t="e">
        <v>#REF!</v>
      </c>
      <c r="I832" s="25">
        <v>0.7638434814716959</v>
      </c>
      <c r="J832" s="25">
        <v>0.2361565185283041</v>
      </c>
      <c r="K832" s="426" t="e">
        <v>#REF!</v>
      </c>
      <c r="L832" s="25">
        <v>5.9686099167543971E-2</v>
      </c>
      <c r="M832" s="25">
        <v>0.50303756437026503</v>
      </c>
      <c r="N832" s="25">
        <v>0.437276336462191</v>
      </c>
      <c r="O832" s="25">
        <v>-10.94741384291866</v>
      </c>
      <c r="P832" s="25">
        <v>3.337086849133352E-2</v>
      </c>
      <c r="Q832" s="25">
        <v>7.1498265572725607E-5</v>
      </c>
      <c r="R832" s="25">
        <v>1.0561275438557283</v>
      </c>
      <c r="S832" s="146"/>
      <c r="T832">
        <v>0.96161155593878</v>
      </c>
      <c r="U832">
        <v>0.43980783610088342</v>
      </c>
      <c r="V832">
        <v>0.31321933872958663</v>
      </c>
      <c r="W832">
        <v>1</v>
      </c>
      <c r="Y832" s="2">
        <v>173.61521596852126</v>
      </c>
      <c r="Z832" s="2">
        <v>2920.4258444077682</v>
      </c>
      <c r="AA832" s="2">
        <v>1222.6975272227821</v>
      </c>
      <c r="AB832" s="2">
        <v>2597.4750030540149</v>
      </c>
      <c r="AC832" s="2">
        <v>305.3201338961174</v>
      </c>
      <c r="AD832" s="2">
        <v>2857.3083354059472</v>
      </c>
      <c r="AE832" s="2">
        <v>496.79740574319004</v>
      </c>
      <c r="AF832" s="2">
        <v>939.43515936934182</v>
      </c>
      <c r="AG832" s="2">
        <v>126.13591808067825</v>
      </c>
      <c r="AH832" s="2">
        <v>318.12408959257488</v>
      </c>
      <c r="AI832" s="2">
        <v>490387.77731894905</v>
      </c>
      <c r="AJ832" s="2">
        <v>462525.64421212644</v>
      </c>
      <c r="AL832" s="25">
        <v>0.92000199036657959</v>
      </c>
      <c r="AM832" s="25">
        <v>0.91872182463456187</v>
      </c>
      <c r="AN832" s="25">
        <v>0.90585947990566562</v>
      </c>
      <c r="AO832" s="25">
        <v>0.89408837784041606</v>
      </c>
      <c r="AP832" s="25">
        <v>0.59875189598308132</v>
      </c>
      <c r="AQ832" s="25">
        <v>0.92000199036657959</v>
      </c>
      <c r="AR832" s="25">
        <v>0.91872182463456187</v>
      </c>
      <c r="AS832" s="25">
        <v>0.90585947990566562</v>
      </c>
      <c r="AT832" s="25">
        <v>0.89408837784041606</v>
      </c>
      <c r="AU832" s="25">
        <v>0.59875189598308132</v>
      </c>
      <c r="AW832" s="1">
        <v>12.776228501888566</v>
      </c>
      <c r="AX832" s="1">
        <v>14.696051701387669</v>
      </c>
      <c r="AY832" s="2">
        <v>1400132.4270635489</v>
      </c>
      <c r="AZ832" s="1">
        <v>15.075891670792215</v>
      </c>
      <c r="BA832" s="1">
        <v>16.967019725478259</v>
      </c>
      <c r="BB832" s="2">
        <v>1056698.489746813</v>
      </c>
      <c r="BC832" s="2">
        <f t="shared" si="104"/>
        <v>-343433.93731673597</v>
      </c>
      <c r="BD832" s="242">
        <f t="shared" si="105"/>
        <v>2.2996631689036491</v>
      </c>
      <c r="BE832" s="510">
        <f t="shared" si="99"/>
        <v>-149340.97391335189</v>
      </c>
      <c r="BF832" s="161">
        <f t="shared" si="100"/>
        <v>644064.13323862152</v>
      </c>
      <c r="BG832" s="2">
        <f t="shared" si="101"/>
        <v>1355444.1775799415</v>
      </c>
      <c r="BI832">
        <f t="shared" si="102"/>
        <v>0</v>
      </c>
      <c r="BJ832" s="90">
        <f t="shared" si="103"/>
        <v>1</v>
      </c>
      <c r="BP832" s="206">
        <f t="shared" si="106"/>
        <v>1355444.1775799415</v>
      </c>
    </row>
    <row r="833" spans="1:68">
      <c r="A833" s="11">
        <v>827</v>
      </c>
      <c r="C833" s="25">
        <v>0.92334526815838514</v>
      </c>
      <c r="D833" s="25">
        <v>7.6654731841614851E-2</v>
      </c>
      <c r="E833" s="426" t="e">
        <v>#REF!</v>
      </c>
      <c r="F833" s="25">
        <v>0.85124176868838153</v>
      </c>
      <c r="G833" s="25">
        <v>0.1487582313116185</v>
      </c>
      <c r="H833" s="426" t="e">
        <v>#REF!</v>
      </c>
      <c r="I833" s="25">
        <v>0.74213770436342408</v>
      </c>
      <c r="J833" s="25">
        <v>0.25786229563657587</v>
      </c>
      <c r="K833" s="426" t="e">
        <v>#REF!</v>
      </c>
      <c r="L833" s="25">
        <v>0.14048658192990393</v>
      </c>
      <c r="M833" s="25">
        <v>0.5004539895336374</v>
      </c>
      <c r="N833" s="25">
        <v>0.35905942853645867</v>
      </c>
      <c r="O833" s="25">
        <v>-11.643247592953539</v>
      </c>
      <c r="P833" s="25">
        <v>3.691541730351558E-2</v>
      </c>
      <c r="Q833" s="25">
        <v>4.1376392625716964E-5</v>
      </c>
      <c r="R833" s="25">
        <v>1.1243997891805535</v>
      </c>
      <c r="S833" s="146"/>
      <c r="T833">
        <v>0.98733340051236806</v>
      </c>
      <c r="U833">
        <v>0.45793432897649866</v>
      </c>
      <c r="V833">
        <v>0.34112443164384254</v>
      </c>
      <c r="W833">
        <v>1</v>
      </c>
      <c r="Y833" s="2">
        <v>970.53265131136084</v>
      </c>
      <c r="Z833" s="2">
        <v>5001.4659208525118</v>
      </c>
      <c r="AA833" s="2">
        <v>758.72714774939698</v>
      </c>
      <c r="AB833" s="2">
        <v>171.43754558209261</v>
      </c>
      <c r="AC833" s="2">
        <v>1173.4814194827488</v>
      </c>
      <c r="AD833" s="2">
        <v>387.12802235988664</v>
      </c>
      <c r="AE833" s="2">
        <v>548.97380064613276</v>
      </c>
      <c r="AF833" s="2">
        <v>1268.9881712808433</v>
      </c>
      <c r="AG833" s="2">
        <v>194.6727399728579</v>
      </c>
      <c r="AH833" s="2">
        <v>858.73949910271642</v>
      </c>
      <c r="AI833" s="2">
        <v>479633.87125929701</v>
      </c>
      <c r="AJ833" s="2">
        <v>452436.23163689801</v>
      </c>
      <c r="AL833" s="25">
        <v>0.91956655982864099</v>
      </c>
      <c r="AM833" s="25">
        <v>0.91246203268299086</v>
      </c>
      <c r="AN833" s="25">
        <v>0.9027247496414319</v>
      </c>
      <c r="AO833" s="25">
        <v>0.89191682453645726</v>
      </c>
      <c r="AP833" s="25">
        <v>0.67456910105791734</v>
      </c>
      <c r="AQ833" s="25">
        <v>0.91956655982864099</v>
      </c>
      <c r="AR833" s="25">
        <v>0.91246203268299086</v>
      </c>
      <c r="AS833" s="25">
        <v>0.9027247496414319</v>
      </c>
      <c r="AT833" s="25">
        <v>0.89191682453645726</v>
      </c>
      <c r="AU833" s="25">
        <v>0.67456910105791734</v>
      </c>
      <c r="AW833" s="1">
        <v>13.179308918052095</v>
      </c>
      <c r="AX833" s="1">
        <v>15.063284244701888</v>
      </c>
      <c r="AY833" s="2">
        <v>1621014.3400073044</v>
      </c>
      <c r="AZ833" s="1">
        <v>15.116706756031338</v>
      </c>
      <c r="BA833" s="1">
        <v>17.005810730427154</v>
      </c>
      <c r="BB833" s="2">
        <v>1143742.3076685115</v>
      </c>
      <c r="BC833" s="2">
        <f t="shared" si="104"/>
        <v>-477272.03233879292</v>
      </c>
      <c r="BD833" s="242">
        <f t="shared" si="105"/>
        <v>1.9373978379792423</v>
      </c>
      <c r="BE833" s="510">
        <f t="shared" si="99"/>
        <v>-246346.94174976493</v>
      </c>
      <c r="BF833" s="161">
        <f t="shared" si="100"/>
        <v>487675.08688103105</v>
      </c>
      <c r="BG833" s="2">
        <f t="shared" si="101"/>
        <v>1274930.7732965027</v>
      </c>
      <c r="BI833">
        <f t="shared" si="102"/>
        <v>0</v>
      </c>
      <c r="BJ833" s="90">
        <f t="shared" si="103"/>
        <v>1</v>
      </c>
      <c r="BP833" s="206">
        <f t="shared" si="106"/>
        <v>1274930.7732965027</v>
      </c>
    </row>
    <row r="834" spans="1:68">
      <c r="A834" s="11">
        <v>828</v>
      </c>
      <c r="C834" s="25">
        <v>0.92316614342137049</v>
      </c>
      <c r="D834" s="25">
        <v>7.683385657862947E-2</v>
      </c>
      <c r="E834" s="426" t="e">
        <v>#REF!</v>
      </c>
      <c r="F834" s="25">
        <v>0.86195532701987554</v>
      </c>
      <c r="G834" s="25">
        <v>0.13804467298012449</v>
      </c>
      <c r="H834" s="426" t="e">
        <v>#REF!</v>
      </c>
      <c r="I834" s="25">
        <v>0.74863915348594356</v>
      </c>
      <c r="J834" s="25">
        <v>0.25136084651405644</v>
      </c>
      <c r="K834" s="426" t="e">
        <v>#REF!</v>
      </c>
      <c r="L834" s="25">
        <v>0.12812467013604695</v>
      </c>
      <c r="M834" s="25">
        <v>0.5019734756921741</v>
      </c>
      <c r="N834" s="25">
        <v>0.36990185417177895</v>
      </c>
      <c r="O834" s="25">
        <v>-11.092156178737135</v>
      </c>
      <c r="P834" s="25">
        <v>3.2204689961207865E-2</v>
      </c>
      <c r="Q834" s="25">
        <v>5.8906495080875135E-5</v>
      </c>
      <c r="R834" s="25">
        <v>1.0862696116367532</v>
      </c>
      <c r="S834" s="146"/>
      <c r="T834">
        <v>1.0210187751933466</v>
      </c>
      <c r="U834">
        <v>0.42557928640320042</v>
      </c>
      <c r="V834">
        <v>0.33536674010460987</v>
      </c>
      <c r="W834">
        <v>1</v>
      </c>
      <c r="Y834" s="2">
        <v>1867.6185635324211</v>
      </c>
      <c r="Z834" s="2">
        <v>820.40250158829008</v>
      </c>
      <c r="AA834" s="2">
        <v>1205.4246264573558</v>
      </c>
      <c r="AB834" s="2">
        <v>915.66645742430376</v>
      </c>
      <c r="AC834" s="2">
        <v>1442.9817415712366</v>
      </c>
      <c r="AD834" s="2">
        <v>968.16485867916685</v>
      </c>
      <c r="AE834" s="2">
        <v>604.81806133953</v>
      </c>
      <c r="AF834" s="2">
        <v>1146.0320430943434</v>
      </c>
      <c r="AG834" s="2">
        <v>86.015789669043315</v>
      </c>
      <c r="AH834" s="2">
        <v>394.87220250183924</v>
      </c>
      <c r="AI834" s="2">
        <v>468631.02256281039</v>
      </c>
      <c r="AJ834" s="2">
        <v>435504.56243889657</v>
      </c>
      <c r="AL834" s="25">
        <v>0.92170950076430347</v>
      </c>
      <c r="AM834" s="25">
        <v>0.91501459548491526</v>
      </c>
      <c r="AN834" s="25">
        <v>0.91237593058873956</v>
      </c>
      <c r="AO834" s="25">
        <v>0.87424874823127341</v>
      </c>
      <c r="AP834" s="25">
        <v>0.73149175902085417</v>
      </c>
      <c r="AQ834" s="25">
        <v>0.92170950076430347</v>
      </c>
      <c r="AR834" s="25">
        <v>0.91501459548491526</v>
      </c>
      <c r="AS834" s="25">
        <v>0.91237593058873956</v>
      </c>
      <c r="AT834" s="25">
        <v>0.87424874823127341</v>
      </c>
      <c r="AU834" s="25">
        <v>0.73149175902085417</v>
      </c>
      <c r="AW834" s="1">
        <v>13.408312826308979</v>
      </c>
      <c r="AX834" s="1">
        <v>15.117690981157361</v>
      </c>
      <c r="AY834" s="2">
        <v>1477374.2517230189</v>
      </c>
      <c r="AZ834" s="1">
        <v>15.368380989671536</v>
      </c>
      <c r="BA834" s="1">
        <v>17.112021160661946</v>
      </c>
      <c r="BB834" s="2">
        <v>1078628.3951579737</v>
      </c>
      <c r="BC834" s="2">
        <f t="shared" si="104"/>
        <v>-398745.85656504519</v>
      </c>
      <c r="BD834" s="242">
        <f t="shared" si="105"/>
        <v>1.960068163362557</v>
      </c>
      <c r="BE834" s="510">
        <f t="shared" si="99"/>
        <v>-203434.68865949256</v>
      </c>
      <c r="BF834" s="161">
        <f t="shared" si="100"/>
        <v>667955.80048641749</v>
      </c>
      <c r="BG834" s="2">
        <f t="shared" si="101"/>
        <v>1380312.5631894721</v>
      </c>
      <c r="BI834">
        <f t="shared" si="102"/>
        <v>0</v>
      </c>
      <c r="BJ834" s="90">
        <f t="shared" si="103"/>
        <v>1</v>
      </c>
      <c r="BP834" s="206">
        <f t="shared" si="106"/>
        <v>1380312.5631894721</v>
      </c>
    </row>
    <row r="835" spans="1:68">
      <c r="A835" s="11">
        <v>829</v>
      </c>
      <c r="C835" s="25">
        <v>0.92185265062489552</v>
      </c>
      <c r="D835" s="25">
        <v>7.8147349375104522E-2</v>
      </c>
      <c r="E835" s="426" t="e">
        <v>#REF!</v>
      </c>
      <c r="F835" s="25">
        <v>0.85535239632608562</v>
      </c>
      <c r="G835" s="25">
        <v>0.14464760367391435</v>
      </c>
      <c r="H835" s="426" t="e">
        <v>#REF!</v>
      </c>
      <c r="I835" s="25">
        <v>0.75928362758100831</v>
      </c>
      <c r="J835" s="25">
        <v>0.24071637241899166</v>
      </c>
      <c r="K835" s="426" t="e">
        <v>#REF!</v>
      </c>
      <c r="L835" s="25">
        <v>0.15774467813234994</v>
      </c>
      <c r="M835" s="25">
        <v>0.4973782153563972</v>
      </c>
      <c r="N835" s="25">
        <v>0.34487710651125281</v>
      </c>
      <c r="O835" s="25">
        <v>-11.231397780739705</v>
      </c>
      <c r="P835" s="25">
        <v>3.3101078399984475E-2</v>
      </c>
      <c r="Q835" s="25">
        <v>5.3215945028613454E-5</v>
      </c>
      <c r="R835" s="25">
        <v>1.0896023549223894</v>
      </c>
      <c r="S835" s="146"/>
      <c r="T835">
        <v>1.0052978618018986</v>
      </c>
      <c r="U835">
        <v>0.44929898976709598</v>
      </c>
      <c r="V835">
        <v>0.32255865112461751</v>
      </c>
      <c r="W835">
        <v>1</v>
      </c>
      <c r="Y835" s="2">
        <v>1913.3235064309133</v>
      </c>
      <c r="Z835" s="2">
        <v>791.68380942486772</v>
      </c>
      <c r="AA835" s="2">
        <v>3295.2418789219487</v>
      </c>
      <c r="AB835" s="2">
        <v>10181.863261125567</v>
      </c>
      <c r="AC835" s="2">
        <v>179.38866405793067</v>
      </c>
      <c r="AD835" s="2">
        <v>970.64136880535534</v>
      </c>
      <c r="AE835" s="2">
        <v>571.31673133555432</v>
      </c>
      <c r="AF835" s="2">
        <v>922.66130180434948</v>
      </c>
      <c r="AG835" s="2">
        <v>45.801496307207515</v>
      </c>
      <c r="AH835" s="2">
        <v>390.85539104117498</v>
      </c>
      <c r="AI835" s="2">
        <v>384019.30442422698</v>
      </c>
      <c r="AJ835" s="2">
        <v>343737.4833427954</v>
      </c>
      <c r="AL835" s="25">
        <v>0.91327035058856043</v>
      </c>
      <c r="AM835" s="25">
        <v>0.91887913378226282</v>
      </c>
      <c r="AN835" s="25">
        <v>0.90805333427604307</v>
      </c>
      <c r="AO835" s="25">
        <v>0.87291096637815357</v>
      </c>
      <c r="AP835" s="25">
        <v>0.74299892582368599</v>
      </c>
      <c r="AQ835" s="25">
        <v>0.91327035058856043</v>
      </c>
      <c r="AR835" s="25">
        <v>0.91887913378226282</v>
      </c>
      <c r="AS835" s="25">
        <v>0.90805333427604307</v>
      </c>
      <c r="AT835" s="25">
        <v>0.87291096637815357</v>
      </c>
      <c r="AU835" s="25">
        <v>0.74299892582368599</v>
      </c>
      <c r="AW835" s="1">
        <v>13.436785771764628</v>
      </c>
      <c r="AX835" s="1">
        <v>15.244787014463347</v>
      </c>
      <c r="AY835" s="2">
        <v>1273398.2887939822</v>
      </c>
      <c r="AZ835" s="1">
        <v>15.366493134047973</v>
      </c>
      <c r="BA835" s="1">
        <v>17.197975206570398</v>
      </c>
      <c r="BB835" s="2">
        <v>1132583.6297640589</v>
      </c>
      <c r="BC835" s="2">
        <f t="shared" si="104"/>
        <v>-140814.65902992338</v>
      </c>
      <c r="BD835" s="242">
        <f t="shared" si="105"/>
        <v>1.9297073622833452</v>
      </c>
      <c r="BE835" s="510">
        <f t="shared" si="99"/>
        <v>-72972.027667087852</v>
      </c>
      <c r="BF835" s="161">
        <f t="shared" si="100"/>
        <v>876487.43468835833</v>
      </c>
      <c r="BG835" s="2">
        <f t="shared" si="101"/>
        <v>1326055.2716836168</v>
      </c>
      <c r="BI835">
        <f t="shared" si="102"/>
        <v>0</v>
      </c>
      <c r="BJ835" s="90">
        <f t="shared" si="103"/>
        <v>1</v>
      </c>
      <c r="BP835" s="206">
        <f t="shared" si="106"/>
        <v>1326055.2716836168</v>
      </c>
    </row>
    <row r="836" spans="1:68">
      <c r="A836" s="11">
        <v>830</v>
      </c>
      <c r="C836" s="25">
        <v>0.93210984995845036</v>
      </c>
      <c r="D836" s="25">
        <v>6.7890150041549607E-2</v>
      </c>
      <c r="E836" s="426" t="e">
        <v>#REF!</v>
      </c>
      <c r="F836" s="25">
        <v>0.85376782895651915</v>
      </c>
      <c r="G836" s="25">
        <v>0.1462321710434808</v>
      </c>
      <c r="H836" s="426" t="e">
        <v>#REF!</v>
      </c>
      <c r="I836" s="25">
        <v>0.76361221443881244</v>
      </c>
      <c r="J836" s="25">
        <v>0.2363877855611875</v>
      </c>
      <c r="K836" s="426" t="e">
        <v>#REF!</v>
      </c>
      <c r="L836" s="25">
        <v>0.15543042680108082</v>
      </c>
      <c r="M836" s="25">
        <v>0.49920048600884631</v>
      </c>
      <c r="N836" s="25">
        <v>0.34536908719007281</v>
      </c>
      <c r="O836" s="25">
        <v>-11.337156680324565</v>
      </c>
      <c r="P836" s="25">
        <v>3.7141484759563533E-2</v>
      </c>
      <c r="Q836" s="25">
        <v>5.672960664705436E-5</v>
      </c>
      <c r="R836" s="25">
        <v>1.0780807996754409</v>
      </c>
      <c r="S836" s="146"/>
      <c r="T836">
        <v>0.90219324037193105</v>
      </c>
      <c r="U836">
        <v>0.44845003313971055</v>
      </c>
      <c r="V836">
        <v>0.31405974838496387</v>
      </c>
      <c r="W836">
        <v>1</v>
      </c>
      <c r="Y836" s="2">
        <v>653.68161663419119</v>
      </c>
      <c r="Z836" s="2">
        <v>102.17360184748624</v>
      </c>
      <c r="AA836" s="2">
        <v>3.5146064963546721</v>
      </c>
      <c r="AB836" s="2">
        <v>2858.857861800584</v>
      </c>
      <c r="AC836" s="2">
        <v>261.67641132153102</v>
      </c>
      <c r="AD836" s="2">
        <v>300.72459974676349</v>
      </c>
      <c r="AE836" s="2">
        <v>556.00323296667568</v>
      </c>
      <c r="AF836" s="2">
        <v>1208.7879733187222</v>
      </c>
      <c r="AG836" s="2">
        <v>200.74139543418653</v>
      </c>
      <c r="AH836" s="2">
        <v>228.44185215881993</v>
      </c>
      <c r="AI836" s="2">
        <v>457441.89273608552</v>
      </c>
      <c r="AJ836" s="2">
        <v>415535.88895783032</v>
      </c>
      <c r="AL836" s="25">
        <v>0.91489842557518519</v>
      </c>
      <c r="AM836" s="25">
        <v>0.90919982020483747</v>
      </c>
      <c r="AN836" s="25">
        <v>0.90522632241963996</v>
      </c>
      <c r="AO836" s="25">
        <v>0.89037596352375381</v>
      </c>
      <c r="AP836" s="25">
        <v>0.76850145149517646</v>
      </c>
      <c r="AQ836" s="25">
        <v>0.91489842557518519</v>
      </c>
      <c r="AR836" s="25">
        <v>0.90919982020483747</v>
      </c>
      <c r="AS836" s="25">
        <v>0.90522632241963996</v>
      </c>
      <c r="AT836" s="25">
        <v>0.89037596352375381</v>
      </c>
      <c r="AU836" s="25">
        <v>0.76850145149517646</v>
      </c>
      <c r="AW836" s="1">
        <v>13.630934381206565</v>
      </c>
      <c r="AX836" s="1">
        <v>15.374517938867257</v>
      </c>
      <c r="AY836" s="2">
        <v>1511216.448800442</v>
      </c>
      <c r="AZ836" s="1">
        <v>15.730385569405822</v>
      </c>
      <c r="BA836" s="1">
        <v>17.53958157831886</v>
      </c>
      <c r="BB836" s="2">
        <v>1069081.3546639683</v>
      </c>
      <c r="BC836" s="2">
        <f t="shared" si="104"/>
        <v>-442135.09413647372</v>
      </c>
      <c r="BD836" s="242">
        <f t="shared" si="105"/>
        <v>2.0994511881992572</v>
      </c>
      <c r="BE836" s="510">
        <f t="shared" si="99"/>
        <v>-210595.55783990488</v>
      </c>
      <c r="BF836" s="161">
        <f t="shared" si="100"/>
        <v>669733.05219260813</v>
      </c>
      <c r="BG836" s="2">
        <f t="shared" si="101"/>
        <v>1447780.3364409634</v>
      </c>
      <c r="BI836">
        <f t="shared" si="102"/>
        <v>0</v>
      </c>
      <c r="BJ836" s="90">
        <f t="shared" si="103"/>
        <v>1</v>
      </c>
      <c r="BP836" s="206">
        <f t="shared" si="106"/>
        <v>1447780.3364409634</v>
      </c>
    </row>
    <row r="837" spans="1:68">
      <c r="A837" s="11">
        <v>831</v>
      </c>
      <c r="C837" s="25">
        <v>0.9280557487309038</v>
      </c>
      <c r="D837" s="25">
        <v>7.1944251269096177E-2</v>
      </c>
      <c r="E837" s="426" t="e">
        <v>#REF!</v>
      </c>
      <c r="F837" s="25">
        <v>0.85919677264514249</v>
      </c>
      <c r="G837" s="25">
        <v>0.14080322735485748</v>
      </c>
      <c r="H837" s="426" t="e">
        <v>#REF!</v>
      </c>
      <c r="I837" s="25">
        <v>0.76106087360094787</v>
      </c>
      <c r="J837" s="25">
        <v>0.23893912639905215</v>
      </c>
      <c r="K837" s="426" t="e">
        <v>#REF!</v>
      </c>
      <c r="L837" s="25">
        <v>0.14424409640473851</v>
      </c>
      <c r="M837" s="25">
        <v>0.50061009747166729</v>
      </c>
      <c r="N837" s="25">
        <v>0.3551458061235942</v>
      </c>
      <c r="O837" s="25">
        <v>-11.459175403420121</v>
      </c>
      <c r="P837" s="25">
        <v>2.9585938559371777E-2</v>
      </c>
      <c r="Q837" s="25">
        <v>3.6559628093530128E-5</v>
      </c>
      <c r="R837" s="25">
        <v>1.1601519183231419</v>
      </c>
      <c r="S837" s="146"/>
      <c r="T837">
        <v>0.93013329202049788</v>
      </c>
      <c r="U837">
        <v>0.4398043971056903</v>
      </c>
      <c r="V837">
        <v>0.31942272354984169</v>
      </c>
      <c r="W837">
        <v>1</v>
      </c>
      <c r="Y837" s="2">
        <v>792.7867097591826</v>
      </c>
      <c r="Z837" s="2">
        <v>4795.978115268992</v>
      </c>
      <c r="AA837" s="2">
        <v>198.83108787511512</v>
      </c>
      <c r="AB837" s="2">
        <v>8478.8319121486184</v>
      </c>
      <c r="AC837" s="2">
        <v>233.44802886031005</v>
      </c>
      <c r="AD837" s="2">
        <v>722.03568107294473</v>
      </c>
      <c r="AE837" s="2">
        <v>570.15329926707466</v>
      </c>
      <c r="AF837" s="2">
        <v>920.78139671518591</v>
      </c>
      <c r="AG837" s="2">
        <v>93.393510190893736</v>
      </c>
      <c r="AH837" s="2">
        <v>339.50027340557671</v>
      </c>
      <c r="AI837" s="2">
        <v>583335.54280272906</v>
      </c>
      <c r="AJ837" s="2">
        <v>548907.68380492437</v>
      </c>
      <c r="AL837" s="25">
        <v>0.91602184148250865</v>
      </c>
      <c r="AM837" s="25">
        <v>0.91515003545948637</v>
      </c>
      <c r="AN837" s="25">
        <v>0.90562152777060734</v>
      </c>
      <c r="AO837" s="25">
        <v>0.87878115003486612</v>
      </c>
      <c r="AP837" s="25">
        <v>0.6619885366027074</v>
      </c>
      <c r="AQ837" s="25">
        <v>0.91602184148250865</v>
      </c>
      <c r="AR837" s="25">
        <v>0.91515003545948637</v>
      </c>
      <c r="AS837" s="25">
        <v>0.90562152777060734</v>
      </c>
      <c r="AT837" s="25">
        <v>0.87878115003486612</v>
      </c>
      <c r="AU837" s="25">
        <v>0.6619885366027074</v>
      </c>
      <c r="AW837" s="1">
        <v>13.013470115411748</v>
      </c>
      <c r="AX837" s="1">
        <v>14.895891191655258</v>
      </c>
      <c r="AY837" s="2">
        <v>1770526.3650775605</v>
      </c>
      <c r="AZ837" s="1">
        <v>15.296359489529706</v>
      </c>
      <c r="BA837" s="1">
        <v>17.183759847560989</v>
      </c>
      <c r="BB837" s="2">
        <v>1318605.6494472644</v>
      </c>
      <c r="BC837" s="2">
        <f t="shared" si="104"/>
        <v>-451920.71563029615</v>
      </c>
      <c r="BD837" s="242">
        <f t="shared" si="105"/>
        <v>2.2828893741179588</v>
      </c>
      <c r="BE837" s="510">
        <f t="shared" si="99"/>
        <v>-197959.97158421442</v>
      </c>
      <c r="BF837" s="161">
        <f t="shared" si="100"/>
        <v>311628.85338831902</v>
      </c>
      <c r="BG837" s="2">
        <f t="shared" si="101"/>
        <v>1128811.8688774884</v>
      </c>
      <c r="BI837">
        <f t="shared" si="102"/>
        <v>0</v>
      </c>
      <c r="BJ837" s="90">
        <f t="shared" si="103"/>
        <v>1</v>
      </c>
      <c r="BP837" s="206">
        <f t="shared" si="106"/>
        <v>1128811.8688774884</v>
      </c>
    </row>
    <row r="838" spans="1:68">
      <c r="A838" s="11">
        <v>832</v>
      </c>
      <c r="C838" s="25">
        <v>0.92263745794762242</v>
      </c>
      <c r="D838" s="25">
        <v>7.7362542052377622E-2</v>
      </c>
      <c r="E838" s="426" t="e">
        <v>#REF!</v>
      </c>
      <c r="F838" s="25">
        <v>0.8583628951996578</v>
      </c>
      <c r="G838" s="25">
        <v>0.1416371048003422</v>
      </c>
      <c r="H838" s="426" t="e">
        <v>#REF!</v>
      </c>
      <c r="I838" s="25">
        <v>0.75413780719063195</v>
      </c>
      <c r="J838" s="25">
        <v>0.24586219280936802</v>
      </c>
      <c r="K838" s="426" t="e">
        <v>#REF!</v>
      </c>
      <c r="L838" s="25">
        <v>0.14419127677875226</v>
      </c>
      <c r="M838" s="25">
        <v>0.50110177296231107</v>
      </c>
      <c r="N838" s="25">
        <v>0.35470695025893667</v>
      </c>
      <c r="O838" s="25">
        <v>-11.401739683131968</v>
      </c>
      <c r="P838" s="25">
        <v>3.5497414675537443E-2</v>
      </c>
      <c r="Q838" s="25">
        <v>4.9633315474420727E-5</v>
      </c>
      <c r="R838" s="25">
        <v>1.0949025954397165</v>
      </c>
      <c r="S838" s="146"/>
      <c r="T838">
        <v>0.99295083226874536</v>
      </c>
      <c r="U838">
        <v>0.44051125192507146</v>
      </c>
      <c r="V838">
        <v>0.3266185138625346</v>
      </c>
      <c r="W838">
        <v>1</v>
      </c>
      <c r="Y838" s="2">
        <v>822.65943269827892</v>
      </c>
      <c r="Z838" s="2">
        <v>2737.6490754927631</v>
      </c>
      <c r="AA838" s="2">
        <v>1884.4598655240766</v>
      </c>
      <c r="AB838" s="2">
        <v>1436.5558494458803</v>
      </c>
      <c r="AC838" s="2">
        <v>2841.4652017080489</v>
      </c>
      <c r="AD838" s="2">
        <v>653.31720316448241</v>
      </c>
      <c r="AE838" s="2">
        <v>541.8837280541253</v>
      </c>
      <c r="AF838" s="2">
        <v>1297.0942695982355</v>
      </c>
      <c r="AG838" s="2">
        <v>48.449905770955596</v>
      </c>
      <c r="AH838" s="2">
        <v>349.82799602735093</v>
      </c>
      <c r="AI838" s="2">
        <v>463277.2770219238</v>
      </c>
      <c r="AJ838" s="2">
        <v>427096.62014225812</v>
      </c>
      <c r="AL838" s="25">
        <v>0.9195789930229652</v>
      </c>
      <c r="AM838" s="25">
        <v>0.91474891768525213</v>
      </c>
      <c r="AN838" s="25">
        <v>0.91199647973543596</v>
      </c>
      <c r="AO838" s="25">
        <v>0.83499966228945288</v>
      </c>
      <c r="AP838" s="25">
        <v>0.63631644079907623</v>
      </c>
      <c r="AQ838" s="25">
        <v>0.9195789930229652</v>
      </c>
      <c r="AR838" s="25">
        <v>0.91474891768525213</v>
      </c>
      <c r="AS838" s="25">
        <v>0.91199647973543596</v>
      </c>
      <c r="AT838" s="25">
        <v>0.83499966228945288</v>
      </c>
      <c r="AU838" s="25">
        <v>0.63631644079907623</v>
      </c>
      <c r="AW838" s="1">
        <v>13.133310035645586</v>
      </c>
      <c r="AX838" s="1">
        <v>15.196868799537787</v>
      </c>
      <c r="AY838" s="2">
        <v>1599262.6764974</v>
      </c>
      <c r="AZ838" s="1">
        <v>15.202059796917599</v>
      </c>
      <c r="BA838" s="1">
        <v>17.202018015145704</v>
      </c>
      <c r="BB838" s="2">
        <v>1149536.7982698488</v>
      </c>
      <c r="BC838" s="2">
        <f t="shared" si="104"/>
        <v>-449725.87822755123</v>
      </c>
      <c r="BD838" s="242">
        <f t="shared" si="105"/>
        <v>2.0687497612720129</v>
      </c>
      <c r="BE838" s="510">
        <f t="shared" si="99"/>
        <v>-217390.17770376834</v>
      </c>
      <c r="BF838" s="161">
        <f t="shared" si="100"/>
        <v>502066.92920589377</v>
      </c>
      <c r="BG838" s="2">
        <f t="shared" si="101"/>
        <v>1282792.769236967</v>
      </c>
      <c r="BI838">
        <f t="shared" si="102"/>
        <v>0</v>
      </c>
      <c r="BJ838" s="90">
        <f t="shared" si="103"/>
        <v>1</v>
      </c>
      <c r="BP838" s="206">
        <f t="shared" si="106"/>
        <v>1282792.769236967</v>
      </c>
    </row>
    <row r="839" spans="1:68">
      <c r="A839" s="11">
        <v>833</v>
      </c>
      <c r="C839" s="25">
        <v>0.92136374376270136</v>
      </c>
      <c r="D839" s="25">
        <v>7.8636256237298641E-2</v>
      </c>
      <c r="E839" s="426" t="e">
        <v>#REF!</v>
      </c>
      <c r="F839" s="25">
        <v>0.85452175885636117</v>
      </c>
      <c r="G839" s="25">
        <v>0.14547824114363883</v>
      </c>
      <c r="H839" s="426" t="e">
        <v>#REF!</v>
      </c>
      <c r="I839" s="25">
        <v>0.774666386565247</v>
      </c>
      <c r="J839" s="25">
        <v>0.22533361343475294</v>
      </c>
      <c r="K839" s="426" t="e">
        <v>#REF!</v>
      </c>
      <c r="L839" s="25">
        <v>0.14561640638820211</v>
      </c>
      <c r="M839" s="25">
        <v>0.49371387406951073</v>
      </c>
      <c r="N839" s="25">
        <v>0.36066971954228716</v>
      </c>
      <c r="O839" s="25">
        <v>-11.269587037649551</v>
      </c>
      <c r="P839" s="25">
        <v>3.5592135576952934E-2</v>
      </c>
      <c r="Q839" s="25">
        <v>5.6871436169212386E-5</v>
      </c>
      <c r="R839" s="25">
        <v>1.0774950130514946</v>
      </c>
      <c r="S839" s="146"/>
      <c r="T839">
        <v>1.0667524651659892</v>
      </c>
      <c r="U839">
        <v>0.45376217685127374</v>
      </c>
      <c r="V839">
        <v>0.29938106655001862</v>
      </c>
      <c r="W839">
        <v>1</v>
      </c>
      <c r="Y839" s="2">
        <v>345.51405152576115</v>
      </c>
      <c r="Z839" s="2">
        <v>5252.6907603131804</v>
      </c>
      <c r="AA839" s="2">
        <v>1773.3033891457562</v>
      </c>
      <c r="AB839" s="2">
        <v>3030.8317624544752</v>
      </c>
      <c r="AC839" s="2">
        <v>2159.3521014207176</v>
      </c>
      <c r="AD839" s="2">
        <v>1274.3003532578068</v>
      </c>
      <c r="AE839" s="2">
        <v>567.73494425544106</v>
      </c>
      <c r="AF839" s="2">
        <v>887.47160941962363</v>
      </c>
      <c r="AG839" s="2">
        <v>141.84699292579796</v>
      </c>
      <c r="AH839" s="2">
        <v>658.73465806495608</v>
      </c>
      <c r="AI839" s="2">
        <v>433381.63491580263</v>
      </c>
      <c r="AJ839" s="2">
        <v>403760.5129647759</v>
      </c>
      <c r="AL839" s="25">
        <v>0.91783404055354723</v>
      </c>
      <c r="AM839" s="25">
        <v>0.91618255287086969</v>
      </c>
      <c r="AN839" s="25">
        <v>0.91441051027328202</v>
      </c>
      <c r="AO839" s="25">
        <v>0.87283621695788827</v>
      </c>
      <c r="AP839" s="25">
        <v>0.70854615474222737</v>
      </c>
      <c r="AQ839" s="25">
        <v>0.91783404055354723</v>
      </c>
      <c r="AR839" s="25">
        <v>0.91618255287086969</v>
      </c>
      <c r="AS839" s="25">
        <v>0.91441051027328202</v>
      </c>
      <c r="AT839" s="25">
        <v>0.87283621695788827</v>
      </c>
      <c r="AU839" s="25">
        <v>0.70854615474222737</v>
      </c>
      <c r="AW839" s="1">
        <v>13.505809065270055</v>
      </c>
      <c r="AX839" s="1">
        <v>15.347152734636108</v>
      </c>
      <c r="AY839" s="2">
        <v>1485609.701847584</v>
      </c>
      <c r="AZ839" s="1">
        <v>15.358358914665036</v>
      </c>
      <c r="BA839" s="1">
        <v>17.200113812684812</v>
      </c>
      <c r="BB839" s="2">
        <v>1111386.5997198441</v>
      </c>
      <c r="BC839" s="2">
        <f t="shared" si="104"/>
        <v>-374223.10212773993</v>
      </c>
      <c r="BD839" s="242">
        <f t="shared" si="105"/>
        <v>1.8525498493949808</v>
      </c>
      <c r="BE839" s="510">
        <f t="shared" ref="BE839:BE902" si="107">BC839/BD839</f>
        <v>-202004.33594267728</v>
      </c>
      <c r="BF839" s="161">
        <f t="shared" ref="BF839:BF902" si="108">AW839*Threshold-AY839</f>
        <v>675319.7485956247</v>
      </c>
      <c r="BG839" s="2">
        <f t="shared" ref="BG839:BG902" si="109">AZ839*Threshold-BB839</f>
        <v>1345950.8266265618</v>
      </c>
      <c r="BI839">
        <f t="shared" ref="BI839:BI902" si="110">IF(MAX($BF839:$BG839)=$BF839,1,0)</f>
        <v>0</v>
      </c>
      <c r="BJ839" s="90">
        <f t="shared" ref="BJ839:BJ902" si="111">IF(MAX($BF839:$BG839)=$BF839,0,1)</f>
        <v>1</v>
      </c>
      <c r="BP839" s="206">
        <f t="shared" si="106"/>
        <v>1345950.8266265618</v>
      </c>
    </row>
    <row r="840" spans="1:68">
      <c r="A840" s="11">
        <v>834</v>
      </c>
      <c r="C840" s="25">
        <v>0.91921693823081108</v>
      </c>
      <c r="D840" s="25">
        <v>8.0783061769188938E-2</v>
      </c>
      <c r="E840" s="426" t="e">
        <v>#REF!</v>
      </c>
      <c r="F840" s="25">
        <v>0.8577715457664945</v>
      </c>
      <c r="G840" s="25">
        <v>0.14222845423350552</v>
      </c>
      <c r="H840" s="426" t="e">
        <v>#REF!</v>
      </c>
      <c r="I840" s="25">
        <v>0.73313774672509635</v>
      </c>
      <c r="J840" s="25">
        <v>0.26686225327490365</v>
      </c>
      <c r="K840" s="426" t="e">
        <v>#REF!</v>
      </c>
      <c r="L840" s="25">
        <v>0.11167289169172401</v>
      </c>
      <c r="M840" s="25">
        <v>0.49999270785849076</v>
      </c>
      <c r="N840" s="25">
        <v>0.38833440044978529</v>
      </c>
      <c r="O840" s="25">
        <v>-11.620819555483015</v>
      </c>
      <c r="P840" s="25">
        <v>3.8014489944624738E-2</v>
      </c>
      <c r="Q840" s="25">
        <v>4.4313952404237677E-5</v>
      </c>
      <c r="R840" s="25">
        <v>1.1123668466603287</v>
      </c>
      <c r="S840" s="146"/>
      <c r="T840">
        <v>1.0593562913227736</v>
      </c>
      <c r="U840">
        <v>0.44044483373951604</v>
      </c>
      <c r="V840">
        <v>0.3549734509761111</v>
      </c>
      <c r="W840">
        <v>1</v>
      </c>
      <c r="Y840" s="2">
        <v>1176.5497193703454</v>
      </c>
      <c r="Z840" s="2">
        <v>469.63626182256621</v>
      </c>
      <c r="AA840" s="2">
        <v>1870.9630836215272</v>
      </c>
      <c r="AB840" s="2">
        <v>1109.4472533077537</v>
      </c>
      <c r="AC840" s="2">
        <v>2050.207229855971</v>
      </c>
      <c r="AD840" s="2">
        <v>1986.7579271376824</v>
      </c>
      <c r="AE840" s="2">
        <v>533.25948135676106</v>
      </c>
      <c r="AF840" s="2">
        <v>1121.1305727474248</v>
      </c>
      <c r="AG840" s="2">
        <v>100.15451373192643</v>
      </c>
      <c r="AH840" s="2">
        <v>345.76632827590356</v>
      </c>
      <c r="AI840" s="2">
        <v>616918.51635917532</v>
      </c>
      <c r="AJ840" s="2">
        <v>588418.83002559526</v>
      </c>
      <c r="AL840" s="25">
        <v>0.91242421611492852</v>
      </c>
      <c r="AM840" s="25">
        <v>0.90905965270091327</v>
      </c>
      <c r="AN840" s="25">
        <v>0.90805998925150222</v>
      </c>
      <c r="AO840" s="25">
        <v>0.86132799127275517</v>
      </c>
      <c r="AP840" s="25">
        <v>0.68948117049915569</v>
      </c>
      <c r="AQ840" s="25">
        <v>0.91242421611492852</v>
      </c>
      <c r="AR840" s="25">
        <v>0.90905965270091327</v>
      </c>
      <c r="AS840" s="25">
        <v>0.90805998925150222</v>
      </c>
      <c r="AT840" s="25">
        <v>0.86132799127275517</v>
      </c>
      <c r="AU840" s="25">
        <v>0.68948117049915569</v>
      </c>
      <c r="AW840" s="1">
        <v>13.094717860320484</v>
      </c>
      <c r="AX840" s="1">
        <v>14.99248797571123</v>
      </c>
      <c r="AY840" s="2">
        <v>1911699.1638161943</v>
      </c>
      <c r="AZ840" s="1">
        <v>14.897770972481279</v>
      </c>
      <c r="BA840" s="1">
        <v>16.818275906252282</v>
      </c>
      <c r="BB840" s="2">
        <v>1473566.1718945184</v>
      </c>
      <c r="BC840" s="2">
        <f t="shared" ref="BC840:BC903" si="112">BB840-AY840</f>
        <v>-438132.99192167586</v>
      </c>
      <c r="BD840" s="242">
        <f t="shared" ref="BD840:BD903" si="113">AZ840-AW840</f>
        <v>1.8030531121607947</v>
      </c>
      <c r="BE840" s="510">
        <f t="shared" si="107"/>
        <v>-242995.05597847499</v>
      </c>
      <c r="BF840" s="161">
        <f t="shared" si="108"/>
        <v>183455.69383508316</v>
      </c>
      <c r="BG840" s="2">
        <f t="shared" si="109"/>
        <v>910077.18370248633</v>
      </c>
      <c r="BI840">
        <f t="shared" si="110"/>
        <v>0</v>
      </c>
      <c r="BJ840" s="90">
        <f t="shared" si="111"/>
        <v>1</v>
      </c>
      <c r="BP840" s="206">
        <f t="shared" ref="BP840:BP903" si="114">MAX(BF840,BG840)</f>
        <v>910077.18370248633</v>
      </c>
    </row>
    <row r="841" spans="1:68">
      <c r="A841" s="11">
        <v>835</v>
      </c>
      <c r="C841" s="25">
        <v>0.90850366472473887</v>
      </c>
      <c r="D841" s="25">
        <v>9.1496335275261076E-2</v>
      </c>
      <c r="E841" s="426" t="e">
        <v>#REF!</v>
      </c>
      <c r="F841" s="25">
        <v>0.85659882512292618</v>
      </c>
      <c r="G841" s="25">
        <v>0.14340117487707377</v>
      </c>
      <c r="H841" s="426" t="e">
        <v>#REF!</v>
      </c>
      <c r="I841" s="25">
        <v>0.76196408875650512</v>
      </c>
      <c r="J841" s="25">
        <v>0.23803591124349491</v>
      </c>
      <c r="K841" s="426" t="e">
        <v>#REF!</v>
      </c>
      <c r="L841" s="25">
        <v>6.8686897366137867E-2</v>
      </c>
      <c r="M841" s="25">
        <v>0.50159766260377725</v>
      </c>
      <c r="N841" s="25">
        <v>0.42971544003008488</v>
      </c>
      <c r="O841" s="25">
        <v>-10.817749621523424</v>
      </c>
      <c r="P841" s="25">
        <v>3.3518491523894876E-2</v>
      </c>
      <c r="Q841" s="25">
        <v>8.1903160548026918E-5</v>
      </c>
      <c r="R841" s="25">
        <v>1.0383136123006182</v>
      </c>
      <c r="S841" s="146"/>
      <c r="T841">
        <v>1.1894323915477498</v>
      </c>
      <c r="U841">
        <v>0.4462397079199219</v>
      </c>
      <c r="V841">
        <v>0.31786373592136846</v>
      </c>
      <c r="W841">
        <v>1</v>
      </c>
      <c r="Y841" s="2">
        <v>1413.6284560442118</v>
      </c>
      <c r="Z841" s="2">
        <v>2068.7881295359912</v>
      </c>
      <c r="AA841" s="2">
        <v>4563.8590588196585</v>
      </c>
      <c r="AB841" s="2">
        <v>6848.0973729754314</v>
      </c>
      <c r="AC841" s="2">
        <v>573.41221418124428</v>
      </c>
      <c r="AD841" s="2">
        <v>1809.848694933512</v>
      </c>
      <c r="AE841" s="2">
        <v>552.66739806271733</v>
      </c>
      <c r="AF841" s="2">
        <v>997.10351410420105</v>
      </c>
      <c r="AG841" s="2">
        <v>151.9209881838614</v>
      </c>
      <c r="AH841" s="2">
        <v>258.67750114864913</v>
      </c>
      <c r="AI841" s="2">
        <v>432608.81181786431</v>
      </c>
      <c r="AJ841" s="2">
        <v>404811.86048771034</v>
      </c>
      <c r="AL841" s="25">
        <v>0.91122887632738159</v>
      </c>
      <c r="AM841" s="25">
        <v>0.91125487447763909</v>
      </c>
      <c r="AN841" s="25">
        <v>0.91064647529250498</v>
      </c>
      <c r="AO841" s="25">
        <v>0.89598320570810841</v>
      </c>
      <c r="AP841" s="25">
        <v>0.79206816454459195</v>
      </c>
      <c r="AQ841" s="25">
        <v>0.91122887632738159</v>
      </c>
      <c r="AR841" s="25">
        <v>0.91125487447763909</v>
      </c>
      <c r="AS841" s="25">
        <v>0.91064647529250498</v>
      </c>
      <c r="AT841" s="25">
        <v>0.89598320570810841</v>
      </c>
      <c r="AU841" s="25">
        <v>0.79206816454459195</v>
      </c>
      <c r="AW841" s="1">
        <v>13.213631293012117</v>
      </c>
      <c r="AX841" s="1">
        <v>14.81053200916871</v>
      </c>
      <c r="AY841" s="2">
        <v>1271949.4914046982</v>
      </c>
      <c r="AZ841" s="1">
        <v>14.836672540282251</v>
      </c>
      <c r="BA841" s="1">
        <v>16.520580474770263</v>
      </c>
      <c r="BB841" s="2">
        <v>1157992.2498960288</v>
      </c>
      <c r="BC841" s="2">
        <f t="shared" si="112"/>
        <v>-113957.24150866945</v>
      </c>
      <c r="BD841" s="242">
        <f t="shared" si="113"/>
        <v>1.6230412472701339</v>
      </c>
      <c r="BE841" s="510">
        <f t="shared" si="107"/>
        <v>-70212.166018786811</v>
      </c>
      <c r="BF841" s="161">
        <f t="shared" si="108"/>
        <v>842231.51547724055</v>
      </c>
      <c r="BG841" s="2">
        <f t="shared" si="109"/>
        <v>1215875.3565491315</v>
      </c>
      <c r="BI841">
        <f t="shared" si="110"/>
        <v>0</v>
      </c>
      <c r="BJ841" s="90">
        <f t="shared" si="111"/>
        <v>1</v>
      </c>
      <c r="BP841" s="206">
        <f t="shared" si="114"/>
        <v>1215875.3565491315</v>
      </c>
    </row>
    <row r="842" spans="1:68">
      <c r="A842" s="11">
        <v>836</v>
      </c>
      <c r="C842" s="25">
        <v>0.92564517239751654</v>
      </c>
      <c r="D842" s="25">
        <v>7.4354827602483464E-2</v>
      </c>
      <c r="E842" s="426" t="e">
        <v>#REF!</v>
      </c>
      <c r="F842" s="25">
        <v>0.85652423182117154</v>
      </c>
      <c r="G842" s="25">
        <v>0.14347576817882848</v>
      </c>
      <c r="H842" s="426" t="e">
        <v>#REF!</v>
      </c>
      <c r="I842" s="25">
        <v>0.75661734886223408</v>
      </c>
      <c r="J842" s="25">
        <v>0.24338265113776597</v>
      </c>
      <c r="K842" s="426" t="e">
        <v>#REF!</v>
      </c>
      <c r="L842" s="25">
        <v>7.8938377820236827E-2</v>
      </c>
      <c r="M842" s="25">
        <v>0.49767599948999375</v>
      </c>
      <c r="N842" s="25">
        <v>0.42338562268976943</v>
      </c>
      <c r="O842" s="25">
        <v>-11.62685275379209</v>
      </c>
      <c r="P842" s="25">
        <v>3.4730651129789188E-2</v>
      </c>
      <c r="Q842" s="25">
        <v>3.8372657113372699E-5</v>
      </c>
      <c r="R842" s="25">
        <v>1.134129594214289</v>
      </c>
      <c r="S842" s="146"/>
      <c r="T842">
        <v>0.92970342058470778</v>
      </c>
      <c r="U842">
        <v>0.44866055795793902</v>
      </c>
      <c r="V842">
        <v>0.3261418652236166</v>
      </c>
      <c r="W842">
        <v>1</v>
      </c>
      <c r="Y842" s="2">
        <v>2219.2552891029759</v>
      </c>
      <c r="Z842" s="2">
        <v>4648.6118790543378</v>
      </c>
      <c r="AA842" s="2">
        <v>3226.8415093964222</v>
      </c>
      <c r="AB842" s="2">
        <v>731.41552020149675</v>
      </c>
      <c r="AC842" s="2">
        <v>2051.515518809761</v>
      </c>
      <c r="AD842" s="2">
        <v>1623.178065441768</v>
      </c>
      <c r="AE842" s="2">
        <v>540.21288692942608</v>
      </c>
      <c r="AF842" s="2">
        <v>848.41457315777313</v>
      </c>
      <c r="AG842" s="2">
        <v>142.71239707776408</v>
      </c>
      <c r="AH842" s="2">
        <v>355.59127215635101</v>
      </c>
      <c r="AI842" s="2">
        <v>409028.9616604998</v>
      </c>
      <c r="AJ842" s="2">
        <v>379630.86083660362</v>
      </c>
      <c r="AL842" s="25">
        <v>0.9166735175695947</v>
      </c>
      <c r="AM842" s="25">
        <v>0.91833963921607431</v>
      </c>
      <c r="AN842" s="25">
        <v>0.90201464143152532</v>
      </c>
      <c r="AO842" s="25">
        <v>0.88183329002842781</v>
      </c>
      <c r="AP842" s="25">
        <v>0.62608319925084288</v>
      </c>
      <c r="AQ842" s="25">
        <v>0.9166735175695947</v>
      </c>
      <c r="AR842" s="25">
        <v>0.91833963921607431</v>
      </c>
      <c r="AS842" s="25">
        <v>0.90201464143152532</v>
      </c>
      <c r="AT842" s="25">
        <v>0.88183329002842781</v>
      </c>
      <c r="AU842" s="25">
        <v>0.62608319925084288</v>
      </c>
      <c r="AW842" s="1">
        <v>12.691691777877191</v>
      </c>
      <c r="AX842" s="1">
        <v>14.578238990021145</v>
      </c>
      <c r="AY842" s="2">
        <v>1224435.5796722909</v>
      </c>
      <c r="AZ842" s="1">
        <v>15.021877042860384</v>
      </c>
      <c r="BA842" s="1">
        <v>16.905544983387237</v>
      </c>
      <c r="BB842" s="2">
        <v>860834.91399080411</v>
      </c>
      <c r="BC842" s="2">
        <f t="shared" si="112"/>
        <v>-363600.66568148683</v>
      </c>
      <c r="BD842" s="242">
        <f t="shared" si="113"/>
        <v>2.3301852649831929</v>
      </c>
      <c r="BE842" s="510">
        <f t="shared" si="107"/>
        <v>-156039.38070740027</v>
      </c>
      <c r="BF842" s="161">
        <f t="shared" si="108"/>
        <v>806235.1047880596</v>
      </c>
      <c r="BG842" s="2">
        <f t="shared" si="109"/>
        <v>1542665.4128668574</v>
      </c>
      <c r="BI842">
        <f t="shared" si="110"/>
        <v>0</v>
      </c>
      <c r="BJ842" s="90">
        <f t="shared" si="111"/>
        <v>1</v>
      </c>
      <c r="BP842" s="206">
        <f t="shared" si="114"/>
        <v>1542665.4128668574</v>
      </c>
    </row>
    <row r="843" spans="1:68">
      <c r="A843" s="11">
        <v>837</v>
      </c>
      <c r="C843" s="25">
        <v>0.92473991075431305</v>
      </c>
      <c r="D843" s="25">
        <v>7.526008924568689E-2</v>
      </c>
      <c r="E843" s="426" t="e">
        <v>#REF!</v>
      </c>
      <c r="F843" s="25">
        <v>0.85844981032546785</v>
      </c>
      <c r="G843" s="25">
        <v>0.1415501896745322</v>
      </c>
      <c r="H843" s="426" t="e">
        <v>#REF!</v>
      </c>
      <c r="I843" s="25">
        <v>0.7380075169682887</v>
      </c>
      <c r="J843" s="25">
        <v>0.26199248303171135</v>
      </c>
      <c r="K843" s="426" t="e">
        <v>#REF!</v>
      </c>
      <c r="L843" s="25">
        <v>8.1772346024778786E-2</v>
      </c>
      <c r="M843" s="25">
        <v>0.50012560931388572</v>
      </c>
      <c r="N843" s="25">
        <v>0.41810204466133549</v>
      </c>
      <c r="O843" s="25">
        <v>-11.369816699236152</v>
      </c>
      <c r="P843" s="25">
        <v>3.7125704478093956E-2</v>
      </c>
      <c r="Q843" s="25">
        <v>5.4870367396329276E-5</v>
      </c>
      <c r="R843" s="25">
        <v>1.0793148742471723</v>
      </c>
      <c r="S843" s="146"/>
      <c r="T843">
        <v>0.95735698034067107</v>
      </c>
      <c r="U843">
        <v>0.44151933694128132</v>
      </c>
      <c r="V843">
        <v>0.34753178506512766</v>
      </c>
      <c r="W843">
        <v>1</v>
      </c>
      <c r="Y843" s="2">
        <v>1076.612817393275</v>
      </c>
      <c r="Z843" s="2">
        <v>320.90996637191097</v>
      </c>
      <c r="AA843" s="2">
        <v>781.09555331467004</v>
      </c>
      <c r="AB843" s="2">
        <v>4572.7607520980227</v>
      </c>
      <c r="AC843" s="2">
        <v>183.03057490718143</v>
      </c>
      <c r="AD843" s="2">
        <v>210.03297417520409</v>
      </c>
      <c r="AE843" s="2">
        <v>455.04895913239335</v>
      </c>
      <c r="AF843" s="2">
        <v>905.40034366507689</v>
      </c>
      <c r="AG843" s="2">
        <v>75.437050170056281</v>
      </c>
      <c r="AH843" s="2">
        <v>309.47244975265431</v>
      </c>
      <c r="AI843" s="2">
        <v>455422.04807114054</v>
      </c>
      <c r="AJ843" s="2">
        <v>430170.01623808092</v>
      </c>
      <c r="AL843" s="25">
        <v>0.91460080838619018</v>
      </c>
      <c r="AM843" s="25">
        <v>0.91044478678453022</v>
      </c>
      <c r="AN843" s="25">
        <v>0.90363583988611629</v>
      </c>
      <c r="AO843" s="25">
        <v>0.85999819644271647</v>
      </c>
      <c r="AP843" s="25">
        <v>0.76459353100821437</v>
      </c>
      <c r="AQ843" s="25">
        <v>0.91460080838619018</v>
      </c>
      <c r="AR843" s="25">
        <v>0.91044478678453022</v>
      </c>
      <c r="AS843" s="25">
        <v>0.90363583988611629</v>
      </c>
      <c r="AT843" s="25">
        <v>0.85999819644271647</v>
      </c>
      <c r="AU843" s="25">
        <v>0.76459353100821437</v>
      </c>
      <c r="AW843" s="1">
        <v>13.131943430584423</v>
      </c>
      <c r="AX843" s="1">
        <v>14.809682778017272</v>
      </c>
      <c r="AY843" s="2">
        <v>1359775.9628968539</v>
      </c>
      <c r="AZ843" s="1">
        <v>15.183420506916235</v>
      </c>
      <c r="BA843" s="1">
        <v>16.944723165069927</v>
      </c>
      <c r="BB843" s="2">
        <v>1042959.8899913282</v>
      </c>
      <c r="BC843" s="2">
        <f t="shared" si="112"/>
        <v>-316816.07290552568</v>
      </c>
      <c r="BD843" s="242">
        <f t="shared" si="113"/>
        <v>2.0514770763318122</v>
      </c>
      <c r="BE843" s="510">
        <f t="shared" si="107"/>
        <v>-154433.15285395022</v>
      </c>
      <c r="BF843" s="161">
        <f t="shared" si="108"/>
        <v>741334.98599665356</v>
      </c>
      <c r="BG843" s="2">
        <f t="shared" si="109"/>
        <v>1386387.3911152696</v>
      </c>
      <c r="BI843">
        <f t="shared" si="110"/>
        <v>0</v>
      </c>
      <c r="BJ843" s="90">
        <f t="shared" si="111"/>
        <v>1</v>
      </c>
      <c r="BP843" s="206">
        <f t="shared" si="114"/>
        <v>1386387.3911152696</v>
      </c>
    </row>
    <row r="844" spans="1:68">
      <c r="A844" s="11">
        <v>838</v>
      </c>
      <c r="C844" s="25">
        <v>0.9319260444635793</v>
      </c>
      <c r="D844" s="25">
        <v>6.8073955536420691E-2</v>
      </c>
      <c r="E844" s="426" t="e">
        <v>#REF!</v>
      </c>
      <c r="F844" s="25">
        <v>0.8545392339307778</v>
      </c>
      <c r="G844" s="25">
        <v>0.14546076606922215</v>
      </c>
      <c r="H844" s="426" t="e">
        <v>#REF!</v>
      </c>
      <c r="I844" s="25">
        <v>0.74346551440986164</v>
      </c>
      <c r="J844" s="25">
        <v>0.25653448559013842</v>
      </c>
      <c r="K844" s="426" t="e">
        <v>#REF!</v>
      </c>
      <c r="L844" s="25">
        <v>0.13056863927759382</v>
      </c>
      <c r="M844" s="25">
        <v>0.50625899560768173</v>
      </c>
      <c r="N844" s="25">
        <v>0.36317236511472445</v>
      </c>
      <c r="O844" s="25">
        <v>-10.942426952425551</v>
      </c>
      <c r="P844" s="25">
        <v>3.3990578157620598E-2</v>
      </c>
      <c r="Q844" s="25">
        <v>7.3750508355992857E-5</v>
      </c>
      <c r="R844" s="25">
        <v>1.0524946160395154</v>
      </c>
      <c r="S844" s="146"/>
      <c r="T844">
        <v>0.88886000255818409</v>
      </c>
      <c r="U844">
        <v>0.45187764266683916</v>
      </c>
      <c r="V844">
        <v>0.34400999682851435</v>
      </c>
      <c r="W844">
        <v>1</v>
      </c>
      <c r="Y844" s="2">
        <v>2635.9909737257863</v>
      </c>
      <c r="Z844" s="2">
        <v>5960.5697643852864</v>
      </c>
      <c r="AA844" s="2">
        <v>3398.21663026337</v>
      </c>
      <c r="AB844" s="2">
        <v>4030.2932003031651</v>
      </c>
      <c r="AC844" s="2">
        <v>593.65455964282592</v>
      </c>
      <c r="AD844" s="2">
        <v>359.47908251126847</v>
      </c>
      <c r="AE844" s="2">
        <v>610.36520971020502</v>
      </c>
      <c r="AF844" s="2">
        <v>1182.9500947061631</v>
      </c>
      <c r="AG844" s="2">
        <v>119.10246375427423</v>
      </c>
      <c r="AH844" s="2">
        <v>944.11892377290008</v>
      </c>
      <c r="AI844" s="2">
        <v>463166.34473012132</v>
      </c>
      <c r="AJ844" s="2">
        <v>422616.0707303863</v>
      </c>
      <c r="AL844" s="25">
        <v>0.91883232996005026</v>
      </c>
      <c r="AM844" s="25">
        <v>0.91800107890382265</v>
      </c>
      <c r="AN844" s="25">
        <v>0.90687150924943449</v>
      </c>
      <c r="AO844" s="25">
        <v>0.84531465592568011</v>
      </c>
      <c r="AP844" s="25">
        <v>0.69307528032305288</v>
      </c>
      <c r="AQ844" s="25">
        <v>0.91883232996005026</v>
      </c>
      <c r="AR844" s="25">
        <v>0.91800107890382265</v>
      </c>
      <c r="AS844" s="25">
        <v>0.90687150924943449</v>
      </c>
      <c r="AT844" s="25">
        <v>0.84531465592568011</v>
      </c>
      <c r="AU844" s="25">
        <v>0.69307528032305288</v>
      </c>
      <c r="AW844" s="1">
        <v>13.324117427738093</v>
      </c>
      <c r="AX844" s="1">
        <v>15.222820657713493</v>
      </c>
      <c r="AY844" s="2">
        <v>1600546.2097543133</v>
      </c>
      <c r="AZ844" s="1">
        <v>15.508167713443095</v>
      </c>
      <c r="BA844" s="1">
        <v>17.386816548524163</v>
      </c>
      <c r="BB844" s="2">
        <v>1158209.0473396005</v>
      </c>
      <c r="BC844" s="2">
        <f t="shared" si="112"/>
        <v>-442337.16241471283</v>
      </c>
      <c r="BD844" s="242">
        <f t="shared" si="113"/>
        <v>2.1840502857050019</v>
      </c>
      <c r="BE844" s="510">
        <f t="shared" si="107"/>
        <v>-202530.66759034272</v>
      </c>
      <c r="BF844" s="161">
        <f t="shared" si="108"/>
        <v>531312.57868378144</v>
      </c>
      <c r="BG844" s="2">
        <f t="shared" si="109"/>
        <v>1323097.7868112945</v>
      </c>
      <c r="BI844">
        <f t="shared" si="110"/>
        <v>0</v>
      </c>
      <c r="BJ844" s="90">
        <f t="shared" si="111"/>
        <v>1</v>
      </c>
      <c r="BP844" s="206">
        <f t="shared" si="114"/>
        <v>1323097.7868112945</v>
      </c>
    </row>
    <row r="845" spans="1:68">
      <c r="A845" s="11">
        <v>839</v>
      </c>
      <c r="C845" s="25">
        <v>0.92381263193462548</v>
      </c>
      <c r="D845" s="25">
        <v>7.6187368065374475E-2</v>
      </c>
      <c r="E845" s="426" t="e">
        <v>#REF!</v>
      </c>
      <c r="F845" s="25">
        <v>0.8533429013106375</v>
      </c>
      <c r="G845" s="25">
        <v>0.14665709868936253</v>
      </c>
      <c r="H845" s="426" t="e">
        <v>#REF!</v>
      </c>
      <c r="I845" s="25">
        <v>0.74187456487651926</v>
      </c>
      <c r="J845" s="25">
        <v>0.2581254351234808</v>
      </c>
      <c r="K845" s="426" t="e">
        <v>#REF!</v>
      </c>
      <c r="L845" s="25">
        <v>8.7970201039099027E-2</v>
      </c>
      <c r="M845" s="25">
        <v>0.49389595025261107</v>
      </c>
      <c r="N845" s="25">
        <v>0.41813384870828996</v>
      </c>
      <c r="O845" s="25">
        <v>-11.369531199248312</v>
      </c>
      <c r="P845" s="25">
        <v>3.455840930648104E-2</v>
      </c>
      <c r="Q845" s="25">
        <v>4.927577345354106E-5</v>
      </c>
      <c r="R845" s="25">
        <v>1.0924283710715186</v>
      </c>
      <c r="S845" s="146"/>
      <c r="T845">
        <v>0.99293324616732015</v>
      </c>
      <c r="U845">
        <v>0.45002220571934454</v>
      </c>
      <c r="V845">
        <v>0.34519083659101729</v>
      </c>
      <c r="W845">
        <v>1</v>
      </c>
      <c r="Y845" s="2">
        <v>106.68061041499455</v>
      </c>
      <c r="Z845" s="2">
        <v>11570.583167002183</v>
      </c>
      <c r="AA845" s="2">
        <v>2239.9072855005852</v>
      </c>
      <c r="AB845" s="2">
        <v>4494.7635597298922</v>
      </c>
      <c r="AC845" s="2">
        <v>828.30705658600016</v>
      </c>
      <c r="AD845" s="2">
        <v>305.64394240197601</v>
      </c>
      <c r="AE845" s="2">
        <v>577.61632743006317</v>
      </c>
      <c r="AF845" s="2">
        <v>921.78919881134618</v>
      </c>
      <c r="AG845" s="2">
        <v>131.01135572561537</v>
      </c>
      <c r="AH845" s="2">
        <v>437.86894356398949</v>
      </c>
      <c r="AI845" s="2">
        <v>599674.25920690538</v>
      </c>
      <c r="AJ845" s="2">
        <v>574877.67323865963</v>
      </c>
      <c r="AL845" s="25">
        <v>0.92027784566357262</v>
      </c>
      <c r="AM845" s="25">
        <v>0.91053532315720898</v>
      </c>
      <c r="AN845" s="25">
        <v>0.90796974786346318</v>
      </c>
      <c r="AO845" s="25">
        <v>0.87708065801355795</v>
      </c>
      <c r="AP845" s="25">
        <v>0.67986906010720216</v>
      </c>
      <c r="AQ845" s="25">
        <v>0.92027784566357262</v>
      </c>
      <c r="AR845" s="25">
        <v>0.91053532315720898</v>
      </c>
      <c r="AS845" s="25">
        <v>0.90796974786346318</v>
      </c>
      <c r="AT845" s="25">
        <v>0.87708065801355795</v>
      </c>
      <c r="AU845" s="25">
        <v>0.67986906010720216</v>
      </c>
      <c r="AW845" s="1">
        <v>13.046161617988242</v>
      </c>
      <c r="AX845" s="1">
        <v>14.844162295501862</v>
      </c>
      <c r="AY845" s="2">
        <v>1915199.6643068399</v>
      </c>
      <c r="AZ845" s="1">
        <v>15.028376296114562</v>
      </c>
      <c r="BA845" s="1">
        <v>16.851495844492749</v>
      </c>
      <c r="BB845" s="2">
        <v>1380454.0968054226</v>
      </c>
      <c r="BC845" s="2">
        <f t="shared" si="112"/>
        <v>-534745.56750141736</v>
      </c>
      <c r="BD845" s="242">
        <f t="shared" si="113"/>
        <v>1.9822146781263204</v>
      </c>
      <c r="BE845" s="510">
        <f t="shared" si="107"/>
        <v>-269771.77265526215</v>
      </c>
      <c r="BF845" s="161">
        <f t="shared" si="108"/>
        <v>172186.19457127876</v>
      </c>
      <c r="BG845" s="2">
        <f t="shared" si="109"/>
        <v>1024086.1105729071</v>
      </c>
      <c r="BI845">
        <f t="shared" si="110"/>
        <v>0</v>
      </c>
      <c r="BJ845" s="90">
        <f t="shared" si="111"/>
        <v>1</v>
      </c>
      <c r="BP845" s="206">
        <f t="shared" si="114"/>
        <v>1024086.1105729071</v>
      </c>
    </row>
    <row r="846" spans="1:68">
      <c r="A846" s="11">
        <v>840</v>
      </c>
      <c r="C846" s="25">
        <v>0.92847615158539054</v>
      </c>
      <c r="D846" s="25">
        <v>7.1523848414609417E-2</v>
      </c>
      <c r="E846" s="426" t="e">
        <v>#REF!</v>
      </c>
      <c r="F846" s="25">
        <v>0.85546093895415387</v>
      </c>
      <c r="G846" s="25">
        <v>0.14453906104584613</v>
      </c>
      <c r="H846" s="426" t="e">
        <v>#REF!</v>
      </c>
      <c r="I846" s="25">
        <v>0.76298370005225002</v>
      </c>
      <c r="J846" s="25">
        <v>0.23701629994774995</v>
      </c>
      <c r="K846" s="426" t="e">
        <v>#REF!</v>
      </c>
      <c r="L846" s="25">
        <v>0.14452504489886719</v>
      </c>
      <c r="M846" s="25">
        <v>0.50339315363224801</v>
      </c>
      <c r="N846" s="25">
        <v>0.35208180146888479</v>
      </c>
      <c r="O846" s="25">
        <v>-11.40892990200372</v>
      </c>
      <c r="P846" s="25">
        <v>3.6964837307968193E-2</v>
      </c>
      <c r="Q846" s="25">
        <v>5.2410335953429458E-5</v>
      </c>
      <c r="R846" s="25">
        <v>1.0845293427304656</v>
      </c>
      <c r="S846" s="146"/>
      <c r="T846">
        <v>0.91556260670148726</v>
      </c>
      <c r="U846">
        <v>0.45051087328888501</v>
      </c>
      <c r="V846">
        <v>0.31709010390881026</v>
      </c>
      <c r="W846">
        <v>1</v>
      </c>
      <c r="Y846" s="2">
        <v>105.19103957942299</v>
      </c>
      <c r="Z846" s="2">
        <v>2149.3112830977634</v>
      </c>
      <c r="AA846" s="2">
        <v>3704.6064449852665</v>
      </c>
      <c r="AB846" s="2">
        <v>1865.5666766638196</v>
      </c>
      <c r="AC846" s="2">
        <v>1211.7661198619787</v>
      </c>
      <c r="AD846" s="2">
        <v>557.29555979989709</v>
      </c>
      <c r="AE846" s="2">
        <v>520.78873444766009</v>
      </c>
      <c r="AF846" s="2">
        <v>941.19431893572869</v>
      </c>
      <c r="AG846" s="2">
        <v>153.18721931522688</v>
      </c>
      <c r="AH846" s="2">
        <v>378.24021995528108</v>
      </c>
      <c r="AI846" s="2">
        <v>460740.97575859941</v>
      </c>
      <c r="AJ846" s="2">
        <v>427042.59984237602</v>
      </c>
      <c r="AL846" s="25">
        <v>0.92049650312708486</v>
      </c>
      <c r="AM846" s="25">
        <v>0.91515315063245284</v>
      </c>
      <c r="AN846" s="25">
        <v>0.9052477272666738</v>
      </c>
      <c r="AO846" s="25">
        <v>0.86831169445246381</v>
      </c>
      <c r="AP846" s="25">
        <v>0.77306124238850438</v>
      </c>
      <c r="AQ846" s="25">
        <v>0.92049650312708486</v>
      </c>
      <c r="AR846" s="25">
        <v>0.91515315063245284</v>
      </c>
      <c r="AS846" s="25">
        <v>0.9052477272666738</v>
      </c>
      <c r="AT846" s="25">
        <v>0.86831169445246381</v>
      </c>
      <c r="AU846" s="25">
        <v>0.77306124238850438</v>
      </c>
      <c r="AW846" s="1">
        <v>13.579457639046778</v>
      </c>
      <c r="AX846" s="1">
        <v>15.262196105099795</v>
      </c>
      <c r="AY846" s="2">
        <v>1597677.2523361316</v>
      </c>
      <c r="AZ846" s="1">
        <v>15.689805756454685</v>
      </c>
      <c r="BA846" s="1">
        <v>17.426168862271219</v>
      </c>
      <c r="BB846" s="2">
        <v>1162448.6279399674</v>
      </c>
      <c r="BC846" s="2">
        <f t="shared" si="112"/>
        <v>-435228.6243961642</v>
      </c>
      <c r="BD846" s="242">
        <f t="shared" si="113"/>
        <v>2.1103481174079075</v>
      </c>
      <c r="BE846" s="510">
        <f t="shared" si="107"/>
        <v>-206235.46456910891</v>
      </c>
      <c r="BF846" s="161">
        <f t="shared" si="108"/>
        <v>575035.96991135296</v>
      </c>
      <c r="BG846" s="2">
        <f t="shared" si="109"/>
        <v>1347920.2930927821</v>
      </c>
      <c r="BI846">
        <f t="shared" si="110"/>
        <v>0</v>
      </c>
      <c r="BJ846" s="90">
        <f t="shared" si="111"/>
        <v>1</v>
      </c>
      <c r="BP846" s="206">
        <f t="shared" si="114"/>
        <v>1347920.2930927821</v>
      </c>
    </row>
    <row r="847" spans="1:68">
      <c r="A847" s="11">
        <v>841</v>
      </c>
      <c r="C847" s="25">
        <v>0.92489511006579428</v>
      </c>
      <c r="D847" s="25">
        <v>7.5104889934205665E-2</v>
      </c>
      <c r="E847" s="426" t="e">
        <v>#REF!</v>
      </c>
      <c r="F847" s="25">
        <v>0.86314505483463699</v>
      </c>
      <c r="G847" s="25">
        <v>0.13685494516536298</v>
      </c>
      <c r="H847" s="426" t="e">
        <v>#REF!</v>
      </c>
      <c r="I847" s="25">
        <v>0.75339508214619422</v>
      </c>
      <c r="J847" s="25">
        <v>0.24660491785380576</v>
      </c>
      <c r="K847" s="426" t="e">
        <v>#REF!</v>
      </c>
      <c r="L847" s="25">
        <v>0.1612872241923996</v>
      </c>
      <c r="M847" s="25">
        <v>0.49736495556758176</v>
      </c>
      <c r="N847" s="25">
        <v>0.34134782024001864</v>
      </c>
      <c r="O847" s="25">
        <v>-10.953795056710034</v>
      </c>
      <c r="P847" s="25">
        <v>3.4413819433732798E-2</v>
      </c>
      <c r="Q847" s="25">
        <v>7.4224621217519604E-5</v>
      </c>
      <c r="R847" s="25">
        <v>1.0514465335615031</v>
      </c>
      <c r="S847" s="146"/>
      <c r="T847">
        <v>0.99233361948957777</v>
      </c>
      <c r="U847">
        <v>0.42916888449191037</v>
      </c>
      <c r="V847">
        <v>0.32878016078414746</v>
      </c>
      <c r="W847">
        <v>1</v>
      </c>
      <c r="Y847" s="2">
        <v>316.50006030531438</v>
      </c>
      <c r="Z847" s="2">
        <v>4856.9908284391431</v>
      </c>
      <c r="AA847" s="2">
        <v>791.03835628379716</v>
      </c>
      <c r="AB847" s="2">
        <v>2845.7789292068592</v>
      </c>
      <c r="AC847" s="2">
        <v>1126.2319313893297</v>
      </c>
      <c r="AD847" s="2">
        <v>211.95104293654441</v>
      </c>
      <c r="AE847" s="2">
        <v>487.43656606984933</v>
      </c>
      <c r="AF847" s="2">
        <v>755.35296839595367</v>
      </c>
      <c r="AG847" s="2">
        <v>131.52248667897072</v>
      </c>
      <c r="AH847" s="2">
        <v>424.56034859907692</v>
      </c>
      <c r="AI847" s="2">
        <v>440480.1763404918</v>
      </c>
      <c r="AJ847" s="2">
        <v>395870.55013213214</v>
      </c>
      <c r="AL847" s="25">
        <v>0.91058058911583251</v>
      </c>
      <c r="AM847" s="25">
        <v>0.91445931120750568</v>
      </c>
      <c r="AN847" s="25">
        <v>0.9035276097485212</v>
      </c>
      <c r="AO847" s="25">
        <v>0.89502081420026602</v>
      </c>
      <c r="AP847" s="25">
        <v>0.68095130255913916</v>
      </c>
      <c r="AQ847" s="25">
        <v>0.91058058911583251</v>
      </c>
      <c r="AR847" s="25">
        <v>0.91445931120750568</v>
      </c>
      <c r="AS847" s="25">
        <v>0.9035276097485212</v>
      </c>
      <c r="AT847" s="25">
        <v>0.89502081420026602</v>
      </c>
      <c r="AU847" s="25">
        <v>0.68095130255913916</v>
      </c>
      <c r="AW847" s="1">
        <v>13.383045438510079</v>
      </c>
      <c r="AX847" s="1">
        <v>15.393781235361127</v>
      </c>
      <c r="AY847" s="2">
        <v>1516361.4191494547</v>
      </c>
      <c r="AZ847" s="1">
        <v>15.392454903929901</v>
      </c>
      <c r="BA847" s="1">
        <v>17.388015816542396</v>
      </c>
      <c r="BB847" s="2">
        <v>1073146.6881829279</v>
      </c>
      <c r="BC847" s="2">
        <f t="shared" si="112"/>
        <v>-443214.73096652678</v>
      </c>
      <c r="BD847" s="242">
        <f t="shared" si="113"/>
        <v>2.0094094654198216</v>
      </c>
      <c r="BE847" s="510">
        <f t="shared" si="107"/>
        <v>-220569.64426308547</v>
      </c>
      <c r="BF847" s="161">
        <f t="shared" si="108"/>
        <v>624925.85101215774</v>
      </c>
      <c r="BG847" s="2">
        <f t="shared" si="109"/>
        <v>1389646.0964458564</v>
      </c>
      <c r="BI847">
        <f t="shared" si="110"/>
        <v>0</v>
      </c>
      <c r="BJ847" s="90">
        <f t="shared" si="111"/>
        <v>1</v>
      </c>
      <c r="BP847" s="206">
        <f t="shared" si="114"/>
        <v>1389646.0964458564</v>
      </c>
    </row>
    <row r="848" spans="1:68">
      <c r="A848" s="11">
        <v>842</v>
      </c>
      <c r="C848" s="25">
        <v>0.91976436813061202</v>
      </c>
      <c r="D848" s="25">
        <v>8.0235631869388035E-2</v>
      </c>
      <c r="E848" s="426" t="e">
        <v>#REF!</v>
      </c>
      <c r="F848" s="25">
        <v>0.86297869885198253</v>
      </c>
      <c r="G848" s="25">
        <v>0.13702130114801747</v>
      </c>
      <c r="H848" s="426" t="e">
        <v>#REF!</v>
      </c>
      <c r="I848" s="25">
        <v>0.71768489841650607</v>
      </c>
      <c r="J848" s="25">
        <v>0.28231510158349399</v>
      </c>
      <c r="K848" s="426" t="e">
        <v>#REF!</v>
      </c>
      <c r="L848" s="25">
        <v>0.17543889885563579</v>
      </c>
      <c r="M848" s="25">
        <v>0.49552658442516423</v>
      </c>
      <c r="N848" s="25">
        <v>0.32903451671920003</v>
      </c>
      <c r="O848" s="25">
        <v>-10.682840276875607</v>
      </c>
      <c r="P848" s="25">
        <v>3.260834400321843E-2</v>
      </c>
      <c r="Q848" s="25">
        <v>9.0217257105012729E-5</v>
      </c>
      <c r="R848" s="25">
        <v>1.0288145513169398</v>
      </c>
      <c r="S848" s="146"/>
      <c r="T848">
        <v>1.0410820860978625</v>
      </c>
      <c r="U848">
        <v>0.42793635676746206</v>
      </c>
      <c r="V848">
        <v>0.37587662166941022</v>
      </c>
      <c r="W848">
        <v>1</v>
      </c>
      <c r="Y848" s="2">
        <v>107.80045305330991</v>
      </c>
      <c r="Z848" s="2">
        <v>7512.4693681808067</v>
      </c>
      <c r="AA848" s="2">
        <v>656.21080936021633</v>
      </c>
      <c r="AB848" s="2">
        <v>2605.5046486109104</v>
      </c>
      <c r="AC848" s="2">
        <v>2286.7478648717947</v>
      </c>
      <c r="AD848" s="2">
        <v>1750.0383380084088</v>
      </c>
      <c r="AE848" s="2">
        <v>540.06107673629765</v>
      </c>
      <c r="AF848" s="2">
        <v>1319.6479234894603</v>
      </c>
      <c r="AG848" s="2">
        <v>77.551321431835191</v>
      </c>
      <c r="AH848" s="2">
        <v>331.00960184043345</v>
      </c>
      <c r="AI848" s="2">
        <v>866611.21726132953</v>
      </c>
      <c r="AJ848" s="2">
        <v>825110.25547583564</v>
      </c>
      <c r="AL848" s="25">
        <v>0.92538495526999665</v>
      </c>
      <c r="AM848" s="25">
        <v>0.91377631661327263</v>
      </c>
      <c r="AN848" s="25">
        <v>0.90989783474695907</v>
      </c>
      <c r="AO848" s="25">
        <v>0.8861782654644037</v>
      </c>
      <c r="AP848" s="25">
        <v>0.67458149744112872</v>
      </c>
      <c r="AQ848" s="25">
        <v>0.92538495526999665</v>
      </c>
      <c r="AR848" s="25">
        <v>0.91377631661327263</v>
      </c>
      <c r="AS848" s="25">
        <v>0.90989783474695907</v>
      </c>
      <c r="AT848" s="25">
        <v>0.8861782654644037</v>
      </c>
      <c r="AU848" s="25">
        <v>0.67458149744112872</v>
      </c>
      <c r="AW848" s="1">
        <v>13.506249825460715</v>
      </c>
      <c r="AX848" s="1">
        <v>15.436790409304505</v>
      </c>
      <c r="AY848" s="2">
        <v>3218873.6176665281</v>
      </c>
      <c r="AZ848" s="1">
        <v>15.287375832930511</v>
      </c>
      <c r="BA848" s="1">
        <v>17.189459286381222</v>
      </c>
      <c r="BB848" s="2">
        <v>2364967.8636171049</v>
      </c>
      <c r="BC848" s="2">
        <f t="shared" si="112"/>
        <v>-853905.75404942315</v>
      </c>
      <c r="BD848" s="242">
        <f t="shared" si="113"/>
        <v>1.7811260074697959</v>
      </c>
      <c r="BE848" s="510">
        <f t="shared" si="107"/>
        <v>-479419.05876858829</v>
      </c>
      <c r="BF848" s="161">
        <f t="shared" si="108"/>
        <v>-1057873.6455928138</v>
      </c>
      <c r="BG848" s="2">
        <f t="shared" si="109"/>
        <v>81012.269651776645</v>
      </c>
      <c r="BI848">
        <f t="shared" si="110"/>
        <v>0</v>
      </c>
      <c r="BJ848" s="90">
        <f t="shared" si="111"/>
        <v>1</v>
      </c>
      <c r="BP848" s="206">
        <f t="shared" si="114"/>
        <v>81012.269651776645</v>
      </c>
    </row>
    <row r="849" spans="1:68">
      <c r="A849" s="11">
        <v>843</v>
      </c>
      <c r="C849" s="25">
        <v>0.91933815184924295</v>
      </c>
      <c r="D849" s="25">
        <v>8.0661848150757109E-2</v>
      </c>
      <c r="E849" s="426" t="e">
        <v>#REF!</v>
      </c>
      <c r="F849" s="25">
        <v>0.85402462522284928</v>
      </c>
      <c r="G849" s="25">
        <v>0.14597537477715075</v>
      </c>
      <c r="H849" s="426" t="e">
        <v>#REF!</v>
      </c>
      <c r="I849" s="25">
        <v>0.75487905262919253</v>
      </c>
      <c r="J849" s="25">
        <v>0.2451209473708075</v>
      </c>
      <c r="K849" s="426" t="e">
        <v>#REF!</v>
      </c>
      <c r="L849" s="25">
        <v>0.1625384403533422</v>
      </c>
      <c r="M849" s="25">
        <v>0.50309465730630443</v>
      </c>
      <c r="N849" s="25">
        <v>0.33436690234035338</v>
      </c>
      <c r="O849" s="25">
        <v>-10.910427687184594</v>
      </c>
      <c r="P849" s="25">
        <v>3.1053782761252518E-2</v>
      </c>
      <c r="Q849" s="25">
        <v>6.7312216738535101E-5</v>
      </c>
      <c r="R849" s="25">
        <v>1.0649874243201047</v>
      </c>
      <c r="S849" s="146"/>
      <c r="T849">
        <v>1.0211341163487364</v>
      </c>
      <c r="U849">
        <v>0.44918247636891695</v>
      </c>
      <c r="V849">
        <v>0.32704452027468461</v>
      </c>
      <c r="W849">
        <v>1</v>
      </c>
      <c r="Y849" s="2">
        <v>80.824666572166095</v>
      </c>
      <c r="Z849" s="2">
        <v>4052.8990986880099</v>
      </c>
      <c r="AA849" s="2">
        <v>1147.5067887625696</v>
      </c>
      <c r="AB849" s="2">
        <v>2197.4712155244511</v>
      </c>
      <c r="AC849" s="2">
        <v>417.08566034875861</v>
      </c>
      <c r="AD849" s="2">
        <v>5893.6545476432666</v>
      </c>
      <c r="AE849" s="2">
        <v>510.54726764616055</v>
      </c>
      <c r="AF849" s="2">
        <v>878.646320271224</v>
      </c>
      <c r="AG849" s="2">
        <v>75.938487847430054</v>
      </c>
      <c r="AH849" s="2">
        <v>699.60544952659745</v>
      </c>
      <c r="AI849" s="2">
        <v>627688.5934093165</v>
      </c>
      <c r="AJ849" s="2">
        <v>602153.17815659207</v>
      </c>
      <c r="AL849" s="25">
        <v>0.91230782835409885</v>
      </c>
      <c r="AM849" s="25">
        <v>0.91714743871918691</v>
      </c>
      <c r="AN849" s="25">
        <v>0.91028964602894347</v>
      </c>
      <c r="AO849" s="25">
        <v>0.85865594464533368</v>
      </c>
      <c r="AP849" s="25">
        <v>0.69303923155850078</v>
      </c>
      <c r="AQ849" s="25">
        <v>0.91230782835409885</v>
      </c>
      <c r="AR849" s="25">
        <v>0.91714743871918691</v>
      </c>
      <c r="AS849" s="25">
        <v>0.91028964602894347</v>
      </c>
      <c r="AT849" s="25">
        <v>0.85865594464533368</v>
      </c>
      <c r="AU849" s="25">
        <v>0.69303923155850078</v>
      </c>
      <c r="AW849" s="1">
        <v>13.27741360061864</v>
      </c>
      <c r="AX849" s="1">
        <v>15.268798343935739</v>
      </c>
      <c r="AY849" s="2">
        <v>2288036.9015096384</v>
      </c>
      <c r="AZ849" s="1">
        <v>15.191742684803195</v>
      </c>
      <c r="BA849" s="1">
        <v>17.159652804437538</v>
      </c>
      <c r="BB849" s="2">
        <v>1775049.8976859092</v>
      </c>
      <c r="BC849" s="2">
        <f t="shared" si="112"/>
        <v>-512987.00382372923</v>
      </c>
      <c r="BD849" s="242">
        <f t="shared" si="113"/>
        <v>1.9143290841845548</v>
      </c>
      <c r="BE849" s="510">
        <f t="shared" si="107"/>
        <v>-267972.21442323009</v>
      </c>
      <c r="BF849" s="161">
        <f t="shared" si="108"/>
        <v>-163650.72541065607</v>
      </c>
      <c r="BG849" s="2">
        <f t="shared" si="109"/>
        <v>655628.93188260216</v>
      </c>
      <c r="BI849">
        <f t="shared" si="110"/>
        <v>0</v>
      </c>
      <c r="BJ849" s="90">
        <f t="shared" si="111"/>
        <v>1</v>
      </c>
      <c r="BP849" s="206">
        <f t="shared" si="114"/>
        <v>655628.93188260216</v>
      </c>
    </row>
    <row r="850" spans="1:68">
      <c r="A850" s="11">
        <v>844</v>
      </c>
      <c r="C850" s="25">
        <v>0.92354894658931774</v>
      </c>
      <c r="D850" s="25">
        <v>7.6451053410682271E-2</v>
      </c>
      <c r="E850" s="426" t="e">
        <v>#REF!</v>
      </c>
      <c r="F850" s="25">
        <v>0.86162080687901865</v>
      </c>
      <c r="G850" s="25">
        <v>0.13837919312098132</v>
      </c>
      <c r="H850" s="426" t="e">
        <v>#REF!</v>
      </c>
      <c r="I850" s="25">
        <v>0.75359799962183682</v>
      </c>
      <c r="J850" s="25">
        <v>0.24640200037816315</v>
      </c>
      <c r="K850" s="426" t="e">
        <v>#REF!</v>
      </c>
      <c r="L850" s="25">
        <v>5.91128056461111E-2</v>
      </c>
      <c r="M850" s="25">
        <v>0.50427347211842455</v>
      </c>
      <c r="N850" s="25">
        <v>0.43661372223546435</v>
      </c>
      <c r="O850" s="25">
        <v>-11.319999481570791</v>
      </c>
      <c r="P850" s="25">
        <v>3.4753297305870783E-2</v>
      </c>
      <c r="Q850" s="25">
        <v>5.2203501085351091E-5</v>
      </c>
      <c r="R850" s="25">
        <v>1.0903373602112174</v>
      </c>
      <c r="S850" s="146"/>
      <c r="T850">
        <v>1.0151995446266204</v>
      </c>
      <c r="U850">
        <v>0.43068464491541686</v>
      </c>
      <c r="V850">
        <v>0.33033398558527571</v>
      </c>
      <c r="W850">
        <v>1</v>
      </c>
      <c r="Y850" s="2">
        <v>603.82494549782064</v>
      </c>
      <c r="Z850" s="2">
        <v>4762.1941897927609</v>
      </c>
      <c r="AA850" s="2">
        <v>4128.2069699433432</v>
      </c>
      <c r="AB850" s="2">
        <v>9089.931713167829</v>
      </c>
      <c r="AC850" s="2">
        <v>304.85455087988885</v>
      </c>
      <c r="AD850" s="2">
        <v>51.107019005112591</v>
      </c>
      <c r="AE850" s="2">
        <v>565.56976791377474</v>
      </c>
      <c r="AF850" s="2">
        <v>1312.2781430909026</v>
      </c>
      <c r="AG850" s="2">
        <v>88.824315919131394</v>
      </c>
      <c r="AH850" s="2">
        <v>614.13331698250988</v>
      </c>
      <c r="AI850" s="2">
        <v>516754.55705228611</v>
      </c>
      <c r="AJ850" s="2">
        <v>492335.89397192741</v>
      </c>
      <c r="AL850" s="25">
        <v>0.91310234837614512</v>
      </c>
      <c r="AM850" s="25">
        <v>0.91163395196088481</v>
      </c>
      <c r="AN850" s="25">
        <v>0.91095247865572015</v>
      </c>
      <c r="AO850" s="25">
        <v>0.87435001384733579</v>
      </c>
      <c r="AP850" s="25">
        <v>0.75888152263055719</v>
      </c>
      <c r="AQ850" s="25">
        <v>0.91310234837614512</v>
      </c>
      <c r="AR850" s="25">
        <v>0.91163395196088481</v>
      </c>
      <c r="AS850" s="25">
        <v>0.91095247865572015</v>
      </c>
      <c r="AT850" s="25">
        <v>0.87435001384733579</v>
      </c>
      <c r="AU850" s="25">
        <v>0.75888152263055719</v>
      </c>
      <c r="AW850" s="1">
        <v>13.151440862561222</v>
      </c>
      <c r="AX850" s="1">
        <v>14.806949174483286</v>
      </c>
      <c r="AY850" s="2">
        <v>1491002.8963588618</v>
      </c>
      <c r="AZ850" s="1">
        <v>15.169790237844216</v>
      </c>
      <c r="BA850" s="1">
        <v>16.906996931151099</v>
      </c>
      <c r="BB850" s="2">
        <v>1244197.1953512128</v>
      </c>
      <c r="BC850" s="2">
        <f t="shared" si="112"/>
        <v>-246805.70100764907</v>
      </c>
      <c r="BD850" s="242">
        <f t="shared" si="113"/>
        <v>2.0183493752829946</v>
      </c>
      <c r="BE850" s="510">
        <f t="shared" si="107"/>
        <v>-122280.96088321885</v>
      </c>
      <c r="BF850" s="161">
        <f t="shared" si="108"/>
        <v>613227.64165093354</v>
      </c>
      <c r="BG850" s="2">
        <f t="shared" si="109"/>
        <v>1182969.242703862</v>
      </c>
      <c r="BI850">
        <f t="shared" si="110"/>
        <v>0</v>
      </c>
      <c r="BJ850" s="90">
        <f t="shared" si="111"/>
        <v>1</v>
      </c>
      <c r="BP850" s="206">
        <f t="shared" si="114"/>
        <v>1182969.242703862</v>
      </c>
    </row>
    <row r="851" spans="1:68">
      <c r="A851" s="11">
        <v>845</v>
      </c>
      <c r="C851" s="25">
        <v>0.91700591714710011</v>
      </c>
      <c r="D851" s="25">
        <v>8.2994082852899928E-2</v>
      </c>
      <c r="E851" s="426" t="e">
        <v>#REF!</v>
      </c>
      <c r="F851" s="25">
        <v>0.85604926612887766</v>
      </c>
      <c r="G851" s="25">
        <v>0.14395073387112237</v>
      </c>
      <c r="H851" s="426" t="e">
        <v>#REF!</v>
      </c>
      <c r="I851" s="25">
        <v>0.75549462590793914</v>
      </c>
      <c r="J851" s="25">
        <v>0.24450537409206083</v>
      </c>
      <c r="K851" s="426" t="e">
        <v>#REF!</v>
      </c>
      <c r="L851" s="25">
        <v>0.17039243010492411</v>
      </c>
      <c r="M851" s="25">
        <v>0.49862839368340173</v>
      </c>
      <c r="N851" s="25">
        <v>0.33097917621167416</v>
      </c>
      <c r="O851" s="25">
        <v>-10.919131807431597</v>
      </c>
      <c r="P851" s="25">
        <v>3.2808459746165759E-2</v>
      </c>
      <c r="Q851" s="25">
        <v>7.183228737549055E-5</v>
      </c>
      <c r="R851" s="25">
        <v>1.0582570081946507</v>
      </c>
      <c r="S851" s="146"/>
      <c r="T851">
        <v>1.0355002184508637</v>
      </c>
      <c r="U851">
        <v>0.44347207036867314</v>
      </c>
      <c r="V851">
        <v>0.32645180517381317</v>
      </c>
      <c r="W851">
        <v>1</v>
      </c>
      <c r="Y851" s="2">
        <v>1725.3595556105543</v>
      </c>
      <c r="Z851" s="2">
        <v>698.02203212361269</v>
      </c>
      <c r="AA851" s="2">
        <v>1564.9437338151706</v>
      </c>
      <c r="AB851" s="2">
        <v>2011.9828313484741</v>
      </c>
      <c r="AC851" s="2">
        <v>1092.3229037395872</v>
      </c>
      <c r="AD851" s="2">
        <v>19.970612241595241</v>
      </c>
      <c r="AE851" s="2">
        <v>623.01935491056781</v>
      </c>
      <c r="AF851" s="2">
        <v>959.75960219866749</v>
      </c>
      <c r="AG851" s="2">
        <v>179.50230780893244</v>
      </c>
      <c r="AH851" s="2">
        <v>301.82487997290883</v>
      </c>
      <c r="AI851" s="2">
        <v>577026.75967864331</v>
      </c>
      <c r="AJ851" s="2">
        <v>540789.84068456292</v>
      </c>
      <c r="AL851" s="25">
        <v>0.92285181330309207</v>
      </c>
      <c r="AM851" s="25">
        <v>0.91590984499691741</v>
      </c>
      <c r="AN851" s="25">
        <v>0.90472795906040704</v>
      </c>
      <c r="AO851" s="25">
        <v>0.85026070289016653</v>
      </c>
      <c r="AP851" s="25">
        <v>0.78372946978765601</v>
      </c>
      <c r="AQ851" s="25">
        <v>0.92285181330309207</v>
      </c>
      <c r="AR851" s="25">
        <v>0.91590984499691741</v>
      </c>
      <c r="AS851" s="25">
        <v>0.90472795906040704</v>
      </c>
      <c r="AT851" s="25">
        <v>0.85026070289016653</v>
      </c>
      <c r="AU851" s="25">
        <v>0.78372946978765601</v>
      </c>
      <c r="AW851" s="1">
        <v>13.579927617409833</v>
      </c>
      <c r="AX851" s="1">
        <v>15.239162294658081</v>
      </c>
      <c r="AY851" s="2">
        <v>2073677.3464262495</v>
      </c>
      <c r="AZ851" s="1">
        <v>15.416164539459457</v>
      </c>
      <c r="BA851" s="1">
        <v>17.132177727002144</v>
      </c>
      <c r="BB851" s="2">
        <v>1533963.3149016011</v>
      </c>
      <c r="BC851" s="2">
        <f t="shared" si="112"/>
        <v>-539714.03152464842</v>
      </c>
      <c r="BD851" s="242">
        <f t="shared" si="113"/>
        <v>1.8362369220496237</v>
      </c>
      <c r="BE851" s="510">
        <f t="shared" si="107"/>
        <v>-293923.96212260827</v>
      </c>
      <c r="BF851" s="161">
        <f t="shared" si="108"/>
        <v>99111.072359323967</v>
      </c>
      <c r="BG851" s="2">
        <f t="shared" si="109"/>
        <v>932623.01141191181</v>
      </c>
      <c r="BI851">
        <f t="shared" si="110"/>
        <v>0</v>
      </c>
      <c r="BJ851" s="90">
        <f t="shared" si="111"/>
        <v>1</v>
      </c>
      <c r="BP851" s="206">
        <f t="shared" si="114"/>
        <v>932623.01141191181</v>
      </c>
    </row>
    <row r="852" spans="1:68">
      <c r="A852" s="11">
        <v>846</v>
      </c>
      <c r="C852" s="25">
        <v>0.92730070190235325</v>
      </c>
      <c r="D852" s="25">
        <v>7.2699298097646761E-2</v>
      </c>
      <c r="E852" s="426" t="e">
        <v>#REF!</v>
      </c>
      <c r="F852" s="25">
        <v>0.85755282254864473</v>
      </c>
      <c r="G852" s="25">
        <v>0.14244717745135529</v>
      </c>
      <c r="H852" s="426" t="e">
        <v>#REF!</v>
      </c>
      <c r="I852" s="25">
        <v>0.73942923619741863</v>
      </c>
      <c r="J852" s="25">
        <v>0.26057076380258132</v>
      </c>
      <c r="K852" s="426" t="e">
        <v>#REF!</v>
      </c>
      <c r="L852" s="25">
        <v>0.14972339038887744</v>
      </c>
      <c r="M852" s="25">
        <v>0.49862124096592064</v>
      </c>
      <c r="N852" s="25">
        <v>0.35165536864520192</v>
      </c>
      <c r="O852" s="25">
        <v>-10.957627283785573</v>
      </c>
      <c r="P852" s="25">
        <v>3.4435088938947346E-2</v>
      </c>
      <c r="Q852" s="25">
        <v>7.4006802126972397E-5</v>
      </c>
      <c r="R852" s="25">
        <v>1.0458945597317544</v>
      </c>
      <c r="S852" s="146"/>
      <c r="T852">
        <v>0.93040035483261518</v>
      </c>
      <c r="U852">
        <v>0.4489024399942419</v>
      </c>
      <c r="V852">
        <v>0.34787983787666349</v>
      </c>
      <c r="W852">
        <v>1</v>
      </c>
      <c r="Y852" s="2">
        <v>3405.7920051902315</v>
      </c>
      <c r="Z852" s="2">
        <v>13808.27143304283</v>
      </c>
      <c r="AA852" s="2">
        <v>1137.2589899419661</v>
      </c>
      <c r="AB852" s="2">
        <v>3467.0412215234055</v>
      </c>
      <c r="AC852" s="2">
        <v>2134.6136838483517</v>
      </c>
      <c r="AD852" s="2">
        <v>1460.7330780443631</v>
      </c>
      <c r="AE852" s="2">
        <v>637.56719632605177</v>
      </c>
      <c r="AF852" s="2">
        <v>1016.3330145156942</v>
      </c>
      <c r="AG852" s="2">
        <v>141.74973343998917</v>
      </c>
      <c r="AH852" s="2">
        <v>290.61928067889556</v>
      </c>
      <c r="AI852" s="2">
        <v>443105.61055396154</v>
      </c>
      <c r="AJ852" s="2">
        <v>411425.14414957695</v>
      </c>
      <c r="AL852" s="25">
        <v>0.91600859191350947</v>
      </c>
      <c r="AM852" s="25">
        <v>0.91264980580961785</v>
      </c>
      <c r="AN852" s="25">
        <v>0.9080697138006355</v>
      </c>
      <c r="AO852" s="25">
        <v>0.85328688850032508</v>
      </c>
      <c r="AP852" s="25">
        <v>0.6138080095545011</v>
      </c>
      <c r="AQ852" s="25">
        <v>0.91600859191350947</v>
      </c>
      <c r="AR852" s="25">
        <v>0.91264980580961785</v>
      </c>
      <c r="AS852" s="25">
        <v>0.9080697138006355</v>
      </c>
      <c r="AT852" s="25">
        <v>0.85328688850032508</v>
      </c>
      <c r="AU852" s="25">
        <v>0.6138080095545011</v>
      </c>
      <c r="AW852" s="1">
        <v>13.111352558206429</v>
      </c>
      <c r="AX852" s="1">
        <v>15.291590407044186</v>
      </c>
      <c r="AY852" s="2">
        <v>1766564.0580185354</v>
      </c>
      <c r="AZ852" s="1">
        <v>15.23954014924939</v>
      </c>
      <c r="BA852" s="1">
        <v>17.334640131436153</v>
      </c>
      <c r="BB852" s="2">
        <v>1153974.157619243</v>
      </c>
      <c r="BC852" s="2">
        <f t="shared" si="112"/>
        <v>-612589.90039929235</v>
      </c>
      <c r="BD852" s="242">
        <f t="shared" si="113"/>
        <v>2.1281875910429608</v>
      </c>
      <c r="BE852" s="510">
        <f t="shared" si="107"/>
        <v>-287845.81912681879</v>
      </c>
      <c r="BF852" s="161">
        <f t="shared" si="108"/>
        <v>331252.3512944933</v>
      </c>
      <c r="BG852" s="2">
        <f t="shared" si="109"/>
        <v>1284352.2662606593</v>
      </c>
      <c r="BI852">
        <f t="shared" si="110"/>
        <v>0</v>
      </c>
      <c r="BJ852" s="90">
        <f t="shared" si="111"/>
        <v>1</v>
      </c>
      <c r="BP852" s="206">
        <f t="shared" si="114"/>
        <v>1284352.2662606593</v>
      </c>
    </row>
    <row r="853" spans="1:68">
      <c r="A853" s="11">
        <v>847</v>
      </c>
      <c r="C853" s="25">
        <v>0.92665216391048588</v>
      </c>
      <c r="D853" s="25">
        <v>7.3347836089514173E-2</v>
      </c>
      <c r="E853" s="426" t="e">
        <v>#REF!</v>
      </c>
      <c r="F853" s="25">
        <v>0.85527442203089576</v>
      </c>
      <c r="G853" s="25">
        <v>0.14472557796910426</v>
      </c>
      <c r="H853" s="426" t="e">
        <v>#REF!</v>
      </c>
      <c r="I853" s="25">
        <v>0.7459183390374412</v>
      </c>
      <c r="J853" s="25">
        <v>0.2540816609625588</v>
      </c>
      <c r="K853" s="426" t="e">
        <v>#REF!</v>
      </c>
      <c r="L853" s="25">
        <v>0.13314576356787927</v>
      </c>
      <c r="M853" s="25">
        <v>0.49830764553179291</v>
      </c>
      <c r="N853" s="25">
        <v>0.36854659090032776</v>
      </c>
      <c r="O853" s="25">
        <v>-10.878495845669496</v>
      </c>
      <c r="P853" s="25">
        <v>3.3380284517024045E-2</v>
      </c>
      <c r="Q853" s="25">
        <v>7.662984804496608E-5</v>
      </c>
      <c r="R853" s="25">
        <v>1.0459755958825789</v>
      </c>
      <c r="S853" s="146"/>
      <c r="T853">
        <v>0.9442371110543244</v>
      </c>
      <c r="U853">
        <v>0.45745718169399319</v>
      </c>
      <c r="V853">
        <v>0.34002452096330377</v>
      </c>
      <c r="W853">
        <v>1</v>
      </c>
      <c r="Y853" s="2">
        <v>239.61488476070753</v>
      </c>
      <c r="Z853" s="2">
        <v>5790.6791793934217</v>
      </c>
      <c r="AA853" s="2">
        <v>1195.2729263764813</v>
      </c>
      <c r="AB853" s="2">
        <v>6839.6078021978847</v>
      </c>
      <c r="AC853" s="2">
        <v>955.04073018102736</v>
      </c>
      <c r="AD853" s="2">
        <v>12.119918293070729</v>
      </c>
      <c r="AE853" s="2">
        <v>560.13647988739956</v>
      </c>
      <c r="AF853" s="2">
        <v>1043.4348995682246</v>
      </c>
      <c r="AG853" s="2">
        <v>176.79665150023362</v>
      </c>
      <c r="AH853" s="2">
        <v>398.11855901726511</v>
      </c>
      <c r="AI853" s="2">
        <v>410868.07834802545</v>
      </c>
      <c r="AJ853" s="2">
        <v>371928.86411185574</v>
      </c>
      <c r="AL853" s="25">
        <v>0.91308884870037166</v>
      </c>
      <c r="AM853" s="25">
        <v>0.90929394982641654</v>
      </c>
      <c r="AN853" s="25">
        <v>0.90780421044828941</v>
      </c>
      <c r="AO853" s="25">
        <v>0.9323805122822495</v>
      </c>
      <c r="AP853" s="25">
        <v>0.75274823226126497</v>
      </c>
      <c r="AQ853" s="25">
        <v>0.91308884870037166</v>
      </c>
      <c r="AR853" s="25">
        <v>0.90929394982641654</v>
      </c>
      <c r="AS853" s="25">
        <v>0.90780421044828941</v>
      </c>
      <c r="AT853" s="25">
        <v>0.9323805122822495</v>
      </c>
      <c r="AU853" s="25">
        <v>0.75274823226126497</v>
      </c>
      <c r="AW853" s="1">
        <v>13.435704635222274</v>
      </c>
      <c r="AX853" s="1">
        <v>15.167307303136173</v>
      </c>
      <c r="AY853" s="2">
        <v>1384865.9335408707</v>
      </c>
      <c r="AZ853" s="1">
        <v>15.41628969523944</v>
      </c>
      <c r="BA853" s="1">
        <v>17.214704353907063</v>
      </c>
      <c r="BB853" s="2">
        <v>1051528.6923423735</v>
      </c>
      <c r="BC853" s="2">
        <f t="shared" si="112"/>
        <v>-333337.24119849713</v>
      </c>
      <c r="BD853" s="242">
        <f t="shared" si="113"/>
        <v>1.9805850600171659</v>
      </c>
      <c r="BE853" s="510">
        <f t="shared" si="107"/>
        <v>-168302.41120550918</v>
      </c>
      <c r="BF853" s="161">
        <f t="shared" si="108"/>
        <v>764846.80809469311</v>
      </c>
      <c r="BG853" s="2">
        <f t="shared" si="109"/>
        <v>1415077.6588959368</v>
      </c>
      <c r="BI853">
        <f t="shared" si="110"/>
        <v>0</v>
      </c>
      <c r="BJ853" s="90">
        <f t="shared" si="111"/>
        <v>1</v>
      </c>
      <c r="BP853" s="206">
        <f t="shared" si="114"/>
        <v>1415077.6588959368</v>
      </c>
    </row>
    <row r="854" spans="1:68">
      <c r="A854" s="11">
        <v>848</v>
      </c>
      <c r="C854" s="25">
        <v>0.91957652975839532</v>
      </c>
      <c r="D854" s="25">
        <v>8.0423470241604719E-2</v>
      </c>
      <c r="E854" s="426" t="e">
        <v>#REF!</v>
      </c>
      <c r="F854" s="25">
        <v>0.85277831021721173</v>
      </c>
      <c r="G854" s="25">
        <v>0.14722168978278821</v>
      </c>
      <c r="H854" s="426" t="e">
        <v>#REF!</v>
      </c>
      <c r="I854" s="25">
        <v>0.73805399579406283</v>
      </c>
      <c r="J854" s="25">
        <v>0.26194600420593711</v>
      </c>
      <c r="K854" s="426" t="e">
        <v>#REF!</v>
      </c>
      <c r="L854" s="25">
        <v>0.16500829315985194</v>
      </c>
      <c r="M854" s="25">
        <v>0.50072283484938118</v>
      </c>
      <c r="N854" s="25">
        <v>0.33426887199076688</v>
      </c>
      <c r="O854" s="25">
        <v>-10.916846289594536</v>
      </c>
      <c r="P854" s="25">
        <v>3.4254172337093748E-2</v>
      </c>
      <c r="Q854" s="25">
        <v>7.6503730666645212E-5</v>
      </c>
      <c r="R854" s="25">
        <v>1.04336401883277</v>
      </c>
      <c r="S854" s="146"/>
      <c r="T854">
        <v>1.0448418316849195</v>
      </c>
      <c r="U854">
        <v>0.45703443151454259</v>
      </c>
      <c r="V854">
        <v>0.35059409954627574</v>
      </c>
      <c r="W854">
        <v>1</v>
      </c>
      <c r="Y854" s="2">
        <v>2209.8609497873772</v>
      </c>
      <c r="Z854" s="2">
        <v>1322.4650907101022</v>
      </c>
      <c r="AA854" s="2">
        <v>2166.2104940622548</v>
      </c>
      <c r="AB854" s="2">
        <v>281.99015438544313</v>
      </c>
      <c r="AC854" s="2">
        <v>631.63006825382183</v>
      </c>
      <c r="AD854" s="2">
        <v>1545.7660087657334</v>
      </c>
      <c r="AE854" s="2">
        <v>652.68578693351651</v>
      </c>
      <c r="AF854" s="2">
        <v>938.35812678579168</v>
      </c>
      <c r="AG854" s="2">
        <v>101.79294827332939</v>
      </c>
      <c r="AH854" s="2">
        <v>451.26403030379163</v>
      </c>
      <c r="AI854" s="2">
        <v>419127.82774068339</v>
      </c>
      <c r="AJ854" s="2">
        <v>380849.36808975012</v>
      </c>
      <c r="AL854" s="25">
        <v>0.91178527006689902</v>
      </c>
      <c r="AM854" s="25">
        <v>0.91899999897706031</v>
      </c>
      <c r="AN854" s="25">
        <v>0.9063340212480484</v>
      </c>
      <c r="AO854" s="25">
        <v>0.89255356773730421</v>
      </c>
      <c r="AP854" s="25">
        <v>0.68649081820899138</v>
      </c>
      <c r="AQ854" s="25">
        <v>0.91178527006689902</v>
      </c>
      <c r="AR854" s="25">
        <v>0.91899999897706031</v>
      </c>
      <c r="AS854" s="25">
        <v>0.9063340212480484</v>
      </c>
      <c r="AT854" s="25">
        <v>0.89255356773730421</v>
      </c>
      <c r="AU854" s="25">
        <v>0.68649081820899138</v>
      </c>
      <c r="AW854" s="1">
        <v>13.428446143736249</v>
      </c>
      <c r="AX854" s="1">
        <v>15.437125965348212</v>
      </c>
      <c r="AY854" s="2">
        <v>1496862.5323426207</v>
      </c>
      <c r="AZ854" s="1">
        <v>15.159409093928472</v>
      </c>
      <c r="BA854" s="1">
        <v>17.141154855144549</v>
      </c>
      <c r="BB854" s="2">
        <v>1147149.430728548</v>
      </c>
      <c r="BC854" s="2">
        <f t="shared" si="112"/>
        <v>-349713.10161407269</v>
      </c>
      <c r="BD854" s="242">
        <f t="shared" si="113"/>
        <v>1.7309629501922235</v>
      </c>
      <c r="BE854" s="510">
        <f t="shared" si="107"/>
        <v>-202033.84571301023</v>
      </c>
      <c r="BF854" s="161">
        <f t="shared" si="108"/>
        <v>651688.85065517901</v>
      </c>
      <c r="BG854" s="2">
        <f t="shared" si="109"/>
        <v>1278356.0243000074</v>
      </c>
      <c r="BI854">
        <f t="shared" si="110"/>
        <v>0</v>
      </c>
      <c r="BJ854" s="90">
        <f t="shared" si="111"/>
        <v>1</v>
      </c>
      <c r="BP854" s="206">
        <f t="shared" si="114"/>
        <v>1278356.0243000074</v>
      </c>
    </row>
    <row r="855" spans="1:68">
      <c r="A855" s="11">
        <v>849</v>
      </c>
      <c r="C855" s="25">
        <v>0.91724299617591654</v>
      </c>
      <c r="D855" s="25">
        <v>8.2757003824083408E-2</v>
      </c>
      <c r="E855" s="426" t="e">
        <v>#REF!</v>
      </c>
      <c r="F855" s="25">
        <v>0.85363808138339914</v>
      </c>
      <c r="G855" s="25">
        <v>0.14636191861660089</v>
      </c>
      <c r="H855" s="426" t="e">
        <v>#REF!</v>
      </c>
      <c r="I855" s="25">
        <v>0.75491611266865899</v>
      </c>
      <c r="J855" s="25">
        <v>0.24508388733134104</v>
      </c>
      <c r="K855" s="426" t="e">
        <v>#REF!</v>
      </c>
      <c r="L855" s="25">
        <v>0.11359817162644348</v>
      </c>
      <c r="M855" s="25">
        <v>0.49985240122269126</v>
      </c>
      <c r="N855" s="25">
        <v>0.38654942715086527</v>
      </c>
      <c r="O855" s="25">
        <v>-11.08019365823092</v>
      </c>
      <c r="P855" s="25">
        <v>3.124025548249669E-2</v>
      </c>
      <c r="Q855" s="25">
        <v>5.724885429949553E-5</v>
      </c>
      <c r="R855" s="25">
        <v>1.084433917281816</v>
      </c>
      <c r="S855" s="146"/>
      <c r="T855">
        <v>1.0823788109147261</v>
      </c>
      <c r="U855">
        <v>0.45111936264497593</v>
      </c>
      <c r="V855">
        <v>0.32528103051095669</v>
      </c>
      <c r="W855">
        <v>1</v>
      </c>
      <c r="Y855" s="2">
        <v>44.786339059585856</v>
      </c>
      <c r="Z855" s="2">
        <v>1299.1760739190777</v>
      </c>
      <c r="AA855" s="2">
        <v>277.22539797715513</v>
      </c>
      <c r="AB855" s="2">
        <v>8432.0947193291049</v>
      </c>
      <c r="AC855" s="2">
        <v>155.25954726288688</v>
      </c>
      <c r="AD855" s="2">
        <v>1607.8293160255928</v>
      </c>
      <c r="AE855" s="2">
        <v>469.11422366998346</v>
      </c>
      <c r="AF855" s="2">
        <v>1115.624062653289</v>
      </c>
      <c r="AG855" s="2">
        <v>169.94959018525432</v>
      </c>
      <c r="AH855" s="2">
        <v>358.28941657914504</v>
      </c>
      <c r="AI855" s="2">
        <v>491752.89293086366</v>
      </c>
      <c r="AJ855" s="2">
        <v>473417.93029400072</v>
      </c>
      <c r="AL855" s="25">
        <v>0.9164664110034062</v>
      </c>
      <c r="AM855" s="25">
        <v>0.91347727907598453</v>
      </c>
      <c r="AN855" s="25">
        <v>0.90639466909876665</v>
      </c>
      <c r="AO855" s="25">
        <v>0.87982827058744362</v>
      </c>
      <c r="AP855" s="25">
        <v>0.77326665288743923</v>
      </c>
      <c r="AQ855" s="25">
        <v>0.9164664110034062</v>
      </c>
      <c r="AR855" s="25">
        <v>0.91347727907598453</v>
      </c>
      <c r="AS855" s="25">
        <v>0.90639466909876665</v>
      </c>
      <c r="AT855" s="25">
        <v>0.87982827058744362</v>
      </c>
      <c r="AU855" s="25">
        <v>0.77326665288743923</v>
      </c>
      <c r="AW855" s="1">
        <v>13.356983459399023</v>
      </c>
      <c r="AX855" s="1">
        <v>14.999776803621028</v>
      </c>
      <c r="AY855" s="2">
        <v>1534520.3211996038</v>
      </c>
      <c r="AZ855" s="1">
        <v>15.108365331613555</v>
      </c>
      <c r="BA855" s="1">
        <v>16.824911041091841</v>
      </c>
      <c r="BB855" s="2">
        <v>1308019.7627717655</v>
      </c>
      <c r="BC855" s="2">
        <f t="shared" si="112"/>
        <v>-226500.55842783838</v>
      </c>
      <c r="BD855" s="242">
        <f t="shared" si="113"/>
        <v>1.751381872214532</v>
      </c>
      <c r="BE855" s="510">
        <f t="shared" si="107"/>
        <v>-129326.76877684025</v>
      </c>
      <c r="BF855" s="161">
        <f t="shared" si="108"/>
        <v>602597.03230423992</v>
      </c>
      <c r="BG855" s="2">
        <f t="shared" si="109"/>
        <v>1109318.6902864033</v>
      </c>
      <c r="BI855">
        <f t="shared" si="110"/>
        <v>0</v>
      </c>
      <c r="BJ855" s="90">
        <f t="shared" si="111"/>
        <v>1</v>
      </c>
      <c r="BP855" s="206">
        <f t="shared" si="114"/>
        <v>1109318.6902864033</v>
      </c>
    </row>
    <row r="856" spans="1:68">
      <c r="A856" s="11">
        <v>850</v>
      </c>
      <c r="C856" s="25">
        <v>0.91922018225210622</v>
      </c>
      <c r="D856" s="25">
        <v>8.0779817747893765E-2</v>
      </c>
      <c r="E856" s="426" t="e">
        <v>#REF!</v>
      </c>
      <c r="F856" s="25">
        <v>0.85654299189698924</v>
      </c>
      <c r="G856" s="25">
        <v>0.14345700810301076</v>
      </c>
      <c r="H856" s="426" t="e">
        <v>#REF!</v>
      </c>
      <c r="I856" s="25">
        <v>0.75397450106211827</v>
      </c>
      <c r="J856" s="25">
        <v>0.24602549893788173</v>
      </c>
      <c r="K856" s="426" t="e">
        <v>#REF!</v>
      </c>
      <c r="L856" s="25">
        <v>0.13798510143697612</v>
      </c>
      <c r="M856" s="25">
        <v>0.50117010692447828</v>
      </c>
      <c r="N856" s="25">
        <v>0.3608447916385456</v>
      </c>
      <c r="O856" s="25">
        <v>-11.142514473341524</v>
      </c>
      <c r="P856" s="25">
        <v>3.734995746529967E-2</v>
      </c>
      <c r="Q856" s="25">
        <v>6.9525549113768422E-5</v>
      </c>
      <c r="R856" s="25">
        <v>1.0484219406995121</v>
      </c>
      <c r="S856" s="146"/>
      <c r="T856">
        <v>1.0555349459887697</v>
      </c>
      <c r="U856">
        <v>0.44461325804092405</v>
      </c>
      <c r="V856">
        <v>0.32783236608280991</v>
      </c>
      <c r="W856">
        <v>1</v>
      </c>
      <c r="Y856" s="2">
        <v>537.13879224159757</v>
      </c>
      <c r="Z856" s="2">
        <v>10979.258063081397</v>
      </c>
      <c r="AA856" s="2">
        <v>36.830106144683889</v>
      </c>
      <c r="AB856" s="2">
        <v>2306.628195948495</v>
      </c>
      <c r="AC856" s="2">
        <v>917.80691429560659</v>
      </c>
      <c r="AD856" s="2">
        <v>401.55555724607746</v>
      </c>
      <c r="AE856" s="2">
        <v>557.29715341903477</v>
      </c>
      <c r="AF856" s="2">
        <v>960.42346377419301</v>
      </c>
      <c r="AG856" s="2">
        <v>182.78889890863906</v>
      </c>
      <c r="AH856" s="2">
        <v>660.70573474112973</v>
      </c>
      <c r="AI856" s="2">
        <v>401160.53743480862</v>
      </c>
      <c r="AJ856" s="2">
        <v>357786.40503648948</v>
      </c>
      <c r="AL856" s="25">
        <v>0.91369602991539556</v>
      </c>
      <c r="AM856" s="25">
        <v>0.91742791681019398</v>
      </c>
      <c r="AN856" s="25">
        <v>0.91700608963820984</v>
      </c>
      <c r="AO856" s="25">
        <v>0.84379600380026687</v>
      </c>
      <c r="AP856" s="25">
        <v>0.72782377206860782</v>
      </c>
      <c r="AQ856" s="25">
        <v>0.91369602991539556</v>
      </c>
      <c r="AR856" s="25">
        <v>0.91742791681019398</v>
      </c>
      <c r="AS856" s="25">
        <v>0.91700608963820984</v>
      </c>
      <c r="AT856" s="25">
        <v>0.84379600380026687</v>
      </c>
      <c r="AU856" s="25">
        <v>0.72782377206860782</v>
      </c>
      <c r="AW856" s="1">
        <v>13.441957401558914</v>
      </c>
      <c r="AX856" s="1">
        <v>15.316166700851912</v>
      </c>
      <c r="AY856" s="2">
        <v>1467474.4784683338</v>
      </c>
      <c r="AZ856" s="1">
        <v>15.262998529393927</v>
      </c>
      <c r="BA856" s="1">
        <v>17.132606637641185</v>
      </c>
      <c r="BB856" s="2">
        <v>1006577.148407537</v>
      </c>
      <c r="BC856" s="2">
        <f t="shared" si="112"/>
        <v>-460897.33006079681</v>
      </c>
      <c r="BD856" s="242">
        <f t="shared" si="113"/>
        <v>1.8210411278350129</v>
      </c>
      <c r="BE856" s="510">
        <f t="shared" si="107"/>
        <v>-253095.50839675177</v>
      </c>
      <c r="BF856" s="161">
        <f t="shared" si="108"/>
        <v>683238.7057810924</v>
      </c>
      <c r="BG856" s="2">
        <f t="shared" si="109"/>
        <v>1435502.6162954913</v>
      </c>
      <c r="BI856">
        <f t="shared" si="110"/>
        <v>0</v>
      </c>
      <c r="BJ856" s="90">
        <f t="shared" si="111"/>
        <v>1</v>
      </c>
      <c r="BP856" s="206">
        <f t="shared" si="114"/>
        <v>1435502.6162954913</v>
      </c>
    </row>
    <row r="857" spans="1:68">
      <c r="A857" s="11">
        <v>851</v>
      </c>
      <c r="C857" s="25">
        <v>0.92028252630581997</v>
      </c>
      <c r="D857" s="25">
        <v>7.9717473694180016E-2</v>
      </c>
      <c r="E857" s="426" t="e">
        <v>#REF!</v>
      </c>
      <c r="F857" s="25">
        <v>0.85327414497857279</v>
      </c>
      <c r="G857" s="25">
        <v>0.14672585502142724</v>
      </c>
      <c r="H857" s="426" t="e">
        <v>#REF!</v>
      </c>
      <c r="I857" s="25">
        <v>0.77979558353381118</v>
      </c>
      <c r="J857" s="25">
        <v>0.22020441646618882</v>
      </c>
      <c r="K857" s="426" t="e">
        <v>#REF!</v>
      </c>
      <c r="L857" s="25">
        <v>0.16637448301371255</v>
      </c>
      <c r="M857" s="25">
        <v>0.49797785260016192</v>
      </c>
      <c r="N857" s="25">
        <v>0.33564766438612553</v>
      </c>
      <c r="O857" s="25">
        <v>-11.131189924714898</v>
      </c>
      <c r="P857" s="25">
        <v>3.371988313081669E-2</v>
      </c>
      <c r="Q857" s="25">
        <v>6.0373829507391859E-5</v>
      </c>
      <c r="R857" s="25">
        <v>1.0827915220778928</v>
      </c>
      <c r="S857" s="146"/>
      <c r="T857">
        <v>1.052848917675776</v>
      </c>
      <c r="U857">
        <v>0.45251619632986112</v>
      </c>
      <c r="V857">
        <v>0.29507537331145794</v>
      </c>
      <c r="W857">
        <v>1</v>
      </c>
      <c r="Y857" s="2">
        <v>459.84021634799069</v>
      </c>
      <c r="Z857" s="2">
        <v>2322.8027659265445</v>
      </c>
      <c r="AA857" s="2">
        <v>912.68931063506466</v>
      </c>
      <c r="AB857" s="2">
        <v>1567.470331700235</v>
      </c>
      <c r="AC857" s="2">
        <v>2155.5154901876658</v>
      </c>
      <c r="AD857" s="2">
        <v>1901.4204061986511</v>
      </c>
      <c r="AE857" s="2">
        <v>560.65191641548154</v>
      </c>
      <c r="AF857" s="2">
        <v>795.13751560537469</v>
      </c>
      <c r="AG857" s="2">
        <v>112.29353592017659</v>
      </c>
      <c r="AH857" s="2">
        <v>454.94235488575896</v>
      </c>
      <c r="AI857" s="2">
        <v>521383.99456521717</v>
      </c>
      <c r="AJ857" s="2">
        <v>489473.6589687193</v>
      </c>
      <c r="AL857" s="25">
        <v>0.91842447291421081</v>
      </c>
      <c r="AM857" s="25">
        <v>0.91386730458373833</v>
      </c>
      <c r="AN857" s="25">
        <v>0.91249851063053633</v>
      </c>
      <c r="AO857" s="25">
        <v>0.84829540977780482</v>
      </c>
      <c r="AP857" s="25">
        <v>0.66550386516521098</v>
      </c>
      <c r="AQ857" s="25">
        <v>0.91842447291421081</v>
      </c>
      <c r="AR857" s="25">
        <v>0.91386730458373833</v>
      </c>
      <c r="AS857" s="25">
        <v>0.91249851063053633</v>
      </c>
      <c r="AT857" s="25">
        <v>0.84829540977780482</v>
      </c>
      <c r="AU857" s="25">
        <v>0.66550386516521098</v>
      </c>
      <c r="AW857" s="1">
        <v>13.324512517052577</v>
      </c>
      <c r="AX857" s="1">
        <v>15.318256295590983</v>
      </c>
      <c r="AY857" s="2">
        <v>1791110.9949527432</v>
      </c>
      <c r="AZ857" s="1">
        <v>15.273022549010422</v>
      </c>
      <c r="BA857" s="1">
        <v>17.233531645034212</v>
      </c>
      <c r="BB857" s="2">
        <v>1317737.8985734219</v>
      </c>
      <c r="BC857" s="2">
        <f t="shared" si="112"/>
        <v>-473373.0963793213</v>
      </c>
      <c r="BD857" s="242">
        <f t="shared" si="113"/>
        <v>1.948510031957845</v>
      </c>
      <c r="BE857" s="510">
        <f t="shared" si="107"/>
        <v>-242941.0619475643</v>
      </c>
      <c r="BF857" s="161">
        <f t="shared" si="108"/>
        <v>340811.00777566922</v>
      </c>
      <c r="BG857" s="2">
        <f t="shared" si="109"/>
        <v>1125945.7092682458</v>
      </c>
      <c r="BI857">
        <f t="shared" si="110"/>
        <v>0</v>
      </c>
      <c r="BJ857" s="90">
        <f t="shared" si="111"/>
        <v>1</v>
      </c>
      <c r="BP857" s="206">
        <f t="shared" si="114"/>
        <v>1125945.7092682458</v>
      </c>
    </row>
    <row r="858" spans="1:68">
      <c r="A858" s="11">
        <v>852</v>
      </c>
      <c r="C858" s="25">
        <v>0.92389778145011736</v>
      </c>
      <c r="D858" s="25">
        <v>7.6102218549882625E-2</v>
      </c>
      <c r="E858" s="426" t="e">
        <v>#REF!</v>
      </c>
      <c r="F858" s="25">
        <v>0.85280672156948145</v>
      </c>
      <c r="G858" s="25">
        <v>0.14719327843051849</v>
      </c>
      <c r="H858" s="426" t="e">
        <v>#REF!</v>
      </c>
      <c r="I858" s="25">
        <v>0.72941073478077401</v>
      </c>
      <c r="J858" s="25">
        <v>0.27058926521922599</v>
      </c>
      <c r="K858" s="426" t="e">
        <v>#REF!</v>
      </c>
      <c r="L858" s="25">
        <v>0.14942301186883988</v>
      </c>
      <c r="M858" s="25">
        <v>0.50165455176176121</v>
      </c>
      <c r="N858" s="25">
        <v>0.3489224363693989</v>
      </c>
      <c r="O858" s="25">
        <v>-11.704831411346943</v>
      </c>
      <c r="P858" s="25">
        <v>3.6126810528473545E-2</v>
      </c>
      <c r="Q858" s="25">
        <v>3.7637661653611666E-5</v>
      </c>
      <c r="R858" s="25">
        <v>1.138639059100055</v>
      </c>
      <c r="S858" s="146"/>
      <c r="T858">
        <v>0.99731530887353659</v>
      </c>
      <c r="U858">
        <v>0.45516987039771339</v>
      </c>
      <c r="V858">
        <v>0.35895180847806557</v>
      </c>
      <c r="W858">
        <v>1</v>
      </c>
      <c r="Y858" s="2">
        <v>71.884623882252654</v>
      </c>
      <c r="Z858" s="2">
        <v>5177.139482825406</v>
      </c>
      <c r="AA858" s="2">
        <v>532.6288810892496</v>
      </c>
      <c r="AB858" s="2">
        <v>5570.8953479427819</v>
      </c>
      <c r="AC858" s="2">
        <v>54.10888591326669</v>
      </c>
      <c r="AD858" s="2">
        <v>1515.2557091594072</v>
      </c>
      <c r="AE858" s="2">
        <v>560.62642886822107</v>
      </c>
      <c r="AF858" s="2">
        <v>1181.6252043934639</v>
      </c>
      <c r="AG858" s="2">
        <v>224.4789670080138</v>
      </c>
      <c r="AH858" s="2">
        <v>450.82124479595052</v>
      </c>
      <c r="AI858" s="2">
        <v>503294.90525398025</v>
      </c>
      <c r="AJ858" s="2">
        <v>477192.69261717371</v>
      </c>
      <c r="AL858" s="25">
        <v>0.92286401842482824</v>
      </c>
      <c r="AM858" s="25">
        <v>0.91762249116829098</v>
      </c>
      <c r="AN858" s="25">
        <v>0.90584573684569292</v>
      </c>
      <c r="AO858" s="25">
        <v>0.89522976857055814</v>
      </c>
      <c r="AP858" s="25">
        <v>0.81078167134142354</v>
      </c>
      <c r="AQ858" s="25">
        <v>0.92286401842482824</v>
      </c>
      <c r="AR858" s="25">
        <v>0.91762249116829098</v>
      </c>
      <c r="AS858" s="25">
        <v>0.90584573684569292</v>
      </c>
      <c r="AT858" s="25">
        <v>0.89522976857055814</v>
      </c>
      <c r="AU858" s="25">
        <v>0.81078167134142354</v>
      </c>
      <c r="AW858" s="1">
        <v>13.649333865285703</v>
      </c>
      <c r="AX858" s="1">
        <v>15.148205649577402</v>
      </c>
      <c r="AY858" s="2">
        <v>1676115.2035911016</v>
      </c>
      <c r="AZ858" s="1">
        <v>15.423067434440629</v>
      </c>
      <c r="BA858" s="1">
        <v>17.008188672222555</v>
      </c>
      <c r="BB858" s="2">
        <v>1310960.2398931088</v>
      </c>
      <c r="BC858" s="2">
        <f t="shared" si="112"/>
        <v>-365154.96369799273</v>
      </c>
      <c r="BD858" s="242">
        <f t="shared" si="113"/>
        <v>1.7737335691549259</v>
      </c>
      <c r="BE858" s="510">
        <f t="shared" si="107"/>
        <v>-205867.98944779878</v>
      </c>
      <c r="BF858" s="161">
        <f t="shared" si="108"/>
        <v>507778.21485461085</v>
      </c>
      <c r="BG858" s="2">
        <f t="shared" si="109"/>
        <v>1156730.5496173918</v>
      </c>
      <c r="BI858">
        <f t="shared" si="110"/>
        <v>0</v>
      </c>
      <c r="BJ858" s="90">
        <f t="shared" si="111"/>
        <v>1</v>
      </c>
      <c r="BP858" s="206">
        <f t="shared" si="114"/>
        <v>1156730.5496173918</v>
      </c>
    </row>
    <row r="859" spans="1:68">
      <c r="A859" s="11">
        <v>853</v>
      </c>
      <c r="C859" s="25">
        <v>0.91801956945372809</v>
      </c>
      <c r="D859" s="25">
        <v>8.1980430546271868E-2</v>
      </c>
      <c r="E859" s="426" t="e">
        <v>#REF!</v>
      </c>
      <c r="F859" s="25">
        <v>0.85596607523187218</v>
      </c>
      <c r="G859" s="25">
        <v>0.14403392476812785</v>
      </c>
      <c r="H859" s="426" t="e">
        <v>#REF!</v>
      </c>
      <c r="I859" s="25">
        <v>0.74961412080375256</v>
      </c>
      <c r="J859" s="25">
        <v>0.2503858791962475</v>
      </c>
      <c r="K859" s="426" t="e">
        <v>#REF!</v>
      </c>
      <c r="L859" s="25">
        <v>0.14539668291927521</v>
      </c>
      <c r="M859" s="25">
        <v>0.49768803527479744</v>
      </c>
      <c r="N859" s="25">
        <v>0.35691528180592735</v>
      </c>
      <c r="O859" s="25">
        <v>-11.232481799709282</v>
      </c>
      <c r="P859" s="25">
        <v>3.2695149525708171E-2</v>
      </c>
      <c r="Q859" s="25">
        <v>5.2259674851952446E-5</v>
      </c>
      <c r="R859" s="25">
        <v>1.094495162217485</v>
      </c>
      <c r="S859" s="146"/>
      <c r="T859">
        <v>1.0487338590720929</v>
      </c>
      <c r="U859">
        <v>0.44962047810760575</v>
      </c>
      <c r="V859">
        <v>0.33228477316805577</v>
      </c>
      <c r="W859">
        <v>1</v>
      </c>
      <c r="Y859" s="2">
        <v>348.33739508505357</v>
      </c>
      <c r="Z859" s="2">
        <v>74.607338038499236</v>
      </c>
      <c r="AA859" s="2">
        <v>305.15855544582593</v>
      </c>
      <c r="AB859" s="2">
        <v>2709.0502335624988</v>
      </c>
      <c r="AC859" s="2">
        <v>1143.4101018587919</v>
      </c>
      <c r="AD859" s="2">
        <v>524.99738007298356</v>
      </c>
      <c r="AE859" s="2">
        <v>554.08919688770163</v>
      </c>
      <c r="AF859" s="2">
        <v>1331.6372757527849</v>
      </c>
      <c r="AG859" s="2">
        <v>102.03098463108401</v>
      </c>
      <c r="AH859" s="2">
        <v>409.70547360934125</v>
      </c>
      <c r="AI859" s="2">
        <v>500649.11077752203</v>
      </c>
      <c r="AJ859" s="2">
        <v>465661.22709562309</v>
      </c>
      <c r="AL859" s="25">
        <v>0.92384813855002279</v>
      </c>
      <c r="AM859" s="25">
        <v>0.91635262746083468</v>
      </c>
      <c r="AN859" s="25">
        <v>0.91105397373211205</v>
      </c>
      <c r="AO859" s="25">
        <v>0.85851146276473012</v>
      </c>
      <c r="AP859" s="25">
        <v>0.71967509399514107</v>
      </c>
      <c r="AQ859" s="25">
        <v>0.92384813855002279</v>
      </c>
      <c r="AR859" s="25">
        <v>0.91635262746083468</v>
      </c>
      <c r="AS859" s="25">
        <v>0.91105397373211205</v>
      </c>
      <c r="AT859" s="25">
        <v>0.85851146276473012</v>
      </c>
      <c r="AU859" s="25">
        <v>0.71967509399514107</v>
      </c>
      <c r="AW859" s="1">
        <v>13.359240618059532</v>
      </c>
      <c r="AX859" s="1">
        <v>15.120697889548083</v>
      </c>
      <c r="AY859" s="2">
        <v>1626699.3749513263</v>
      </c>
      <c r="AZ859" s="1">
        <v>15.203318204967118</v>
      </c>
      <c r="BA859" s="1">
        <v>16.979677023494443</v>
      </c>
      <c r="BB859" s="2">
        <v>1252189.02847038</v>
      </c>
      <c r="BC859" s="2">
        <f t="shared" si="112"/>
        <v>-374510.34648094629</v>
      </c>
      <c r="BD859" s="242">
        <f t="shared" si="113"/>
        <v>1.8440775869075861</v>
      </c>
      <c r="BE859" s="510">
        <f t="shared" si="107"/>
        <v>-203088.17217879591</v>
      </c>
      <c r="BF859" s="161">
        <f t="shared" si="108"/>
        <v>510779.12393819867</v>
      </c>
      <c r="BG859" s="2">
        <f t="shared" si="109"/>
        <v>1180341.884324359</v>
      </c>
      <c r="BI859">
        <f t="shared" si="110"/>
        <v>0</v>
      </c>
      <c r="BJ859" s="90">
        <f t="shared" si="111"/>
        <v>1</v>
      </c>
      <c r="BP859" s="206">
        <f t="shared" si="114"/>
        <v>1180341.884324359</v>
      </c>
    </row>
    <row r="860" spans="1:68">
      <c r="A860" s="11">
        <v>854</v>
      </c>
      <c r="C860" s="25">
        <v>0.92077725462932847</v>
      </c>
      <c r="D860" s="25">
        <v>7.9222745370671505E-2</v>
      </c>
      <c r="E860" s="426" t="e">
        <v>#REF!</v>
      </c>
      <c r="F860" s="25">
        <v>0.85914423805596973</v>
      </c>
      <c r="G860" s="25">
        <v>0.14085576194403024</v>
      </c>
      <c r="H860" s="426" t="e">
        <v>#REF!</v>
      </c>
      <c r="I860" s="25">
        <v>0.75836394085231484</v>
      </c>
      <c r="J860" s="25">
        <v>0.24163605914768516</v>
      </c>
      <c r="K860" s="426" t="e">
        <v>#REF!</v>
      </c>
      <c r="L860" s="25">
        <v>0.15031980689107899</v>
      </c>
      <c r="M860" s="25">
        <v>0.50839569933716111</v>
      </c>
      <c r="N860" s="25">
        <v>0.3412844937717599</v>
      </c>
      <c r="O860" s="25">
        <v>-10.762314727422011</v>
      </c>
      <c r="P860" s="25">
        <v>3.3574432552546614E-2</v>
      </c>
      <c r="Q860" s="25">
        <v>8.6775298159531226E-5</v>
      </c>
      <c r="R860" s="25">
        <v>1.0300455134801298</v>
      </c>
      <c r="S860" s="146"/>
      <c r="T860">
        <v>1.0494102541549197</v>
      </c>
      <c r="U860">
        <v>0.44453818542827273</v>
      </c>
      <c r="V860">
        <v>0.32295031028523585</v>
      </c>
      <c r="W860">
        <v>1</v>
      </c>
      <c r="Y860" s="2">
        <v>150.60267051163191</v>
      </c>
      <c r="Z860" s="2">
        <v>1566.2284950449357</v>
      </c>
      <c r="AA860" s="2">
        <v>14.832197353943569</v>
      </c>
      <c r="AB860" s="2">
        <v>7522.9884477083524</v>
      </c>
      <c r="AC860" s="2">
        <v>18.012832354018716</v>
      </c>
      <c r="AD860" s="2">
        <v>993.90145338371099</v>
      </c>
      <c r="AE860" s="2">
        <v>628.84866263104811</v>
      </c>
      <c r="AF860" s="2">
        <v>1031.4657320514875</v>
      </c>
      <c r="AG860" s="2">
        <v>96.994991460588864</v>
      </c>
      <c r="AH860" s="2">
        <v>654.79613263073747</v>
      </c>
      <c r="AI860" s="2">
        <v>511444.35523140646</v>
      </c>
      <c r="AJ860" s="2">
        <v>490490.52075833961</v>
      </c>
      <c r="AL860" s="25">
        <v>0.92191669262294607</v>
      </c>
      <c r="AM860" s="25">
        <v>0.91190074519542519</v>
      </c>
      <c r="AN860" s="25">
        <v>0.90160168471297808</v>
      </c>
      <c r="AO860" s="25">
        <v>0.88397635331239122</v>
      </c>
      <c r="AP860" s="25">
        <v>0.73053277889726109</v>
      </c>
      <c r="AQ860" s="25">
        <v>0.92191669262294607</v>
      </c>
      <c r="AR860" s="25">
        <v>0.91190074519542519</v>
      </c>
      <c r="AS860" s="25">
        <v>0.90160168471297808</v>
      </c>
      <c r="AT860" s="25">
        <v>0.88397635331239122</v>
      </c>
      <c r="AU860" s="25">
        <v>0.73053277889726109</v>
      </c>
      <c r="AW860" s="1">
        <v>13.675689460295423</v>
      </c>
      <c r="AX860" s="1">
        <v>15.485398939115804</v>
      </c>
      <c r="AY860" s="2">
        <v>1832048.9230481451</v>
      </c>
      <c r="AZ860" s="1">
        <v>15.465746832676373</v>
      </c>
      <c r="BA860" s="1">
        <v>17.303157169466019</v>
      </c>
      <c r="BB860" s="2">
        <v>1465649.1723568782</v>
      </c>
      <c r="BC860" s="2">
        <f t="shared" si="112"/>
        <v>-366399.75069126696</v>
      </c>
      <c r="BD860" s="242">
        <f t="shared" si="113"/>
        <v>1.7900573723809501</v>
      </c>
      <c r="BE860" s="510">
        <f t="shared" si="107"/>
        <v>-204686.03763460371</v>
      </c>
      <c r="BF860" s="161">
        <f t="shared" si="108"/>
        <v>356061.39059912274</v>
      </c>
      <c r="BG860" s="2">
        <f t="shared" si="109"/>
        <v>1008870.3208713417</v>
      </c>
      <c r="BI860">
        <f t="shared" si="110"/>
        <v>0</v>
      </c>
      <c r="BJ860" s="90">
        <f t="shared" si="111"/>
        <v>1</v>
      </c>
      <c r="BP860" s="206">
        <f t="shared" si="114"/>
        <v>1008870.3208713417</v>
      </c>
    </row>
    <row r="861" spans="1:68">
      <c r="A861" s="11">
        <v>855</v>
      </c>
      <c r="C861" s="25">
        <v>0.92197654386566563</v>
      </c>
      <c r="D861" s="25">
        <v>7.8023456134334326E-2</v>
      </c>
      <c r="E861" s="426" t="e">
        <v>#REF!</v>
      </c>
      <c r="F861" s="25">
        <v>0.85699821662727205</v>
      </c>
      <c r="G861" s="25">
        <v>0.14300178337272801</v>
      </c>
      <c r="H861" s="426" t="e">
        <v>#REF!</v>
      </c>
      <c r="I861" s="25">
        <v>0.72513564870125913</v>
      </c>
      <c r="J861" s="25">
        <v>0.27486435129874087</v>
      </c>
      <c r="K861" s="426" t="e">
        <v>#REF!</v>
      </c>
      <c r="L861" s="25">
        <v>0.14397497358345407</v>
      </c>
      <c r="M861" s="25">
        <v>0.4992603378041725</v>
      </c>
      <c r="N861" s="25">
        <v>0.35676468861237348</v>
      </c>
      <c r="O861" s="25">
        <v>-11.386247788893877</v>
      </c>
      <c r="P861" s="25">
        <v>3.7025970548313733E-2</v>
      </c>
      <c r="Q861" s="25">
        <v>5.3750530251299844E-5</v>
      </c>
      <c r="R861" s="25">
        <v>1.0883605504638691</v>
      </c>
      <c r="S861" s="146"/>
      <c r="T861">
        <v>1.0027400294971034</v>
      </c>
      <c r="U861">
        <v>0.4442464297722406</v>
      </c>
      <c r="V861">
        <v>0.3648425143540206</v>
      </c>
      <c r="W861">
        <v>1</v>
      </c>
      <c r="Y861" s="2">
        <v>919.28044231936747</v>
      </c>
      <c r="Z861" s="2">
        <v>1939.7304051493936</v>
      </c>
      <c r="AA861" s="2">
        <v>119.36475937320117</v>
      </c>
      <c r="AB861" s="2">
        <v>457.97235122494556</v>
      </c>
      <c r="AC861" s="2">
        <v>11.229057447291538</v>
      </c>
      <c r="AD861" s="2">
        <v>1512.1259296939011</v>
      </c>
      <c r="AE861" s="2">
        <v>588.75501563991008</v>
      </c>
      <c r="AF861" s="2">
        <v>1093.7966806308054</v>
      </c>
      <c r="AG861" s="2">
        <v>79.360101560880864</v>
      </c>
      <c r="AH861" s="2">
        <v>432.15550871778964</v>
      </c>
      <c r="AI861" s="2">
        <v>458530.10461567098</v>
      </c>
      <c r="AJ861" s="2">
        <v>421629.93172792671</v>
      </c>
      <c r="AL861" s="25">
        <v>0.9129112719307596</v>
      </c>
      <c r="AM861" s="25">
        <v>0.9123347717628203</v>
      </c>
      <c r="AN861" s="25">
        <v>0.91883340547153225</v>
      </c>
      <c r="AO861" s="25">
        <v>0.87539061237068772</v>
      </c>
      <c r="AP861" s="25">
        <v>0.56309102534644762</v>
      </c>
      <c r="AQ861" s="25">
        <v>0.9129112719307596</v>
      </c>
      <c r="AR861" s="25">
        <v>0.9123347717628203</v>
      </c>
      <c r="AS861" s="25">
        <v>0.91883340547153225</v>
      </c>
      <c r="AT861" s="25">
        <v>0.87539061237068772</v>
      </c>
      <c r="AU861" s="25">
        <v>0.56309102534644762</v>
      </c>
      <c r="AW861" s="1">
        <v>12.895178925296852</v>
      </c>
      <c r="AX861" s="1">
        <v>15.165045083228531</v>
      </c>
      <c r="AY861" s="2">
        <v>1513489.748315043</v>
      </c>
      <c r="AZ861" s="1">
        <v>14.86552430255921</v>
      </c>
      <c r="BA861" s="1">
        <v>17.033367203195741</v>
      </c>
      <c r="BB861" s="2">
        <v>1122241.3591454378</v>
      </c>
      <c r="BC861" s="2">
        <f t="shared" si="112"/>
        <v>-391248.38916960522</v>
      </c>
      <c r="BD861" s="242">
        <f t="shared" si="113"/>
        <v>1.9703453772623583</v>
      </c>
      <c r="BE861" s="510">
        <f t="shared" si="107"/>
        <v>-198568.43053232346</v>
      </c>
      <c r="BF861" s="161">
        <f t="shared" si="108"/>
        <v>549738.87973245326</v>
      </c>
      <c r="BG861" s="2">
        <f t="shared" si="109"/>
        <v>1256242.5292640356</v>
      </c>
      <c r="BI861">
        <f t="shared" si="110"/>
        <v>0</v>
      </c>
      <c r="BJ861" s="90">
        <f t="shared" si="111"/>
        <v>1</v>
      </c>
      <c r="BP861" s="206">
        <f t="shared" si="114"/>
        <v>1256242.5292640356</v>
      </c>
    </row>
    <row r="862" spans="1:68">
      <c r="A862" s="11">
        <v>856</v>
      </c>
      <c r="C862" s="25">
        <v>0.92616593564149285</v>
      </c>
      <c r="D862" s="25">
        <v>7.3834064358507145E-2</v>
      </c>
      <c r="E862" s="426" t="e">
        <v>#REF!</v>
      </c>
      <c r="F862" s="25">
        <v>0.85942192188973277</v>
      </c>
      <c r="G862" s="25">
        <v>0.14057807811026721</v>
      </c>
      <c r="H862" s="426" t="e">
        <v>#REF!</v>
      </c>
      <c r="I862" s="25">
        <v>0.76776626975711959</v>
      </c>
      <c r="J862" s="25">
        <v>0.23223373024288044</v>
      </c>
      <c r="K862" s="426" t="e">
        <v>#REF!</v>
      </c>
      <c r="L862" s="25">
        <v>0.11392766209451388</v>
      </c>
      <c r="M862" s="25">
        <v>0.50048308393765772</v>
      </c>
      <c r="N862" s="25">
        <v>0.38558925396782839</v>
      </c>
      <c r="O862" s="25">
        <v>-11.34166678590908</v>
      </c>
      <c r="P862" s="25">
        <v>3.4855069724048622E-2</v>
      </c>
      <c r="Q862" s="25">
        <v>5.1303383258759547E-5</v>
      </c>
      <c r="R862" s="25">
        <v>1.0915179004768363</v>
      </c>
      <c r="S862" s="146"/>
      <c r="T862">
        <v>0.99190001707769748</v>
      </c>
      <c r="U862">
        <v>0.4353070201792239</v>
      </c>
      <c r="V862">
        <v>0.308702775566154</v>
      </c>
      <c r="W862">
        <v>1</v>
      </c>
      <c r="Y862" s="2">
        <v>705.34252157018648</v>
      </c>
      <c r="Z862" s="2">
        <v>5872.2392638524252</v>
      </c>
      <c r="AA862" s="2">
        <v>1203.661970321544</v>
      </c>
      <c r="AB862" s="2">
        <v>1100.2603319723326</v>
      </c>
      <c r="AC862" s="2">
        <v>1264.312368358959</v>
      </c>
      <c r="AD862" s="2">
        <v>385.81970661817013</v>
      </c>
      <c r="AE862" s="2">
        <v>525.39845452792213</v>
      </c>
      <c r="AF862" s="2">
        <v>1221.9216886061913</v>
      </c>
      <c r="AG862" s="2">
        <v>138.21985973764754</v>
      </c>
      <c r="AH862" s="2">
        <v>202.48942516990945</v>
      </c>
      <c r="AI862" s="2">
        <v>427131.25578329596</v>
      </c>
      <c r="AJ862" s="2">
        <v>398218.88813382742</v>
      </c>
      <c r="AL862" s="25">
        <v>0.91126030068016883</v>
      </c>
      <c r="AM862" s="25">
        <v>0.91480320602594678</v>
      </c>
      <c r="AN862" s="25">
        <v>0.91539688620552706</v>
      </c>
      <c r="AO862" s="25">
        <v>0.85197639620818943</v>
      </c>
      <c r="AP862" s="25">
        <v>0.7479226607089704</v>
      </c>
      <c r="AQ862" s="25">
        <v>0.91126030068016883</v>
      </c>
      <c r="AR862" s="25">
        <v>0.91480320602594678</v>
      </c>
      <c r="AS862" s="25">
        <v>0.91539688620552706</v>
      </c>
      <c r="AT862" s="25">
        <v>0.85197639620818943</v>
      </c>
      <c r="AU862" s="25">
        <v>0.7479226607089704</v>
      </c>
      <c r="AW862" s="1">
        <v>13.359371417835348</v>
      </c>
      <c r="AX862" s="1">
        <v>15.13717475552161</v>
      </c>
      <c r="AY862" s="2">
        <v>1394307.5063855958</v>
      </c>
      <c r="AZ862" s="1">
        <v>15.420670387859033</v>
      </c>
      <c r="BA862" s="1">
        <v>17.238274310240858</v>
      </c>
      <c r="BB862" s="2">
        <v>949056.76788004732</v>
      </c>
      <c r="BC862" s="2">
        <f t="shared" si="112"/>
        <v>-445250.73850554845</v>
      </c>
      <c r="BD862" s="242">
        <f t="shared" si="113"/>
        <v>2.0612989700236852</v>
      </c>
      <c r="BE862" s="510">
        <f t="shared" si="107"/>
        <v>-216004.92940644719</v>
      </c>
      <c r="BF862" s="161">
        <f t="shared" si="108"/>
        <v>743191.92046806007</v>
      </c>
      <c r="BG862" s="2">
        <f t="shared" si="109"/>
        <v>1518250.4941773983</v>
      </c>
      <c r="BI862">
        <f t="shared" si="110"/>
        <v>0</v>
      </c>
      <c r="BJ862" s="90">
        <f t="shared" si="111"/>
        <v>1</v>
      </c>
      <c r="BP862" s="206">
        <f t="shared" si="114"/>
        <v>1518250.4941773983</v>
      </c>
    </row>
    <row r="863" spans="1:68">
      <c r="A863" s="11">
        <v>857</v>
      </c>
      <c r="C863" s="25">
        <v>0.9228213349320965</v>
      </c>
      <c r="D863" s="25">
        <v>7.7178665067903537E-2</v>
      </c>
      <c r="E863" s="426" t="e">
        <v>#REF!</v>
      </c>
      <c r="F863" s="25">
        <v>0.8511671346651889</v>
      </c>
      <c r="G863" s="25">
        <v>0.1488328653348111</v>
      </c>
      <c r="H863" s="426" t="e">
        <v>#REF!</v>
      </c>
      <c r="I863" s="25">
        <v>0.75316685697084296</v>
      </c>
      <c r="J863" s="25">
        <v>0.24683314302915699</v>
      </c>
      <c r="K863" s="426" t="e">
        <v>#REF!</v>
      </c>
      <c r="L863" s="25">
        <v>0.14526043965598023</v>
      </c>
      <c r="M863" s="25">
        <v>0.49923014819040934</v>
      </c>
      <c r="N863" s="25">
        <v>0.35550941215361043</v>
      </c>
      <c r="O863" s="25">
        <v>-11.062325920772933</v>
      </c>
      <c r="P863" s="25">
        <v>3.3017662253174998E-2</v>
      </c>
      <c r="Q863" s="25">
        <v>6.2798202586136388E-5</v>
      </c>
      <c r="R863" s="25">
        <v>1.0748610950516215</v>
      </c>
      <c r="S863" s="146"/>
      <c r="T863">
        <v>0.99468003016268902</v>
      </c>
      <c r="U863">
        <v>0.45844913140919019</v>
      </c>
      <c r="V863">
        <v>0.32882465210792927</v>
      </c>
      <c r="W863">
        <v>1</v>
      </c>
      <c r="Y863" s="2">
        <v>148.68828006578011</v>
      </c>
      <c r="Z863" s="2">
        <v>12958.778400262601</v>
      </c>
      <c r="AA863" s="2">
        <v>7446.3882667466087</v>
      </c>
      <c r="AB863" s="2">
        <v>6063.4090914209164</v>
      </c>
      <c r="AC863" s="2">
        <v>2048.4228482306476</v>
      </c>
      <c r="AD863" s="2">
        <v>623.24250766850901</v>
      </c>
      <c r="AE863" s="2">
        <v>515.0627455580078</v>
      </c>
      <c r="AF863" s="2">
        <v>1252.883837866053</v>
      </c>
      <c r="AG863" s="2">
        <v>184.48944643647175</v>
      </c>
      <c r="AH863" s="2">
        <v>200.4371163772249</v>
      </c>
      <c r="AI863" s="2">
        <v>420130.60001058382</v>
      </c>
      <c r="AJ863" s="2">
        <v>393684.01193473837</v>
      </c>
      <c r="AL863" s="25">
        <v>0.91534821284991108</v>
      </c>
      <c r="AM863" s="25">
        <v>0.9132926238104343</v>
      </c>
      <c r="AN863" s="25">
        <v>0.91252968608120211</v>
      </c>
      <c r="AO863" s="25">
        <v>0.86854779815996452</v>
      </c>
      <c r="AP863" s="25">
        <v>0.75177557609055778</v>
      </c>
      <c r="AQ863" s="25">
        <v>0.91534821284991108</v>
      </c>
      <c r="AR863" s="25">
        <v>0.9132926238104343</v>
      </c>
      <c r="AS863" s="25">
        <v>0.91252968608120211</v>
      </c>
      <c r="AT863" s="25">
        <v>0.86854779815996452</v>
      </c>
      <c r="AU863" s="25">
        <v>0.75177557609055778</v>
      </c>
      <c r="AW863" s="1">
        <v>13.393947617676456</v>
      </c>
      <c r="AX863" s="1">
        <v>15.149041828683307</v>
      </c>
      <c r="AY863" s="2">
        <v>1573190.9718751223</v>
      </c>
      <c r="AZ863" s="1">
        <v>15.298595277658494</v>
      </c>
      <c r="BA863" s="1">
        <v>17.094594373575731</v>
      </c>
      <c r="BB863" s="2">
        <v>1229826.7619182835</v>
      </c>
      <c r="BC863" s="2">
        <f t="shared" si="112"/>
        <v>-343364.20995683875</v>
      </c>
      <c r="BD863" s="242">
        <f t="shared" si="113"/>
        <v>1.9046476599820377</v>
      </c>
      <c r="BE863" s="510">
        <f t="shared" si="107"/>
        <v>-180277.02297446286</v>
      </c>
      <c r="BF863" s="161">
        <f t="shared" si="108"/>
        <v>569840.64695311058</v>
      </c>
      <c r="BG863" s="2">
        <f t="shared" si="109"/>
        <v>1217948.4825070756</v>
      </c>
      <c r="BI863">
        <f t="shared" si="110"/>
        <v>0</v>
      </c>
      <c r="BJ863" s="90">
        <f t="shared" si="111"/>
        <v>1</v>
      </c>
      <c r="BP863" s="206">
        <f t="shared" si="114"/>
        <v>1217948.4825070756</v>
      </c>
    </row>
    <row r="864" spans="1:68">
      <c r="A864" s="11">
        <v>858</v>
      </c>
      <c r="C864" s="25">
        <v>0.91776368642733042</v>
      </c>
      <c r="D864" s="25">
        <v>8.2236313572669556E-2</v>
      </c>
      <c r="E864" s="426" t="e">
        <v>#REF!</v>
      </c>
      <c r="F864" s="25">
        <v>0.85589739153140632</v>
      </c>
      <c r="G864" s="25">
        <v>0.14410260846859368</v>
      </c>
      <c r="H864" s="426" t="e">
        <v>#REF!</v>
      </c>
      <c r="I864" s="25">
        <v>0.74791157482069381</v>
      </c>
      <c r="J864" s="25">
        <v>0.25208842517930619</v>
      </c>
      <c r="K864" s="426" t="e">
        <v>#REF!</v>
      </c>
      <c r="L864" s="25">
        <v>0.13510915091107489</v>
      </c>
      <c r="M864" s="25">
        <v>0.50227097913789698</v>
      </c>
      <c r="N864" s="25">
        <v>0.36261986995102813</v>
      </c>
      <c r="O864" s="25">
        <v>-11.361055847744463</v>
      </c>
      <c r="P864" s="25">
        <v>3.7861818286415237E-2</v>
      </c>
      <c r="Q864" s="25">
        <v>5.7091262175262531E-5</v>
      </c>
      <c r="R864" s="25">
        <v>1.0734985874644014</v>
      </c>
      <c r="S864" s="146"/>
      <c r="T864">
        <v>1.0960702011643308</v>
      </c>
      <c r="U864">
        <v>0.44591845921639822</v>
      </c>
      <c r="V864">
        <v>0.33469022637280488</v>
      </c>
      <c r="W864">
        <v>1</v>
      </c>
      <c r="Y864" s="2">
        <v>1603.3568437451449</v>
      </c>
      <c r="Z864" s="2">
        <v>5501.8750811745458</v>
      </c>
      <c r="AA864" s="2">
        <v>722.11330639981816</v>
      </c>
      <c r="AB864" s="2">
        <v>7855.4656830930053</v>
      </c>
      <c r="AC864" s="2">
        <v>45.803525799721321</v>
      </c>
      <c r="AD864" s="2">
        <v>1464.4722697660864</v>
      </c>
      <c r="AE864" s="2">
        <v>505.46058656561314</v>
      </c>
      <c r="AF864" s="2">
        <v>1038.9433524237136</v>
      </c>
      <c r="AG864" s="2">
        <v>184.94536005660493</v>
      </c>
      <c r="AH864" s="2">
        <v>342.7732249610674</v>
      </c>
      <c r="AI864" s="2">
        <v>466462.72732267651</v>
      </c>
      <c r="AJ864" s="2">
        <v>440000.31251178519</v>
      </c>
      <c r="AL864" s="25">
        <v>0.91777912883240897</v>
      </c>
      <c r="AM864" s="25">
        <v>0.91848634678923213</v>
      </c>
      <c r="AN864" s="25">
        <v>0.90784719763265775</v>
      </c>
      <c r="AO864" s="25">
        <v>0.83968366275435136</v>
      </c>
      <c r="AP864" s="25">
        <v>0.7124365979470535</v>
      </c>
      <c r="AQ864" s="25">
        <v>0.91777912883240897</v>
      </c>
      <c r="AR864" s="25">
        <v>0.91848634678923213</v>
      </c>
      <c r="AS864" s="25">
        <v>0.90784719763265775</v>
      </c>
      <c r="AT864" s="25">
        <v>0.83968366275435136</v>
      </c>
      <c r="AU864" s="25">
        <v>0.7124365979470535</v>
      </c>
      <c r="AW864" s="1">
        <v>13.450368067932601</v>
      </c>
      <c r="AX864" s="1">
        <v>15.322485777681704</v>
      </c>
      <c r="AY864" s="2">
        <v>1638676.5849647226</v>
      </c>
      <c r="AZ864" s="1">
        <v>15.152283355267484</v>
      </c>
      <c r="BA864" s="1">
        <v>17.022579693612911</v>
      </c>
      <c r="BB864" s="2">
        <v>1327131.2417041534</v>
      </c>
      <c r="BC864" s="2">
        <f t="shared" si="112"/>
        <v>-311545.34326056927</v>
      </c>
      <c r="BD864" s="242">
        <f t="shared" si="113"/>
        <v>1.7019152873348826</v>
      </c>
      <c r="BE864" s="510">
        <f t="shared" si="107"/>
        <v>-183055.72878920095</v>
      </c>
      <c r="BF864" s="161">
        <f t="shared" si="108"/>
        <v>513382.30590449343</v>
      </c>
      <c r="BG864" s="2">
        <f t="shared" si="109"/>
        <v>1097234.0951386439</v>
      </c>
      <c r="BI864">
        <f t="shared" si="110"/>
        <v>0</v>
      </c>
      <c r="BJ864" s="90">
        <f t="shared" si="111"/>
        <v>1</v>
      </c>
      <c r="BP864" s="206">
        <f t="shared" si="114"/>
        <v>1097234.0951386439</v>
      </c>
    </row>
    <row r="865" spans="1:68">
      <c r="A865" s="11">
        <v>859</v>
      </c>
      <c r="C865" s="25">
        <v>0.9223805190123131</v>
      </c>
      <c r="D865" s="25">
        <v>7.7619480987686854E-2</v>
      </c>
      <c r="E865" s="426" t="e">
        <v>#REF!</v>
      </c>
      <c r="F865" s="25">
        <v>0.85302706016582408</v>
      </c>
      <c r="G865" s="25">
        <v>0.14697293983417592</v>
      </c>
      <c r="H865" s="426" t="e">
        <v>#REF!</v>
      </c>
      <c r="I865" s="25">
        <v>0.75886644622887356</v>
      </c>
      <c r="J865" s="25">
        <v>0.24113355377112644</v>
      </c>
      <c r="K865" s="426" t="e">
        <v>#REF!</v>
      </c>
      <c r="L865" s="25">
        <v>0.12272929263313137</v>
      </c>
      <c r="M865" s="25">
        <v>0.49972115891438079</v>
      </c>
      <c r="N865" s="25">
        <v>0.37754954845248778</v>
      </c>
      <c r="O865" s="25">
        <v>-11.093100195679137</v>
      </c>
      <c r="P865" s="25">
        <v>3.263296852165995E-2</v>
      </c>
      <c r="Q865" s="25">
        <v>5.9919083290087047E-5</v>
      </c>
      <c r="R865" s="25">
        <v>1.0809414771217492</v>
      </c>
      <c r="S865" s="146"/>
      <c r="T865">
        <v>0.99070266775140237</v>
      </c>
      <c r="U865">
        <v>0.45272633195977591</v>
      </c>
      <c r="V865">
        <v>0.32056091841339635</v>
      </c>
      <c r="W865">
        <v>1</v>
      </c>
      <c r="Y865" s="2">
        <v>241.14753434600084</v>
      </c>
      <c r="Z865" s="2">
        <v>5103.1248257257348</v>
      </c>
      <c r="AA865" s="2">
        <v>2037.5013163475794</v>
      </c>
      <c r="AB865" s="2">
        <v>2068.2635154469272</v>
      </c>
      <c r="AC865" s="2">
        <v>663.59845881757826</v>
      </c>
      <c r="AD865" s="2">
        <v>521.69175435079751</v>
      </c>
      <c r="AE865" s="2">
        <v>537.14004547261186</v>
      </c>
      <c r="AF865" s="2">
        <v>752.26739359350711</v>
      </c>
      <c r="AG865" s="2">
        <v>142.53197016522154</v>
      </c>
      <c r="AH865" s="2">
        <v>237.33876164054868</v>
      </c>
      <c r="AI865" s="2">
        <v>415993.61157816486</v>
      </c>
      <c r="AJ865" s="2">
        <v>373886.64201302605</v>
      </c>
      <c r="AL865" s="25">
        <v>0.91322723117602056</v>
      </c>
      <c r="AM865" s="25">
        <v>0.91465375897723289</v>
      </c>
      <c r="AN865" s="25">
        <v>0.90980225008229754</v>
      </c>
      <c r="AO865" s="25">
        <v>0.82014901428969189</v>
      </c>
      <c r="AP865" s="25">
        <v>0.68464335611170157</v>
      </c>
      <c r="AQ865" s="25">
        <v>0.91322723117602056</v>
      </c>
      <c r="AR865" s="25">
        <v>0.91465375897723289</v>
      </c>
      <c r="AS865" s="25">
        <v>0.90980225008229754</v>
      </c>
      <c r="AT865" s="25">
        <v>0.82014901428969189</v>
      </c>
      <c r="AU865" s="25">
        <v>0.68464335611170157</v>
      </c>
      <c r="AW865" s="1">
        <v>13.022394156627604</v>
      </c>
      <c r="AX865" s="1">
        <v>14.965977522424831</v>
      </c>
      <c r="AY865" s="2">
        <v>1322103.0952212019</v>
      </c>
      <c r="AZ865" s="1">
        <v>15.078892328259593</v>
      </c>
      <c r="BA865" s="1">
        <v>17.017719356483301</v>
      </c>
      <c r="BB865" s="2">
        <v>964865.08860689157</v>
      </c>
      <c r="BC865" s="2">
        <f t="shared" si="112"/>
        <v>-357238.00661431032</v>
      </c>
      <c r="BD865" s="242">
        <f t="shared" si="113"/>
        <v>2.0564981716319899</v>
      </c>
      <c r="BE865" s="510">
        <f t="shared" si="107"/>
        <v>-173711.80365835893</v>
      </c>
      <c r="BF865" s="161">
        <f t="shared" si="108"/>
        <v>761479.96983921458</v>
      </c>
      <c r="BG865" s="2">
        <f t="shared" si="109"/>
        <v>1447757.6839146432</v>
      </c>
      <c r="BI865">
        <f t="shared" si="110"/>
        <v>0</v>
      </c>
      <c r="BJ865" s="90">
        <f t="shared" si="111"/>
        <v>1</v>
      </c>
      <c r="BP865" s="206">
        <f t="shared" si="114"/>
        <v>1447757.6839146432</v>
      </c>
    </row>
    <row r="866" spans="1:68">
      <c r="A866" s="11">
        <v>860</v>
      </c>
      <c r="C866" s="25">
        <v>0.92006842224064977</v>
      </c>
      <c r="D866" s="25">
        <v>7.9931577759350253E-2</v>
      </c>
      <c r="E866" s="426" t="e">
        <v>#REF!</v>
      </c>
      <c r="F866" s="25">
        <v>0.85649460836302116</v>
      </c>
      <c r="G866" s="25">
        <v>0.1435053916369789</v>
      </c>
      <c r="H866" s="426" t="e">
        <v>#REF!</v>
      </c>
      <c r="I866" s="25">
        <v>0.75101335954424897</v>
      </c>
      <c r="J866" s="25">
        <v>0.24898664045575097</v>
      </c>
      <c r="K866" s="426" t="e">
        <v>#REF!</v>
      </c>
      <c r="L866" s="25">
        <v>0.13346291153038986</v>
      </c>
      <c r="M866" s="25">
        <v>0.49714975485739837</v>
      </c>
      <c r="N866" s="25">
        <v>0.36938733361221171</v>
      </c>
      <c r="O866" s="25">
        <v>-11.121317982710531</v>
      </c>
      <c r="P866" s="25">
        <v>3.3357782151016563E-2</v>
      </c>
      <c r="Q866" s="25">
        <v>6.0052514770735539E-5</v>
      </c>
      <c r="R866" s="25">
        <v>1.0756351675724936</v>
      </c>
      <c r="S866" s="146"/>
      <c r="T866">
        <v>1.0186269268805697</v>
      </c>
      <c r="U866">
        <v>0.44633313095668387</v>
      </c>
      <c r="V866">
        <v>0.33281708508458174</v>
      </c>
      <c r="W866">
        <v>1</v>
      </c>
      <c r="Y866" s="2">
        <v>970.87179352388728</v>
      </c>
      <c r="Z866" s="2">
        <v>2024.2218891440955</v>
      </c>
      <c r="AA866" s="2">
        <v>1276.036982766158</v>
      </c>
      <c r="AB866" s="2">
        <v>9629.4070187380166</v>
      </c>
      <c r="AC866" s="2">
        <v>2.8753876999271131</v>
      </c>
      <c r="AD866" s="2">
        <v>40.353955466761327</v>
      </c>
      <c r="AE866" s="2">
        <v>554.10013501888841</v>
      </c>
      <c r="AF866" s="2">
        <v>1083.6217574371472</v>
      </c>
      <c r="AG866" s="2">
        <v>129.24129502741704</v>
      </c>
      <c r="AH866" s="2">
        <v>526.37102711750038</v>
      </c>
      <c r="AI866" s="2">
        <v>378843.16944967542</v>
      </c>
      <c r="AJ866" s="2">
        <v>349280.17680908152</v>
      </c>
      <c r="AL866" s="25">
        <v>0.91599839674010375</v>
      </c>
      <c r="AM866" s="25">
        <v>0.91419805896006412</v>
      </c>
      <c r="AN866" s="25">
        <v>0.90127847950871098</v>
      </c>
      <c r="AO866" s="25">
        <v>0.79510428740552386</v>
      </c>
      <c r="AP866" s="25">
        <v>0.78508621923026189</v>
      </c>
      <c r="AQ866" s="25">
        <v>0.91599839674010375</v>
      </c>
      <c r="AR866" s="25">
        <v>0.91419805896006412</v>
      </c>
      <c r="AS866" s="25">
        <v>0.90127847950871098</v>
      </c>
      <c r="AT866" s="25">
        <v>0.79510428740552386</v>
      </c>
      <c r="AU866" s="25">
        <v>0.78508621923026189</v>
      </c>
      <c r="AW866" s="1">
        <v>13.351055093241294</v>
      </c>
      <c r="AX866" s="1">
        <v>15.068045573347815</v>
      </c>
      <c r="AY866" s="2">
        <v>1235416.7598609021</v>
      </c>
      <c r="AZ866" s="1">
        <v>15.235983567851841</v>
      </c>
      <c r="BA866" s="1">
        <v>17.019088480383456</v>
      </c>
      <c r="BB866" s="2">
        <v>1058962.3222577029</v>
      </c>
      <c r="BC866" s="2">
        <f t="shared" si="112"/>
        <v>-176454.43760319916</v>
      </c>
      <c r="BD866" s="242">
        <f t="shared" si="113"/>
        <v>1.8849284746105468</v>
      </c>
      <c r="BE866" s="510">
        <f t="shared" si="107"/>
        <v>-93613.333333328294</v>
      </c>
      <c r="BF866" s="161">
        <f t="shared" si="108"/>
        <v>900752.05505770491</v>
      </c>
      <c r="BG866" s="2">
        <f t="shared" si="109"/>
        <v>1378795.0485985915</v>
      </c>
      <c r="BI866">
        <f t="shared" si="110"/>
        <v>0</v>
      </c>
      <c r="BJ866" s="90">
        <f t="shared" si="111"/>
        <v>1</v>
      </c>
      <c r="BP866" s="206">
        <f t="shared" si="114"/>
        <v>1378795.0485985915</v>
      </c>
    </row>
    <row r="867" spans="1:68">
      <c r="A867" s="11">
        <v>861</v>
      </c>
      <c r="C867" s="25">
        <v>0.93253155671558663</v>
      </c>
      <c r="D867" s="25">
        <v>6.7468443284413399E-2</v>
      </c>
      <c r="E867" s="426" t="e">
        <v>#REF!</v>
      </c>
      <c r="F867" s="25">
        <v>0.85605971695481498</v>
      </c>
      <c r="G867" s="25">
        <v>0.143940283045185</v>
      </c>
      <c r="H867" s="426" t="e">
        <v>#REF!</v>
      </c>
      <c r="I867" s="25">
        <v>0.76485144453372911</v>
      </c>
      <c r="J867" s="25">
        <v>0.23514855546627089</v>
      </c>
      <c r="K867" s="426" t="e">
        <v>#REF!</v>
      </c>
      <c r="L867" s="25">
        <v>0.10894900092223392</v>
      </c>
      <c r="M867" s="25">
        <v>0.49686821082406529</v>
      </c>
      <c r="N867" s="25">
        <v>0.39418278825370079</v>
      </c>
      <c r="O867" s="25">
        <v>-10.937355508477092</v>
      </c>
      <c r="P867" s="25">
        <v>2.8363999095984426E-2</v>
      </c>
      <c r="Q867" s="25">
        <v>5.8524356119776399E-5</v>
      </c>
      <c r="R867" s="25">
        <v>1.0840248471015781</v>
      </c>
      <c r="S867" s="146"/>
      <c r="T867">
        <v>0.88747914817892148</v>
      </c>
      <c r="U867">
        <v>0.44801450922829383</v>
      </c>
      <c r="V867">
        <v>0.31429578789723411</v>
      </c>
      <c r="W867">
        <v>1</v>
      </c>
      <c r="Y867" s="2">
        <v>515.24672820184901</v>
      </c>
      <c r="Z867" s="2">
        <v>6374.1862402993174</v>
      </c>
      <c r="AA867" s="2">
        <v>224.63728842184707</v>
      </c>
      <c r="AB867" s="2">
        <v>11594.491338771017</v>
      </c>
      <c r="AC867" s="2">
        <v>164.98518325572422</v>
      </c>
      <c r="AD867" s="2">
        <v>178.09923161864373</v>
      </c>
      <c r="AE867" s="2">
        <v>566.87740486702489</v>
      </c>
      <c r="AF867" s="2">
        <v>960.26661757562181</v>
      </c>
      <c r="AG867" s="2">
        <v>161.39293885094395</v>
      </c>
      <c r="AH867" s="2">
        <v>641.61325883711243</v>
      </c>
      <c r="AI867" s="2">
        <v>483542.01853869483</v>
      </c>
      <c r="AJ867" s="2">
        <v>467744.02884405514</v>
      </c>
      <c r="AL867" s="25">
        <v>0.91808944767749723</v>
      </c>
      <c r="AM867" s="25">
        <v>0.91641554885538579</v>
      </c>
      <c r="AN867" s="25">
        <v>0.90288802769288912</v>
      </c>
      <c r="AO867" s="25">
        <v>0.86377130278263026</v>
      </c>
      <c r="AP867" s="25">
        <v>0.72589396593230693</v>
      </c>
      <c r="AQ867" s="25">
        <v>0.91808944767749723</v>
      </c>
      <c r="AR867" s="25">
        <v>0.91641554885538579</v>
      </c>
      <c r="AS867" s="25">
        <v>0.90288802769288912</v>
      </c>
      <c r="AT867" s="25">
        <v>0.86377130278263026</v>
      </c>
      <c r="AU867" s="25">
        <v>0.72589396593230693</v>
      </c>
      <c r="AW867" s="1">
        <v>13.229037728351035</v>
      </c>
      <c r="AX867" s="1">
        <v>14.963442507713966</v>
      </c>
      <c r="AY867" s="2">
        <v>1545427.4481583773</v>
      </c>
      <c r="AZ867" s="1">
        <v>15.539604693612935</v>
      </c>
      <c r="BA867" s="1">
        <v>17.320015537531063</v>
      </c>
      <c r="BB867" s="2">
        <v>1182044.1343471275</v>
      </c>
      <c r="BC867" s="2">
        <f t="shared" si="112"/>
        <v>-363383.3138112498</v>
      </c>
      <c r="BD867" s="242">
        <f t="shared" si="113"/>
        <v>2.3105669652619003</v>
      </c>
      <c r="BE867" s="510">
        <f t="shared" si="107"/>
        <v>-157270.19353886621</v>
      </c>
      <c r="BF867" s="161">
        <f t="shared" si="108"/>
        <v>571218.5883777882</v>
      </c>
      <c r="BG867" s="2">
        <f t="shared" si="109"/>
        <v>1304292.6166309419</v>
      </c>
      <c r="BI867">
        <f t="shared" si="110"/>
        <v>0</v>
      </c>
      <c r="BJ867" s="90">
        <f t="shared" si="111"/>
        <v>1</v>
      </c>
      <c r="BP867" s="206">
        <f t="shared" si="114"/>
        <v>1304292.6166309419</v>
      </c>
    </row>
    <row r="868" spans="1:68">
      <c r="A868" s="11">
        <v>862</v>
      </c>
      <c r="C868" s="25">
        <v>0.91704391986610245</v>
      </c>
      <c r="D868" s="25">
        <v>8.2956080133897533E-2</v>
      </c>
      <c r="E868" s="426" t="e">
        <v>#REF!</v>
      </c>
      <c r="F868" s="25">
        <v>0.8566669876712788</v>
      </c>
      <c r="G868" s="25">
        <v>0.14333301232872123</v>
      </c>
      <c r="H868" s="426" t="e">
        <v>#REF!</v>
      </c>
      <c r="I868" s="25">
        <v>0.73583948991442871</v>
      </c>
      <c r="J868" s="25">
        <v>0.26416051008557123</v>
      </c>
      <c r="K868" s="426" t="e">
        <v>#REF!</v>
      </c>
      <c r="L868" s="25">
        <v>0.1307032006260494</v>
      </c>
      <c r="M868" s="25">
        <v>0.50283062982665294</v>
      </c>
      <c r="N868" s="25">
        <v>0.36646616954729766</v>
      </c>
      <c r="O868" s="25">
        <v>-11.057909486690232</v>
      </c>
      <c r="P868" s="25">
        <v>3.4348869710865808E-2</v>
      </c>
      <c r="Q868" s="25">
        <v>6.6703244781051346E-5</v>
      </c>
      <c r="R868" s="25">
        <v>1.0715057688903662</v>
      </c>
      <c r="S868" s="146"/>
      <c r="T868">
        <v>1.0942457670930883</v>
      </c>
      <c r="U868">
        <v>0.44918999477370103</v>
      </c>
      <c r="V868">
        <v>0.35092430604656821</v>
      </c>
      <c r="W868">
        <v>1</v>
      </c>
      <c r="Y868" s="2">
        <v>52.403581367853931</v>
      </c>
      <c r="Z868" s="2">
        <v>13126.337012254062</v>
      </c>
      <c r="AA868" s="2">
        <v>1153.2887968408991</v>
      </c>
      <c r="AB868" s="2">
        <v>101.41125294342113</v>
      </c>
      <c r="AC868" s="2">
        <v>2333.4703564514789</v>
      </c>
      <c r="AD868" s="2">
        <v>1762.7520059086571</v>
      </c>
      <c r="AE868" s="2">
        <v>555.71295310433106</v>
      </c>
      <c r="AF868" s="2">
        <v>1345.2320418615311</v>
      </c>
      <c r="AG868" s="2">
        <v>147.2920396512533</v>
      </c>
      <c r="AH868" s="2">
        <v>305.01148422747895</v>
      </c>
      <c r="AI868" s="2">
        <v>606857.59070941026</v>
      </c>
      <c r="AJ868" s="2">
        <v>582889.32648660033</v>
      </c>
      <c r="AL868" s="25">
        <v>0.91859630446472984</v>
      </c>
      <c r="AM868" s="25">
        <v>0.91141290296775146</v>
      </c>
      <c r="AN868" s="25">
        <v>0.9076055901872816</v>
      </c>
      <c r="AO868" s="25">
        <v>0.83553813334668914</v>
      </c>
      <c r="AP868" s="25">
        <v>0.66977066635724003</v>
      </c>
      <c r="AQ868" s="25">
        <v>0.91859630446472984</v>
      </c>
      <c r="AR868" s="25">
        <v>0.91141290296775146</v>
      </c>
      <c r="AS868" s="25">
        <v>0.9076055901872816</v>
      </c>
      <c r="AT868" s="25">
        <v>0.83553813334668914</v>
      </c>
      <c r="AU868" s="25">
        <v>0.66977066635724003</v>
      </c>
      <c r="AW868" s="1">
        <v>13.205819597766995</v>
      </c>
      <c r="AX868" s="1">
        <v>15.150844828105043</v>
      </c>
      <c r="AY868" s="2">
        <v>2138457.9853600804</v>
      </c>
      <c r="AZ868" s="1">
        <v>14.911055975383386</v>
      </c>
      <c r="BA868" s="1">
        <v>16.854237436320268</v>
      </c>
      <c r="BB868" s="2">
        <v>1519498.8618041065</v>
      </c>
      <c r="BC868" s="2">
        <f t="shared" si="112"/>
        <v>-618959.12355597387</v>
      </c>
      <c r="BD868" s="242">
        <f t="shared" si="113"/>
        <v>1.7052363776163908</v>
      </c>
      <c r="BE868" s="510">
        <f t="shared" si="107"/>
        <v>-362975.55675018247</v>
      </c>
      <c r="BF868" s="161">
        <f t="shared" si="108"/>
        <v>-25526.849717361387</v>
      </c>
      <c r="BG868" s="2">
        <f t="shared" si="109"/>
        <v>866270.09425723529</v>
      </c>
      <c r="BI868">
        <f t="shared" si="110"/>
        <v>0</v>
      </c>
      <c r="BJ868" s="90">
        <f t="shared" si="111"/>
        <v>1</v>
      </c>
      <c r="BP868" s="206">
        <f t="shared" si="114"/>
        <v>866270.09425723529</v>
      </c>
    </row>
    <row r="869" spans="1:68">
      <c r="A869" s="11">
        <v>863</v>
      </c>
      <c r="C869" s="25">
        <v>0.92451533314548173</v>
      </c>
      <c r="D869" s="25">
        <v>7.5484666854518281E-2</v>
      </c>
      <c r="E869" s="426" t="e">
        <v>#REF!</v>
      </c>
      <c r="F869" s="25">
        <v>0.85605058052210614</v>
      </c>
      <c r="G869" s="25">
        <v>0.1439494194778938</v>
      </c>
      <c r="H869" s="426" t="e">
        <v>#REF!</v>
      </c>
      <c r="I869" s="25">
        <v>0.75747058874110795</v>
      </c>
      <c r="J869" s="25">
        <v>0.2425294112588921</v>
      </c>
      <c r="K869" s="426" t="e">
        <v>#REF!</v>
      </c>
      <c r="L869" s="25">
        <v>0.17968189251543204</v>
      </c>
      <c r="M869" s="25">
        <v>0.50495761464444255</v>
      </c>
      <c r="N869" s="25">
        <v>0.31536049284012541</v>
      </c>
      <c r="O869" s="25">
        <v>-10.994640882454419</v>
      </c>
      <c r="P869" s="25">
        <v>3.3757218897567512E-2</v>
      </c>
      <c r="Q869" s="25">
        <v>6.9315799637518076E-5</v>
      </c>
      <c r="R869" s="25">
        <v>1.0629698167415373</v>
      </c>
      <c r="S869" s="146"/>
      <c r="T869">
        <v>0.96588566323562974</v>
      </c>
      <c r="U869">
        <v>0.44578603448938142</v>
      </c>
      <c r="V869">
        <v>0.32371038147022979</v>
      </c>
      <c r="W869">
        <v>1</v>
      </c>
      <c r="Y869" s="2">
        <v>852.92280195889214</v>
      </c>
      <c r="Z869" s="2">
        <v>6026.8880437617099</v>
      </c>
      <c r="AA869" s="2">
        <v>3983.1898528632987</v>
      </c>
      <c r="AB869" s="2">
        <v>61.523419827449267</v>
      </c>
      <c r="AC869" s="2">
        <v>205.06396992568361</v>
      </c>
      <c r="AD869" s="2">
        <v>452.28647848051304</v>
      </c>
      <c r="AE869" s="2">
        <v>587.60230248600635</v>
      </c>
      <c r="AF869" s="2">
        <v>1213.9617094495948</v>
      </c>
      <c r="AG869" s="2">
        <v>107.39751925552278</v>
      </c>
      <c r="AH869" s="2">
        <v>294.59339878411066</v>
      </c>
      <c r="AI869" s="2">
        <v>591146.72286032734</v>
      </c>
      <c r="AJ869" s="2">
        <v>548976.99934060336</v>
      </c>
      <c r="AL869" s="25">
        <v>0.92368982448055026</v>
      </c>
      <c r="AM869" s="25">
        <v>0.91134636707250261</v>
      </c>
      <c r="AN869" s="25">
        <v>0.91940638141312703</v>
      </c>
      <c r="AO869" s="25">
        <v>0.86676267549192065</v>
      </c>
      <c r="AP869" s="25">
        <v>0.54594176597536292</v>
      </c>
      <c r="AQ869" s="25">
        <v>0.92368982448055026</v>
      </c>
      <c r="AR869" s="25">
        <v>0.91134636707250261</v>
      </c>
      <c r="AS869" s="25">
        <v>0.91940638141312703</v>
      </c>
      <c r="AT869" s="25">
        <v>0.86676267549192065</v>
      </c>
      <c r="AU869" s="25">
        <v>0.54594176597536292</v>
      </c>
      <c r="AW869" s="1">
        <v>13.082745514588765</v>
      </c>
      <c r="AX869" s="1">
        <v>15.431991925152687</v>
      </c>
      <c r="AY869" s="2">
        <v>2205319.7117604818</v>
      </c>
      <c r="AZ869" s="1">
        <v>15.241317215970509</v>
      </c>
      <c r="BA869" s="1">
        <v>17.423311007287101</v>
      </c>
      <c r="BB869" s="2">
        <v>1560508.4554121438</v>
      </c>
      <c r="BC869" s="2">
        <f t="shared" si="112"/>
        <v>-644811.25634833798</v>
      </c>
      <c r="BD869" s="242">
        <f t="shared" si="113"/>
        <v>2.158571701381744</v>
      </c>
      <c r="BE869" s="510">
        <f t="shared" si="107"/>
        <v>-298721.25903234148</v>
      </c>
      <c r="BF869" s="161">
        <f t="shared" si="108"/>
        <v>-112080.42942627938</v>
      </c>
      <c r="BG869" s="2">
        <f t="shared" si="109"/>
        <v>878102.29914313788</v>
      </c>
      <c r="BI869">
        <f t="shared" si="110"/>
        <v>0</v>
      </c>
      <c r="BJ869" s="90">
        <f t="shared" si="111"/>
        <v>1</v>
      </c>
      <c r="BP869" s="206">
        <f t="shared" si="114"/>
        <v>878102.29914313788</v>
      </c>
    </row>
    <row r="870" spans="1:68">
      <c r="A870" s="11">
        <v>864</v>
      </c>
      <c r="C870" s="25">
        <v>0.92146226444454848</v>
      </c>
      <c r="D870" s="25">
        <v>7.8537735555451529E-2</v>
      </c>
      <c r="E870" s="426" t="e">
        <v>#REF!</v>
      </c>
      <c r="F870" s="25">
        <v>0.85747374443584834</v>
      </c>
      <c r="G870" s="25">
        <v>0.14252625556415163</v>
      </c>
      <c r="H870" s="426" t="e">
        <v>#REF!</v>
      </c>
      <c r="I870" s="25">
        <v>0.75495084705077131</v>
      </c>
      <c r="J870" s="25">
        <v>0.24504915294922863</v>
      </c>
      <c r="K870" s="426" t="e">
        <v>#REF!</v>
      </c>
      <c r="L870" s="25">
        <v>0.12449008140077833</v>
      </c>
      <c r="M870" s="25">
        <v>0.49958861312131353</v>
      </c>
      <c r="N870" s="25">
        <v>0.37592130547790814</v>
      </c>
      <c r="O870" s="25">
        <v>-11.062977879320803</v>
      </c>
      <c r="P870" s="25">
        <v>3.1267198605676012E-2</v>
      </c>
      <c r="Q870" s="25">
        <v>5.8308916309845435E-5</v>
      </c>
      <c r="R870" s="25">
        <v>1.0874044606941797</v>
      </c>
      <c r="S870" s="146"/>
      <c r="T870">
        <v>1.0082734440300938</v>
      </c>
      <c r="U870">
        <v>0.43860393891855631</v>
      </c>
      <c r="V870">
        <v>0.32746432386285018</v>
      </c>
      <c r="W870">
        <v>1</v>
      </c>
      <c r="Y870" s="2">
        <v>475.93443121827869</v>
      </c>
      <c r="Z870" s="2">
        <v>12720.81946485218</v>
      </c>
      <c r="AA870" s="2">
        <v>118.71920785580446</v>
      </c>
      <c r="AB870" s="2">
        <v>5989.9012597710289</v>
      </c>
      <c r="AC870" s="2">
        <v>923.61415989367049</v>
      </c>
      <c r="AD870" s="2">
        <v>5269.6031054745026</v>
      </c>
      <c r="AE870" s="2">
        <v>532.42797611405672</v>
      </c>
      <c r="AF870" s="2">
        <v>978.7575789904339</v>
      </c>
      <c r="AG870" s="2">
        <v>144.65335540588487</v>
      </c>
      <c r="AH870" s="2">
        <v>518.95955595904775</v>
      </c>
      <c r="AI870" s="2">
        <v>494986.82639530121</v>
      </c>
      <c r="AJ870" s="2">
        <v>441229.46207882481</v>
      </c>
      <c r="AL870" s="25">
        <v>0.91389306345843668</v>
      </c>
      <c r="AM870" s="25">
        <v>0.90824731664375402</v>
      </c>
      <c r="AN870" s="25">
        <v>0.90695950793346458</v>
      </c>
      <c r="AO870" s="25">
        <v>0.85313411712927811</v>
      </c>
      <c r="AP870" s="25">
        <v>0.69746941154953501</v>
      </c>
      <c r="AQ870" s="25">
        <v>0.91389306345843668</v>
      </c>
      <c r="AR870" s="25">
        <v>0.90824731664375402</v>
      </c>
      <c r="AS870" s="25">
        <v>0.90695950793346458</v>
      </c>
      <c r="AT870" s="25">
        <v>0.85313411712927811</v>
      </c>
      <c r="AU870" s="25">
        <v>0.69746941154953501</v>
      </c>
      <c r="AW870" s="1">
        <v>13.076414020734317</v>
      </c>
      <c r="AX870" s="1">
        <v>14.962525031411882</v>
      </c>
      <c r="AY870" s="2">
        <v>1637770.0008005332</v>
      </c>
      <c r="AZ870" s="1">
        <v>15.092109239711423</v>
      </c>
      <c r="BA870" s="1">
        <v>17.00644583509802</v>
      </c>
      <c r="BB870" s="2">
        <v>1233679.7325568525</v>
      </c>
      <c r="BC870" s="2">
        <f t="shared" si="112"/>
        <v>-404090.26824368071</v>
      </c>
      <c r="BD870" s="242">
        <f t="shared" si="113"/>
        <v>2.0156952189771058</v>
      </c>
      <c r="BE870" s="510">
        <f t="shared" si="107"/>
        <v>-200471.90886762249</v>
      </c>
      <c r="BF870" s="161">
        <f t="shared" si="108"/>
        <v>454456.24251695746</v>
      </c>
      <c r="BG870" s="2">
        <f t="shared" si="109"/>
        <v>1181057.7457969752</v>
      </c>
      <c r="BI870">
        <f t="shared" si="110"/>
        <v>0</v>
      </c>
      <c r="BJ870" s="90">
        <f t="shared" si="111"/>
        <v>1</v>
      </c>
      <c r="BP870" s="206">
        <f t="shared" si="114"/>
        <v>1181057.7457969752</v>
      </c>
    </row>
    <row r="871" spans="1:68">
      <c r="A871" s="11">
        <v>865</v>
      </c>
      <c r="C871" s="25">
        <v>0.91863321963764921</v>
      </c>
      <c r="D871" s="25">
        <v>8.1366780362350774E-2</v>
      </c>
      <c r="E871" s="426" t="e">
        <v>#REF!</v>
      </c>
      <c r="F871" s="25">
        <v>0.85828632389515391</v>
      </c>
      <c r="G871" s="25">
        <v>0.14171367610484609</v>
      </c>
      <c r="H871" s="426" t="e">
        <v>#REF!</v>
      </c>
      <c r="I871" s="25">
        <v>0.72649970099477479</v>
      </c>
      <c r="J871" s="25">
        <v>0.27350029900522521</v>
      </c>
      <c r="K871" s="426" t="e">
        <v>#REF!</v>
      </c>
      <c r="L871" s="25">
        <v>0.15435745355360092</v>
      </c>
      <c r="M871" s="25">
        <v>0.4989622102045676</v>
      </c>
      <c r="N871" s="25">
        <v>0.34668033624183142</v>
      </c>
      <c r="O871" s="25">
        <v>-11.428855590892752</v>
      </c>
      <c r="P871" s="25">
        <v>3.5627404506553481E-2</v>
      </c>
      <c r="Q871" s="25">
        <v>4.8569995142471549E-5</v>
      </c>
      <c r="R871" s="25">
        <v>1.1048674189874177</v>
      </c>
      <c r="S871" s="146"/>
      <c r="T871">
        <v>1.1183423247244821</v>
      </c>
      <c r="U871">
        <v>0.44086581886929416</v>
      </c>
      <c r="V871">
        <v>0.36483605820671428</v>
      </c>
      <c r="W871">
        <v>1</v>
      </c>
      <c r="Y871" s="2">
        <v>863.97242805700444</v>
      </c>
      <c r="Z871" s="2">
        <v>10425.608592842193</v>
      </c>
      <c r="AA871" s="2">
        <v>2394.4111122658528</v>
      </c>
      <c r="AB871" s="2">
        <v>10957.951458916761</v>
      </c>
      <c r="AC871" s="2">
        <v>2017.6771731397814</v>
      </c>
      <c r="AD871" s="2">
        <v>44.138353642404546</v>
      </c>
      <c r="AE871" s="2">
        <v>550.19659382786324</v>
      </c>
      <c r="AF871" s="2">
        <v>1058.428932004115</v>
      </c>
      <c r="AG871" s="2">
        <v>95.313749722993649</v>
      </c>
      <c r="AH871" s="2">
        <v>439.55194131064445</v>
      </c>
      <c r="AI871" s="2">
        <v>500922.86188662314</v>
      </c>
      <c r="AJ871" s="2">
        <v>459829.73807165766</v>
      </c>
      <c r="AL871" s="25">
        <v>0.91389109442912375</v>
      </c>
      <c r="AM871" s="25">
        <v>0.91472212389922913</v>
      </c>
      <c r="AN871" s="25">
        <v>0.91475163531818637</v>
      </c>
      <c r="AO871" s="25">
        <v>0.88431793164322459</v>
      </c>
      <c r="AP871" s="25">
        <v>0.66183298551002845</v>
      </c>
      <c r="AQ871" s="25">
        <v>0.91389109442912375</v>
      </c>
      <c r="AR871" s="25">
        <v>0.91472212389922913</v>
      </c>
      <c r="AS871" s="25">
        <v>0.91475163531818637</v>
      </c>
      <c r="AT871" s="25">
        <v>0.88431793164322459</v>
      </c>
      <c r="AU871" s="25">
        <v>0.66183298551002845</v>
      </c>
      <c r="AW871" s="1">
        <v>13.396805643827614</v>
      </c>
      <c r="AX871" s="1">
        <v>15.386115539204777</v>
      </c>
      <c r="AY871" s="2">
        <v>1742919.4257551085</v>
      </c>
      <c r="AZ871" s="1">
        <v>14.998302163252921</v>
      </c>
      <c r="BA871" s="1">
        <v>16.963862621106099</v>
      </c>
      <c r="BB871" s="2">
        <v>1424770.568892431</v>
      </c>
      <c r="BC871" s="2">
        <f t="shared" si="112"/>
        <v>-318148.85686267749</v>
      </c>
      <c r="BD871" s="242">
        <f t="shared" si="113"/>
        <v>1.6014965194253072</v>
      </c>
      <c r="BE871" s="510">
        <f t="shared" si="107"/>
        <v>-198657.22654011409</v>
      </c>
      <c r="BF871" s="161">
        <f t="shared" si="108"/>
        <v>400569.47725730971</v>
      </c>
      <c r="BG871" s="2">
        <f t="shared" si="109"/>
        <v>974957.77722803643</v>
      </c>
      <c r="BI871">
        <f t="shared" si="110"/>
        <v>0</v>
      </c>
      <c r="BJ871" s="90">
        <f t="shared" si="111"/>
        <v>1</v>
      </c>
      <c r="BP871" s="206">
        <f t="shared" si="114"/>
        <v>974957.77722803643</v>
      </c>
    </row>
    <row r="872" spans="1:68">
      <c r="A872" s="11">
        <v>866</v>
      </c>
      <c r="C872" s="25">
        <v>0.91834778259323235</v>
      </c>
      <c r="D872" s="25">
        <v>8.1652217406767633E-2</v>
      </c>
      <c r="E872" s="426" t="e">
        <v>#REF!</v>
      </c>
      <c r="F872" s="25">
        <v>0.86147171175659143</v>
      </c>
      <c r="G872" s="25">
        <v>0.1385282882434086</v>
      </c>
      <c r="H872" s="426" t="e">
        <v>#REF!</v>
      </c>
      <c r="I872" s="25">
        <v>0.76913450502310243</v>
      </c>
      <c r="J872" s="25">
        <v>0.23086549497689762</v>
      </c>
      <c r="K872" s="426" t="e">
        <v>#REF!</v>
      </c>
      <c r="L872" s="25">
        <v>8.8138885539944312E-2</v>
      </c>
      <c r="M872" s="25">
        <v>0.50142222443670725</v>
      </c>
      <c r="N872" s="25">
        <v>0.41043889002334843</v>
      </c>
      <c r="O872" s="25">
        <v>-11.271386278541105</v>
      </c>
      <c r="P872" s="25">
        <v>3.7654149580400101E-2</v>
      </c>
      <c r="Q872" s="25">
        <v>6.1904852042727519E-5</v>
      </c>
      <c r="R872" s="25">
        <v>1.0617220808608292</v>
      </c>
      <c r="S872" s="146"/>
      <c r="T872">
        <v>1.0273872864937663</v>
      </c>
      <c r="U872">
        <v>0.43264956103012048</v>
      </c>
      <c r="V872">
        <v>0.3067614472084299</v>
      </c>
      <c r="W872">
        <v>1</v>
      </c>
      <c r="Y872" s="2">
        <v>111.14134746116858</v>
      </c>
      <c r="Z872" s="2">
        <v>891.85678802942823</v>
      </c>
      <c r="AA872" s="2">
        <v>1985.7033474922328</v>
      </c>
      <c r="AB872" s="2">
        <v>7239.6631354382207</v>
      </c>
      <c r="AC872" s="2">
        <v>205.32242613165459</v>
      </c>
      <c r="AD872" s="2">
        <v>375.66841217823975</v>
      </c>
      <c r="AE872" s="2">
        <v>513.91081824431967</v>
      </c>
      <c r="AF872" s="2">
        <v>1283.8951749431283</v>
      </c>
      <c r="AG872" s="2">
        <v>187.05914822999293</v>
      </c>
      <c r="AH872" s="2">
        <v>518.16585207465778</v>
      </c>
      <c r="AI872" s="2">
        <v>758619.40456944192</v>
      </c>
      <c r="AJ872" s="2">
        <v>728129.30115089146</v>
      </c>
      <c r="AL872" s="25">
        <v>0.91882769083052351</v>
      </c>
      <c r="AM872" s="25">
        <v>0.90759617983312491</v>
      </c>
      <c r="AN872" s="25">
        <v>0.90350863654458058</v>
      </c>
      <c r="AO872" s="25">
        <v>0.88982346119958855</v>
      </c>
      <c r="AP872" s="25">
        <v>0.80074510835458557</v>
      </c>
      <c r="AQ872" s="25">
        <v>0.91882769083052351</v>
      </c>
      <c r="AR872" s="25">
        <v>0.90759617983312491</v>
      </c>
      <c r="AS872" s="25">
        <v>0.90350863654458058</v>
      </c>
      <c r="AT872" s="25">
        <v>0.88982346119958855</v>
      </c>
      <c r="AU872" s="25">
        <v>0.80074510835458557</v>
      </c>
      <c r="AW872" s="1">
        <v>13.315250359718599</v>
      </c>
      <c r="AX872" s="1">
        <v>14.869395806202851</v>
      </c>
      <c r="AY872" s="2">
        <v>2371731.1595543404</v>
      </c>
      <c r="AZ872" s="1">
        <v>15.318257816252334</v>
      </c>
      <c r="BA872" s="1">
        <v>16.99274896580528</v>
      </c>
      <c r="BB872" s="2">
        <v>1828787.1374024127</v>
      </c>
      <c r="BC872" s="2">
        <f t="shared" si="112"/>
        <v>-542944.0221519277</v>
      </c>
      <c r="BD872" s="242">
        <f t="shared" si="113"/>
        <v>2.0030074565337355</v>
      </c>
      <c r="BE872" s="510">
        <f t="shared" si="107"/>
        <v>-271064.40386972332</v>
      </c>
      <c r="BF872" s="161">
        <f t="shared" si="108"/>
        <v>-241291.10199936479</v>
      </c>
      <c r="BG872" s="2">
        <f t="shared" si="109"/>
        <v>622134.11319796066</v>
      </c>
      <c r="BI872">
        <f t="shared" si="110"/>
        <v>0</v>
      </c>
      <c r="BJ872" s="90">
        <f t="shared" si="111"/>
        <v>1</v>
      </c>
      <c r="BP872" s="206">
        <f t="shared" si="114"/>
        <v>622134.11319796066</v>
      </c>
    </row>
    <row r="873" spans="1:68">
      <c r="A873" s="11">
        <v>867</v>
      </c>
      <c r="C873" s="25">
        <v>0.92073907033545721</v>
      </c>
      <c r="D873" s="25">
        <v>7.9260929664542762E-2</v>
      </c>
      <c r="E873" s="426" t="e">
        <v>#REF!</v>
      </c>
      <c r="F873" s="25">
        <v>0.8521328749382121</v>
      </c>
      <c r="G873" s="25">
        <v>0.14786712506178792</v>
      </c>
      <c r="H873" s="426" t="e">
        <v>#REF!</v>
      </c>
      <c r="I873" s="25">
        <v>0.75437162368366772</v>
      </c>
      <c r="J873" s="25">
        <v>0.24562837631633228</v>
      </c>
      <c r="K873" s="426" t="e">
        <v>#REF!</v>
      </c>
      <c r="L873" s="25">
        <v>0.12951104326547447</v>
      </c>
      <c r="M873" s="25">
        <v>0.50260715666416445</v>
      </c>
      <c r="N873" s="25">
        <v>0.36788180007036109</v>
      </c>
      <c r="O873" s="25">
        <v>-11.377930670157628</v>
      </c>
      <c r="P873" s="25">
        <v>3.5355510846721477E-2</v>
      </c>
      <c r="Q873" s="25">
        <v>5.0527176667889959E-5</v>
      </c>
      <c r="R873" s="25">
        <v>1.0971943802519133</v>
      </c>
      <c r="S873" s="146"/>
      <c r="T873">
        <v>1.0474601189520891</v>
      </c>
      <c r="U873">
        <v>0.45771716534539802</v>
      </c>
      <c r="V873">
        <v>0.32682111682361298</v>
      </c>
      <c r="W873">
        <v>1</v>
      </c>
      <c r="Y873" s="2">
        <v>555.99370066769461</v>
      </c>
      <c r="Z873" s="2">
        <v>2566.8849127229441</v>
      </c>
      <c r="AA873" s="2">
        <v>787.72000564753807</v>
      </c>
      <c r="AB873" s="2">
        <v>7148.2296210999821</v>
      </c>
      <c r="AC873" s="2">
        <v>408.40750012228</v>
      </c>
      <c r="AD873" s="2">
        <v>1484.5864998439124</v>
      </c>
      <c r="AE873" s="2">
        <v>541.10572912874954</v>
      </c>
      <c r="AF873" s="2">
        <v>1128.9666591377647</v>
      </c>
      <c r="AG873" s="2">
        <v>161.41928198638604</v>
      </c>
      <c r="AH873" s="2">
        <v>244.98945363854102</v>
      </c>
      <c r="AI873" s="2">
        <v>403220.67669402203</v>
      </c>
      <c r="AJ873" s="2">
        <v>370275.25127311732</v>
      </c>
      <c r="AL873" s="25">
        <v>0.92464948860037177</v>
      </c>
      <c r="AM873" s="25">
        <v>0.91314671455942187</v>
      </c>
      <c r="AN873" s="25">
        <v>0.91795665819811023</v>
      </c>
      <c r="AO873" s="25">
        <v>0.85773709401996079</v>
      </c>
      <c r="AP873" s="25">
        <v>0.61165785968405029</v>
      </c>
      <c r="AQ873" s="25">
        <v>0.92464948860037177</v>
      </c>
      <c r="AR873" s="25">
        <v>0.91314671455942187</v>
      </c>
      <c r="AS873" s="25">
        <v>0.91795665819811023</v>
      </c>
      <c r="AT873" s="25">
        <v>0.85773709401996079</v>
      </c>
      <c r="AU873" s="25">
        <v>0.61165785968405029</v>
      </c>
      <c r="AW873" s="1">
        <v>13.149937441149328</v>
      </c>
      <c r="AX873" s="1">
        <v>15.16358243965268</v>
      </c>
      <c r="AY873" s="2">
        <v>1291068.9280351587</v>
      </c>
      <c r="AZ873" s="1">
        <v>15.039804239870868</v>
      </c>
      <c r="BA873" s="1">
        <v>16.996194816628719</v>
      </c>
      <c r="BB873" s="2">
        <v>1080405.4661866734</v>
      </c>
      <c r="BC873" s="2">
        <f t="shared" si="112"/>
        <v>-210663.46184848528</v>
      </c>
      <c r="BD873" s="242">
        <f t="shared" si="113"/>
        <v>1.8898667987215401</v>
      </c>
      <c r="BE873" s="510">
        <f t="shared" si="107"/>
        <v>-111470.00518290243</v>
      </c>
      <c r="BF873" s="161">
        <f t="shared" si="108"/>
        <v>812921.06254873378</v>
      </c>
      <c r="BG873" s="2">
        <f t="shared" si="109"/>
        <v>1325963.2121926653</v>
      </c>
      <c r="BI873">
        <f t="shared" si="110"/>
        <v>0</v>
      </c>
      <c r="BJ873" s="90">
        <f t="shared" si="111"/>
        <v>1</v>
      </c>
      <c r="BP873" s="206">
        <f t="shared" si="114"/>
        <v>1325963.2121926653</v>
      </c>
    </row>
    <row r="874" spans="1:68">
      <c r="A874" s="11">
        <v>868</v>
      </c>
      <c r="C874" s="25">
        <v>0.91694642045542729</v>
      </c>
      <c r="D874" s="25">
        <v>8.3053579544572737E-2</v>
      </c>
      <c r="E874" s="426" t="e">
        <v>#REF!</v>
      </c>
      <c r="F874" s="25">
        <v>0.85979925841025995</v>
      </c>
      <c r="G874" s="25">
        <v>0.14020074158974005</v>
      </c>
      <c r="H874" s="426" t="e">
        <v>#REF!</v>
      </c>
      <c r="I874" s="25">
        <v>0.74974797494263945</v>
      </c>
      <c r="J874" s="25">
        <v>0.25025202505736055</v>
      </c>
      <c r="K874" s="426" t="e">
        <v>#REF!</v>
      </c>
      <c r="L874" s="25">
        <v>0.10774301310193957</v>
      </c>
      <c r="M874" s="25">
        <v>0.4964030903029647</v>
      </c>
      <c r="N874" s="25">
        <v>0.39585389659509573</v>
      </c>
      <c r="O874" s="25">
        <v>-11.218761453497988</v>
      </c>
      <c r="P874" s="25">
        <v>3.7422659949155217E-2</v>
      </c>
      <c r="Q874" s="25">
        <v>6.4618504835501999E-5</v>
      </c>
      <c r="R874" s="25">
        <v>1.0573248824320092</v>
      </c>
      <c r="S874" s="146"/>
      <c r="T874">
        <v>1.0765080531052735</v>
      </c>
      <c r="U874">
        <v>0.43635938211274145</v>
      </c>
      <c r="V874">
        <v>0.33330086732648334</v>
      </c>
      <c r="W874">
        <v>1</v>
      </c>
      <c r="Y874" s="2">
        <v>393.52177866985966</v>
      </c>
      <c r="Z874" s="2">
        <v>14803.935887366601</v>
      </c>
      <c r="AA874" s="2">
        <v>641.77974049814543</v>
      </c>
      <c r="AB874" s="2">
        <v>1161.0057174909318</v>
      </c>
      <c r="AC874" s="2">
        <v>56.864298414761649</v>
      </c>
      <c r="AD874" s="2">
        <v>1269.6083531392187</v>
      </c>
      <c r="AE874" s="2">
        <v>540.88283406669564</v>
      </c>
      <c r="AF874" s="2">
        <v>1134.8306733942259</v>
      </c>
      <c r="AG874" s="2">
        <v>61.863694434236621</v>
      </c>
      <c r="AH874" s="2">
        <v>299.19086569845837</v>
      </c>
      <c r="AI874" s="2">
        <v>440729.4749512882</v>
      </c>
      <c r="AJ874" s="2">
        <v>408577.88555439294</v>
      </c>
      <c r="AL874" s="25">
        <v>0.90986381207462275</v>
      </c>
      <c r="AM874" s="25">
        <v>0.92034455032783136</v>
      </c>
      <c r="AN874" s="25">
        <v>0.8998931275845109</v>
      </c>
      <c r="AO874" s="25">
        <v>0.80568416054151426</v>
      </c>
      <c r="AP874" s="25">
        <v>0.57469052741060711</v>
      </c>
      <c r="AQ874" s="25">
        <v>0.90986381207462275</v>
      </c>
      <c r="AR874" s="25">
        <v>0.92034455032783136</v>
      </c>
      <c r="AS874" s="25">
        <v>0.8998931275845109</v>
      </c>
      <c r="AT874" s="25">
        <v>0.80568416054151426</v>
      </c>
      <c r="AU874" s="25">
        <v>0.57469052741060711</v>
      </c>
      <c r="AW874" s="1">
        <v>12.781159563313985</v>
      </c>
      <c r="AX874" s="1">
        <v>15.04260065251062</v>
      </c>
      <c r="AY874" s="2">
        <v>1557933.1319142496</v>
      </c>
      <c r="AZ874" s="1">
        <v>14.727373483004271</v>
      </c>
      <c r="BA874" s="1">
        <v>16.904125618730806</v>
      </c>
      <c r="BB874" s="2">
        <v>1053630.1902158349</v>
      </c>
      <c r="BC874" s="2">
        <f t="shared" si="112"/>
        <v>-504302.94169841474</v>
      </c>
      <c r="BD874" s="242">
        <f t="shared" si="113"/>
        <v>1.9462139196902868</v>
      </c>
      <c r="BE874" s="510">
        <f t="shared" si="107"/>
        <v>-259119.99528739761</v>
      </c>
      <c r="BF874" s="161">
        <f t="shared" si="108"/>
        <v>487052.39821598795</v>
      </c>
      <c r="BG874" s="2">
        <f t="shared" si="109"/>
        <v>1302749.5670648487</v>
      </c>
      <c r="BI874">
        <f t="shared" si="110"/>
        <v>0</v>
      </c>
      <c r="BJ874" s="90">
        <f t="shared" si="111"/>
        <v>1</v>
      </c>
      <c r="BP874" s="206">
        <f t="shared" si="114"/>
        <v>1302749.5670648487</v>
      </c>
    </row>
    <row r="875" spans="1:68">
      <c r="A875" s="11">
        <v>869</v>
      </c>
      <c r="C875" s="25">
        <v>0.92438593724981755</v>
      </c>
      <c r="D875" s="25">
        <v>7.5614062750182426E-2</v>
      </c>
      <c r="E875" s="426" t="e">
        <v>#REF!</v>
      </c>
      <c r="F875" s="25">
        <v>0.85999020060041376</v>
      </c>
      <c r="G875" s="25">
        <v>0.14000979939958622</v>
      </c>
      <c r="H875" s="426" t="e">
        <v>#REF!</v>
      </c>
      <c r="I875" s="25">
        <v>0.75572777516563683</v>
      </c>
      <c r="J875" s="25">
        <v>0.24427222483436323</v>
      </c>
      <c r="K875" s="426" t="e">
        <v>#REF!</v>
      </c>
      <c r="L875" s="25">
        <v>0.12470609474463512</v>
      </c>
      <c r="M875" s="25">
        <v>0.49811748062455452</v>
      </c>
      <c r="N875" s="25">
        <v>0.37717642463081036</v>
      </c>
      <c r="O875" s="25">
        <v>-11.383907373004366</v>
      </c>
      <c r="P875" s="25">
        <v>3.5264206773243899E-2</v>
      </c>
      <c r="Q875" s="25">
        <v>5.0033854656607049E-5</v>
      </c>
      <c r="R875" s="25">
        <v>1.0967221125499049</v>
      </c>
      <c r="S875" s="146"/>
      <c r="T875">
        <v>0.95007899367499304</v>
      </c>
      <c r="U875">
        <v>0.43732668078308307</v>
      </c>
      <c r="V875">
        <v>0.3272745970621827</v>
      </c>
      <c r="W875">
        <v>1</v>
      </c>
      <c r="Y875" s="2">
        <v>1530.5483347832419</v>
      </c>
      <c r="Z875" s="2">
        <v>10545.363703847761</v>
      </c>
      <c r="AA875" s="2">
        <v>479.7048546401885</v>
      </c>
      <c r="AB875" s="2">
        <v>6876.5844306906638</v>
      </c>
      <c r="AC875" s="2">
        <v>2953.3058931952637</v>
      </c>
      <c r="AD875" s="2">
        <v>24.427587626891114</v>
      </c>
      <c r="AE875" s="2">
        <v>528.28412683809722</v>
      </c>
      <c r="AF875" s="2">
        <v>838.13041045070622</v>
      </c>
      <c r="AG875" s="2">
        <v>168.77441012135273</v>
      </c>
      <c r="AH875" s="2">
        <v>202.26124389502812</v>
      </c>
      <c r="AI875" s="2">
        <v>437396.35797487124</v>
      </c>
      <c r="AJ875" s="2">
        <v>398356.70997635415</v>
      </c>
      <c r="AL875" s="25">
        <v>0.91756917622166245</v>
      </c>
      <c r="AM875" s="25">
        <v>0.91497193480186978</v>
      </c>
      <c r="AN875" s="25">
        <v>0.90139118272012475</v>
      </c>
      <c r="AO875" s="25">
        <v>0.86637126260678543</v>
      </c>
      <c r="AP875" s="25">
        <v>0.7738857388537459</v>
      </c>
      <c r="AQ875" s="25">
        <v>0.91756917622166245</v>
      </c>
      <c r="AR875" s="25">
        <v>0.91497193480186978</v>
      </c>
      <c r="AS875" s="25">
        <v>0.90139118272012475</v>
      </c>
      <c r="AT875" s="25">
        <v>0.86637126260678543</v>
      </c>
      <c r="AU875" s="25">
        <v>0.7738857388537459</v>
      </c>
      <c r="AW875" s="1">
        <v>13.305585026464673</v>
      </c>
      <c r="AX875" s="1">
        <v>14.961850892216072</v>
      </c>
      <c r="AY875" s="2">
        <v>1542436.8040544875</v>
      </c>
      <c r="AZ875" s="1">
        <v>15.421625390218731</v>
      </c>
      <c r="BA875" s="1">
        <v>17.155245618715988</v>
      </c>
      <c r="BB875" s="2">
        <v>1051183.3258803543</v>
      </c>
      <c r="BC875" s="2">
        <f t="shared" si="112"/>
        <v>-491253.47817413323</v>
      </c>
      <c r="BD875" s="242">
        <f t="shared" si="113"/>
        <v>2.1160403637540579</v>
      </c>
      <c r="BE875" s="510">
        <f t="shared" si="107"/>
        <v>-232156.95058982834</v>
      </c>
      <c r="BF875" s="161">
        <f t="shared" si="108"/>
        <v>586456.80017986009</v>
      </c>
      <c r="BG875" s="2">
        <f t="shared" si="109"/>
        <v>1416276.7365546427</v>
      </c>
      <c r="BI875">
        <f t="shared" si="110"/>
        <v>0</v>
      </c>
      <c r="BJ875" s="90">
        <f t="shared" si="111"/>
        <v>1</v>
      </c>
      <c r="BP875" s="206">
        <f t="shared" si="114"/>
        <v>1416276.7365546427</v>
      </c>
    </row>
    <row r="876" spans="1:68">
      <c r="A876" s="11">
        <v>870</v>
      </c>
      <c r="C876" s="25">
        <v>0.9283555185379162</v>
      </c>
      <c r="D876" s="25">
        <v>7.1644481462083784E-2</v>
      </c>
      <c r="E876" s="426" t="e">
        <v>#REF!</v>
      </c>
      <c r="F876" s="25">
        <v>0.8567525284569103</v>
      </c>
      <c r="G876" s="25">
        <v>0.14324747154308967</v>
      </c>
      <c r="H876" s="426" t="e">
        <v>#REF!</v>
      </c>
      <c r="I876" s="25">
        <v>0.74539309430971645</v>
      </c>
      <c r="J876" s="25">
        <v>0.2546069056902836</v>
      </c>
      <c r="K876" s="426" t="e">
        <v>#REF!</v>
      </c>
      <c r="L876" s="25">
        <v>9.2766319853517021E-2</v>
      </c>
      <c r="M876" s="25">
        <v>0.49991576065412935</v>
      </c>
      <c r="N876" s="25">
        <v>0.40731791949235363</v>
      </c>
      <c r="O876" s="25">
        <v>-11.10996878638732</v>
      </c>
      <c r="P876" s="25">
        <v>3.2352784289195018E-2</v>
      </c>
      <c r="Q876" s="25">
        <v>5.8227555897944698E-5</v>
      </c>
      <c r="R876" s="25">
        <v>1.0839536138550985</v>
      </c>
      <c r="S876" s="146"/>
      <c r="T876">
        <v>0.94984515878122933</v>
      </c>
      <c r="U876">
        <v>0.44783091102973133</v>
      </c>
      <c r="V876">
        <v>0.33952189137003391</v>
      </c>
      <c r="W876">
        <v>1</v>
      </c>
      <c r="Y876" s="2">
        <v>1078.3774843327737</v>
      </c>
      <c r="Z876" s="2">
        <v>171.50282885219667</v>
      </c>
      <c r="AA876" s="2">
        <v>556.15397294596517</v>
      </c>
      <c r="AB876" s="2">
        <v>3434.1443916735657</v>
      </c>
      <c r="AC876" s="2">
        <v>464.80477514918454</v>
      </c>
      <c r="AD876" s="2">
        <v>125.68314708630557</v>
      </c>
      <c r="AE876" s="2">
        <v>574.44004959003769</v>
      </c>
      <c r="AF876" s="2">
        <v>897.47105176849993</v>
      </c>
      <c r="AG876" s="2">
        <v>96.788363060186327</v>
      </c>
      <c r="AH876" s="2">
        <v>268.89711677524366</v>
      </c>
      <c r="AI876" s="2">
        <v>559981.11546643672</v>
      </c>
      <c r="AJ876" s="2">
        <v>521801.69765674224</v>
      </c>
      <c r="AL876" s="25">
        <v>0.92595220275065593</v>
      </c>
      <c r="AM876" s="25">
        <v>0.91529978528907296</v>
      </c>
      <c r="AN876" s="25">
        <v>0.91495719096625217</v>
      </c>
      <c r="AO876" s="25">
        <v>0.8710418180479238</v>
      </c>
      <c r="AP876" s="25">
        <v>0.63522690066727672</v>
      </c>
      <c r="AQ876" s="25">
        <v>0.92595220275065593</v>
      </c>
      <c r="AR876" s="25">
        <v>0.91529978528907296</v>
      </c>
      <c r="AS876" s="25">
        <v>0.91495719096625217</v>
      </c>
      <c r="AT876" s="25">
        <v>0.8710418180479238</v>
      </c>
      <c r="AU876" s="25">
        <v>0.63522690066727672</v>
      </c>
      <c r="AW876" s="1">
        <v>13.087282578440526</v>
      </c>
      <c r="AX876" s="1">
        <v>14.926199567107153</v>
      </c>
      <c r="AY876" s="2">
        <v>1596612.0046813725</v>
      </c>
      <c r="AZ876" s="1">
        <v>15.245232681131618</v>
      </c>
      <c r="BA876" s="1">
        <v>17.058900355989294</v>
      </c>
      <c r="BB876" s="2">
        <v>1176085.9407906921</v>
      </c>
      <c r="BC876" s="2">
        <f t="shared" si="112"/>
        <v>-420526.06389068044</v>
      </c>
      <c r="BD876" s="242">
        <f t="shared" si="113"/>
        <v>2.1579501026910926</v>
      </c>
      <c r="BE876" s="510">
        <f t="shared" si="107"/>
        <v>-194872.93212491769</v>
      </c>
      <c r="BF876" s="161">
        <f t="shared" si="108"/>
        <v>497353.20786911156</v>
      </c>
      <c r="BG876" s="2">
        <f t="shared" si="109"/>
        <v>1263151.2881903669</v>
      </c>
      <c r="BI876">
        <f t="shared" si="110"/>
        <v>0</v>
      </c>
      <c r="BJ876" s="90">
        <f t="shared" si="111"/>
        <v>1</v>
      </c>
      <c r="BP876" s="206">
        <f t="shared" si="114"/>
        <v>1263151.2881903669</v>
      </c>
    </row>
    <row r="877" spans="1:68">
      <c r="A877" s="11">
        <v>871</v>
      </c>
      <c r="C877" s="25">
        <v>0.92795538964351987</v>
      </c>
      <c r="D877" s="25">
        <v>7.2044610356480118E-2</v>
      </c>
      <c r="E877" s="426" t="e">
        <v>#REF!</v>
      </c>
      <c r="F877" s="25">
        <v>0.85854250098802964</v>
      </c>
      <c r="G877" s="25">
        <v>0.1414574990119703</v>
      </c>
      <c r="H877" s="426" t="e">
        <v>#REF!</v>
      </c>
      <c r="I877" s="25">
        <v>0.74127140927751034</v>
      </c>
      <c r="J877" s="25">
        <v>0.25872859072248966</v>
      </c>
      <c r="K877" s="426" t="e">
        <v>#REF!</v>
      </c>
      <c r="L877" s="25">
        <v>0.17914553475742656</v>
      </c>
      <c r="M877" s="25">
        <v>0.50053121762688346</v>
      </c>
      <c r="N877" s="25">
        <v>0.32032324761568998</v>
      </c>
      <c r="O877" s="25">
        <v>-11.339331921753486</v>
      </c>
      <c r="P877" s="25">
        <v>3.3973911758456682E-2</v>
      </c>
      <c r="Q877" s="25">
        <v>4.9554988414403974E-5</v>
      </c>
      <c r="R877" s="25">
        <v>1.0988050008894563</v>
      </c>
      <c r="S877" s="146"/>
      <c r="T877">
        <v>0.93133293748021395</v>
      </c>
      <c r="U877">
        <v>0.44420071184048704</v>
      </c>
      <c r="V877">
        <v>0.34525301410306153</v>
      </c>
      <c r="W877">
        <v>1</v>
      </c>
      <c r="Y877" s="2">
        <v>2159.5947273794127</v>
      </c>
      <c r="Z877" s="2">
        <v>1857.5591209451088</v>
      </c>
      <c r="AA877" s="2">
        <v>873.9939433763152</v>
      </c>
      <c r="AB877" s="2">
        <v>7458.9210212102935</v>
      </c>
      <c r="AC877" s="2">
        <v>2542.4302512977515</v>
      </c>
      <c r="AD877" s="2">
        <v>2428.564282141821</v>
      </c>
      <c r="AE877" s="2">
        <v>572.21399775714201</v>
      </c>
      <c r="AF877" s="2">
        <v>1256.7313139848475</v>
      </c>
      <c r="AG877" s="2">
        <v>123.42020165238469</v>
      </c>
      <c r="AH877" s="2">
        <v>700.02581456901055</v>
      </c>
      <c r="AI877" s="2">
        <v>535104.7123239158</v>
      </c>
      <c r="AJ877" s="2">
        <v>500254.33304377168</v>
      </c>
      <c r="AL877" s="25">
        <v>0.91403582824067753</v>
      </c>
      <c r="AM877" s="25">
        <v>0.91781408896460381</v>
      </c>
      <c r="AN877" s="25">
        <v>0.91518944531618995</v>
      </c>
      <c r="AO877" s="25">
        <v>0.89220957111150812</v>
      </c>
      <c r="AP877" s="25">
        <v>0.55523453656996646</v>
      </c>
      <c r="AQ877" s="25">
        <v>0.91403582824067753</v>
      </c>
      <c r="AR877" s="25">
        <v>0.91781408896460381</v>
      </c>
      <c r="AS877" s="25">
        <v>0.91518944531618995</v>
      </c>
      <c r="AT877" s="25">
        <v>0.89220957111150812</v>
      </c>
      <c r="AU877" s="25">
        <v>0.55523453656996646</v>
      </c>
      <c r="AW877" s="1">
        <v>13.073027459917931</v>
      </c>
      <c r="AX877" s="1">
        <v>15.423284407218304</v>
      </c>
      <c r="AY877" s="2">
        <v>1961722.747993872</v>
      </c>
      <c r="AZ877" s="1">
        <v>15.250665339346028</v>
      </c>
      <c r="BA877" s="1">
        <v>17.445228927888625</v>
      </c>
      <c r="BB877" s="2">
        <v>1496054.399314516</v>
      </c>
      <c r="BC877" s="2">
        <f t="shared" si="112"/>
        <v>-465668.34867935604</v>
      </c>
      <c r="BD877" s="242">
        <f t="shared" si="113"/>
        <v>2.1776378794280973</v>
      </c>
      <c r="BE877" s="510">
        <f t="shared" si="107"/>
        <v>-213841.03990772439</v>
      </c>
      <c r="BF877" s="161">
        <f t="shared" si="108"/>
        <v>129961.64559299685</v>
      </c>
      <c r="BG877" s="2">
        <f t="shared" si="109"/>
        <v>944052.05498084868</v>
      </c>
      <c r="BI877">
        <f t="shared" si="110"/>
        <v>0</v>
      </c>
      <c r="BJ877" s="90">
        <f t="shared" si="111"/>
        <v>1</v>
      </c>
      <c r="BP877" s="206">
        <f t="shared" si="114"/>
        <v>944052.05498084868</v>
      </c>
    </row>
    <row r="878" spans="1:68">
      <c r="A878" s="11">
        <v>872</v>
      </c>
      <c r="C878" s="25">
        <v>0.917267903605681</v>
      </c>
      <c r="D878" s="25">
        <v>8.2732096394319041E-2</v>
      </c>
      <c r="E878" s="426" t="e">
        <v>#REF!</v>
      </c>
      <c r="F878" s="25">
        <v>0.85698518556431091</v>
      </c>
      <c r="G878" s="25">
        <v>0.14301481443568903</v>
      </c>
      <c r="H878" s="426" t="e">
        <v>#REF!</v>
      </c>
      <c r="I878" s="25">
        <v>0.77093513372237998</v>
      </c>
      <c r="J878" s="25">
        <v>0.22906486627761999</v>
      </c>
      <c r="K878" s="426" t="e">
        <v>#REF!</v>
      </c>
      <c r="L878" s="25">
        <v>6.7079794924099212E-2</v>
      </c>
      <c r="M878" s="25">
        <v>0.49527681215793995</v>
      </c>
      <c r="N878" s="25">
        <v>0.43764339291796084</v>
      </c>
      <c r="O878" s="25">
        <v>-11.048370970364083</v>
      </c>
      <c r="P878" s="25">
        <v>3.5333686424625553E-2</v>
      </c>
      <c r="Q878" s="25">
        <v>7.0186389988959077E-5</v>
      </c>
      <c r="R878" s="25">
        <v>1.0478162648419513</v>
      </c>
      <c r="S878" s="146"/>
      <c r="T878">
        <v>1.043730366610254</v>
      </c>
      <c r="U878">
        <v>0.4456776692904631</v>
      </c>
      <c r="V878">
        <v>0.30714024736642132</v>
      </c>
      <c r="W878">
        <v>1</v>
      </c>
      <c r="Y878" s="2">
        <v>692.58480519498892</v>
      </c>
      <c r="Z878" s="2">
        <v>8845.9544355094586</v>
      </c>
      <c r="AA878" s="2">
        <v>5108.6058994459399</v>
      </c>
      <c r="AB878" s="2">
        <v>7280.9764066462221</v>
      </c>
      <c r="AC878" s="2">
        <v>1848.3506279581829</v>
      </c>
      <c r="AD878" s="2">
        <v>2521.4598895962204</v>
      </c>
      <c r="AE878" s="2">
        <v>556.12992727314861</v>
      </c>
      <c r="AF878" s="2">
        <v>1053.0114111598039</v>
      </c>
      <c r="AG878" s="2">
        <v>99.594296745663016</v>
      </c>
      <c r="AH878" s="2">
        <v>231.46125578498933</v>
      </c>
      <c r="AI878" s="2">
        <v>541028.45972219843</v>
      </c>
      <c r="AJ878" s="2">
        <v>511157.8526743126</v>
      </c>
      <c r="AL878" s="25">
        <v>0.90996788562503705</v>
      </c>
      <c r="AM878" s="25">
        <v>0.91623878792296731</v>
      </c>
      <c r="AN878" s="25">
        <v>0.91178696291242911</v>
      </c>
      <c r="AO878" s="25">
        <v>0.87318787045175128</v>
      </c>
      <c r="AP878" s="25">
        <v>0.69788471266104535</v>
      </c>
      <c r="AQ878" s="25">
        <v>0.90996788562503705</v>
      </c>
      <c r="AR878" s="25">
        <v>0.91623878792296731</v>
      </c>
      <c r="AS878" s="25">
        <v>0.91178696291242911</v>
      </c>
      <c r="AT878" s="25">
        <v>0.87318787045175128</v>
      </c>
      <c r="AU878" s="25">
        <v>0.69788471266104535</v>
      </c>
      <c r="AW878" s="1">
        <v>12.879251850145797</v>
      </c>
      <c r="AX878" s="1">
        <v>14.70246029443504</v>
      </c>
      <c r="AY878" s="2">
        <v>1698230.2649310748</v>
      </c>
      <c r="AZ878" s="1">
        <v>14.942813346395416</v>
      </c>
      <c r="BA878" s="1">
        <v>16.793257683008392</v>
      </c>
      <c r="BB878" s="2">
        <v>1359846.8903319696</v>
      </c>
      <c r="BC878" s="2">
        <f t="shared" si="112"/>
        <v>-338383.37459910521</v>
      </c>
      <c r="BD878" s="242">
        <f t="shared" si="113"/>
        <v>2.0635614962496192</v>
      </c>
      <c r="BE878" s="510">
        <f t="shared" si="107"/>
        <v>-163980.271590691</v>
      </c>
      <c r="BF878" s="161">
        <f t="shared" si="108"/>
        <v>362450.03109225282</v>
      </c>
      <c r="BG878" s="2">
        <f t="shared" si="109"/>
        <v>1031003.2450912972</v>
      </c>
      <c r="BI878">
        <f t="shared" si="110"/>
        <v>0</v>
      </c>
      <c r="BJ878" s="90">
        <f t="shared" si="111"/>
        <v>1</v>
      </c>
      <c r="BP878" s="206">
        <f t="shared" si="114"/>
        <v>1031003.2450912972</v>
      </c>
    </row>
    <row r="879" spans="1:68">
      <c r="A879" s="11">
        <v>873</v>
      </c>
      <c r="C879" s="25">
        <v>0.92105228310715903</v>
      </c>
      <c r="D879" s="25">
        <v>7.8947716892840983E-2</v>
      </c>
      <c r="E879" s="426" t="e">
        <v>#REF!</v>
      </c>
      <c r="F879" s="25">
        <v>0.8552849842441802</v>
      </c>
      <c r="G879" s="25">
        <v>0.14471501575581977</v>
      </c>
      <c r="H879" s="426" t="e">
        <v>#REF!</v>
      </c>
      <c r="I879" s="25">
        <v>0.75601592421968422</v>
      </c>
      <c r="J879" s="25">
        <v>0.24398407578031572</v>
      </c>
      <c r="K879" s="426" t="e">
        <v>#REF!</v>
      </c>
      <c r="L879" s="25">
        <v>0.12059241548237642</v>
      </c>
      <c r="M879" s="25">
        <v>0.49878156354169134</v>
      </c>
      <c r="N879" s="25">
        <v>0.38062602097593223</v>
      </c>
      <c r="O879" s="25">
        <v>-11.277366137547387</v>
      </c>
      <c r="P879" s="25">
        <v>3.4062463480422848E-2</v>
      </c>
      <c r="Q879" s="25">
        <v>5.2919288090438982E-5</v>
      </c>
      <c r="R879" s="25">
        <v>1.09206370830613</v>
      </c>
      <c r="S879" s="146"/>
      <c r="T879">
        <v>0.99502492921128305</v>
      </c>
      <c r="U879">
        <v>0.44617547205924357</v>
      </c>
      <c r="V879">
        <v>0.3246200188196765</v>
      </c>
      <c r="W879">
        <v>1</v>
      </c>
      <c r="Y879" s="2">
        <v>1327.279570857721</v>
      </c>
      <c r="Z879" s="2">
        <v>8511.9900082514268</v>
      </c>
      <c r="AA879" s="2">
        <v>1262.4768013218095</v>
      </c>
      <c r="AB879" s="2">
        <v>9483.2847523798391</v>
      </c>
      <c r="AC879" s="2">
        <v>88.545025148460724</v>
      </c>
      <c r="AD879" s="2">
        <v>358.44084426743802</v>
      </c>
      <c r="AE879" s="2">
        <v>544.72183932502026</v>
      </c>
      <c r="AF879" s="2">
        <v>1088.4574987544283</v>
      </c>
      <c r="AG879" s="2">
        <v>131.86244110840622</v>
      </c>
      <c r="AH879" s="2">
        <v>653.34283236685701</v>
      </c>
      <c r="AI879" s="2">
        <v>399310.22605613823</v>
      </c>
      <c r="AJ879" s="2">
        <v>364440.66788846283</v>
      </c>
      <c r="AL879" s="25">
        <v>0.92577501987301369</v>
      </c>
      <c r="AM879" s="25">
        <v>0.91078584045236421</v>
      </c>
      <c r="AN879" s="25">
        <v>0.91016654307941147</v>
      </c>
      <c r="AO879" s="25">
        <v>0.84392833449879456</v>
      </c>
      <c r="AP879" s="25">
        <v>0.74830706716592277</v>
      </c>
      <c r="AQ879" s="25">
        <v>0.92577501987301369</v>
      </c>
      <c r="AR879" s="25">
        <v>0.91078584045236421</v>
      </c>
      <c r="AS879" s="25">
        <v>0.91016654307941147</v>
      </c>
      <c r="AT879" s="25">
        <v>0.84392833449879456</v>
      </c>
      <c r="AU879" s="25">
        <v>0.74830706716592277</v>
      </c>
      <c r="AW879" s="1">
        <v>13.262205494363386</v>
      </c>
      <c r="AX879" s="1">
        <v>14.921839614183325</v>
      </c>
      <c r="AY879" s="2">
        <v>1346746.5106915927</v>
      </c>
      <c r="AZ879" s="1">
        <v>15.272612942113923</v>
      </c>
      <c r="BA879" s="1">
        <v>16.984813184917513</v>
      </c>
      <c r="BB879" s="2">
        <v>1064274.2577133852</v>
      </c>
      <c r="BC879" s="2">
        <f t="shared" si="112"/>
        <v>-282472.25297820754</v>
      </c>
      <c r="BD879" s="242">
        <f t="shared" si="113"/>
        <v>2.0104074477505378</v>
      </c>
      <c r="BE879" s="510">
        <f t="shared" si="107"/>
        <v>-140504.9773836981</v>
      </c>
      <c r="BF879" s="161">
        <f t="shared" si="108"/>
        <v>775206.36840654886</v>
      </c>
      <c r="BG879" s="2">
        <f t="shared" si="109"/>
        <v>1379343.8130248424</v>
      </c>
      <c r="BI879">
        <f t="shared" si="110"/>
        <v>0</v>
      </c>
      <c r="BJ879" s="90">
        <f t="shared" si="111"/>
        <v>1</v>
      </c>
      <c r="BP879" s="206">
        <f t="shared" si="114"/>
        <v>1379343.8130248424</v>
      </c>
    </row>
    <row r="880" spans="1:68">
      <c r="A880" s="11">
        <v>874</v>
      </c>
      <c r="C880" s="25">
        <v>0.92671948610813915</v>
      </c>
      <c r="D880" s="25">
        <v>7.3280513891860813E-2</v>
      </c>
      <c r="E880" s="426" t="e">
        <v>#REF!</v>
      </c>
      <c r="F880" s="25">
        <v>0.85758186950918958</v>
      </c>
      <c r="G880" s="25">
        <v>0.14241813049081045</v>
      </c>
      <c r="H880" s="426" t="e">
        <v>#REF!</v>
      </c>
      <c r="I880" s="25">
        <v>0.73088489216102503</v>
      </c>
      <c r="J880" s="25">
        <v>0.26911510783897497</v>
      </c>
      <c r="K880" s="426" t="e">
        <v>#REF!</v>
      </c>
      <c r="L880" s="25">
        <v>8.5868996727606062E-2</v>
      </c>
      <c r="M880" s="25">
        <v>0.50152330887063623</v>
      </c>
      <c r="N880" s="25">
        <v>0.41260769440175771</v>
      </c>
      <c r="O880" s="25">
        <v>-11.403414803283532</v>
      </c>
      <c r="P880" s="25">
        <v>3.7556452937140584E-2</v>
      </c>
      <c r="Q880" s="25">
        <v>5.4026073792538012E-5</v>
      </c>
      <c r="R880" s="25">
        <v>1.0810147178660581</v>
      </c>
      <c r="S880" s="146"/>
      <c r="T880">
        <v>0.94042016087299096</v>
      </c>
      <c r="U880">
        <v>0.44997514717475312</v>
      </c>
      <c r="V880">
        <v>0.35786174770972146</v>
      </c>
      <c r="W880">
        <v>1</v>
      </c>
      <c r="Y880" s="2">
        <v>1241.2986426630548</v>
      </c>
      <c r="Z880" s="2">
        <v>3258.6323282916669</v>
      </c>
      <c r="AA880" s="2">
        <v>1526.0888418614609</v>
      </c>
      <c r="AB880" s="2">
        <v>3935.1980338552398</v>
      </c>
      <c r="AC880" s="2">
        <v>1324.2830795806899</v>
      </c>
      <c r="AD880" s="2">
        <v>1669.1032339465901</v>
      </c>
      <c r="AE880" s="2">
        <v>476.16018164875283</v>
      </c>
      <c r="AF880" s="2">
        <v>748.53494674180035</v>
      </c>
      <c r="AG880" s="2">
        <v>211.21699753365007</v>
      </c>
      <c r="AH880" s="2">
        <v>296.28876846110876</v>
      </c>
      <c r="AI880" s="2">
        <v>586211.74572182971</v>
      </c>
      <c r="AJ880" s="2">
        <v>563989.63187968812</v>
      </c>
      <c r="AL880" s="25">
        <v>0.91105998660803478</v>
      </c>
      <c r="AM880" s="25">
        <v>0.9146100403001225</v>
      </c>
      <c r="AN880" s="25">
        <v>0.91360169454116669</v>
      </c>
      <c r="AO880" s="25">
        <v>0.87079312664602215</v>
      </c>
      <c r="AP880" s="25">
        <v>0.71108960554735889</v>
      </c>
      <c r="AQ880" s="25">
        <v>0.91105998660803478</v>
      </c>
      <c r="AR880" s="25">
        <v>0.9146100403001225</v>
      </c>
      <c r="AS880" s="25">
        <v>0.91360169454116669</v>
      </c>
      <c r="AT880" s="25">
        <v>0.87079312664602215</v>
      </c>
      <c r="AU880" s="25">
        <v>0.71108960554735889</v>
      </c>
      <c r="AW880" s="1">
        <v>13.069557120891091</v>
      </c>
      <c r="AX880" s="1">
        <v>14.891240839836513</v>
      </c>
      <c r="AY880" s="2">
        <v>1845397.0733851176</v>
      </c>
      <c r="AZ880" s="1">
        <v>15.146705066674647</v>
      </c>
      <c r="BA880" s="1">
        <v>16.99632775800772</v>
      </c>
      <c r="BB880" s="2">
        <v>1363662.8347774593</v>
      </c>
      <c r="BC880" s="2">
        <f t="shared" si="112"/>
        <v>-481734.23860765831</v>
      </c>
      <c r="BD880" s="242">
        <f t="shared" si="113"/>
        <v>2.0771479457835564</v>
      </c>
      <c r="BE880" s="510">
        <f t="shared" si="107"/>
        <v>-231921.00475343614</v>
      </c>
      <c r="BF880" s="161">
        <f t="shared" si="108"/>
        <v>245732.06595745683</v>
      </c>
      <c r="BG880" s="2">
        <f t="shared" si="109"/>
        <v>1059809.9758904844</v>
      </c>
      <c r="BI880">
        <f t="shared" si="110"/>
        <v>0</v>
      </c>
      <c r="BJ880" s="90">
        <f t="shared" si="111"/>
        <v>1</v>
      </c>
      <c r="BP880" s="206">
        <f t="shared" si="114"/>
        <v>1059809.9758904844</v>
      </c>
    </row>
    <row r="881" spans="1:68">
      <c r="A881" s="11">
        <v>875</v>
      </c>
      <c r="C881" s="25">
        <v>0.92020430398232789</v>
      </c>
      <c r="D881" s="25">
        <v>7.9795696017672127E-2</v>
      </c>
      <c r="E881" s="426" t="e">
        <v>#REF!</v>
      </c>
      <c r="F881" s="25">
        <v>0.85751585458437329</v>
      </c>
      <c r="G881" s="25">
        <v>0.14248414541562671</v>
      </c>
      <c r="H881" s="426" t="e">
        <v>#REF!</v>
      </c>
      <c r="I881" s="25">
        <v>0.74192602556526355</v>
      </c>
      <c r="J881" s="25">
        <v>0.25807397443473651</v>
      </c>
      <c r="K881" s="426" t="e">
        <v>#REF!</v>
      </c>
      <c r="L881" s="25">
        <v>0.12356431281739932</v>
      </c>
      <c r="M881" s="25">
        <v>0.50353177529778903</v>
      </c>
      <c r="N881" s="25">
        <v>0.37290391188481165</v>
      </c>
      <c r="O881" s="25">
        <v>-11.184005123133444</v>
      </c>
      <c r="P881" s="25">
        <v>3.3975700914193149E-2</v>
      </c>
      <c r="Q881" s="25">
        <v>5.7886539157678723E-5</v>
      </c>
      <c r="R881" s="25">
        <v>1.0815915536518994</v>
      </c>
      <c r="S881" s="146"/>
      <c r="T881">
        <v>1.0467647606838311</v>
      </c>
      <c r="U881">
        <v>0.4466514513959603</v>
      </c>
      <c r="V881">
        <v>0.34287193616882411</v>
      </c>
      <c r="W881">
        <v>1</v>
      </c>
      <c r="Y881" s="2">
        <v>157.65950498414614</v>
      </c>
      <c r="Z881" s="2">
        <v>2486.6340830690579</v>
      </c>
      <c r="AA881" s="2">
        <v>266.88192049810084</v>
      </c>
      <c r="AB881" s="2">
        <v>2595.6358657662704</v>
      </c>
      <c r="AC881" s="2">
        <v>92.538365030302231</v>
      </c>
      <c r="AD881" s="2">
        <v>1567.7192194957479</v>
      </c>
      <c r="AE881" s="2">
        <v>602.46022337733496</v>
      </c>
      <c r="AF881" s="2">
        <v>1124.3839691075225</v>
      </c>
      <c r="AG881" s="2">
        <v>112.38426939425621</v>
      </c>
      <c r="AH881" s="2">
        <v>545.27533392665271</v>
      </c>
      <c r="AI881" s="2">
        <v>425156.07426798414</v>
      </c>
      <c r="AJ881" s="2">
        <v>394256.63554263674</v>
      </c>
      <c r="AL881" s="25">
        <v>0.91883012926660712</v>
      </c>
      <c r="AM881" s="25">
        <v>0.91401785853221695</v>
      </c>
      <c r="AN881" s="25">
        <v>0.90751545038658921</v>
      </c>
      <c r="AO881" s="25">
        <v>0.86114860733200016</v>
      </c>
      <c r="AP881" s="25">
        <v>0.69280077843244448</v>
      </c>
      <c r="AQ881" s="25">
        <v>0.91883012926660712</v>
      </c>
      <c r="AR881" s="25">
        <v>0.91401785853221695</v>
      </c>
      <c r="AS881" s="25">
        <v>0.90751545038658921</v>
      </c>
      <c r="AT881" s="25">
        <v>0.86114860733200016</v>
      </c>
      <c r="AU881" s="25">
        <v>0.69280077843244448</v>
      </c>
      <c r="AW881" s="1">
        <v>13.275778040184644</v>
      </c>
      <c r="AX881" s="1">
        <v>15.137568173977414</v>
      </c>
      <c r="AY881" s="2">
        <v>1354263.2892445382</v>
      </c>
      <c r="AZ881" s="1">
        <v>15.107412250114821</v>
      </c>
      <c r="BA881" s="1">
        <v>16.976925054183965</v>
      </c>
      <c r="BB881" s="2">
        <v>1056953.259980567</v>
      </c>
      <c r="BC881" s="2">
        <f t="shared" si="112"/>
        <v>-297310.02926397114</v>
      </c>
      <c r="BD881" s="242">
        <f t="shared" si="113"/>
        <v>1.8316342099301774</v>
      </c>
      <c r="BE881" s="510">
        <f t="shared" si="107"/>
        <v>-162319.54374520265</v>
      </c>
      <c r="BF881" s="161">
        <f t="shared" si="108"/>
        <v>769861.19718500506</v>
      </c>
      <c r="BG881" s="2">
        <f t="shared" si="109"/>
        <v>1360232.7000378042</v>
      </c>
      <c r="BI881">
        <f t="shared" si="110"/>
        <v>0</v>
      </c>
      <c r="BJ881" s="90">
        <f t="shared" si="111"/>
        <v>1</v>
      </c>
      <c r="BP881" s="206">
        <f t="shared" si="114"/>
        <v>1360232.7000378042</v>
      </c>
    </row>
    <row r="882" spans="1:68">
      <c r="A882" s="11">
        <v>876</v>
      </c>
      <c r="C882" s="25">
        <v>0.91605052265434361</v>
      </c>
      <c r="D882" s="25">
        <v>8.3949477345656387E-2</v>
      </c>
      <c r="E882" s="426" t="e">
        <v>#REF!</v>
      </c>
      <c r="F882" s="25">
        <v>0.85218478809895726</v>
      </c>
      <c r="G882" s="25">
        <v>0.1478152119010428</v>
      </c>
      <c r="H882" s="426" t="e">
        <v>#REF!</v>
      </c>
      <c r="I882" s="25">
        <v>0.74452607992624686</v>
      </c>
      <c r="J882" s="25">
        <v>0.25547392007375314</v>
      </c>
      <c r="K882" s="426" t="e">
        <v>#REF!</v>
      </c>
      <c r="L882" s="25">
        <v>0.1591317714766039</v>
      </c>
      <c r="M882" s="25">
        <v>0.50208670585737336</v>
      </c>
      <c r="N882" s="25">
        <v>0.33878152266602274</v>
      </c>
      <c r="O882" s="25">
        <v>-10.970152042395096</v>
      </c>
      <c r="P882" s="25">
        <v>3.4377632496237757E-2</v>
      </c>
      <c r="Q882" s="25">
        <v>7.2909509798030765E-5</v>
      </c>
      <c r="R882" s="25">
        <v>1.0477199896141682</v>
      </c>
      <c r="S882" s="146"/>
      <c r="T882">
        <v>1.071217335179409</v>
      </c>
      <c r="U882">
        <v>0.4575949216221662</v>
      </c>
      <c r="V882">
        <v>0.34230440593446043</v>
      </c>
      <c r="W882">
        <v>1</v>
      </c>
      <c r="Y882" s="2">
        <v>2513.1296417496278</v>
      </c>
      <c r="Z882" s="2">
        <v>2662.8761486582616</v>
      </c>
      <c r="AA882" s="2">
        <v>3205.7260799203918</v>
      </c>
      <c r="AB882" s="2">
        <v>2146.2647168752223</v>
      </c>
      <c r="AC882" s="2">
        <v>323.72592547436756</v>
      </c>
      <c r="AD882" s="2">
        <v>453.17458104496512</v>
      </c>
      <c r="AE882" s="2">
        <v>586.84177093988717</v>
      </c>
      <c r="AF882" s="2">
        <v>1163.3071927965511</v>
      </c>
      <c r="AG882" s="2">
        <v>166.19873806378308</v>
      </c>
      <c r="AH882" s="2">
        <v>392.85351217712105</v>
      </c>
      <c r="AI882" s="2">
        <v>663319.34287629533</v>
      </c>
      <c r="AJ882" s="2">
        <v>622257.50838807947</v>
      </c>
      <c r="AL882" s="25">
        <v>0.91669647051983139</v>
      </c>
      <c r="AM882" s="25">
        <v>0.91885574749288823</v>
      </c>
      <c r="AN882" s="25">
        <v>0.90990210339289246</v>
      </c>
      <c r="AO882" s="25">
        <v>0.87908480622836871</v>
      </c>
      <c r="AP882" s="25">
        <v>0.64134405543002759</v>
      </c>
      <c r="AQ882" s="25">
        <v>0.91669647051983139</v>
      </c>
      <c r="AR882" s="25">
        <v>0.91885574749288823</v>
      </c>
      <c r="AS882" s="25">
        <v>0.90990210339289246</v>
      </c>
      <c r="AT882" s="25">
        <v>0.87908480622836871</v>
      </c>
      <c r="AU882" s="25">
        <v>0.64134405543002759</v>
      </c>
      <c r="AW882" s="1">
        <v>13.261709219640339</v>
      </c>
      <c r="AX882" s="1">
        <v>15.358524429932835</v>
      </c>
      <c r="AY882" s="2">
        <v>2418882.500245688</v>
      </c>
      <c r="AZ882" s="1">
        <v>15.013288038929796</v>
      </c>
      <c r="BA882" s="1">
        <v>17.048890931223834</v>
      </c>
      <c r="BB882" s="2">
        <v>1861794.9487091482</v>
      </c>
      <c r="BC882" s="2">
        <f t="shared" si="112"/>
        <v>-557087.5515365398</v>
      </c>
      <c r="BD882" s="242">
        <f t="shared" si="113"/>
        <v>1.7515788192894561</v>
      </c>
      <c r="BE882" s="510">
        <f t="shared" si="107"/>
        <v>-318048.80568407843</v>
      </c>
      <c r="BF882" s="161">
        <f t="shared" si="108"/>
        <v>-297009.02510323375</v>
      </c>
      <c r="BG882" s="2">
        <f t="shared" si="109"/>
        <v>540331.13751961919</v>
      </c>
      <c r="BI882">
        <f t="shared" si="110"/>
        <v>0</v>
      </c>
      <c r="BJ882" s="90">
        <f t="shared" si="111"/>
        <v>1</v>
      </c>
      <c r="BP882" s="206">
        <f t="shared" si="114"/>
        <v>540331.13751961919</v>
      </c>
    </row>
    <row r="883" spans="1:68">
      <c r="A883" s="11">
        <v>877</v>
      </c>
      <c r="C883" s="25">
        <v>0.90624793813141846</v>
      </c>
      <c r="D883" s="25">
        <v>9.375206186858151E-2</v>
      </c>
      <c r="E883" s="426" t="e">
        <v>#REF!</v>
      </c>
      <c r="F883" s="25">
        <v>0.85508182207604333</v>
      </c>
      <c r="G883" s="25">
        <v>0.14491817792395667</v>
      </c>
      <c r="H883" s="426" t="e">
        <v>#REF!</v>
      </c>
      <c r="I883" s="25">
        <v>0.76194027017232424</v>
      </c>
      <c r="J883" s="25">
        <v>0.23805972982767573</v>
      </c>
      <c r="K883" s="426" t="e">
        <v>#REF!</v>
      </c>
      <c r="L883" s="25">
        <v>8.2752127273120979E-2</v>
      </c>
      <c r="M883" s="25">
        <v>0.50223342983975428</v>
      </c>
      <c r="N883" s="25">
        <v>0.41501444288712475</v>
      </c>
      <c r="O883" s="25">
        <v>-11.041545383527714</v>
      </c>
      <c r="P883" s="25">
        <v>3.4051773468673781E-2</v>
      </c>
      <c r="Q883" s="25">
        <v>6.6962961970107589E-5</v>
      </c>
      <c r="R883" s="25">
        <v>1.0522977981692374</v>
      </c>
      <c r="S883" s="146"/>
      <c r="T883">
        <v>1.2211898434780006</v>
      </c>
      <c r="U883">
        <v>0.45211616181303077</v>
      </c>
      <c r="V883">
        <v>0.31820719708245604</v>
      </c>
      <c r="W883">
        <v>1</v>
      </c>
      <c r="Y883" s="2">
        <v>1801.529151850367</v>
      </c>
      <c r="Z883" s="2">
        <v>1747.6714806831194</v>
      </c>
      <c r="AA883" s="2">
        <v>4870.6665765527696</v>
      </c>
      <c r="AB883" s="2">
        <v>1541.4510305337965</v>
      </c>
      <c r="AC883" s="2">
        <v>3521.4021651049766</v>
      </c>
      <c r="AD883" s="2">
        <v>169.97921743544853</v>
      </c>
      <c r="AE883" s="2">
        <v>578.00421301883364</v>
      </c>
      <c r="AF883" s="2">
        <v>1161.7956391241946</v>
      </c>
      <c r="AG883" s="2">
        <v>123.69632741507355</v>
      </c>
      <c r="AH883" s="2">
        <v>643.67553618318368</v>
      </c>
      <c r="AI883" s="2">
        <v>440993.6309166415</v>
      </c>
      <c r="AJ883" s="2">
        <v>411193.06980046933</v>
      </c>
      <c r="AL883" s="25">
        <v>0.91631770893349906</v>
      </c>
      <c r="AM883" s="25">
        <v>0.91525276299075053</v>
      </c>
      <c r="AN883" s="25">
        <v>0.91257903718530087</v>
      </c>
      <c r="AO883" s="25">
        <v>0.88836092979759229</v>
      </c>
      <c r="AP883" s="25">
        <v>0.6414607330107216</v>
      </c>
      <c r="AQ883" s="25">
        <v>0.91631770893349906</v>
      </c>
      <c r="AR883" s="25">
        <v>0.91525276299075053</v>
      </c>
      <c r="AS883" s="25">
        <v>0.91257903718530087</v>
      </c>
      <c r="AT883" s="25">
        <v>0.88836092979759229</v>
      </c>
      <c r="AU883" s="25">
        <v>0.6414607330107216</v>
      </c>
      <c r="AW883" s="1">
        <v>13.027434451724487</v>
      </c>
      <c r="AX883" s="1">
        <v>14.966520280467931</v>
      </c>
      <c r="AY883" s="2">
        <v>1406018.2092351599</v>
      </c>
      <c r="AZ883" s="1">
        <v>14.627061724091302</v>
      </c>
      <c r="BA883" s="1">
        <v>16.554627538836719</v>
      </c>
      <c r="BB883" s="2">
        <v>1143365.3078339451</v>
      </c>
      <c r="BC883" s="2">
        <f t="shared" si="112"/>
        <v>-262652.90140121477</v>
      </c>
      <c r="BD883" s="242">
        <f t="shared" si="113"/>
        <v>1.5996272723668152</v>
      </c>
      <c r="BE883" s="510">
        <f t="shared" si="107"/>
        <v>-164196.3136903714</v>
      </c>
      <c r="BF883" s="161">
        <f t="shared" si="108"/>
        <v>678371.30304075801</v>
      </c>
      <c r="BG883" s="2">
        <f t="shared" si="109"/>
        <v>1196964.568020663</v>
      </c>
      <c r="BI883">
        <f t="shared" si="110"/>
        <v>0</v>
      </c>
      <c r="BJ883" s="90">
        <f t="shared" si="111"/>
        <v>1</v>
      </c>
      <c r="BP883" s="206">
        <f t="shared" si="114"/>
        <v>1196964.568020663</v>
      </c>
    </row>
    <row r="884" spans="1:68">
      <c r="A884" s="11">
        <v>878</v>
      </c>
      <c r="C884" s="25">
        <v>0.92141043187470795</v>
      </c>
      <c r="D884" s="25">
        <v>7.8589568125292067E-2</v>
      </c>
      <c r="E884" s="426" t="e">
        <v>#REF!</v>
      </c>
      <c r="F884" s="25">
        <v>0.85305940271356262</v>
      </c>
      <c r="G884" s="25">
        <v>0.14694059728643735</v>
      </c>
      <c r="H884" s="426" t="e">
        <v>#REF!</v>
      </c>
      <c r="I884" s="25">
        <v>0.74661240376533222</v>
      </c>
      <c r="J884" s="25">
        <v>0.25338759623466778</v>
      </c>
      <c r="K884" s="426" t="e">
        <v>#REF!</v>
      </c>
      <c r="L884" s="25">
        <v>0.15910090909864766</v>
      </c>
      <c r="M884" s="25">
        <v>0.49946396865763176</v>
      </c>
      <c r="N884" s="25">
        <v>0.34143512224372058</v>
      </c>
      <c r="O884" s="25">
        <v>-11.134338266367765</v>
      </c>
      <c r="P884" s="25">
        <v>3.3421514632473115E-2</v>
      </c>
      <c r="Q884" s="25">
        <v>5.9434561830616461E-5</v>
      </c>
      <c r="R884" s="25">
        <v>1.08178997851637</v>
      </c>
      <c r="S884" s="146"/>
      <c r="T884">
        <v>1.0216447430263742</v>
      </c>
      <c r="U884">
        <v>0.45492127099893559</v>
      </c>
      <c r="V884">
        <v>0.33966024941980555</v>
      </c>
      <c r="W884">
        <v>1</v>
      </c>
      <c r="Y884" s="2">
        <v>510.86108923426849</v>
      </c>
      <c r="Z884" s="2">
        <v>4160.8082807125984</v>
      </c>
      <c r="AA884" s="2">
        <v>1839.093245116876</v>
      </c>
      <c r="AB884" s="2">
        <v>1549.775099960925</v>
      </c>
      <c r="AC884" s="2">
        <v>696.25166151771236</v>
      </c>
      <c r="AD884" s="2">
        <v>181.72970734715199</v>
      </c>
      <c r="AE884" s="2">
        <v>654.56260214648455</v>
      </c>
      <c r="AF884" s="2">
        <v>1252.9735765934668</v>
      </c>
      <c r="AG884" s="2">
        <v>89.654743036751839</v>
      </c>
      <c r="AH884" s="2">
        <v>177.71656752590297</v>
      </c>
      <c r="AI884" s="2">
        <v>473780.21857956826</v>
      </c>
      <c r="AJ884" s="2">
        <v>442348.10861049092</v>
      </c>
      <c r="AL884" s="25">
        <v>0.92061241036143715</v>
      </c>
      <c r="AM884" s="25">
        <v>0.91480229278136871</v>
      </c>
      <c r="AN884" s="25">
        <v>0.90759172345426298</v>
      </c>
      <c r="AO884" s="25">
        <v>0.89745994148638542</v>
      </c>
      <c r="AP884" s="25">
        <v>0.64000735886676352</v>
      </c>
      <c r="AQ884" s="25">
        <v>0.92061241036143715</v>
      </c>
      <c r="AR884" s="25">
        <v>0.91480229278136871</v>
      </c>
      <c r="AS884" s="25">
        <v>0.90759172345426298</v>
      </c>
      <c r="AT884" s="25">
        <v>0.89745994148638542</v>
      </c>
      <c r="AU884" s="25">
        <v>0.64000735886676352</v>
      </c>
      <c r="AW884" s="1">
        <v>13.262125348788119</v>
      </c>
      <c r="AX884" s="1">
        <v>15.265172076548982</v>
      </c>
      <c r="AY884" s="2">
        <v>1641995.0052597574</v>
      </c>
      <c r="AZ884" s="1">
        <v>15.140382518506161</v>
      </c>
      <c r="BA884" s="1">
        <v>17.104552712484601</v>
      </c>
      <c r="BB884" s="2">
        <v>1215633.6811184895</v>
      </c>
      <c r="BC884" s="2">
        <f t="shared" si="112"/>
        <v>-426361.32414126792</v>
      </c>
      <c r="BD884" s="242">
        <f t="shared" si="113"/>
        <v>1.8782571697180419</v>
      </c>
      <c r="BE884" s="510">
        <f t="shared" si="107"/>
        <v>-226998.37435215112</v>
      </c>
      <c r="BF884" s="161">
        <f t="shared" si="108"/>
        <v>479945.05054634158</v>
      </c>
      <c r="BG884" s="2">
        <f t="shared" si="109"/>
        <v>1206827.5218424962</v>
      </c>
      <c r="BI884">
        <f t="shared" si="110"/>
        <v>0</v>
      </c>
      <c r="BJ884" s="90">
        <f t="shared" si="111"/>
        <v>1</v>
      </c>
      <c r="BP884" s="206">
        <f t="shared" si="114"/>
        <v>1206827.5218424962</v>
      </c>
    </row>
    <row r="885" spans="1:68">
      <c r="A885" s="11">
        <v>879</v>
      </c>
      <c r="C885" s="25">
        <v>0.91829293453566985</v>
      </c>
      <c r="D885" s="25">
        <v>8.1707065464330153E-2</v>
      </c>
      <c r="E885" s="426" t="e">
        <v>#REF!</v>
      </c>
      <c r="F885" s="25">
        <v>0.85848968153776528</v>
      </c>
      <c r="G885" s="25">
        <v>0.14151031846223475</v>
      </c>
      <c r="H885" s="426" t="e">
        <v>#REF!</v>
      </c>
      <c r="I885" s="25">
        <v>0.72949530350180747</v>
      </c>
      <c r="J885" s="25">
        <v>0.27050469649819253</v>
      </c>
      <c r="K885" s="426" t="e">
        <v>#REF!</v>
      </c>
      <c r="L885" s="25">
        <v>0.12493233697861378</v>
      </c>
      <c r="M885" s="25">
        <v>0.50312261177490702</v>
      </c>
      <c r="N885" s="25">
        <v>0.3719450512464792</v>
      </c>
      <c r="O885" s="25">
        <v>-11.017914381724053</v>
      </c>
      <c r="P885" s="25">
        <v>3.3274881118997839E-2</v>
      </c>
      <c r="Q885" s="25">
        <v>6.6363100273316832E-5</v>
      </c>
      <c r="R885" s="25">
        <v>1.0665151280058995</v>
      </c>
      <c r="S885" s="146"/>
      <c r="T885">
        <v>1.0847783018122665</v>
      </c>
      <c r="U885">
        <v>0.44393147544490047</v>
      </c>
      <c r="V885">
        <v>0.36083611910176072</v>
      </c>
      <c r="W885">
        <v>1</v>
      </c>
      <c r="Y885" s="2">
        <v>1144.5050557897216</v>
      </c>
      <c r="Z885" s="2">
        <v>126.53500714924573</v>
      </c>
      <c r="AA885" s="2">
        <v>930.37913464946485</v>
      </c>
      <c r="AB885" s="2">
        <v>10050.891814974853</v>
      </c>
      <c r="AC885" s="2">
        <v>2469.6643746920522</v>
      </c>
      <c r="AD885" s="2">
        <v>1088.390331451297</v>
      </c>
      <c r="AE885" s="2">
        <v>541.2958020662777</v>
      </c>
      <c r="AF885" s="2">
        <v>1379.6007163802897</v>
      </c>
      <c r="AG885" s="2">
        <v>171.47900615779807</v>
      </c>
      <c r="AH885" s="2">
        <v>133.73230105200946</v>
      </c>
      <c r="AI885" s="2">
        <v>540260.00410291692</v>
      </c>
      <c r="AJ885" s="2">
        <v>512665.0207506555</v>
      </c>
      <c r="AL885" s="25">
        <v>0.91923285301663249</v>
      </c>
      <c r="AM885" s="25">
        <v>0.92052840305030281</v>
      </c>
      <c r="AN885" s="25">
        <v>0.90727294102930833</v>
      </c>
      <c r="AO885" s="25">
        <v>0.86286074226690879</v>
      </c>
      <c r="AP885" s="25">
        <v>0.80037749581814444</v>
      </c>
      <c r="AQ885" s="25">
        <v>0.91923285301663249</v>
      </c>
      <c r="AR885" s="25">
        <v>0.92052840305030281</v>
      </c>
      <c r="AS885" s="25">
        <v>0.90727294102930833</v>
      </c>
      <c r="AT885" s="25">
        <v>0.86286074226690879</v>
      </c>
      <c r="AU885" s="25">
        <v>0.80037749581814444</v>
      </c>
      <c r="AW885" s="1">
        <v>13.614349837417375</v>
      </c>
      <c r="AX885" s="1">
        <v>15.191906136513516</v>
      </c>
      <c r="AY885" s="2">
        <v>1754756.5516215011</v>
      </c>
      <c r="AZ885" s="1">
        <v>15.255473620053378</v>
      </c>
      <c r="BA885" s="1">
        <v>16.896732028452149</v>
      </c>
      <c r="BB885" s="2">
        <v>1494191.7390540708</v>
      </c>
      <c r="BC885" s="2">
        <f t="shared" si="112"/>
        <v>-260564.81256743032</v>
      </c>
      <c r="BD885" s="242">
        <f t="shared" si="113"/>
        <v>1.6411237826360026</v>
      </c>
      <c r="BE885" s="510">
        <f t="shared" si="107"/>
        <v>-158772.18728066108</v>
      </c>
      <c r="BF885" s="161">
        <f t="shared" si="108"/>
        <v>423539.42236527917</v>
      </c>
      <c r="BG885" s="2">
        <f t="shared" si="109"/>
        <v>946684.04015446967</v>
      </c>
      <c r="BI885">
        <f t="shared" si="110"/>
        <v>0</v>
      </c>
      <c r="BJ885" s="90">
        <f t="shared" si="111"/>
        <v>1</v>
      </c>
      <c r="BP885" s="206">
        <f t="shared" si="114"/>
        <v>946684.04015446967</v>
      </c>
    </row>
    <row r="886" spans="1:68">
      <c r="A886" s="11">
        <v>880</v>
      </c>
      <c r="C886" s="25">
        <v>0.92500589306875436</v>
      </c>
      <c r="D886" s="25">
        <v>7.4994106931245585E-2</v>
      </c>
      <c r="E886" s="426" t="e">
        <v>#REF!</v>
      </c>
      <c r="F886" s="25">
        <v>0.85594908569430972</v>
      </c>
      <c r="G886" s="25">
        <v>0.14405091430569031</v>
      </c>
      <c r="H886" s="426" t="e">
        <v>#REF!</v>
      </c>
      <c r="I886" s="25">
        <v>0.75709846662855274</v>
      </c>
      <c r="J886" s="25">
        <v>0.24290153337144721</v>
      </c>
      <c r="K886" s="426" t="e">
        <v>#REF!</v>
      </c>
      <c r="L886" s="25">
        <v>0.1875270582737546</v>
      </c>
      <c r="M886" s="25">
        <v>0.49753853619313659</v>
      </c>
      <c r="N886" s="25">
        <v>0.31493440553310881</v>
      </c>
      <c r="O886" s="25">
        <v>-10.925368193834533</v>
      </c>
      <c r="P886" s="25">
        <v>3.1373640760140931E-2</v>
      </c>
      <c r="Q886" s="25">
        <v>6.7210889199141187E-5</v>
      </c>
      <c r="R886" s="25">
        <v>1.0640210628610975</v>
      </c>
      <c r="S886" s="146"/>
      <c r="T886">
        <v>0.9699725242758358</v>
      </c>
      <c r="U886">
        <v>0.45385203129395479</v>
      </c>
      <c r="V886">
        <v>0.32720204855922802</v>
      </c>
      <c r="W886">
        <v>1</v>
      </c>
      <c r="Y886" s="2">
        <v>2141.3107196540982</v>
      </c>
      <c r="Z886" s="2">
        <v>5283.5735805052855</v>
      </c>
      <c r="AA886" s="2">
        <v>2549.6107545804775</v>
      </c>
      <c r="AB886" s="2">
        <v>1148.2963142892188</v>
      </c>
      <c r="AC886" s="2">
        <v>751.04933110541583</v>
      </c>
      <c r="AD886" s="2">
        <v>689.37934378087243</v>
      </c>
      <c r="AE886" s="2">
        <v>552.89998373782691</v>
      </c>
      <c r="AF886" s="2">
        <v>1008.7616581851589</v>
      </c>
      <c r="AG886" s="2">
        <v>138.14925079579783</v>
      </c>
      <c r="AH886" s="2">
        <v>557.60011777662851</v>
      </c>
      <c r="AI886" s="2">
        <v>437757.71388813632</v>
      </c>
      <c r="AJ886" s="2">
        <v>414339.89948618092</v>
      </c>
      <c r="AL886" s="25">
        <v>0.91837233117060446</v>
      </c>
      <c r="AM886" s="25">
        <v>0.91366481272303568</v>
      </c>
      <c r="AN886" s="25">
        <v>0.91170724001183423</v>
      </c>
      <c r="AO886" s="25">
        <v>0.8980193063156019</v>
      </c>
      <c r="AP886" s="25">
        <v>0.63754829891615961</v>
      </c>
      <c r="AQ886" s="25">
        <v>0.91837233117060446</v>
      </c>
      <c r="AR886" s="25">
        <v>0.91366481272303568</v>
      </c>
      <c r="AS886" s="25">
        <v>0.91170724001183423</v>
      </c>
      <c r="AT886" s="25">
        <v>0.8980193063156019</v>
      </c>
      <c r="AU886" s="25">
        <v>0.63754829891615961</v>
      </c>
      <c r="AW886" s="1">
        <v>13.39078894654471</v>
      </c>
      <c r="AX886" s="1">
        <v>15.496264537977398</v>
      </c>
      <c r="AY886" s="2">
        <v>1691350.959390508</v>
      </c>
      <c r="AZ886" s="1">
        <v>15.408252067834223</v>
      </c>
      <c r="BA886" s="1">
        <v>17.4397497750873</v>
      </c>
      <c r="BB886" s="2">
        <v>1196672.5183111755</v>
      </c>
      <c r="BC886" s="2">
        <f t="shared" si="112"/>
        <v>-494678.44107933249</v>
      </c>
      <c r="BD886" s="242">
        <f t="shared" si="113"/>
        <v>2.0174631212895129</v>
      </c>
      <c r="BE886" s="510">
        <f t="shared" si="107"/>
        <v>-245198.25708791454</v>
      </c>
      <c r="BF886" s="161">
        <f t="shared" si="108"/>
        <v>451175.27205664571</v>
      </c>
      <c r="BG886" s="2">
        <f t="shared" si="109"/>
        <v>1268647.8125423002</v>
      </c>
      <c r="BI886">
        <f t="shared" si="110"/>
        <v>0</v>
      </c>
      <c r="BJ886" s="90">
        <f t="shared" si="111"/>
        <v>1</v>
      </c>
      <c r="BP886" s="206">
        <f t="shared" si="114"/>
        <v>1268647.8125423002</v>
      </c>
    </row>
    <row r="887" spans="1:68">
      <c r="A887" s="11">
        <v>881</v>
      </c>
      <c r="C887" s="25">
        <v>0.92739855062474874</v>
      </c>
      <c r="D887" s="25">
        <v>7.2601449375251245E-2</v>
      </c>
      <c r="E887" s="426" t="e">
        <v>#REF!</v>
      </c>
      <c r="F887" s="25">
        <v>0.85665171544226726</v>
      </c>
      <c r="G887" s="25">
        <v>0.14334828455773277</v>
      </c>
      <c r="H887" s="426" t="e">
        <v>#REF!</v>
      </c>
      <c r="I887" s="25">
        <v>0.75927090296721156</v>
      </c>
      <c r="J887" s="25">
        <v>0.24072909703278844</v>
      </c>
      <c r="K887" s="426" t="e">
        <v>#REF!</v>
      </c>
      <c r="L887" s="25">
        <v>0.14955536026517163</v>
      </c>
      <c r="M887" s="25">
        <v>0.50117441570238164</v>
      </c>
      <c r="N887" s="25">
        <v>0.34927022403244673</v>
      </c>
      <c r="O887" s="25">
        <v>-11.638480299768704</v>
      </c>
      <c r="P887" s="25">
        <v>3.9376170924049922E-2</v>
      </c>
      <c r="Q887" s="25">
        <v>4.6100760057106787E-5</v>
      </c>
      <c r="R887" s="25">
        <v>1.099980210124224</v>
      </c>
      <c r="S887" s="146"/>
      <c r="T887">
        <v>0.94339445199733707</v>
      </c>
      <c r="U887">
        <v>0.44462699290286178</v>
      </c>
      <c r="V887">
        <v>0.32230366168350927</v>
      </c>
      <c r="W887">
        <v>1</v>
      </c>
      <c r="Y887" s="2">
        <v>842.18084313788574</v>
      </c>
      <c r="Z887" s="2">
        <v>1384.0904241119872</v>
      </c>
      <c r="AA887" s="2">
        <v>1870.4036410123551</v>
      </c>
      <c r="AB887" s="2">
        <v>2331.1400350781032</v>
      </c>
      <c r="AC887" s="2">
        <v>985.09331651623233</v>
      </c>
      <c r="AD887" s="2">
        <v>1815.5968828414441</v>
      </c>
      <c r="AE887" s="2">
        <v>583.49069234101296</v>
      </c>
      <c r="AF887" s="2">
        <v>947.79813380270764</v>
      </c>
      <c r="AG887" s="2">
        <v>72.98149298714597</v>
      </c>
      <c r="AH887" s="2">
        <v>562.58640220833593</v>
      </c>
      <c r="AI887" s="2">
        <v>384464.57125619467</v>
      </c>
      <c r="AJ887" s="2">
        <v>359868.05091735639</v>
      </c>
      <c r="AL887" s="25">
        <v>0.91789281026333147</v>
      </c>
      <c r="AM887" s="25">
        <v>0.91868685611967449</v>
      </c>
      <c r="AN887" s="25">
        <v>0.90783712792066862</v>
      </c>
      <c r="AO887" s="25">
        <v>0.88030155831971024</v>
      </c>
      <c r="AP887" s="25">
        <v>0.47082939629664294</v>
      </c>
      <c r="AQ887" s="25">
        <v>0.91789281026333147</v>
      </c>
      <c r="AR887" s="25">
        <v>0.91868685611967449</v>
      </c>
      <c r="AS887" s="25">
        <v>0.90783712792066862</v>
      </c>
      <c r="AT887" s="25">
        <v>0.88030155831971024</v>
      </c>
      <c r="AU887" s="25">
        <v>0.47082939629664294</v>
      </c>
      <c r="AW887" s="1">
        <v>12.791001330393792</v>
      </c>
      <c r="AX887" s="1">
        <v>15.296730030700903</v>
      </c>
      <c r="AY887" s="2">
        <v>1337663.5187641075</v>
      </c>
      <c r="AZ887" s="1">
        <v>15.092635640375754</v>
      </c>
      <c r="BA887" s="1">
        <v>17.385237865094027</v>
      </c>
      <c r="BB887" s="2">
        <v>1003873.9887903382</v>
      </c>
      <c r="BC887" s="2">
        <f t="shared" si="112"/>
        <v>-333789.52997376933</v>
      </c>
      <c r="BD887" s="242">
        <f t="shared" si="113"/>
        <v>2.3016343099819618</v>
      </c>
      <c r="BE887" s="510">
        <f t="shared" si="107"/>
        <v>-145022.83378647812</v>
      </c>
      <c r="BF887" s="161">
        <f t="shared" si="108"/>
        <v>708896.69409889914</v>
      </c>
      <c r="BG887" s="2">
        <f t="shared" si="109"/>
        <v>1410947.7136697823</v>
      </c>
      <c r="BI887">
        <f t="shared" si="110"/>
        <v>0</v>
      </c>
      <c r="BJ887" s="90">
        <f t="shared" si="111"/>
        <v>1</v>
      </c>
      <c r="BP887" s="206">
        <f t="shared" si="114"/>
        <v>1410947.7136697823</v>
      </c>
    </row>
    <row r="888" spans="1:68">
      <c r="A888" s="11">
        <v>882</v>
      </c>
      <c r="C888" s="25">
        <v>0.92565213880687192</v>
      </c>
      <c r="D888" s="25">
        <v>7.4347861193128112E-2</v>
      </c>
      <c r="E888" s="426" t="e">
        <v>#REF!</v>
      </c>
      <c r="F888" s="25">
        <v>0.85376107094404152</v>
      </c>
      <c r="G888" s="25">
        <v>0.14623892905595842</v>
      </c>
      <c r="H888" s="426" t="e">
        <v>#REF!</v>
      </c>
      <c r="I888" s="25">
        <v>0.74266922213535291</v>
      </c>
      <c r="J888" s="25">
        <v>0.25733077786464709</v>
      </c>
      <c r="K888" s="426" t="e">
        <v>#REF!</v>
      </c>
      <c r="L888" s="25">
        <v>0.13418892860170661</v>
      </c>
      <c r="M888" s="25">
        <v>0.5000325243047945</v>
      </c>
      <c r="N888" s="25">
        <v>0.36577854709349888</v>
      </c>
      <c r="O888" s="25">
        <v>-11.53854841584505</v>
      </c>
      <c r="P888" s="25">
        <v>3.4210451224376229E-2</v>
      </c>
      <c r="Q888" s="25">
        <v>4.1009391175762057E-5</v>
      </c>
      <c r="R888" s="25">
        <v>1.12269763650462</v>
      </c>
      <c r="S888" s="146"/>
      <c r="T888">
        <v>1.0051408153140988</v>
      </c>
      <c r="U888">
        <v>0.45152568766191647</v>
      </c>
      <c r="V888">
        <v>0.34411868089546399</v>
      </c>
      <c r="W888">
        <v>1</v>
      </c>
      <c r="Y888" s="2">
        <v>496.76374178402409</v>
      </c>
      <c r="Z888" s="2">
        <v>8909.5143640026945</v>
      </c>
      <c r="AA888" s="2">
        <v>40.514435344343163</v>
      </c>
      <c r="AB888" s="2">
        <v>5382.4659038030441</v>
      </c>
      <c r="AC888" s="2">
        <v>922.66118220226235</v>
      </c>
      <c r="AD888" s="2">
        <v>83.909096777455559</v>
      </c>
      <c r="AE888" s="2">
        <v>562.13552024723344</v>
      </c>
      <c r="AF888" s="2">
        <v>1004.8225052116709</v>
      </c>
      <c r="AG888" s="2">
        <v>113.63356583970321</v>
      </c>
      <c r="AH888" s="2">
        <v>672.87656371348521</v>
      </c>
      <c r="AI888" s="2">
        <v>602471.4223278662</v>
      </c>
      <c r="AJ888" s="2">
        <v>559078.10339428787</v>
      </c>
      <c r="AL888" s="25">
        <v>0.91706580292878059</v>
      </c>
      <c r="AM888" s="25">
        <v>0.91406795222171056</v>
      </c>
      <c r="AN888" s="25">
        <v>0.89747405187615636</v>
      </c>
      <c r="AO888" s="25">
        <v>0.88376344388289652</v>
      </c>
      <c r="AP888" s="25">
        <v>0.73538305303015772</v>
      </c>
      <c r="AQ888" s="25">
        <v>0.91706580292878059</v>
      </c>
      <c r="AR888" s="25">
        <v>0.91406795222171056</v>
      </c>
      <c r="AS888" s="25">
        <v>0.89747405187615636</v>
      </c>
      <c r="AT888" s="25">
        <v>0.88376344388289652</v>
      </c>
      <c r="AU888" s="25">
        <v>0.73538305303015772</v>
      </c>
      <c r="AW888" s="1">
        <v>13.451275264825476</v>
      </c>
      <c r="AX888" s="1">
        <v>15.208125462193099</v>
      </c>
      <c r="AY888" s="2">
        <v>1969891.7033461716</v>
      </c>
      <c r="AZ888" s="1">
        <v>15.284664102381717</v>
      </c>
      <c r="BA888" s="1">
        <v>17.091086273143581</v>
      </c>
      <c r="BB888" s="2">
        <v>1427883.2077140911</v>
      </c>
      <c r="BC888" s="2">
        <f t="shared" si="112"/>
        <v>-542008.49563208059</v>
      </c>
      <c r="BD888" s="242">
        <f t="shared" si="113"/>
        <v>1.8333888375562406</v>
      </c>
      <c r="BE888" s="510">
        <f t="shared" si="107"/>
        <v>-295632.04734819604</v>
      </c>
      <c r="BF888" s="161">
        <f t="shared" si="108"/>
        <v>182312.33902590466</v>
      </c>
      <c r="BG888" s="2">
        <f t="shared" si="109"/>
        <v>1017663.0486669838</v>
      </c>
      <c r="BI888">
        <f t="shared" si="110"/>
        <v>0</v>
      </c>
      <c r="BJ888" s="90">
        <f t="shared" si="111"/>
        <v>1</v>
      </c>
      <c r="BP888" s="206">
        <f t="shared" si="114"/>
        <v>1017663.0486669838</v>
      </c>
    </row>
    <row r="889" spans="1:68">
      <c r="A889" s="11">
        <v>883</v>
      </c>
      <c r="C889" s="25">
        <v>0.91807919580028208</v>
      </c>
      <c r="D889" s="25">
        <v>8.1920804199717909E-2</v>
      </c>
      <c r="E889" s="426" t="e">
        <v>#REF!</v>
      </c>
      <c r="F889" s="25">
        <v>0.85962220837612524</v>
      </c>
      <c r="G889" s="25">
        <v>0.14037779162387479</v>
      </c>
      <c r="H889" s="426" t="e">
        <v>#REF!</v>
      </c>
      <c r="I889" s="25">
        <v>0.77300036977929798</v>
      </c>
      <c r="J889" s="25">
        <v>0.22699963022070199</v>
      </c>
      <c r="K889" s="426" t="e">
        <v>#REF!</v>
      </c>
      <c r="L889" s="25">
        <v>0.13537489404371283</v>
      </c>
      <c r="M889" s="25">
        <v>0.49937898660813473</v>
      </c>
      <c r="N889" s="25">
        <v>0.36524611934815243</v>
      </c>
      <c r="O889" s="25">
        <v>-11.145573061106216</v>
      </c>
      <c r="P889" s="25">
        <v>3.5641448843413623E-2</v>
      </c>
      <c r="Q889" s="25">
        <v>6.4513747993905811E-5</v>
      </c>
      <c r="R889" s="25">
        <v>1.0637066283546774</v>
      </c>
      <c r="S889" s="146"/>
      <c r="T889">
        <v>1.018322977373374</v>
      </c>
      <c r="U889">
        <v>0.43645902022744387</v>
      </c>
      <c r="V889">
        <v>0.30342342163580571</v>
      </c>
      <c r="W889">
        <v>1</v>
      </c>
      <c r="Y889" s="2">
        <v>260.00650900607781</v>
      </c>
      <c r="Z889" s="2">
        <v>909.78676815125027</v>
      </c>
      <c r="AA889" s="2">
        <v>1377.7256085929423</v>
      </c>
      <c r="AB889" s="2">
        <v>8251.0629715944378</v>
      </c>
      <c r="AC889" s="2">
        <v>267.62229850988734</v>
      </c>
      <c r="AD889" s="2">
        <v>1113.6864461345592</v>
      </c>
      <c r="AE889" s="2">
        <v>562.10425861025226</v>
      </c>
      <c r="AF889" s="2">
        <v>873.78889155766819</v>
      </c>
      <c r="AG889" s="2">
        <v>235.62589428228691</v>
      </c>
      <c r="AH889" s="2">
        <v>335.57883488812746</v>
      </c>
      <c r="AI889" s="2">
        <v>439968.56683646573</v>
      </c>
      <c r="AJ889" s="2">
        <v>410520.06245685904</v>
      </c>
      <c r="AL889" s="25">
        <v>0.92180532644861701</v>
      </c>
      <c r="AM889" s="25">
        <v>0.91727217519029747</v>
      </c>
      <c r="AN889" s="25">
        <v>0.91413173569850115</v>
      </c>
      <c r="AO889" s="25">
        <v>0.8786277777050997</v>
      </c>
      <c r="AP889" s="25">
        <v>0.70520287047062313</v>
      </c>
      <c r="AQ889" s="25">
        <v>0.92180532644861701</v>
      </c>
      <c r="AR889" s="25">
        <v>0.91727217519029747</v>
      </c>
      <c r="AS889" s="25">
        <v>0.91413173569850115</v>
      </c>
      <c r="AT889" s="25">
        <v>0.8786277777050997</v>
      </c>
      <c r="AU889" s="25">
        <v>0.70520287047062313</v>
      </c>
      <c r="AW889" s="1">
        <v>13.255073412149653</v>
      </c>
      <c r="AX889" s="1">
        <v>15.063921586661627</v>
      </c>
      <c r="AY889" s="2">
        <v>1477588.7300959753</v>
      </c>
      <c r="AZ889" s="1">
        <v>15.345494041125027</v>
      </c>
      <c r="BA889" s="1">
        <v>17.151508057938873</v>
      </c>
      <c r="BB889" s="2">
        <v>1208818.5079726966</v>
      </c>
      <c r="BC889" s="2">
        <f t="shared" si="112"/>
        <v>-268770.22212327877</v>
      </c>
      <c r="BD889" s="242">
        <f t="shared" si="113"/>
        <v>2.0904206289753748</v>
      </c>
      <c r="BE889" s="510">
        <f t="shared" si="107"/>
        <v>-128572.31621131542</v>
      </c>
      <c r="BF889" s="161">
        <f t="shared" si="108"/>
        <v>643223.0158479691</v>
      </c>
      <c r="BG889" s="2">
        <f t="shared" si="109"/>
        <v>1246460.5386073079</v>
      </c>
      <c r="BI889">
        <f t="shared" si="110"/>
        <v>0</v>
      </c>
      <c r="BJ889" s="90">
        <f t="shared" si="111"/>
        <v>1</v>
      </c>
      <c r="BP889" s="206">
        <f t="shared" si="114"/>
        <v>1246460.5386073079</v>
      </c>
    </row>
    <row r="890" spans="1:68">
      <c r="A890" s="11">
        <v>884</v>
      </c>
      <c r="C890" s="25">
        <v>0.92745736642411181</v>
      </c>
      <c r="D890" s="25">
        <v>7.254263357588818E-2</v>
      </c>
      <c r="E890" s="426" t="e">
        <v>#REF!</v>
      </c>
      <c r="F890" s="25">
        <v>0.85377466936718305</v>
      </c>
      <c r="G890" s="25">
        <v>0.14622533063281692</v>
      </c>
      <c r="H890" s="426" t="e">
        <v>#REF!</v>
      </c>
      <c r="I890" s="25">
        <v>0.73722802906504892</v>
      </c>
      <c r="J890" s="25">
        <v>0.26277197093495108</v>
      </c>
      <c r="K890" s="426" t="e">
        <v>#REF!</v>
      </c>
      <c r="L890" s="25">
        <v>0.12380585866185562</v>
      </c>
      <c r="M890" s="25">
        <v>0.50181686651086332</v>
      </c>
      <c r="N890" s="25">
        <v>0.37437727482728106</v>
      </c>
      <c r="O890" s="25">
        <v>-11.053114818701014</v>
      </c>
      <c r="P890" s="25">
        <v>3.4898246576516766E-2</v>
      </c>
      <c r="Q890" s="25">
        <v>6.858830886345818E-5</v>
      </c>
      <c r="R890" s="25">
        <v>1.0610890927085341</v>
      </c>
      <c r="S890" s="146"/>
      <c r="T890">
        <v>0.91903433599398243</v>
      </c>
      <c r="U890">
        <v>0.45889350028289005</v>
      </c>
      <c r="V890">
        <v>0.3508170275456447</v>
      </c>
      <c r="W890">
        <v>1</v>
      </c>
      <c r="Y890" s="2">
        <v>573.52984650049461</v>
      </c>
      <c r="Z890" s="2">
        <v>2175.5711738443479</v>
      </c>
      <c r="AA890" s="2">
        <v>62.094895172909503</v>
      </c>
      <c r="AB890" s="2">
        <v>2851.4318798187937</v>
      </c>
      <c r="AC890" s="2">
        <v>31.080437619124865</v>
      </c>
      <c r="AD890" s="2">
        <v>5843.3498230311616</v>
      </c>
      <c r="AE890" s="2">
        <v>469.45825189914461</v>
      </c>
      <c r="AF890" s="2">
        <v>1085.8088554370879</v>
      </c>
      <c r="AG890" s="2">
        <v>201.34235506879253</v>
      </c>
      <c r="AH890" s="2">
        <v>461.05621665258741</v>
      </c>
      <c r="AI890" s="2">
        <v>503069.18422769482</v>
      </c>
      <c r="AJ890" s="2">
        <v>463620.11778471799</v>
      </c>
      <c r="AL890" s="25">
        <v>0.92256929423806833</v>
      </c>
      <c r="AM890" s="25">
        <v>0.9130507830817578</v>
      </c>
      <c r="AN890" s="25">
        <v>0.90721305113560635</v>
      </c>
      <c r="AO890" s="25">
        <v>0.8313794228672815</v>
      </c>
      <c r="AP890" s="25">
        <v>0.6844961631413623</v>
      </c>
      <c r="AQ890" s="25">
        <v>0.92256929423806833</v>
      </c>
      <c r="AR890" s="25">
        <v>0.9130507830817578</v>
      </c>
      <c r="AS890" s="25">
        <v>0.90721305113560635</v>
      </c>
      <c r="AT890" s="25">
        <v>0.8313794228672815</v>
      </c>
      <c r="AU890" s="25">
        <v>0.6844961631413623</v>
      </c>
      <c r="AW890" s="1">
        <v>13.162783549079679</v>
      </c>
      <c r="AX890" s="1">
        <v>15.044579566163014</v>
      </c>
      <c r="AY890" s="2">
        <v>1617303.5536360608</v>
      </c>
      <c r="AZ890" s="1">
        <v>15.277306194868222</v>
      </c>
      <c r="BA890" s="1">
        <v>17.146959783960448</v>
      </c>
      <c r="BB890" s="2">
        <v>1263857.6275157528</v>
      </c>
      <c r="BC890" s="2">
        <f t="shared" si="112"/>
        <v>-353445.926120308</v>
      </c>
      <c r="BD890" s="242">
        <f t="shared" si="113"/>
        <v>2.1145226457885435</v>
      </c>
      <c r="BE890" s="510">
        <f t="shared" si="107"/>
        <v>-167151.63908235263</v>
      </c>
      <c r="BF890" s="161">
        <f t="shared" si="108"/>
        <v>488741.81421668758</v>
      </c>
      <c r="BG890" s="2">
        <f t="shared" si="109"/>
        <v>1180511.3636631626</v>
      </c>
      <c r="BI890">
        <f t="shared" si="110"/>
        <v>0</v>
      </c>
      <c r="BJ890" s="90">
        <f t="shared" si="111"/>
        <v>1</v>
      </c>
      <c r="BP890" s="206">
        <f t="shared" si="114"/>
        <v>1180511.3636631626</v>
      </c>
    </row>
    <row r="891" spans="1:68">
      <c r="A891" s="11">
        <v>885</v>
      </c>
      <c r="C891" s="25">
        <v>0.92857855684678225</v>
      </c>
      <c r="D891" s="25">
        <v>7.1421443153217773E-2</v>
      </c>
      <c r="E891" s="426" t="e">
        <v>#REF!</v>
      </c>
      <c r="F891" s="25">
        <v>0.86033058920415206</v>
      </c>
      <c r="G891" s="25">
        <v>0.13966941079584796</v>
      </c>
      <c r="H891" s="426" t="e">
        <v>#REF!</v>
      </c>
      <c r="I891" s="25">
        <v>0.74568108519957499</v>
      </c>
      <c r="J891" s="25">
        <v>0.25431891480042507</v>
      </c>
      <c r="K891" s="426" t="e">
        <v>#REF!</v>
      </c>
      <c r="L891" s="25">
        <v>0.20509408578080895</v>
      </c>
      <c r="M891" s="25">
        <v>0.50241138396716778</v>
      </c>
      <c r="N891" s="25">
        <v>0.29249453025202327</v>
      </c>
      <c r="O891" s="25">
        <v>-11.53012440434285</v>
      </c>
      <c r="P891" s="25">
        <v>3.7699141695436506E-2</v>
      </c>
      <c r="Q891" s="25">
        <v>4.7882500557116671E-5</v>
      </c>
      <c r="R891" s="25">
        <v>1.103993532227012</v>
      </c>
      <c r="S891" s="146"/>
      <c r="T891">
        <v>0.9273784358234608</v>
      </c>
      <c r="U891">
        <v>0.4266248125926605</v>
      </c>
      <c r="V891">
        <v>0.33847220335911588</v>
      </c>
      <c r="W891">
        <v>1</v>
      </c>
      <c r="Y891" s="2">
        <v>1396.9399298596095</v>
      </c>
      <c r="Z891" s="2">
        <v>4624.9107468748825</v>
      </c>
      <c r="AA891" s="2">
        <v>2509.6671652561545</v>
      </c>
      <c r="AB891" s="2">
        <v>1074.269474252776</v>
      </c>
      <c r="AC891" s="2">
        <v>270.64679823121276</v>
      </c>
      <c r="AD891" s="2">
        <v>7004.8134199630458</v>
      </c>
      <c r="AE891" s="2">
        <v>519.48532097113207</v>
      </c>
      <c r="AF891" s="2">
        <v>908.68684882675018</v>
      </c>
      <c r="AG891" s="2">
        <v>108.63662634252178</v>
      </c>
      <c r="AH891" s="2">
        <v>430.65955812737371</v>
      </c>
      <c r="AI891" s="2">
        <v>471286.20114653988</v>
      </c>
      <c r="AJ891" s="2">
        <v>429367.37249678111</v>
      </c>
      <c r="AL891" s="25">
        <v>0.91263604704750911</v>
      </c>
      <c r="AM891" s="25">
        <v>0.92106797829741172</v>
      </c>
      <c r="AN891" s="25">
        <v>0.90414440394178441</v>
      </c>
      <c r="AO891" s="25">
        <v>0.88806780652911976</v>
      </c>
      <c r="AP891" s="25">
        <v>0.70229334896121476</v>
      </c>
      <c r="AQ891" s="25">
        <v>0.91263604704750911</v>
      </c>
      <c r="AR891" s="25">
        <v>0.92106797829741172</v>
      </c>
      <c r="AS891" s="25">
        <v>0.90414440394178441</v>
      </c>
      <c r="AT891" s="25">
        <v>0.88806780652911976</v>
      </c>
      <c r="AU891" s="25">
        <v>0.70229334896121476</v>
      </c>
      <c r="AW891" s="1">
        <v>13.58117909149678</v>
      </c>
      <c r="AX891" s="1">
        <v>15.585053425824256</v>
      </c>
      <c r="AY891" s="2">
        <v>1794458.6619294439</v>
      </c>
      <c r="AZ891" s="1">
        <v>15.656011745577391</v>
      </c>
      <c r="BA891" s="1">
        <v>17.621306885130405</v>
      </c>
      <c r="BB891" s="2">
        <v>1354698.3741730114</v>
      </c>
      <c r="BC891" s="2">
        <f t="shared" si="112"/>
        <v>-439760.28775643255</v>
      </c>
      <c r="BD891" s="242">
        <f t="shared" si="113"/>
        <v>2.0748326540806108</v>
      </c>
      <c r="BE891" s="510">
        <f t="shared" si="107"/>
        <v>-211949.76225747558</v>
      </c>
      <c r="BF891" s="161">
        <f t="shared" si="108"/>
        <v>378529.99271004088</v>
      </c>
      <c r="BG891" s="2">
        <f t="shared" si="109"/>
        <v>1150263.505119371</v>
      </c>
      <c r="BI891">
        <f t="shared" si="110"/>
        <v>0</v>
      </c>
      <c r="BJ891" s="90">
        <f t="shared" si="111"/>
        <v>1</v>
      </c>
      <c r="BP891" s="206">
        <f t="shared" si="114"/>
        <v>1150263.505119371</v>
      </c>
    </row>
    <row r="892" spans="1:68">
      <c r="A892" s="11">
        <v>886</v>
      </c>
      <c r="C892" s="25">
        <v>0.9209465910599135</v>
      </c>
      <c r="D892" s="25">
        <v>7.9053408940086459E-2</v>
      </c>
      <c r="E892" s="426" t="e">
        <v>#REF!</v>
      </c>
      <c r="F892" s="25">
        <v>0.86559248855584481</v>
      </c>
      <c r="G892" s="25">
        <v>0.13440751144415522</v>
      </c>
      <c r="H892" s="426" t="e">
        <v>#REF!</v>
      </c>
      <c r="I892" s="25">
        <v>0.77298972291806045</v>
      </c>
      <c r="J892" s="25">
        <v>0.22701027708193952</v>
      </c>
      <c r="K892" s="426" t="e">
        <v>#REF!</v>
      </c>
      <c r="L892" s="25">
        <v>8.4032702728162878E-2</v>
      </c>
      <c r="M892" s="25">
        <v>0.5007744268463139</v>
      </c>
      <c r="N892" s="25">
        <v>0.41519287042552322</v>
      </c>
      <c r="O892" s="25">
        <v>-11.012434609655209</v>
      </c>
      <c r="P892" s="25">
        <v>3.3558836825213469E-2</v>
      </c>
      <c r="Q892" s="25">
        <v>6.7528321993626025E-5</v>
      </c>
      <c r="R892" s="25">
        <v>1.0617192724857627</v>
      </c>
      <c r="S892" s="146"/>
      <c r="T892">
        <v>1.0384767169522617</v>
      </c>
      <c r="U892">
        <v>0.4258730510434926</v>
      </c>
      <c r="V892">
        <v>0.30325528732414508</v>
      </c>
      <c r="W892">
        <v>1</v>
      </c>
      <c r="Y892" s="2">
        <v>598.02354141684702</v>
      </c>
      <c r="Z892" s="2">
        <v>3341.48256065637</v>
      </c>
      <c r="AA892" s="2">
        <v>537.63296849086407</v>
      </c>
      <c r="AB892" s="2">
        <v>11041.225486307314</v>
      </c>
      <c r="AC892" s="2">
        <v>11.638913310278634</v>
      </c>
      <c r="AD892" s="2">
        <v>1852.4198706441307</v>
      </c>
      <c r="AE892" s="2">
        <v>601.35106763037402</v>
      </c>
      <c r="AF892" s="2">
        <v>1048.1744913851728</v>
      </c>
      <c r="AG892" s="2">
        <v>130.42713081980747</v>
      </c>
      <c r="AH892" s="2">
        <v>410.61322931910325</v>
      </c>
      <c r="AI892" s="2">
        <v>526668.98937796394</v>
      </c>
      <c r="AJ892" s="2">
        <v>503544.40454579995</v>
      </c>
      <c r="AL892" s="25">
        <v>0.9234103046482085</v>
      </c>
      <c r="AM892" s="25">
        <v>0.91476365029784379</v>
      </c>
      <c r="AN892" s="25">
        <v>0.90861056095657222</v>
      </c>
      <c r="AO892" s="25">
        <v>0.88151438646302882</v>
      </c>
      <c r="AP892" s="25">
        <v>0.64097355110987708</v>
      </c>
      <c r="AQ892" s="25">
        <v>0.9234103046482085</v>
      </c>
      <c r="AR892" s="25">
        <v>0.91476365029784379</v>
      </c>
      <c r="AS892" s="25">
        <v>0.90861056095657222</v>
      </c>
      <c r="AT892" s="25">
        <v>0.88151438646302882</v>
      </c>
      <c r="AU892" s="25">
        <v>0.64097355110987708</v>
      </c>
      <c r="AW892" s="1">
        <v>13.071422288262797</v>
      </c>
      <c r="AX892" s="1">
        <v>14.924389259017902</v>
      </c>
      <c r="AY892" s="2">
        <v>1583586.6473877612</v>
      </c>
      <c r="AZ892" s="1">
        <v>15.219555147683499</v>
      </c>
      <c r="BA892" s="1">
        <v>17.065746649533168</v>
      </c>
      <c r="BB892" s="2">
        <v>1306900.4970120816</v>
      </c>
      <c r="BC892" s="2">
        <f t="shared" si="112"/>
        <v>-276686.1503756796</v>
      </c>
      <c r="BD892" s="242">
        <f t="shared" si="113"/>
        <v>2.1481328594207021</v>
      </c>
      <c r="BE892" s="510">
        <f t="shared" si="107"/>
        <v>-128803.09016375037</v>
      </c>
      <c r="BF892" s="161">
        <f t="shared" si="108"/>
        <v>507840.91873428645</v>
      </c>
      <c r="BG892" s="2">
        <f t="shared" si="109"/>
        <v>1128228.3266172782</v>
      </c>
      <c r="BI892">
        <f t="shared" si="110"/>
        <v>0</v>
      </c>
      <c r="BJ892" s="90">
        <f t="shared" si="111"/>
        <v>1</v>
      </c>
      <c r="BP892" s="206">
        <f t="shared" si="114"/>
        <v>1128228.3266172782</v>
      </c>
    </row>
    <row r="893" spans="1:68">
      <c r="A893" s="11">
        <v>887</v>
      </c>
      <c r="C893" s="25">
        <v>0.91670498280574486</v>
      </c>
      <c r="D893" s="25">
        <v>8.3295017194255125E-2</v>
      </c>
      <c r="E893" s="426" t="e">
        <v>#REF!</v>
      </c>
      <c r="F893" s="25">
        <v>0.85747211471301144</v>
      </c>
      <c r="G893" s="25">
        <v>0.14252788528698856</v>
      </c>
      <c r="H893" s="426" t="e">
        <v>#REF!</v>
      </c>
      <c r="I893" s="25">
        <v>0.77054877638099506</v>
      </c>
      <c r="J893" s="25">
        <v>0.22945122361900488</v>
      </c>
      <c r="K893" s="426" t="e">
        <v>#REF!</v>
      </c>
      <c r="L893" s="25">
        <v>0.14934057747588719</v>
      </c>
      <c r="M893" s="25">
        <v>0.50037191727904751</v>
      </c>
      <c r="N893" s="25">
        <v>0.3502875052450653</v>
      </c>
      <c r="O893" s="25">
        <v>-11.156171245141211</v>
      </c>
      <c r="P893" s="25">
        <v>3.2769240173865448E-2</v>
      </c>
      <c r="Q893" s="25">
        <v>5.6579537983863968E-5</v>
      </c>
      <c r="R893" s="25">
        <v>1.0883170774086512</v>
      </c>
      <c r="S893" s="146"/>
      <c r="T893">
        <v>1.0953531851609708</v>
      </c>
      <c r="U893">
        <v>0.44512358607460195</v>
      </c>
      <c r="V893">
        <v>0.30523664989907051</v>
      </c>
      <c r="W893">
        <v>1</v>
      </c>
      <c r="Y893" s="2">
        <v>743.4273991626585</v>
      </c>
      <c r="Z893" s="2">
        <v>3698.287289953671</v>
      </c>
      <c r="AA893" s="2">
        <v>3016.8693396541139</v>
      </c>
      <c r="AB893" s="2">
        <v>5777.1186164137162</v>
      </c>
      <c r="AC893" s="2">
        <v>1315.8727777325535</v>
      </c>
      <c r="AD893" s="2">
        <v>5367.8907167733423</v>
      </c>
      <c r="AE893" s="2">
        <v>597.87768987444542</v>
      </c>
      <c r="AF893" s="2">
        <v>1124.8863929372187</v>
      </c>
      <c r="AG893" s="2">
        <v>166.24931850489367</v>
      </c>
      <c r="AH893" s="2">
        <v>436.56942516089396</v>
      </c>
      <c r="AI893" s="2">
        <v>403084.69334837486</v>
      </c>
      <c r="AJ893" s="2">
        <v>368408.02901720838</v>
      </c>
      <c r="AL893" s="25">
        <v>0.9136121259733897</v>
      </c>
      <c r="AM893" s="25">
        <v>0.91298809840486472</v>
      </c>
      <c r="AN893" s="25">
        <v>0.90342747605748297</v>
      </c>
      <c r="AO893" s="25">
        <v>0.92023267989233637</v>
      </c>
      <c r="AP893" s="25">
        <v>0.77718527523805958</v>
      </c>
      <c r="AQ893" s="25">
        <v>0.9136121259733897</v>
      </c>
      <c r="AR893" s="25">
        <v>0.91298809840486472</v>
      </c>
      <c r="AS893" s="25">
        <v>0.90342747605748297</v>
      </c>
      <c r="AT893" s="25">
        <v>0.92023267989233637</v>
      </c>
      <c r="AU893" s="25">
        <v>0.77718527523805958</v>
      </c>
      <c r="AW893" s="1">
        <v>13.563475205516996</v>
      </c>
      <c r="AX893" s="1">
        <v>15.237524909410626</v>
      </c>
      <c r="AY893" s="2">
        <v>1351637.3340995668</v>
      </c>
      <c r="AZ893" s="1">
        <v>15.32694862558877</v>
      </c>
      <c r="BA893" s="1">
        <v>17.07912019038325</v>
      </c>
      <c r="BB893" s="2">
        <v>1180892.9445511412</v>
      </c>
      <c r="BC893" s="2">
        <f t="shared" si="112"/>
        <v>-170744.38954842556</v>
      </c>
      <c r="BD893" s="242">
        <f t="shared" si="113"/>
        <v>1.7634734200717741</v>
      </c>
      <c r="BE893" s="510">
        <f t="shared" si="107"/>
        <v>-96822.774647477359</v>
      </c>
      <c r="BF893" s="161">
        <f t="shared" si="108"/>
        <v>818518.6987831525</v>
      </c>
      <c r="BG893" s="2">
        <f t="shared" si="109"/>
        <v>1271418.8355430618</v>
      </c>
      <c r="BI893">
        <f t="shared" si="110"/>
        <v>0</v>
      </c>
      <c r="BJ893" s="90">
        <f t="shared" si="111"/>
        <v>1</v>
      </c>
      <c r="BP893" s="206">
        <f t="shared" si="114"/>
        <v>1271418.8355430618</v>
      </c>
    </row>
    <row r="894" spans="1:68">
      <c r="A894" s="11">
        <v>888</v>
      </c>
      <c r="C894" s="25">
        <v>0.92975944033837665</v>
      </c>
      <c r="D894" s="25">
        <v>7.0240559661623292E-2</v>
      </c>
      <c r="E894" s="426" t="e">
        <v>#REF!</v>
      </c>
      <c r="F894" s="25">
        <v>0.85537467186403393</v>
      </c>
      <c r="G894" s="25">
        <v>0.14462532813596607</v>
      </c>
      <c r="H894" s="426" t="e">
        <v>#REF!</v>
      </c>
      <c r="I894" s="25">
        <v>0.7605676294319822</v>
      </c>
      <c r="J894" s="25">
        <v>0.2394323705680178</v>
      </c>
      <c r="K894" s="426" t="e">
        <v>#REF!</v>
      </c>
      <c r="L894" s="25">
        <v>0.10445536077517337</v>
      </c>
      <c r="M894" s="25">
        <v>0.49986130888731811</v>
      </c>
      <c r="N894" s="25">
        <v>0.39568333033750858</v>
      </c>
      <c r="O894" s="25">
        <v>-11.259654244754149</v>
      </c>
      <c r="P894" s="25">
        <v>3.4869533579475788E-2</v>
      </c>
      <c r="Q894" s="25">
        <v>5.5722093698080666E-5</v>
      </c>
      <c r="R894" s="25">
        <v>1.0877643111192155</v>
      </c>
      <c r="S894" s="146"/>
      <c r="T894">
        <v>0.8968116888357095</v>
      </c>
      <c r="U894">
        <v>0.44484054629867253</v>
      </c>
      <c r="V894">
        <v>0.31803691443526727</v>
      </c>
      <c r="W894">
        <v>1</v>
      </c>
      <c r="Y894" s="2">
        <v>897.35128785116297</v>
      </c>
      <c r="Z894" s="2">
        <v>311.89920711625297</v>
      </c>
      <c r="AA894" s="2">
        <v>5981.487651587734</v>
      </c>
      <c r="AB894" s="2">
        <v>2016.1560872103476</v>
      </c>
      <c r="AC894" s="2">
        <v>531.8898481358259</v>
      </c>
      <c r="AD894" s="2">
        <v>1180.7954786763528</v>
      </c>
      <c r="AE894" s="2">
        <v>538.22041504523997</v>
      </c>
      <c r="AF894" s="2">
        <v>865.45880620886919</v>
      </c>
      <c r="AG894" s="2">
        <v>144.51796300604232</v>
      </c>
      <c r="AH894" s="2">
        <v>462.85933663071779</v>
      </c>
      <c r="AI894" s="2">
        <v>575908.2700072435</v>
      </c>
      <c r="AJ894" s="2">
        <v>545030.91862854396</v>
      </c>
      <c r="AL894" s="25">
        <v>0.92129517507442504</v>
      </c>
      <c r="AM894" s="25">
        <v>0.919658063799353</v>
      </c>
      <c r="AN894" s="25">
        <v>0.9049090204386917</v>
      </c>
      <c r="AO894" s="25">
        <v>0.87027514178570342</v>
      </c>
      <c r="AP894" s="25">
        <v>0.79309387073224835</v>
      </c>
      <c r="AQ894" s="25">
        <v>0.92129517507442504</v>
      </c>
      <c r="AR894" s="25">
        <v>0.919658063799353</v>
      </c>
      <c r="AS894" s="25">
        <v>0.9049090204386917</v>
      </c>
      <c r="AT894" s="25">
        <v>0.87027514178570342</v>
      </c>
      <c r="AU894" s="25">
        <v>0.79309387073224835</v>
      </c>
      <c r="AW894" s="1">
        <v>13.325168671538828</v>
      </c>
      <c r="AX894" s="1">
        <v>14.858715642576326</v>
      </c>
      <c r="AY894" s="2">
        <v>1748962.5389681344</v>
      </c>
      <c r="AZ894" s="1">
        <v>15.581613552902743</v>
      </c>
      <c r="BA894" s="1">
        <v>17.20627201253296</v>
      </c>
      <c r="BB894" s="2">
        <v>1322342.3997405213</v>
      </c>
      <c r="BC894" s="2">
        <f t="shared" si="112"/>
        <v>-426620.13922761311</v>
      </c>
      <c r="BD894" s="242">
        <f t="shared" si="113"/>
        <v>2.2564448813639153</v>
      </c>
      <c r="BE894" s="510">
        <f t="shared" si="107"/>
        <v>-189067.38770846519</v>
      </c>
      <c r="BF894" s="161">
        <f t="shared" si="108"/>
        <v>383064.44847807824</v>
      </c>
      <c r="BG894" s="2">
        <f t="shared" si="109"/>
        <v>1170715.7687239177</v>
      </c>
      <c r="BI894">
        <f t="shared" si="110"/>
        <v>0</v>
      </c>
      <c r="BJ894" s="90">
        <f t="shared" si="111"/>
        <v>1</v>
      </c>
      <c r="BP894" s="206">
        <f t="shared" si="114"/>
        <v>1170715.7687239177</v>
      </c>
    </row>
    <row r="895" spans="1:68">
      <c r="A895" s="11">
        <v>889</v>
      </c>
      <c r="C895" s="25">
        <v>0.91954669297555081</v>
      </c>
      <c r="D895" s="25">
        <v>8.0453307024449208E-2</v>
      </c>
      <c r="E895" s="426" t="e">
        <v>#REF!</v>
      </c>
      <c r="F895" s="25">
        <v>0.85955543612052143</v>
      </c>
      <c r="G895" s="25">
        <v>0.14044456387947854</v>
      </c>
      <c r="H895" s="426" t="e">
        <v>#REF!</v>
      </c>
      <c r="I895" s="25">
        <v>0.73309497008287527</v>
      </c>
      <c r="J895" s="25">
        <v>0.26690502991712467</v>
      </c>
      <c r="K895" s="426" t="e">
        <v>#REF!</v>
      </c>
      <c r="L895" s="25">
        <v>9.7267729010734105E-2</v>
      </c>
      <c r="M895" s="25">
        <v>0.49831646351172099</v>
      </c>
      <c r="N895" s="25">
        <v>0.40441580747754491</v>
      </c>
      <c r="O895" s="25">
        <v>-11.240530477308063</v>
      </c>
      <c r="P895" s="25">
        <v>3.4648503065750805E-2</v>
      </c>
      <c r="Q895" s="25">
        <v>5.6273132974190654E-5</v>
      </c>
      <c r="R895" s="25">
        <v>1.0820034701432382</v>
      </c>
      <c r="S895" s="146"/>
      <c r="T895">
        <v>1.0783305321542278</v>
      </c>
      <c r="U895">
        <v>0.43924460601185894</v>
      </c>
      <c r="V895">
        <v>0.3575916600263791</v>
      </c>
      <c r="W895">
        <v>1</v>
      </c>
      <c r="Y895" s="2">
        <v>1846.139141674864</v>
      </c>
      <c r="Z895" s="2">
        <v>7048.5069057055543</v>
      </c>
      <c r="AA895" s="2">
        <v>721.41482637537058</v>
      </c>
      <c r="AB895" s="2">
        <v>3391.6935857620456</v>
      </c>
      <c r="AC895" s="2">
        <v>2518.560616297566</v>
      </c>
      <c r="AD895" s="2">
        <v>3162.4571985634489</v>
      </c>
      <c r="AE895" s="2">
        <v>582.09779796669397</v>
      </c>
      <c r="AF895" s="2">
        <v>1067.9004655211081</v>
      </c>
      <c r="AG895" s="2">
        <v>116.68357399507892</v>
      </c>
      <c r="AH895" s="2">
        <v>175.48840724228481</v>
      </c>
      <c r="AI895" s="2">
        <v>402520.87826448987</v>
      </c>
      <c r="AJ895" s="2">
        <v>351445.69441822881</v>
      </c>
      <c r="AL895" s="25">
        <v>0.92131675928047241</v>
      </c>
      <c r="AM895" s="25">
        <v>0.9141520704696624</v>
      </c>
      <c r="AN895" s="25">
        <v>0.90702865473850447</v>
      </c>
      <c r="AO895" s="25">
        <v>0.87174715713827222</v>
      </c>
      <c r="AP895" s="25">
        <v>0.66644597717653831</v>
      </c>
      <c r="AQ895" s="25">
        <v>0.92131675928047241</v>
      </c>
      <c r="AR895" s="25">
        <v>0.9141520704696624</v>
      </c>
      <c r="AS895" s="25">
        <v>0.90702865473850447</v>
      </c>
      <c r="AT895" s="25">
        <v>0.87174715713827222</v>
      </c>
      <c r="AU895" s="25">
        <v>0.66644597717653831</v>
      </c>
      <c r="AW895" s="1">
        <v>13.187526799046967</v>
      </c>
      <c r="AX895" s="1">
        <v>15.024568079119321</v>
      </c>
      <c r="AY895" s="2">
        <v>1249163.3489280187</v>
      </c>
      <c r="AZ895" s="1">
        <v>14.962917161512102</v>
      </c>
      <c r="BA895" s="1">
        <v>16.80911616859381</v>
      </c>
      <c r="BB895" s="2">
        <v>944541.03995159443</v>
      </c>
      <c r="BC895" s="2">
        <f t="shared" si="112"/>
        <v>-304622.30897642428</v>
      </c>
      <c r="BD895" s="242">
        <f t="shared" si="113"/>
        <v>1.775390362465135</v>
      </c>
      <c r="BE895" s="510">
        <f t="shared" si="107"/>
        <v>-171580.46783213087</v>
      </c>
      <c r="BF895" s="161">
        <f t="shared" si="108"/>
        <v>860840.93891949602</v>
      </c>
      <c r="BG895" s="2">
        <f t="shared" si="109"/>
        <v>1449525.7058903417</v>
      </c>
      <c r="BI895">
        <f t="shared" si="110"/>
        <v>0</v>
      </c>
      <c r="BJ895" s="90">
        <f t="shared" si="111"/>
        <v>1</v>
      </c>
      <c r="BP895" s="206">
        <f t="shared" si="114"/>
        <v>1449525.7058903417</v>
      </c>
    </row>
    <row r="896" spans="1:68">
      <c r="A896" s="11">
        <v>890</v>
      </c>
      <c r="C896" s="25">
        <v>0.9220526878419032</v>
      </c>
      <c r="D896" s="25">
        <v>7.7947312158096763E-2</v>
      </c>
      <c r="E896" s="426" t="e">
        <v>#REF!</v>
      </c>
      <c r="F896" s="25">
        <v>0.86394568576992115</v>
      </c>
      <c r="G896" s="25">
        <v>0.13605431423007885</v>
      </c>
      <c r="H896" s="426" t="e">
        <v>#REF!</v>
      </c>
      <c r="I896" s="25">
        <v>0.73544428211654278</v>
      </c>
      <c r="J896" s="25">
        <v>0.26455571788345716</v>
      </c>
      <c r="K896" s="426" t="e">
        <v>#REF!</v>
      </c>
      <c r="L896" s="25">
        <v>9.1189866412885734E-2</v>
      </c>
      <c r="M896" s="25">
        <v>0.5011718428202101</v>
      </c>
      <c r="N896" s="25">
        <v>0.40763829076690417</v>
      </c>
      <c r="O896" s="25">
        <v>-11.13206693917922</v>
      </c>
      <c r="P896" s="25">
        <v>3.4948635105349166E-2</v>
      </c>
      <c r="Q896" s="25">
        <v>6.351564752184939E-5</v>
      </c>
      <c r="R896" s="25">
        <v>1.0681722810500249</v>
      </c>
      <c r="S896" s="146"/>
      <c r="T896">
        <v>1.0376141635887113</v>
      </c>
      <c r="U896">
        <v>0.42424589534753349</v>
      </c>
      <c r="V896">
        <v>0.35367170823507443</v>
      </c>
      <c r="W896">
        <v>1</v>
      </c>
      <c r="Y896" s="2">
        <v>381.58036335902239</v>
      </c>
      <c r="Z896" s="2">
        <v>2826.1804913439701</v>
      </c>
      <c r="AA896" s="2">
        <v>1229.5847075085057</v>
      </c>
      <c r="AB896" s="2">
        <v>4910.7108170155743</v>
      </c>
      <c r="AC896" s="2">
        <v>369.13355823856415</v>
      </c>
      <c r="AD896" s="2">
        <v>4597.8314590167101</v>
      </c>
      <c r="AE896" s="2">
        <v>593.3267331639438</v>
      </c>
      <c r="AF896" s="2">
        <v>985.82594038311493</v>
      </c>
      <c r="AG896" s="2">
        <v>204.17738821461936</v>
      </c>
      <c r="AH896" s="2">
        <v>310.87626245072755</v>
      </c>
      <c r="AI896" s="2">
        <v>642114.22173099604</v>
      </c>
      <c r="AJ896" s="2">
        <v>611108.71180112346</v>
      </c>
      <c r="AL896" s="25">
        <v>0.92029316955250628</v>
      </c>
      <c r="AM896" s="25">
        <v>0.91437254307535709</v>
      </c>
      <c r="AN896" s="25">
        <v>0.91296765220902421</v>
      </c>
      <c r="AO896" s="25">
        <v>0.88080874732339098</v>
      </c>
      <c r="AP896" s="25">
        <v>0.68396857955672274</v>
      </c>
      <c r="AQ896" s="25">
        <v>0.92029316955250628</v>
      </c>
      <c r="AR896" s="25">
        <v>0.91437254307535709</v>
      </c>
      <c r="AS896" s="25">
        <v>0.91296765220902421</v>
      </c>
      <c r="AT896" s="25">
        <v>0.88080874732339098</v>
      </c>
      <c r="AU896" s="25">
        <v>0.68396857955672274</v>
      </c>
      <c r="AW896" s="1">
        <v>13.201431390013743</v>
      </c>
      <c r="AX896" s="1">
        <v>14.995154862696253</v>
      </c>
      <c r="AY896" s="2">
        <v>1931186.6915715036</v>
      </c>
      <c r="AZ896" s="1">
        <v>15.137879267179848</v>
      </c>
      <c r="BA896" s="1">
        <v>16.944729269126782</v>
      </c>
      <c r="BB896" s="2">
        <v>1547094.7744454679</v>
      </c>
      <c r="BC896" s="2">
        <f t="shared" si="112"/>
        <v>-384091.91712603578</v>
      </c>
      <c r="BD896" s="242">
        <f t="shared" si="113"/>
        <v>1.9364478771661044</v>
      </c>
      <c r="BE896" s="510">
        <f t="shared" si="107"/>
        <v>-198348.69900455844</v>
      </c>
      <c r="BF896" s="161">
        <f t="shared" si="108"/>
        <v>181042.33083069534</v>
      </c>
      <c r="BG896" s="2">
        <f t="shared" si="109"/>
        <v>874965.9083033076</v>
      </c>
      <c r="BI896">
        <f t="shared" si="110"/>
        <v>0</v>
      </c>
      <c r="BJ896" s="90">
        <f t="shared" si="111"/>
        <v>1</v>
      </c>
      <c r="BP896" s="206">
        <f t="shared" si="114"/>
        <v>874965.9083033076</v>
      </c>
    </row>
    <row r="897" spans="1:68">
      <c r="A897" s="11">
        <v>891</v>
      </c>
      <c r="C897" s="25">
        <v>0.92545273614851509</v>
      </c>
      <c r="D897" s="25">
        <v>7.4547263851484871E-2</v>
      </c>
      <c r="E897" s="426" t="e">
        <v>#REF!</v>
      </c>
      <c r="F897" s="25">
        <v>0.85706970700310769</v>
      </c>
      <c r="G897" s="25">
        <v>0.14293029299689225</v>
      </c>
      <c r="H897" s="426" t="e">
        <v>#REF!</v>
      </c>
      <c r="I897" s="25">
        <v>0.73544325550819845</v>
      </c>
      <c r="J897" s="25">
        <v>0.26455674449180155</v>
      </c>
      <c r="K897" s="426" t="e">
        <v>#REF!</v>
      </c>
      <c r="L897" s="25">
        <v>0.16297763003337878</v>
      </c>
      <c r="M897" s="25">
        <v>0.49968959271339675</v>
      </c>
      <c r="N897" s="25">
        <v>0.33733277725322447</v>
      </c>
      <c r="O897" s="25">
        <v>-11.574083538165448</v>
      </c>
      <c r="P897" s="25">
        <v>3.9632064342796341E-2</v>
      </c>
      <c r="Q897" s="25">
        <v>4.9698448842163012E-5</v>
      </c>
      <c r="R897" s="25">
        <v>1.0890323820582584</v>
      </c>
      <c r="S897" s="146"/>
      <c r="T897">
        <v>0.93955547569675635</v>
      </c>
      <c r="U897">
        <v>0.44165576904185527</v>
      </c>
      <c r="V897">
        <v>0.35321258759548979</v>
      </c>
      <c r="W897">
        <v>1</v>
      </c>
      <c r="Y897" s="2">
        <v>205.36488944038055</v>
      </c>
      <c r="Z897" s="2">
        <v>1280.3888984571518</v>
      </c>
      <c r="AA897" s="2">
        <v>605.12526371421836</v>
      </c>
      <c r="AB897" s="2">
        <v>11946.217138726324</v>
      </c>
      <c r="AC897" s="2">
        <v>34.249439254718794</v>
      </c>
      <c r="AD897" s="2">
        <v>1172.8244268839062</v>
      </c>
      <c r="AE897" s="2">
        <v>588.82499480039212</v>
      </c>
      <c r="AF897" s="2">
        <v>918.22565310835</v>
      </c>
      <c r="AG897" s="2">
        <v>177.15152641933213</v>
      </c>
      <c r="AH897" s="2">
        <v>600.31707995595684</v>
      </c>
      <c r="AI897" s="2">
        <v>581239.23033975682</v>
      </c>
      <c r="AJ897" s="2">
        <v>552721.84714240464</v>
      </c>
      <c r="AL897" s="25">
        <v>0.92022811994193643</v>
      </c>
      <c r="AM897" s="25">
        <v>0.91400961315979945</v>
      </c>
      <c r="AN897" s="25">
        <v>0.91354245622271724</v>
      </c>
      <c r="AO897" s="25">
        <v>0.83742216582943363</v>
      </c>
      <c r="AP897" s="25">
        <v>0.81452601217760723</v>
      </c>
      <c r="AQ897" s="25">
        <v>0.92022811994193643</v>
      </c>
      <c r="AR897" s="25">
        <v>0.91400961315979945</v>
      </c>
      <c r="AS897" s="25">
        <v>0.91354245622271724</v>
      </c>
      <c r="AT897" s="25">
        <v>0.83742216582943363</v>
      </c>
      <c r="AU897" s="25">
        <v>0.81452601217760723</v>
      </c>
      <c r="AW897" s="1">
        <v>13.696449202730276</v>
      </c>
      <c r="AX897" s="1">
        <v>15.306210449749987</v>
      </c>
      <c r="AY897" s="2">
        <v>2104106.5688130357</v>
      </c>
      <c r="AZ897" s="1">
        <v>15.636013039661476</v>
      </c>
      <c r="BA897" s="1">
        <v>17.314359894249957</v>
      </c>
      <c r="BB897" s="2">
        <v>1695454.5012453643</v>
      </c>
      <c r="BC897" s="2">
        <f t="shared" si="112"/>
        <v>-408652.06756767142</v>
      </c>
      <c r="BD897" s="242">
        <f t="shared" si="113"/>
        <v>1.9395638369311996</v>
      </c>
      <c r="BE897" s="510">
        <f t="shared" si="107"/>
        <v>-210692.76493329834</v>
      </c>
      <c r="BF897" s="161">
        <f t="shared" si="108"/>
        <v>87325.303623808548</v>
      </c>
      <c r="BG897" s="2">
        <f t="shared" si="109"/>
        <v>806307.58510047174</v>
      </c>
      <c r="BI897">
        <f t="shared" si="110"/>
        <v>0</v>
      </c>
      <c r="BJ897" s="90">
        <f t="shared" si="111"/>
        <v>1</v>
      </c>
      <c r="BP897" s="206">
        <f t="shared" si="114"/>
        <v>806307.58510047174</v>
      </c>
    </row>
    <row r="898" spans="1:68">
      <c r="A898" s="11">
        <v>892</v>
      </c>
      <c r="C898" s="25">
        <v>0.92234950460510934</v>
      </c>
      <c r="D898" s="25">
        <v>7.7650495394890703E-2</v>
      </c>
      <c r="E898" s="426" t="e">
        <v>#REF!</v>
      </c>
      <c r="F898" s="25">
        <v>0.85671643398300312</v>
      </c>
      <c r="G898" s="25">
        <v>0.14328356601699685</v>
      </c>
      <c r="H898" s="426" t="e">
        <v>#REF!</v>
      </c>
      <c r="I898" s="25">
        <v>0.73710702746610646</v>
      </c>
      <c r="J898" s="25">
        <v>0.2628929725338936</v>
      </c>
      <c r="K898" s="426" t="e">
        <v>#REF!</v>
      </c>
      <c r="L898" s="25">
        <v>0.20591010822475392</v>
      </c>
      <c r="M898" s="25">
        <v>0.49682220509951863</v>
      </c>
      <c r="N898" s="25">
        <v>0.2972676866757275</v>
      </c>
      <c r="O898" s="25">
        <v>-11.306654264591495</v>
      </c>
      <c r="P898" s="25">
        <v>3.8811394496514356E-2</v>
      </c>
      <c r="Q898" s="25">
        <v>6.2735963404621705E-5</v>
      </c>
      <c r="R898" s="25">
        <v>1.0606173818373446</v>
      </c>
      <c r="S898" s="146"/>
      <c r="T898">
        <v>0.98517403497121026</v>
      </c>
      <c r="U898">
        <v>0.45525097355540389</v>
      </c>
      <c r="V898">
        <v>0.35188021669453495</v>
      </c>
      <c r="W898">
        <v>1</v>
      </c>
      <c r="Y898" s="2">
        <v>381.53568314750152</v>
      </c>
      <c r="Z898" s="2">
        <v>1525.459570987291</v>
      </c>
      <c r="AA898" s="2">
        <v>2649.0297069306071</v>
      </c>
      <c r="AB898" s="2">
        <v>4478.5456797123334</v>
      </c>
      <c r="AC898" s="2">
        <v>1001.0924282503795</v>
      </c>
      <c r="AD898" s="2">
        <v>1469.9131880633563</v>
      </c>
      <c r="AE898" s="2">
        <v>531.60753221077414</v>
      </c>
      <c r="AF898" s="2">
        <v>1315.5377960528604</v>
      </c>
      <c r="AG898" s="2">
        <v>117.11193759712974</v>
      </c>
      <c r="AH898" s="2">
        <v>427.14975808976794</v>
      </c>
      <c r="AI898" s="2">
        <v>581026.84248058079</v>
      </c>
      <c r="AJ898" s="2">
        <v>549008.1870284999</v>
      </c>
      <c r="AL898" s="25">
        <v>0.9160626362457579</v>
      </c>
      <c r="AM898" s="25">
        <v>0.91485306995934879</v>
      </c>
      <c r="AN898" s="25">
        <v>0.91476311269331945</v>
      </c>
      <c r="AO898" s="25">
        <v>0.85305451378429564</v>
      </c>
      <c r="AP898" s="25">
        <v>0.71671750320191552</v>
      </c>
      <c r="AQ898" s="25">
        <v>0.9160626362457579</v>
      </c>
      <c r="AR898" s="25">
        <v>0.91485306995934879</v>
      </c>
      <c r="AS898" s="25">
        <v>0.91476311269331945</v>
      </c>
      <c r="AT898" s="25">
        <v>0.85305451378429564</v>
      </c>
      <c r="AU898" s="25">
        <v>0.71671750320191552</v>
      </c>
      <c r="AW898" s="1">
        <v>13.682791706602725</v>
      </c>
      <c r="AX898" s="1">
        <v>15.680225977260349</v>
      </c>
      <c r="AY898" s="2">
        <v>2306188.8829798731</v>
      </c>
      <c r="AZ898" s="1">
        <v>15.499859480705776</v>
      </c>
      <c r="BA898" s="1">
        <v>17.459991201071055</v>
      </c>
      <c r="BB898" s="2">
        <v>1785717.3994723931</v>
      </c>
      <c r="BC898" s="2">
        <f t="shared" si="112"/>
        <v>-520471.48350748001</v>
      </c>
      <c r="BD898" s="242">
        <f t="shared" si="113"/>
        <v>1.8170677741030516</v>
      </c>
      <c r="BE898" s="510">
        <f t="shared" si="107"/>
        <v>-286434.82148837141</v>
      </c>
      <c r="BF898" s="161">
        <f t="shared" si="108"/>
        <v>-116942.20992343733</v>
      </c>
      <c r="BG898" s="2">
        <f t="shared" si="109"/>
        <v>694260.11744053103</v>
      </c>
      <c r="BI898">
        <f t="shared" si="110"/>
        <v>0</v>
      </c>
      <c r="BJ898" s="90">
        <f t="shared" si="111"/>
        <v>1</v>
      </c>
      <c r="BP898" s="206">
        <f t="shared" si="114"/>
        <v>694260.11744053103</v>
      </c>
    </row>
    <row r="899" spans="1:68">
      <c r="A899" s="11">
        <v>893</v>
      </c>
      <c r="C899" s="25">
        <v>0.92691860166831752</v>
      </c>
      <c r="D899" s="25">
        <v>7.3081398331682451E-2</v>
      </c>
      <c r="E899" s="426" t="e">
        <v>#REF!</v>
      </c>
      <c r="F899" s="25">
        <v>0.85675358182445027</v>
      </c>
      <c r="G899" s="25">
        <v>0.14324641817554976</v>
      </c>
      <c r="H899" s="426" t="e">
        <v>#REF!</v>
      </c>
      <c r="I899" s="25">
        <v>0.75309454124261832</v>
      </c>
      <c r="J899" s="25">
        <v>0.24690545875738168</v>
      </c>
      <c r="K899" s="426" t="e">
        <v>#REF!</v>
      </c>
      <c r="L899" s="25">
        <v>0.16169271047589273</v>
      </c>
      <c r="M899" s="25">
        <v>0.49612474669021606</v>
      </c>
      <c r="N899" s="25">
        <v>0.34218254283389116</v>
      </c>
      <c r="O899" s="25">
        <v>-11.285348852675858</v>
      </c>
      <c r="P899" s="25">
        <v>3.5550540068089116E-2</v>
      </c>
      <c r="Q899" s="25">
        <v>5.5884350637429738E-5</v>
      </c>
      <c r="R899" s="25">
        <v>1.0870389593481784</v>
      </c>
      <c r="S899" s="146"/>
      <c r="T899">
        <v>0.92556561805286797</v>
      </c>
      <c r="U899">
        <v>0.45146494924712444</v>
      </c>
      <c r="V899">
        <v>0.33023706930524449</v>
      </c>
      <c r="W899">
        <v>1</v>
      </c>
      <c r="Y899" s="2">
        <v>1709.6385893647939</v>
      </c>
      <c r="Z899" s="2">
        <v>69.125375316702673</v>
      </c>
      <c r="AA899" s="2">
        <v>487.96006342902473</v>
      </c>
      <c r="AB899" s="2">
        <v>17.119915164202141</v>
      </c>
      <c r="AC899" s="2">
        <v>1152.2854739457061</v>
      </c>
      <c r="AD899" s="2">
        <v>2433.0258185732205</v>
      </c>
      <c r="AE899" s="2">
        <v>613.32088645795204</v>
      </c>
      <c r="AF899" s="2">
        <v>953.31454049747231</v>
      </c>
      <c r="AG899" s="2">
        <v>130.66991408098846</v>
      </c>
      <c r="AH899" s="2">
        <v>362.51538901879456</v>
      </c>
      <c r="AI899" s="2">
        <v>471441.0507358734</v>
      </c>
      <c r="AJ899" s="2">
        <v>437771.32636639214</v>
      </c>
      <c r="AL899" s="25">
        <v>0.91883738719815189</v>
      </c>
      <c r="AM899" s="25">
        <v>0.92327959996306341</v>
      </c>
      <c r="AN899" s="25">
        <v>0.9059889171374973</v>
      </c>
      <c r="AO899" s="25">
        <v>0.86431719960576325</v>
      </c>
      <c r="AP899" s="25">
        <v>0.56460799399882822</v>
      </c>
      <c r="AQ899" s="25">
        <v>0.91883738719815189</v>
      </c>
      <c r="AR899" s="25">
        <v>0.92327959996306341</v>
      </c>
      <c r="AS899" s="25">
        <v>0.9059889171374973</v>
      </c>
      <c r="AT899" s="25">
        <v>0.86431719960576325</v>
      </c>
      <c r="AU899" s="25">
        <v>0.56460799399882822</v>
      </c>
      <c r="AW899" s="1">
        <v>12.965689171358381</v>
      </c>
      <c r="AX899" s="1">
        <v>15.202206816283592</v>
      </c>
      <c r="AY899" s="2">
        <v>1605967.0582577751</v>
      </c>
      <c r="AZ899" s="1">
        <v>15.22932231765366</v>
      </c>
      <c r="BA899" s="1">
        <v>17.329369655851533</v>
      </c>
      <c r="BB899" s="2">
        <v>1135009.8725347735</v>
      </c>
      <c r="BC899" s="2">
        <f t="shared" si="112"/>
        <v>-470957.1857230016</v>
      </c>
      <c r="BD899" s="242">
        <f t="shared" si="113"/>
        <v>2.2636331462952786</v>
      </c>
      <c r="BE899" s="510">
        <f t="shared" si="107"/>
        <v>-208053.67092887047</v>
      </c>
      <c r="BF899" s="161">
        <f t="shared" si="108"/>
        <v>468543.20915956586</v>
      </c>
      <c r="BG899" s="2">
        <f t="shared" si="109"/>
        <v>1301681.6982898118</v>
      </c>
      <c r="BI899">
        <f t="shared" si="110"/>
        <v>0</v>
      </c>
      <c r="BJ899" s="90">
        <f t="shared" si="111"/>
        <v>1</v>
      </c>
      <c r="BP899" s="206">
        <f t="shared" si="114"/>
        <v>1301681.6982898118</v>
      </c>
    </row>
    <row r="900" spans="1:68">
      <c r="A900" s="11">
        <v>894</v>
      </c>
      <c r="C900" s="25">
        <v>0.91976381842077071</v>
      </c>
      <c r="D900" s="25">
        <v>8.0236181579229265E-2</v>
      </c>
      <c r="E900" s="426" t="e">
        <v>#REF!</v>
      </c>
      <c r="F900" s="25">
        <v>0.85341714718841399</v>
      </c>
      <c r="G900" s="25">
        <v>0.14658285281158606</v>
      </c>
      <c r="H900" s="426" t="e">
        <v>#REF!</v>
      </c>
      <c r="I900" s="25">
        <v>0.74700675018526574</v>
      </c>
      <c r="J900" s="25">
        <v>0.25299324981473431</v>
      </c>
      <c r="K900" s="426" t="e">
        <v>#REF!</v>
      </c>
      <c r="L900" s="25">
        <v>0.15982936038336926</v>
      </c>
      <c r="M900" s="25">
        <v>0.50398027414487401</v>
      </c>
      <c r="N900" s="25">
        <v>0.33619036547175674</v>
      </c>
      <c r="O900" s="25">
        <v>-11.094106423942447</v>
      </c>
      <c r="P900" s="25">
        <v>3.3197228448653804E-2</v>
      </c>
      <c r="Q900" s="25">
        <v>6.1294353667144656E-5</v>
      </c>
      <c r="R900" s="25">
        <v>1.0776670365958583</v>
      </c>
      <c r="S900" s="146"/>
      <c r="T900">
        <v>1.0208827661379718</v>
      </c>
      <c r="U900">
        <v>0.46025739916383912</v>
      </c>
      <c r="V900">
        <v>0.33833808376077429</v>
      </c>
      <c r="W900">
        <v>1</v>
      </c>
      <c r="Y900" s="2">
        <v>1214.7156077073512</v>
      </c>
      <c r="Z900" s="2">
        <v>198.9401933454503</v>
      </c>
      <c r="AA900" s="2">
        <v>1986.5991999436308</v>
      </c>
      <c r="AB900" s="2">
        <v>2866.4273052124418</v>
      </c>
      <c r="AC900" s="2">
        <v>370.91714491677357</v>
      </c>
      <c r="AD900" s="2">
        <v>5098.6514679171851</v>
      </c>
      <c r="AE900" s="2">
        <v>574.54763613845307</v>
      </c>
      <c r="AF900" s="2">
        <v>615.53967302938941</v>
      </c>
      <c r="AG900" s="2">
        <v>182.62469342865145</v>
      </c>
      <c r="AH900" s="2">
        <v>228.879326408222</v>
      </c>
      <c r="AI900" s="2">
        <v>631166.23659047158</v>
      </c>
      <c r="AJ900" s="2">
        <v>590540.31038216478</v>
      </c>
      <c r="AL900" s="25">
        <v>0.91636393946857153</v>
      </c>
      <c r="AM900" s="25">
        <v>0.91537486413157465</v>
      </c>
      <c r="AN900" s="25">
        <v>0.90948559632168857</v>
      </c>
      <c r="AO900" s="25">
        <v>0.89166939559299241</v>
      </c>
      <c r="AP900" s="25">
        <v>0.67219162547381828</v>
      </c>
      <c r="AQ900" s="25">
        <v>0.91636393946857153</v>
      </c>
      <c r="AR900" s="25">
        <v>0.91537486413157465</v>
      </c>
      <c r="AS900" s="25">
        <v>0.90948559632168857</v>
      </c>
      <c r="AT900" s="25">
        <v>0.89166939559299241</v>
      </c>
      <c r="AU900" s="25">
        <v>0.67219162547381828</v>
      </c>
      <c r="AW900" s="1">
        <v>13.290679557194963</v>
      </c>
      <c r="AX900" s="1">
        <v>15.267277168698516</v>
      </c>
      <c r="AY900" s="2">
        <v>2173217.2950499286</v>
      </c>
      <c r="AZ900" s="1">
        <v>15.151025182163588</v>
      </c>
      <c r="BA900" s="1">
        <v>17.102948235707427</v>
      </c>
      <c r="BB900" s="2">
        <v>1735109.3427736147</v>
      </c>
      <c r="BC900" s="2">
        <f t="shared" si="112"/>
        <v>-438107.95227631391</v>
      </c>
      <c r="BD900" s="242">
        <f t="shared" si="113"/>
        <v>1.860345624968625</v>
      </c>
      <c r="BE900" s="510">
        <f t="shared" si="107"/>
        <v>-235498.1495891134</v>
      </c>
      <c r="BF900" s="161">
        <f t="shared" si="108"/>
        <v>-46708.565898734611</v>
      </c>
      <c r="BG900" s="2">
        <f t="shared" si="109"/>
        <v>689054.68637255928</v>
      </c>
      <c r="BI900">
        <f t="shared" si="110"/>
        <v>0</v>
      </c>
      <c r="BJ900" s="90">
        <f t="shared" si="111"/>
        <v>1</v>
      </c>
      <c r="BP900" s="206">
        <f t="shared" si="114"/>
        <v>689054.68637255928</v>
      </c>
    </row>
    <row r="901" spans="1:68">
      <c r="A901" s="11">
        <v>895</v>
      </c>
      <c r="C901" s="25">
        <v>0.92904105520978419</v>
      </c>
      <c r="D901" s="25">
        <v>7.0958944790215764E-2</v>
      </c>
      <c r="E901" s="426" t="e">
        <v>#REF!</v>
      </c>
      <c r="F901" s="25">
        <v>0.85867944788280315</v>
      </c>
      <c r="G901" s="25">
        <v>0.14132055211719685</v>
      </c>
      <c r="H901" s="426" t="e">
        <v>#REF!</v>
      </c>
      <c r="I901" s="25">
        <v>0.74339851600065443</v>
      </c>
      <c r="J901" s="25">
        <v>0.25660148399934551</v>
      </c>
      <c r="K901" s="426" t="e">
        <v>#REF!</v>
      </c>
      <c r="L901" s="25">
        <v>8.0736690464133565E-2</v>
      </c>
      <c r="M901" s="25">
        <v>0.49793991634436924</v>
      </c>
      <c r="N901" s="25">
        <v>0.42132339319149725</v>
      </c>
      <c r="O901" s="25">
        <v>-11.293828905473189</v>
      </c>
      <c r="P901" s="25">
        <v>3.7879220852937545E-2</v>
      </c>
      <c r="Q901" s="25">
        <v>6.1105930784387992E-5</v>
      </c>
      <c r="R901" s="25">
        <v>1.0688144024238115</v>
      </c>
      <c r="S901" s="146"/>
      <c r="T901">
        <v>0.8957295359558981</v>
      </c>
      <c r="U901">
        <v>0.44282809823431912</v>
      </c>
      <c r="V901">
        <v>0.34095089259641748</v>
      </c>
      <c r="W901">
        <v>1</v>
      </c>
      <c r="Y901" s="2">
        <v>212.36997264632078</v>
      </c>
      <c r="Z901" s="2">
        <v>19435.483620470706</v>
      </c>
      <c r="AA901" s="2">
        <v>716.84144834321637</v>
      </c>
      <c r="AB901" s="2">
        <v>2045.7780632983997</v>
      </c>
      <c r="AC901" s="2">
        <v>171.07402093386355</v>
      </c>
      <c r="AD901" s="2">
        <v>166.33540799665286</v>
      </c>
      <c r="AE901" s="2">
        <v>562.56167406924942</v>
      </c>
      <c r="AF901" s="2">
        <v>989.66221370806795</v>
      </c>
      <c r="AG901" s="2">
        <v>130.64937607250872</v>
      </c>
      <c r="AH901" s="2">
        <v>282.73803734225794</v>
      </c>
      <c r="AI901" s="2">
        <v>480617.99134872126</v>
      </c>
      <c r="AJ901" s="2">
        <v>451740.02859558491</v>
      </c>
      <c r="AL901" s="25">
        <v>0.91813911778594204</v>
      </c>
      <c r="AM901" s="25">
        <v>0.91643489713989901</v>
      </c>
      <c r="AN901" s="25">
        <v>0.91558771102576131</v>
      </c>
      <c r="AO901" s="25">
        <v>0.88635203550899277</v>
      </c>
      <c r="AP901" s="25">
        <v>0.8208482056953883</v>
      </c>
      <c r="AQ901" s="25">
        <v>0.91813911778594204</v>
      </c>
      <c r="AR901" s="25">
        <v>0.91643489713989901</v>
      </c>
      <c r="AS901" s="25">
        <v>0.91558771102576131</v>
      </c>
      <c r="AT901" s="25">
        <v>0.88635203550899277</v>
      </c>
      <c r="AU901" s="25">
        <v>0.8208482056953883</v>
      </c>
      <c r="AW901" s="1">
        <v>13.294918694456733</v>
      </c>
      <c r="AX901" s="1">
        <v>14.760481204158262</v>
      </c>
      <c r="AY901" s="2">
        <v>1663642.1597243734</v>
      </c>
      <c r="AZ901" s="1">
        <v>15.507642399447365</v>
      </c>
      <c r="BA901" s="1">
        <v>17.088091448296957</v>
      </c>
      <c r="BB901" s="2">
        <v>1001889.3298394085</v>
      </c>
      <c r="BC901" s="2">
        <f t="shared" si="112"/>
        <v>-661752.82988496486</v>
      </c>
      <c r="BD901" s="242">
        <f t="shared" si="113"/>
        <v>2.2127237049906316</v>
      </c>
      <c r="BE901" s="510">
        <f t="shared" si="107"/>
        <v>-299067.08568829956</v>
      </c>
      <c r="BF901" s="161">
        <f t="shared" si="108"/>
        <v>463544.83138870401</v>
      </c>
      <c r="BG901" s="2">
        <f t="shared" si="109"/>
        <v>1479333.45407217</v>
      </c>
      <c r="BI901">
        <f t="shared" si="110"/>
        <v>0</v>
      </c>
      <c r="BJ901" s="90">
        <f t="shared" si="111"/>
        <v>1</v>
      </c>
      <c r="BP901" s="206">
        <f t="shared" si="114"/>
        <v>1479333.45407217</v>
      </c>
    </row>
    <row r="902" spans="1:68">
      <c r="A902" s="11">
        <v>896</v>
      </c>
      <c r="C902" s="25">
        <v>0.91579821854075938</v>
      </c>
      <c r="D902" s="25">
        <v>8.4201781459240649E-2</v>
      </c>
      <c r="E902" s="426" t="e">
        <v>#REF!</v>
      </c>
      <c r="F902" s="25">
        <v>0.85861833805628751</v>
      </c>
      <c r="G902" s="25">
        <v>0.14138166194371254</v>
      </c>
      <c r="H902" s="426" t="e">
        <v>#REF!</v>
      </c>
      <c r="I902" s="25">
        <v>0.75971052503739567</v>
      </c>
      <c r="J902" s="25">
        <v>0.24028947496260436</v>
      </c>
      <c r="K902" s="426" t="e">
        <v>#REF!</v>
      </c>
      <c r="L902" s="25">
        <v>9.7602292987147399E-2</v>
      </c>
      <c r="M902" s="25">
        <v>0.49768182651419307</v>
      </c>
      <c r="N902" s="25">
        <v>0.40471588049865947</v>
      </c>
      <c r="O902" s="25">
        <v>-11.080703487353807</v>
      </c>
      <c r="P902" s="25">
        <v>3.5461490890709706E-2</v>
      </c>
      <c r="Q902" s="25">
        <v>6.8319121310700737E-5</v>
      </c>
      <c r="R902" s="25">
        <v>1.0523144663343913</v>
      </c>
      <c r="S902" s="146"/>
      <c r="T902">
        <v>1.0683719830701637</v>
      </c>
      <c r="U902">
        <v>0.44423521008283107</v>
      </c>
      <c r="V902">
        <v>0.31887902497078807</v>
      </c>
      <c r="W902">
        <v>1</v>
      </c>
      <c r="Y902" s="2">
        <v>176.0882786177815</v>
      </c>
      <c r="Z902" s="2">
        <v>673.03905535529907</v>
      </c>
      <c r="AA902" s="2">
        <v>247.88658271284828</v>
      </c>
      <c r="AB902" s="2">
        <v>4154.1554388555815</v>
      </c>
      <c r="AC902" s="2">
        <v>357.05402181516462</v>
      </c>
      <c r="AD902" s="2">
        <v>102.09306473064582</v>
      </c>
      <c r="AE902" s="2">
        <v>625.96061203739032</v>
      </c>
      <c r="AF902" s="2">
        <v>857.17047026911052</v>
      </c>
      <c r="AG902" s="2">
        <v>84.32048440403895</v>
      </c>
      <c r="AH902" s="2">
        <v>322.32289516592101</v>
      </c>
      <c r="AI902" s="2">
        <v>453586.468801649</v>
      </c>
      <c r="AJ902" s="2">
        <v>417664.22910329152</v>
      </c>
      <c r="AL902" s="25">
        <v>0.90710593652516502</v>
      </c>
      <c r="AM902" s="25">
        <v>0.9139793934857775</v>
      </c>
      <c r="AN902" s="25">
        <v>0.90674011851206993</v>
      </c>
      <c r="AO902" s="25">
        <v>0.85904795150232871</v>
      </c>
      <c r="AP902" s="25">
        <v>0.68864506046507989</v>
      </c>
      <c r="AQ902" s="25">
        <v>0.90710593652516502</v>
      </c>
      <c r="AR902" s="25">
        <v>0.9139793934857775</v>
      </c>
      <c r="AS902" s="25">
        <v>0.90674011851206993</v>
      </c>
      <c r="AT902" s="25">
        <v>0.85904795150232871</v>
      </c>
      <c r="AU902" s="25">
        <v>0.68864506046507989</v>
      </c>
      <c r="AW902" s="1">
        <v>12.975041623081317</v>
      </c>
      <c r="AX902" s="1">
        <v>14.923566144133529</v>
      </c>
      <c r="AY902" s="2">
        <v>1379178.5765927031</v>
      </c>
      <c r="AZ902" s="1">
        <v>14.901315092489627</v>
      </c>
      <c r="BA902" s="1">
        <v>16.860536912039247</v>
      </c>
      <c r="BB902" s="2">
        <v>1074788.4985891499</v>
      </c>
      <c r="BC902" s="2">
        <f t="shared" si="112"/>
        <v>-304390.07800355321</v>
      </c>
      <c r="BD902" s="242">
        <f t="shared" si="113"/>
        <v>1.9262734694083097</v>
      </c>
      <c r="BE902" s="510">
        <f t="shared" si="107"/>
        <v>-158020.1787740202</v>
      </c>
      <c r="BF902" s="161">
        <f t="shared" si="108"/>
        <v>696828.08310030773</v>
      </c>
      <c r="BG902" s="2">
        <f t="shared" si="109"/>
        <v>1309421.9162091904</v>
      </c>
      <c r="BI902">
        <f t="shared" si="110"/>
        <v>0</v>
      </c>
      <c r="BJ902" s="90">
        <f t="shared" si="111"/>
        <v>1</v>
      </c>
      <c r="BP902" s="206">
        <f t="shared" si="114"/>
        <v>1309421.9162091904</v>
      </c>
    </row>
    <row r="903" spans="1:68">
      <c r="A903" s="11">
        <v>897</v>
      </c>
      <c r="C903" s="25">
        <v>0.91767259695143721</v>
      </c>
      <c r="D903" s="25">
        <v>8.2327403048562814E-2</v>
      </c>
      <c r="E903" s="426" t="e">
        <v>#REF!</v>
      </c>
      <c r="F903" s="25">
        <v>0.85804810944289067</v>
      </c>
      <c r="G903" s="25">
        <v>0.14195189055710936</v>
      </c>
      <c r="H903" s="426" t="e">
        <v>#REF!</v>
      </c>
      <c r="I903" s="25">
        <v>0.75517642415101915</v>
      </c>
      <c r="J903" s="25">
        <v>0.24482357584898087</v>
      </c>
      <c r="K903" s="426" t="e">
        <v>#REF!</v>
      </c>
      <c r="L903" s="25">
        <v>7.0843992548442203E-2</v>
      </c>
      <c r="M903" s="25">
        <v>0.49885314138567804</v>
      </c>
      <c r="N903" s="25">
        <v>0.43030286606587975</v>
      </c>
      <c r="O903" s="25">
        <v>-10.931882122899138</v>
      </c>
      <c r="P903" s="25">
        <v>3.0292050331891328E-2</v>
      </c>
      <c r="Q903" s="25">
        <v>6.3809019319578637E-5</v>
      </c>
      <c r="R903" s="25">
        <v>1.0775097046427591</v>
      </c>
      <c r="S903" s="146"/>
      <c r="T903">
        <v>1.1172305741299189</v>
      </c>
      <c r="U903">
        <v>0.44301778642757733</v>
      </c>
      <c r="V903">
        <v>0.32553617755568504</v>
      </c>
      <c r="W903">
        <v>1</v>
      </c>
      <c r="Y903" s="2">
        <v>56.090434425642904</v>
      </c>
      <c r="Z903" s="2">
        <v>90.697064300075724</v>
      </c>
      <c r="AA903" s="2">
        <v>259.4121069586148</v>
      </c>
      <c r="AB903" s="2">
        <v>1840.5335224345015</v>
      </c>
      <c r="AC903" s="2">
        <v>576.4914256322902</v>
      </c>
      <c r="AD903" s="2">
        <v>413.89498115799347</v>
      </c>
      <c r="AE903" s="2">
        <v>513.16555916892651</v>
      </c>
      <c r="AF903" s="2">
        <v>1156.6380681485598</v>
      </c>
      <c r="AG903" s="2">
        <v>125.53089246019022</v>
      </c>
      <c r="AH903" s="2">
        <v>333.99977077767915</v>
      </c>
      <c r="AI903" s="2">
        <v>392167.99507508945</v>
      </c>
      <c r="AJ903" s="2">
        <v>364665.52203582128</v>
      </c>
      <c r="AL903" s="25">
        <v>0.91477231402919601</v>
      </c>
      <c r="AM903" s="25">
        <v>0.91541407075193004</v>
      </c>
      <c r="AN903" s="25">
        <v>0.90604697820719138</v>
      </c>
      <c r="AO903" s="25">
        <v>0.84887999595269659</v>
      </c>
      <c r="AP903" s="25">
        <v>0.77373048266695776</v>
      </c>
      <c r="AQ903" s="25">
        <v>0.91477231402919601</v>
      </c>
      <c r="AR903" s="25">
        <v>0.91541407075193004</v>
      </c>
      <c r="AS903" s="25">
        <v>0.90604697820719138</v>
      </c>
      <c r="AT903" s="25">
        <v>0.84887999595269659</v>
      </c>
      <c r="AU903" s="25">
        <v>0.77373048266695776</v>
      </c>
      <c r="AW903" s="1">
        <v>13.222911570837704</v>
      </c>
      <c r="AX903" s="1">
        <v>14.840245836384463</v>
      </c>
      <c r="AY903" s="2">
        <v>1029129.9508393218</v>
      </c>
      <c r="AZ903" s="1">
        <v>14.973562722468895</v>
      </c>
      <c r="BA903" s="1">
        <v>16.67046802695204</v>
      </c>
      <c r="BB903" s="2">
        <v>820103.31713069649</v>
      </c>
      <c r="BC903" s="2">
        <f t="shared" si="112"/>
        <v>-209026.63370862533</v>
      </c>
      <c r="BD903" s="242">
        <f t="shared" si="113"/>
        <v>1.7506511516311907</v>
      </c>
      <c r="BE903" s="510">
        <f t="shared" ref="BE903:BE966" si="115">BC903/BD903</f>
        <v>-119399.36378179182</v>
      </c>
      <c r="BF903" s="161">
        <f t="shared" ref="BF903:BF966" si="116">AW903*Threshold-AY903</f>
        <v>1086535.9004947108</v>
      </c>
      <c r="BG903" s="2">
        <f t="shared" ref="BG903:BG966" si="117">AZ903*Threshold-BB903</f>
        <v>1575666.7184643266</v>
      </c>
      <c r="BI903">
        <f t="shared" ref="BI903:BI966" si="118">IF(MAX($BF903:$BG903)=$BF903,1,0)</f>
        <v>0</v>
      </c>
      <c r="BJ903" s="90">
        <f t="shared" ref="BJ903:BJ966" si="119">IF(MAX($BF903:$BG903)=$BF903,0,1)</f>
        <v>1</v>
      </c>
      <c r="BP903" s="206">
        <f t="shared" si="114"/>
        <v>1575666.7184643266</v>
      </c>
    </row>
    <row r="904" spans="1:68">
      <c r="A904" s="11">
        <v>898</v>
      </c>
      <c r="C904" s="25">
        <v>0.9303975292747988</v>
      </c>
      <c r="D904" s="25">
        <v>6.9602470725201177E-2</v>
      </c>
      <c r="E904" s="426" t="e">
        <v>#REF!</v>
      </c>
      <c r="F904" s="25">
        <v>0.85620446795164784</v>
      </c>
      <c r="G904" s="25">
        <v>0.14379553204835219</v>
      </c>
      <c r="H904" s="426" t="e">
        <v>#REF!</v>
      </c>
      <c r="I904" s="25">
        <v>0.75759762867065827</v>
      </c>
      <c r="J904" s="25">
        <v>0.24240237132934175</v>
      </c>
      <c r="K904" s="426" t="e">
        <v>#REF!</v>
      </c>
      <c r="L904" s="25">
        <v>0.16332839703898505</v>
      </c>
      <c r="M904" s="25">
        <v>0.50170262052128378</v>
      </c>
      <c r="N904" s="25">
        <v>0.33496898243973117</v>
      </c>
      <c r="O904" s="25">
        <v>-10.77239372198637</v>
      </c>
      <c r="P904" s="25">
        <v>3.3363954615983606E-2</v>
      </c>
      <c r="Q904" s="25">
        <v>8.5149022716963368E-5</v>
      </c>
      <c r="R904" s="25">
        <v>1.0387799335741221</v>
      </c>
      <c r="S904" s="146"/>
      <c r="T904">
        <v>0.92672924911812293</v>
      </c>
      <c r="U904">
        <v>0.44911241739122643</v>
      </c>
      <c r="V904">
        <v>0.32399371868164872</v>
      </c>
      <c r="W904">
        <v>1</v>
      </c>
      <c r="Y904" s="2">
        <v>266.1324450837584</v>
      </c>
      <c r="Z904" s="2">
        <v>3568.628759147643</v>
      </c>
      <c r="AA904" s="2">
        <v>2532.2223267369272</v>
      </c>
      <c r="AB904" s="2">
        <v>996.83395813080369</v>
      </c>
      <c r="AC904" s="2">
        <v>255.36894542094998</v>
      </c>
      <c r="AD904" s="2">
        <v>127.58460502813507</v>
      </c>
      <c r="AE904" s="2">
        <v>505.07052306578913</v>
      </c>
      <c r="AF904" s="2">
        <v>1076.3932298079803</v>
      </c>
      <c r="AG904" s="2">
        <v>86.446409545241337</v>
      </c>
      <c r="AH904" s="2">
        <v>472.88565911385439</v>
      </c>
      <c r="AI904" s="2">
        <v>437041.06192126684</v>
      </c>
      <c r="AJ904" s="2">
        <v>414633.57482248079</v>
      </c>
      <c r="AL904" s="25">
        <v>0.91190583023405258</v>
      </c>
      <c r="AM904" s="25">
        <v>0.9082280965460553</v>
      </c>
      <c r="AN904" s="25">
        <v>0.91077544260726973</v>
      </c>
      <c r="AO904" s="25">
        <v>0.89573737157080102</v>
      </c>
      <c r="AP904" s="25">
        <v>0.83579193897275772</v>
      </c>
      <c r="AQ904" s="25">
        <v>0.91190583023405258</v>
      </c>
      <c r="AR904" s="25">
        <v>0.9082280965460553</v>
      </c>
      <c r="AS904" s="25">
        <v>0.91077544260726973</v>
      </c>
      <c r="AT904" s="25">
        <v>0.89573737157080102</v>
      </c>
      <c r="AU904" s="25">
        <v>0.83579193897275772</v>
      </c>
      <c r="AW904" s="1">
        <v>13.860220789172816</v>
      </c>
      <c r="AX904" s="1">
        <v>15.451394029601792</v>
      </c>
      <c r="AY904" s="2">
        <v>1559862.1592727911</v>
      </c>
      <c r="AZ904" s="1">
        <v>15.812654378286156</v>
      </c>
      <c r="BA904" s="1">
        <v>17.523413576769848</v>
      </c>
      <c r="BB904" s="2">
        <v>1105178.0273147901</v>
      </c>
      <c r="BC904" s="2">
        <f t="shared" ref="BC904:BC967" si="120">BB904-AY904</f>
        <v>-454684.13195800106</v>
      </c>
      <c r="BD904" s="242">
        <f t="shared" ref="BD904:BD967" si="121">AZ904-AW904</f>
        <v>1.9524335891133404</v>
      </c>
      <c r="BE904" s="510">
        <f t="shared" si="115"/>
        <v>-232880.71588877295</v>
      </c>
      <c r="BF904" s="161">
        <f t="shared" si="116"/>
        <v>657773.16699485923</v>
      </c>
      <c r="BG904" s="2">
        <f t="shared" si="117"/>
        <v>1424846.6732109948</v>
      </c>
      <c r="BI904">
        <f t="shared" si="118"/>
        <v>0</v>
      </c>
      <c r="BJ904" s="90">
        <f t="shared" si="119"/>
        <v>1</v>
      </c>
      <c r="BP904" s="206">
        <f t="shared" ref="BP904:BP967" si="122">MAX(BF904,BG904)</f>
        <v>1424846.6732109948</v>
      </c>
    </row>
    <row r="905" spans="1:68">
      <c r="A905" s="11">
        <v>899</v>
      </c>
      <c r="C905" s="25">
        <v>0.92600654469532739</v>
      </c>
      <c r="D905" s="25">
        <v>7.399345530467262E-2</v>
      </c>
      <c r="E905" s="426" t="e">
        <v>#REF!</v>
      </c>
      <c r="F905" s="25">
        <v>0.85607957747629315</v>
      </c>
      <c r="G905" s="25">
        <v>0.14392042252370688</v>
      </c>
      <c r="H905" s="426" t="e">
        <v>#REF!</v>
      </c>
      <c r="I905" s="25">
        <v>0.76551678536648682</v>
      </c>
      <c r="J905" s="25">
        <v>0.23448321463351324</v>
      </c>
      <c r="K905" s="426" t="e">
        <v>#REF!</v>
      </c>
      <c r="L905" s="25">
        <v>0.1576274067828991</v>
      </c>
      <c r="M905" s="25">
        <v>0.49981877075821735</v>
      </c>
      <c r="N905" s="25">
        <v>0.34255382245888355</v>
      </c>
      <c r="O905" s="25">
        <v>-11.069225929205182</v>
      </c>
      <c r="P905" s="25">
        <v>3.620834120661523E-2</v>
      </c>
      <c r="Q905" s="25">
        <v>7.1309885147972636E-5</v>
      </c>
      <c r="R905" s="25">
        <v>1.0434351347998916</v>
      </c>
      <c r="S905" s="146"/>
      <c r="T905">
        <v>0.97122061456375686</v>
      </c>
      <c r="U905">
        <v>0.44734145386026292</v>
      </c>
      <c r="V905">
        <v>0.31099712949416652</v>
      </c>
      <c r="W905">
        <v>1</v>
      </c>
      <c r="Y905" s="2">
        <v>524.47549650915153</v>
      </c>
      <c r="Z905" s="2">
        <v>3547.5159907332691</v>
      </c>
      <c r="AA905" s="2">
        <v>702.81196749436458</v>
      </c>
      <c r="AB905" s="2">
        <v>4503.433568811939</v>
      </c>
      <c r="AC905" s="2">
        <v>2223.2345456081925</v>
      </c>
      <c r="AD905" s="2">
        <v>59.477267315724397</v>
      </c>
      <c r="AE905" s="2">
        <v>580.03074427099637</v>
      </c>
      <c r="AF905" s="2">
        <v>1132.9430099226461</v>
      </c>
      <c r="AG905" s="2">
        <v>168.01760193632342</v>
      </c>
      <c r="AH905" s="2">
        <v>259.57280726861222</v>
      </c>
      <c r="AI905" s="2">
        <v>526050.83037266543</v>
      </c>
      <c r="AJ905" s="2">
        <v>500880.13230718003</v>
      </c>
      <c r="AL905" s="25">
        <v>0.9148445888295812</v>
      </c>
      <c r="AM905" s="25">
        <v>0.91581450687089383</v>
      </c>
      <c r="AN905" s="25">
        <v>0.91855499173100696</v>
      </c>
      <c r="AO905" s="25">
        <v>0.86336475294220849</v>
      </c>
      <c r="AP905" s="25">
        <v>0.75540817409827632</v>
      </c>
      <c r="AQ905" s="25">
        <v>0.9148445888295812</v>
      </c>
      <c r="AR905" s="25">
        <v>0.91581450687089383</v>
      </c>
      <c r="AS905" s="25">
        <v>0.91855499173100696</v>
      </c>
      <c r="AT905" s="25">
        <v>0.86336475294220849</v>
      </c>
      <c r="AU905" s="25">
        <v>0.75540817409827632</v>
      </c>
      <c r="AW905" s="1">
        <v>13.665178310368903</v>
      </c>
      <c r="AX905" s="1">
        <v>15.473887291538132</v>
      </c>
      <c r="AY905" s="2">
        <v>1968241.2083112788</v>
      </c>
      <c r="AZ905" s="1">
        <v>15.646576065109294</v>
      </c>
      <c r="BA905" s="1">
        <v>17.46742125945482</v>
      </c>
      <c r="BB905" s="2">
        <v>1401181.2138729196</v>
      </c>
      <c r="BC905" s="2">
        <f t="shared" si="120"/>
        <v>-567059.99443835928</v>
      </c>
      <c r="BD905" s="242">
        <f t="shared" si="121"/>
        <v>1.9813977547403905</v>
      </c>
      <c r="BE905" s="510">
        <f t="shared" si="115"/>
        <v>-286191.90320656105</v>
      </c>
      <c r="BF905" s="161">
        <f t="shared" si="116"/>
        <v>218187.3213477456</v>
      </c>
      <c r="BG905" s="2">
        <f t="shared" si="117"/>
        <v>1102270.9565445676</v>
      </c>
      <c r="BI905">
        <f t="shared" si="118"/>
        <v>0</v>
      </c>
      <c r="BJ905" s="90">
        <f t="shared" si="119"/>
        <v>1</v>
      </c>
      <c r="BP905" s="206">
        <f t="shared" si="122"/>
        <v>1102270.9565445676</v>
      </c>
    </row>
    <row r="906" spans="1:68">
      <c r="A906" s="11">
        <v>900</v>
      </c>
      <c r="C906" s="25">
        <v>0.92433390983900543</v>
      </c>
      <c r="D906" s="25">
        <v>7.566609016099457E-2</v>
      </c>
      <c r="E906" s="426" t="e">
        <v>#REF!</v>
      </c>
      <c r="F906" s="25">
        <v>0.85926891861787369</v>
      </c>
      <c r="G906" s="25">
        <v>0.14073108138212631</v>
      </c>
      <c r="H906" s="426" t="e">
        <v>#REF!</v>
      </c>
      <c r="I906" s="25">
        <v>0.7440349242473121</v>
      </c>
      <c r="J906" s="25">
        <v>0.2559650757526879</v>
      </c>
      <c r="K906" s="426" t="e">
        <v>#REF!</v>
      </c>
      <c r="L906" s="25">
        <v>0.1506100339490653</v>
      </c>
      <c r="M906" s="25">
        <v>0.49788081829125724</v>
      </c>
      <c r="N906" s="25">
        <v>0.3515091477596774</v>
      </c>
      <c r="O906" s="25">
        <v>-10.518543760312905</v>
      </c>
      <c r="P906" s="25">
        <v>3.3396624013791301E-2</v>
      </c>
      <c r="Q906" s="25">
        <v>1.0990595067692866E-4</v>
      </c>
      <c r="R906" s="25">
        <v>0.99843618167508541</v>
      </c>
      <c r="S906" s="146"/>
      <c r="T906">
        <v>0.9824159597886597</v>
      </c>
      <c r="U906">
        <v>0.44213075087840442</v>
      </c>
      <c r="V906">
        <v>0.34142317735236993</v>
      </c>
      <c r="W906">
        <v>1</v>
      </c>
      <c r="Y906" s="2">
        <v>37.458683992512846</v>
      </c>
      <c r="Z906" s="2">
        <v>4031.6924610409123</v>
      </c>
      <c r="AA906" s="2">
        <v>5488.2420649310943</v>
      </c>
      <c r="AB906" s="2">
        <v>652.37470800079961</v>
      </c>
      <c r="AC906" s="2">
        <v>437.33345578356506</v>
      </c>
      <c r="AD906" s="2">
        <v>1022.7397235371607</v>
      </c>
      <c r="AE906" s="2">
        <v>548.5808893015527</v>
      </c>
      <c r="AF906" s="2">
        <v>1127.0095489244322</v>
      </c>
      <c r="AG906" s="2">
        <v>74.109874552298706</v>
      </c>
      <c r="AH906" s="2">
        <v>649.11595634104197</v>
      </c>
      <c r="AI906" s="2">
        <v>364293.73748275475</v>
      </c>
      <c r="AJ906" s="2">
        <v>341840.35329027049</v>
      </c>
      <c r="AL906" s="25">
        <v>0.91748944889456951</v>
      </c>
      <c r="AM906" s="25">
        <v>0.91573633497596285</v>
      </c>
      <c r="AN906" s="25">
        <v>0.8962004476202714</v>
      </c>
      <c r="AO906" s="25">
        <v>0.91015828803225707</v>
      </c>
      <c r="AP906" s="25">
        <v>0.71721698441079185</v>
      </c>
      <c r="AQ906" s="25">
        <v>0.91748944889456951</v>
      </c>
      <c r="AR906" s="25">
        <v>0.91573633497596285</v>
      </c>
      <c r="AS906" s="25">
        <v>0.8962004476202714</v>
      </c>
      <c r="AT906" s="25">
        <v>0.91015828803225707</v>
      </c>
      <c r="AU906" s="25">
        <v>0.71721698441079185</v>
      </c>
      <c r="AW906" s="1">
        <v>13.536740599094406</v>
      </c>
      <c r="AX906" s="1">
        <v>15.392328905342625</v>
      </c>
      <c r="AY906" s="2">
        <v>1326634.3159413377</v>
      </c>
      <c r="AZ906" s="1">
        <v>15.453424699272388</v>
      </c>
      <c r="BA906" s="1">
        <v>17.326152514077926</v>
      </c>
      <c r="BB906" s="2">
        <v>1035107.9012197744</v>
      </c>
      <c r="BC906" s="2">
        <f t="shared" si="120"/>
        <v>-291526.41472156334</v>
      </c>
      <c r="BD906" s="242">
        <f t="shared" si="121"/>
        <v>1.9166841001779815</v>
      </c>
      <c r="BE906" s="510">
        <f t="shared" si="115"/>
        <v>-152099.35465864849</v>
      </c>
      <c r="BF906" s="161">
        <f t="shared" si="116"/>
        <v>839244.17991376738</v>
      </c>
      <c r="BG906" s="2">
        <f t="shared" si="117"/>
        <v>1437440.0506638074</v>
      </c>
      <c r="BI906">
        <f t="shared" si="118"/>
        <v>0</v>
      </c>
      <c r="BJ906" s="90">
        <f t="shared" si="119"/>
        <v>1</v>
      </c>
      <c r="BP906" s="206">
        <f t="shared" si="122"/>
        <v>1437440.0506638074</v>
      </c>
    </row>
    <row r="907" spans="1:68">
      <c r="A907" s="11">
        <v>901</v>
      </c>
      <c r="C907" s="25">
        <v>0.93016275985005215</v>
      </c>
      <c r="D907" s="25">
        <v>6.9837240149947882E-2</v>
      </c>
      <c r="E907" s="426" t="e">
        <v>#REF!</v>
      </c>
      <c r="F907" s="25">
        <v>0.86022535639136122</v>
      </c>
      <c r="G907" s="25">
        <v>0.13977464360863878</v>
      </c>
      <c r="H907" s="426" t="e">
        <v>#REF!</v>
      </c>
      <c r="I907" s="25">
        <v>0.7562415205403995</v>
      </c>
      <c r="J907" s="25">
        <v>0.2437584794596005</v>
      </c>
      <c r="K907" s="426" t="e">
        <v>#REF!</v>
      </c>
      <c r="L907" s="25">
        <v>7.9309627973637054E-2</v>
      </c>
      <c r="M907" s="25">
        <v>0.49765639824625879</v>
      </c>
      <c r="N907" s="25">
        <v>0.42303397378010421</v>
      </c>
      <c r="O907" s="25">
        <v>-11.468716097837488</v>
      </c>
      <c r="P907" s="25">
        <v>3.8690526536385259E-2</v>
      </c>
      <c r="Q907" s="25">
        <v>5.3079807064686814E-5</v>
      </c>
      <c r="R907" s="25">
        <v>1.0930706239540733</v>
      </c>
      <c r="S907" s="146"/>
      <c r="T907">
        <v>0.90267963844973076</v>
      </c>
      <c r="U907">
        <v>0.43978759291444536</v>
      </c>
      <c r="V907">
        <v>0.32480963964066001</v>
      </c>
      <c r="W907">
        <v>1</v>
      </c>
      <c r="Y907" s="2">
        <v>1195.126085784608</v>
      </c>
      <c r="Z907" s="2">
        <v>2912.3666387293451</v>
      </c>
      <c r="AA907" s="2">
        <v>2428.0137139151298</v>
      </c>
      <c r="AB907" s="2">
        <v>645.22658214800401</v>
      </c>
      <c r="AC907" s="2">
        <v>777.10444880725936</v>
      </c>
      <c r="AD907" s="2">
        <v>3432.5321084988373</v>
      </c>
      <c r="AE907" s="2">
        <v>594.02819863167065</v>
      </c>
      <c r="AF907" s="2">
        <v>744.29022235969433</v>
      </c>
      <c r="AG907" s="2">
        <v>96.147130181307375</v>
      </c>
      <c r="AH907" s="2">
        <v>625.99542329882217</v>
      </c>
      <c r="AI907" s="2">
        <v>598480.33416814054</v>
      </c>
      <c r="AJ907" s="2">
        <v>566982.91238908749</v>
      </c>
      <c r="AL907" s="25">
        <v>0.90937297395019978</v>
      </c>
      <c r="AM907" s="25">
        <v>0.92004345678488109</v>
      </c>
      <c r="AN907" s="25">
        <v>0.90828884552363554</v>
      </c>
      <c r="AO907" s="25">
        <v>0.83369579170165731</v>
      </c>
      <c r="AP907" s="25">
        <v>0.6783518118944134</v>
      </c>
      <c r="AQ907" s="25">
        <v>0.90937297395019978</v>
      </c>
      <c r="AR907" s="25">
        <v>0.92004345678488109</v>
      </c>
      <c r="AS907" s="25">
        <v>0.90828884552363554</v>
      </c>
      <c r="AT907" s="25">
        <v>0.83369579170165731</v>
      </c>
      <c r="AU907" s="25">
        <v>0.6783518118944134</v>
      </c>
      <c r="AW907" s="1">
        <v>12.867634282616363</v>
      </c>
      <c r="AX907" s="1">
        <v>14.755698373514246</v>
      </c>
      <c r="AY907" s="2">
        <v>1726703.8419383706</v>
      </c>
      <c r="AZ907" s="1">
        <v>15.239332243309862</v>
      </c>
      <c r="BA907" s="1">
        <v>17.138385596836766</v>
      </c>
      <c r="BB907" s="2">
        <v>1232252.5727795449</v>
      </c>
      <c r="BC907" s="2">
        <f t="shared" si="120"/>
        <v>-494451.26915882574</v>
      </c>
      <c r="BD907" s="242">
        <f t="shared" si="121"/>
        <v>2.3716979606934991</v>
      </c>
      <c r="BE907" s="510">
        <f t="shared" si="115"/>
        <v>-208479.864364451</v>
      </c>
      <c r="BF907" s="161">
        <f t="shared" si="116"/>
        <v>332117.64328024746</v>
      </c>
      <c r="BG907" s="2">
        <f t="shared" si="117"/>
        <v>1206040.5861500332</v>
      </c>
      <c r="BI907">
        <f t="shared" si="118"/>
        <v>0</v>
      </c>
      <c r="BJ907" s="90">
        <f t="shared" si="119"/>
        <v>1</v>
      </c>
      <c r="BP907" s="206">
        <f t="shared" si="122"/>
        <v>1206040.5861500332</v>
      </c>
    </row>
    <row r="908" spans="1:68">
      <c r="A908" s="11">
        <v>902</v>
      </c>
      <c r="C908" s="25">
        <v>0.92347497584242078</v>
      </c>
      <c r="D908" s="25">
        <v>7.6525024157579169E-2</v>
      </c>
      <c r="E908" s="426" t="e">
        <v>#REF!</v>
      </c>
      <c r="F908" s="25">
        <v>0.86035271342537922</v>
      </c>
      <c r="G908" s="25">
        <v>0.13964728657462083</v>
      </c>
      <c r="H908" s="426" t="e">
        <v>#REF!</v>
      </c>
      <c r="I908" s="25">
        <v>0.76747664279928685</v>
      </c>
      <c r="J908" s="25">
        <v>0.23252335720071318</v>
      </c>
      <c r="K908" s="426" t="e">
        <v>#REF!</v>
      </c>
      <c r="L908" s="25">
        <v>0.1023285800324415</v>
      </c>
      <c r="M908" s="25">
        <v>0.50262247024319395</v>
      </c>
      <c r="N908" s="25">
        <v>0.39504894972436455</v>
      </c>
      <c r="O908" s="25">
        <v>-11.329321485661239</v>
      </c>
      <c r="P908" s="25">
        <v>3.4958000327172105E-2</v>
      </c>
      <c r="Q908" s="25">
        <v>5.2165694535919221E-5</v>
      </c>
      <c r="R908" s="25">
        <v>1.0933978932186317</v>
      </c>
      <c r="S908" s="146"/>
      <c r="T908">
        <v>0.99109360438903238</v>
      </c>
      <c r="U908">
        <v>0.44195822890831743</v>
      </c>
      <c r="V908">
        <v>0.31106435022350665</v>
      </c>
      <c r="W908">
        <v>1</v>
      </c>
      <c r="Y908" s="2">
        <v>80.922347172461684</v>
      </c>
      <c r="Z908" s="2">
        <v>2558.139452009736</v>
      </c>
      <c r="AA908" s="2">
        <v>1012.3314999112282</v>
      </c>
      <c r="AB908" s="2">
        <v>2052.1613230670418</v>
      </c>
      <c r="AC908" s="2">
        <v>220.65757445734206</v>
      </c>
      <c r="AD908" s="2">
        <v>372.39470703753642</v>
      </c>
      <c r="AE908" s="2">
        <v>519.9139147040986</v>
      </c>
      <c r="AF908" s="2">
        <v>1101.2873867826813</v>
      </c>
      <c r="AG908" s="2">
        <v>107.38098091917395</v>
      </c>
      <c r="AH908" s="2">
        <v>283.23895538797376</v>
      </c>
      <c r="AI908" s="2">
        <v>366164.16855393548</v>
      </c>
      <c r="AJ908" s="2">
        <v>326724.89658354456</v>
      </c>
      <c r="AL908" s="25">
        <v>0.91360554665262106</v>
      </c>
      <c r="AM908" s="25">
        <v>0.91674280642748762</v>
      </c>
      <c r="AN908" s="25">
        <v>0.90166827704009056</v>
      </c>
      <c r="AO908" s="25">
        <v>0.86102632340749496</v>
      </c>
      <c r="AP908" s="25">
        <v>0.68301627771216555</v>
      </c>
      <c r="AQ908" s="25">
        <v>0.91360554665262106</v>
      </c>
      <c r="AR908" s="25">
        <v>0.91674280642748762</v>
      </c>
      <c r="AS908" s="25">
        <v>0.90166827704009056</v>
      </c>
      <c r="AT908" s="25">
        <v>0.86102632340749496</v>
      </c>
      <c r="AU908" s="25">
        <v>0.68301627771216555</v>
      </c>
      <c r="AW908" s="1">
        <v>13.074158812499693</v>
      </c>
      <c r="AX908" s="1">
        <v>14.962643927681098</v>
      </c>
      <c r="AY908" s="2">
        <v>1080280.0929817299</v>
      </c>
      <c r="AZ908" s="1">
        <v>15.20760469455039</v>
      </c>
      <c r="BA908" s="1">
        <v>17.109041294980745</v>
      </c>
      <c r="BB908" s="2">
        <v>795635.94484695967</v>
      </c>
      <c r="BC908" s="2">
        <f t="shared" si="120"/>
        <v>-284644.14813477022</v>
      </c>
      <c r="BD908" s="242">
        <f t="shared" si="121"/>
        <v>2.1334458820506974</v>
      </c>
      <c r="BE908" s="510">
        <f t="shared" si="115"/>
        <v>-133419.90557602819</v>
      </c>
      <c r="BF908" s="161">
        <f t="shared" si="116"/>
        <v>1011585.3170182209</v>
      </c>
      <c r="BG908" s="2">
        <f t="shared" si="117"/>
        <v>1637580.8062811028</v>
      </c>
      <c r="BI908">
        <f t="shared" si="118"/>
        <v>0</v>
      </c>
      <c r="BJ908" s="90">
        <f t="shared" si="119"/>
        <v>1</v>
      </c>
      <c r="BP908" s="206">
        <f t="shared" si="122"/>
        <v>1637580.8062811028</v>
      </c>
    </row>
    <row r="909" spans="1:68">
      <c r="A909" s="11">
        <v>903</v>
      </c>
      <c r="C909" s="25">
        <v>0.92111994245426509</v>
      </c>
      <c r="D909" s="25">
        <v>7.8880057545734947E-2</v>
      </c>
      <c r="E909" s="426" t="e">
        <v>#REF!</v>
      </c>
      <c r="F909" s="25">
        <v>0.85748586323800335</v>
      </c>
      <c r="G909" s="25">
        <v>0.14251413676199665</v>
      </c>
      <c r="H909" s="426" t="e">
        <v>#REF!</v>
      </c>
      <c r="I909" s="25">
        <v>0.7474393984372143</v>
      </c>
      <c r="J909" s="25">
        <v>0.25256060156278576</v>
      </c>
      <c r="K909" s="426" t="e">
        <v>#REF!</v>
      </c>
      <c r="L909" s="25">
        <v>0.15382727337441071</v>
      </c>
      <c r="M909" s="25">
        <v>0.50070058519189731</v>
      </c>
      <c r="N909" s="25">
        <v>0.34547214143369198</v>
      </c>
      <c r="O909" s="25">
        <v>-11.213400220673558</v>
      </c>
      <c r="P909" s="25">
        <v>3.3106005586157394E-2</v>
      </c>
      <c r="Q909" s="25">
        <v>5.4193586539214829E-5</v>
      </c>
      <c r="R909" s="25">
        <v>1.0842848948082362</v>
      </c>
      <c r="S909" s="146"/>
      <c r="T909">
        <v>1.052674568105753</v>
      </c>
      <c r="U909">
        <v>0.44437687660565273</v>
      </c>
      <c r="V909">
        <v>0.33592249314066691</v>
      </c>
      <c r="W909">
        <v>1</v>
      </c>
      <c r="Y909" s="2">
        <v>719.17699510238447</v>
      </c>
      <c r="Z909" s="2">
        <v>7436.6180620705345</v>
      </c>
      <c r="AA909" s="2">
        <v>1035.2857434162602</v>
      </c>
      <c r="AB909" s="2">
        <v>2506.2890124669111</v>
      </c>
      <c r="AC909" s="2">
        <v>449.42326013220986</v>
      </c>
      <c r="AD909" s="2">
        <v>340.13924010675493</v>
      </c>
      <c r="AE909" s="2">
        <v>575.58253927596957</v>
      </c>
      <c r="AF909" s="2">
        <v>1184.9523516374857</v>
      </c>
      <c r="AG909" s="2">
        <v>181.98275787133954</v>
      </c>
      <c r="AH909" s="2">
        <v>519.81406208655233</v>
      </c>
      <c r="AI909" s="2">
        <v>456763.44518367614</v>
      </c>
      <c r="AJ909" s="2">
        <v>400687.65312778234</v>
      </c>
      <c r="AL909" s="25">
        <v>0.92057949398240513</v>
      </c>
      <c r="AM909" s="25">
        <v>0.91165485187726969</v>
      </c>
      <c r="AN909" s="25">
        <v>0.91180451347753289</v>
      </c>
      <c r="AO909" s="25">
        <v>0.85895897029957324</v>
      </c>
      <c r="AP909" s="25">
        <v>0.81995190077109315</v>
      </c>
      <c r="AQ909" s="25">
        <v>0.92057949398240513</v>
      </c>
      <c r="AR909" s="25">
        <v>0.91165485187726969</v>
      </c>
      <c r="AS909" s="25">
        <v>0.91180451347753289</v>
      </c>
      <c r="AT909" s="25">
        <v>0.85895897029957324</v>
      </c>
      <c r="AU909" s="25">
        <v>0.81995190077109315</v>
      </c>
      <c r="AW909" s="1">
        <v>13.827545865521635</v>
      </c>
      <c r="AX909" s="1">
        <v>15.394816756763928</v>
      </c>
      <c r="AY909" s="2">
        <v>1556973.5197050897</v>
      </c>
      <c r="AZ909" s="1">
        <v>15.524798979482279</v>
      </c>
      <c r="BA909" s="1">
        <v>17.17591481101157</v>
      </c>
      <c r="BB909" s="2">
        <v>1133115.5883115251</v>
      </c>
      <c r="BC909" s="2">
        <f t="shared" si="120"/>
        <v>-423857.93139356468</v>
      </c>
      <c r="BD909" s="242">
        <f t="shared" si="121"/>
        <v>1.6972531139606435</v>
      </c>
      <c r="BE909" s="510">
        <f t="shared" si="115"/>
        <v>-249731.71526812899</v>
      </c>
      <c r="BF909" s="161">
        <f t="shared" si="116"/>
        <v>655433.8187783719</v>
      </c>
      <c r="BG909" s="2">
        <f t="shared" si="117"/>
        <v>1350852.2484056395</v>
      </c>
      <c r="BI909">
        <f t="shared" si="118"/>
        <v>0</v>
      </c>
      <c r="BJ909" s="90">
        <f t="shared" si="119"/>
        <v>1</v>
      </c>
      <c r="BP909" s="206">
        <f t="shared" si="122"/>
        <v>1350852.2484056395</v>
      </c>
    </row>
    <row r="910" spans="1:68">
      <c r="A910" s="11">
        <v>904</v>
      </c>
      <c r="C910" s="25">
        <v>0.92197922562798662</v>
      </c>
      <c r="D910" s="25">
        <v>7.8020774372013393E-2</v>
      </c>
      <c r="E910" s="426" t="e">
        <v>#REF!</v>
      </c>
      <c r="F910" s="25">
        <v>0.86210157075875671</v>
      </c>
      <c r="G910" s="25">
        <v>0.13789842924124335</v>
      </c>
      <c r="H910" s="426" t="e">
        <v>#REF!</v>
      </c>
      <c r="I910" s="25">
        <v>0.73344551005265113</v>
      </c>
      <c r="J910" s="25">
        <v>0.26655448994734893</v>
      </c>
      <c r="K910" s="426" t="e">
        <v>#REF!</v>
      </c>
      <c r="L910" s="25">
        <v>0.1279303100339807</v>
      </c>
      <c r="M910" s="25">
        <v>0.4975421027517663</v>
      </c>
      <c r="N910" s="25">
        <v>0.37452758721425294</v>
      </c>
      <c r="O910" s="25">
        <v>-11.204686992851045</v>
      </c>
      <c r="P910" s="25">
        <v>3.2676340138083085E-2</v>
      </c>
      <c r="Q910" s="25">
        <v>5.3690165713272446E-5</v>
      </c>
      <c r="R910" s="25">
        <v>1.0857129486354629</v>
      </c>
      <c r="S910" s="146"/>
      <c r="T910">
        <v>0.99890805689561923</v>
      </c>
      <c r="U910">
        <v>0.43208750569690724</v>
      </c>
      <c r="V910">
        <v>0.35660580274112758</v>
      </c>
      <c r="W910">
        <v>1</v>
      </c>
      <c r="Y910" s="2">
        <v>232.09570064212429</v>
      </c>
      <c r="Z910" s="2">
        <v>5415.4815373377551</v>
      </c>
      <c r="AA910" s="2">
        <v>5426.7130997362956</v>
      </c>
      <c r="AB910" s="2">
        <v>2595.6973552827917</v>
      </c>
      <c r="AC910" s="2">
        <v>1891.1507096435271</v>
      </c>
      <c r="AD910" s="2">
        <v>1932.7995264716251</v>
      </c>
      <c r="AE910" s="2">
        <v>564.2887931219044</v>
      </c>
      <c r="AF910" s="2">
        <v>960.24204619979935</v>
      </c>
      <c r="AG910" s="2">
        <v>66.52777142002958</v>
      </c>
      <c r="AH910" s="2">
        <v>416.41867886558975</v>
      </c>
      <c r="AI910" s="2">
        <v>505524.46095628059</v>
      </c>
      <c r="AJ910" s="2">
        <v>474046.00900723709</v>
      </c>
      <c r="AL910" s="25">
        <v>0.91333267728604162</v>
      </c>
      <c r="AM910" s="25">
        <v>0.9145698126496008</v>
      </c>
      <c r="AN910" s="25">
        <v>0.90089677166319393</v>
      </c>
      <c r="AO910" s="25">
        <v>0.8776092864438827</v>
      </c>
      <c r="AP910" s="25">
        <v>0.66993615770933612</v>
      </c>
      <c r="AQ910" s="25">
        <v>0.91333267728604162</v>
      </c>
      <c r="AR910" s="25">
        <v>0.9145698126496008</v>
      </c>
      <c r="AS910" s="25">
        <v>0.90089677166319393</v>
      </c>
      <c r="AT910" s="25">
        <v>0.8776092864438827</v>
      </c>
      <c r="AU910" s="25">
        <v>0.66993615770933612</v>
      </c>
      <c r="AW910" s="1">
        <v>13.10979931160993</v>
      </c>
      <c r="AX910" s="1">
        <v>15.073417413226752</v>
      </c>
      <c r="AY910" s="2">
        <v>1702722.1708190921</v>
      </c>
      <c r="AZ910" s="1">
        <v>15.095058808013226</v>
      </c>
      <c r="BA910" s="1">
        <v>17.053486736250459</v>
      </c>
      <c r="BB910" s="2">
        <v>1320261.4249910903</v>
      </c>
      <c r="BC910" s="2">
        <f t="shared" si="120"/>
        <v>-382460.74582800176</v>
      </c>
      <c r="BD910" s="242">
        <f t="shared" si="121"/>
        <v>1.9852594964032964</v>
      </c>
      <c r="BE910" s="510">
        <f t="shared" si="115"/>
        <v>-192650.25379347519</v>
      </c>
      <c r="BF910" s="161">
        <f t="shared" si="116"/>
        <v>394845.71903849673</v>
      </c>
      <c r="BG910" s="2">
        <f t="shared" si="117"/>
        <v>1094947.9842910259</v>
      </c>
      <c r="BI910">
        <f t="shared" si="118"/>
        <v>0</v>
      </c>
      <c r="BJ910" s="90">
        <f t="shared" si="119"/>
        <v>1</v>
      </c>
      <c r="BP910" s="206">
        <f t="shared" si="122"/>
        <v>1094947.9842910259</v>
      </c>
    </row>
    <row r="911" spans="1:68">
      <c r="A911" s="11">
        <v>905</v>
      </c>
      <c r="C911" s="25">
        <v>0.92188433224430344</v>
      </c>
      <c r="D911" s="25">
        <v>7.8115667755696561E-2</v>
      </c>
      <c r="E911" s="426" t="e">
        <v>#REF!</v>
      </c>
      <c r="F911" s="25">
        <v>0.86228115672185401</v>
      </c>
      <c r="G911" s="25">
        <v>0.13771884327814601</v>
      </c>
      <c r="H911" s="426" t="e">
        <v>#REF!</v>
      </c>
      <c r="I911" s="25">
        <v>0.7753291331306944</v>
      </c>
      <c r="J911" s="25">
        <v>0.22467086686930562</v>
      </c>
      <c r="K911" s="426" t="e">
        <v>#REF!</v>
      </c>
      <c r="L911" s="25">
        <v>0.15009621501358039</v>
      </c>
      <c r="M911" s="25">
        <v>0.4993604554300517</v>
      </c>
      <c r="N911" s="25">
        <v>0.35054332955636791</v>
      </c>
      <c r="O911" s="25">
        <v>-11.473954504226636</v>
      </c>
      <c r="P911" s="25">
        <v>3.8337514300019825E-2</v>
      </c>
      <c r="Q911" s="25">
        <v>5.2025378850487044E-5</v>
      </c>
      <c r="R911" s="25">
        <v>1.0836728055081666</v>
      </c>
      <c r="S911" s="146"/>
      <c r="T911">
        <v>1.013953771927252</v>
      </c>
      <c r="U911">
        <v>0.42894166436829467</v>
      </c>
      <c r="V911">
        <v>0.30036228729413744</v>
      </c>
      <c r="W911">
        <v>1</v>
      </c>
      <c r="Y911" s="2">
        <v>398.1784058707795</v>
      </c>
      <c r="Z911" s="2">
        <v>14910.076450351689</v>
      </c>
      <c r="AA911" s="2">
        <v>1200.3985717126695</v>
      </c>
      <c r="AB911" s="2">
        <v>1357.2136242132663</v>
      </c>
      <c r="AC911" s="2">
        <v>385.25257411386679</v>
      </c>
      <c r="AD911" s="2">
        <v>1274.9991555579522</v>
      </c>
      <c r="AE911" s="2">
        <v>527.29666953098103</v>
      </c>
      <c r="AF911" s="2">
        <v>937.0500896353293</v>
      </c>
      <c r="AG911" s="2">
        <v>90.629218733788875</v>
      </c>
      <c r="AH911" s="2">
        <v>414.31116539552869</v>
      </c>
      <c r="AI911" s="2">
        <v>451583.46983750403</v>
      </c>
      <c r="AJ911" s="2">
        <v>409830.50550902559</v>
      </c>
      <c r="AL911" s="25">
        <v>0.91642067912347813</v>
      </c>
      <c r="AM911" s="25">
        <v>0.91394436042513982</v>
      </c>
      <c r="AN911" s="25">
        <v>0.91026727087322823</v>
      </c>
      <c r="AO911" s="25">
        <v>0.85714169022159736</v>
      </c>
      <c r="AP911" s="25">
        <v>0.6787586775924449</v>
      </c>
      <c r="AQ911" s="25">
        <v>0.91642067912347813</v>
      </c>
      <c r="AR911" s="25">
        <v>0.91394436042513982</v>
      </c>
      <c r="AS911" s="25">
        <v>0.91026727087322823</v>
      </c>
      <c r="AT911" s="25">
        <v>0.85714169022159736</v>
      </c>
      <c r="AU911" s="25">
        <v>0.6787586775924449</v>
      </c>
      <c r="AW911" s="1">
        <v>13.331297055976057</v>
      </c>
      <c r="AX911" s="1">
        <v>15.319908836668711</v>
      </c>
      <c r="AY911" s="2">
        <v>1703772.9957763094</v>
      </c>
      <c r="AZ911" s="1">
        <v>15.417653279603348</v>
      </c>
      <c r="BA911" s="1">
        <v>17.37488657843523</v>
      </c>
      <c r="BB911" s="2">
        <v>1104432.643646637</v>
      </c>
      <c r="BC911" s="2">
        <f t="shared" si="120"/>
        <v>-599340.35212967242</v>
      </c>
      <c r="BD911" s="242">
        <f t="shared" si="121"/>
        <v>2.0863562236272912</v>
      </c>
      <c r="BE911" s="510">
        <f t="shared" si="115"/>
        <v>-287266.54889627284</v>
      </c>
      <c r="BF911" s="161">
        <f t="shared" si="116"/>
        <v>429234.53317985986</v>
      </c>
      <c r="BG911" s="2">
        <f t="shared" si="117"/>
        <v>1362391.8810898988</v>
      </c>
      <c r="BI911">
        <f t="shared" si="118"/>
        <v>0</v>
      </c>
      <c r="BJ911" s="90">
        <f t="shared" si="119"/>
        <v>1</v>
      </c>
      <c r="BP911" s="206">
        <f t="shared" si="122"/>
        <v>1362391.8810898988</v>
      </c>
    </row>
    <row r="912" spans="1:68">
      <c r="A912" s="11">
        <v>906</v>
      </c>
      <c r="C912" s="25">
        <v>0.91999164003696754</v>
      </c>
      <c r="D912" s="25">
        <v>8.0008359963032502E-2</v>
      </c>
      <c r="E912" s="426" t="e">
        <v>#REF!</v>
      </c>
      <c r="F912" s="25">
        <v>0.85357354831709586</v>
      </c>
      <c r="G912" s="25">
        <v>0.14642645168290408</v>
      </c>
      <c r="H912" s="426" t="e">
        <v>#REF!</v>
      </c>
      <c r="I912" s="25">
        <v>0.74920517512525475</v>
      </c>
      <c r="J912" s="25">
        <v>0.25079482487474525</v>
      </c>
      <c r="K912" s="426" t="e">
        <v>#REF!</v>
      </c>
      <c r="L912" s="25">
        <v>0.13849709565471024</v>
      </c>
      <c r="M912" s="25">
        <v>0.49893432995747444</v>
      </c>
      <c r="N912" s="25">
        <v>0.36256857438781531</v>
      </c>
      <c r="O912" s="25">
        <v>-10.994861043227326</v>
      </c>
      <c r="P912" s="25">
        <v>3.3574390877653425E-2</v>
      </c>
      <c r="Q912" s="25">
        <v>6.8770435196274397E-5</v>
      </c>
      <c r="R912" s="25">
        <v>1.0578665819497846</v>
      </c>
      <c r="S912" s="146"/>
      <c r="T912">
        <v>1.0678965531048779</v>
      </c>
      <c r="U912">
        <v>0.45121076668741283</v>
      </c>
      <c r="V912">
        <v>0.33490657373183585</v>
      </c>
      <c r="W912">
        <v>1</v>
      </c>
      <c r="Y912" s="2">
        <v>610.00051376331749</v>
      </c>
      <c r="Z912" s="2">
        <v>6202.4678645707172</v>
      </c>
      <c r="AA912" s="2">
        <v>476.36308376626772</v>
      </c>
      <c r="AB912" s="2">
        <v>186.57527931115445</v>
      </c>
      <c r="AC912" s="2">
        <v>2216.0253334944732</v>
      </c>
      <c r="AD912" s="2">
        <v>512.15394773041635</v>
      </c>
      <c r="AE912" s="2">
        <v>577.37206235888448</v>
      </c>
      <c r="AF912" s="2">
        <v>1091.8381792127091</v>
      </c>
      <c r="AG912" s="2">
        <v>145.16335458907974</v>
      </c>
      <c r="AH912" s="2">
        <v>868.49823676820699</v>
      </c>
      <c r="AI912" s="2">
        <v>438899.74612421851</v>
      </c>
      <c r="AJ912" s="2">
        <v>414191.23147957167</v>
      </c>
      <c r="AL912" s="25">
        <v>0.91304545023117212</v>
      </c>
      <c r="AM912" s="25">
        <v>0.91785735939018354</v>
      </c>
      <c r="AN912" s="25">
        <v>0.90754871998611897</v>
      </c>
      <c r="AO912" s="25">
        <v>0.88088853967936265</v>
      </c>
      <c r="AP912" s="25">
        <v>0.78432309046598281</v>
      </c>
      <c r="AQ912" s="25">
        <v>0.91304545023117212</v>
      </c>
      <c r="AR912" s="25">
        <v>0.91785735939018354</v>
      </c>
      <c r="AS912" s="25">
        <v>0.90754871998611897</v>
      </c>
      <c r="AT912" s="25">
        <v>0.88088853967936265</v>
      </c>
      <c r="AU912" s="25">
        <v>0.78432309046598281</v>
      </c>
      <c r="AW912" s="1">
        <v>13.599975177656654</v>
      </c>
      <c r="AX912" s="1">
        <v>15.284945971667833</v>
      </c>
      <c r="AY912" s="2">
        <v>1551645.2012933362</v>
      </c>
      <c r="AZ912" s="1">
        <v>15.295882902592288</v>
      </c>
      <c r="BA912" s="1">
        <v>17.037573623715698</v>
      </c>
      <c r="BB912" s="2">
        <v>1098510.9173577742</v>
      </c>
      <c r="BC912" s="2">
        <f t="shared" si="120"/>
        <v>-453134.28393556201</v>
      </c>
      <c r="BD912" s="242">
        <f t="shared" si="121"/>
        <v>1.6959077249356334</v>
      </c>
      <c r="BE912" s="510">
        <f t="shared" si="115"/>
        <v>-267192.77073448105</v>
      </c>
      <c r="BF912" s="161">
        <f t="shared" si="116"/>
        <v>624350.82713172864</v>
      </c>
      <c r="BG912" s="2">
        <f t="shared" si="117"/>
        <v>1348830.3470569917</v>
      </c>
      <c r="BI912">
        <f t="shared" si="118"/>
        <v>0</v>
      </c>
      <c r="BJ912" s="90">
        <f t="shared" si="119"/>
        <v>1</v>
      </c>
      <c r="BP912" s="206">
        <f t="shared" si="122"/>
        <v>1348830.3470569917</v>
      </c>
    </row>
    <row r="913" spans="1:68">
      <c r="A913" s="11">
        <v>907</v>
      </c>
      <c r="C913" s="25">
        <v>0.92134292369750759</v>
      </c>
      <c r="D913" s="25">
        <v>7.8657076302492412E-2</v>
      </c>
      <c r="E913" s="426" t="e">
        <v>#REF!</v>
      </c>
      <c r="F913" s="25">
        <v>0.85179120672585351</v>
      </c>
      <c r="G913" s="25">
        <v>0.14820879327414652</v>
      </c>
      <c r="H913" s="426" t="e">
        <v>#REF!</v>
      </c>
      <c r="I913" s="25">
        <v>0.75399867765096074</v>
      </c>
      <c r="J913" s="25">
        <v>0.24600132234903924</v>
      </c>
      <c r="K913" s="426" t="e">
        <v>#REF!</v>
      </c>
      <c r="L913" s="25">
        <v>0.12215852362022761</v>
      </c>
      <c r="M913" s="25">
        <v>0.49634549338371431</v>
      </c>
      <c r="N913" s="25">
        <v>0.38149598299605803</v>
      </c>
      <c r="O913" s="25">
        <v>-10.912758564334323</v>
      </c>
      <c r="P913" s="25">
        <v>3.371288924415837E-2</v>
      </c>
      <c r="Q913" s="25">
        <v>7.5090446619588495E-5</v>
      </c>
      <c r="R913" s="25">
        <v>1.050289803096071</v>
      </c>
      <c r="S913" s="146"/>
      <c r="T913">
        <v>1.0340323736561376</v>
      </c>
      <c r="U913">
        <v>0.45734962915173372</v>
      </c>
      <c r="V913">
        <v>0.32707732519370014</v>
      </c>
      <c r="W913">
        <v>1</v>
      </c>
      <c r="Y913" s="2">
        <v>1173.1817385634179</v>
      </c>
      <c r="Z913" s="2">
        <v>3391.4193280473919</v>
      </c>
      <c r="AA913" s="2">
        <v>4207.468068390921</v>
      </c>
      <c r="AB913" s="2">
        <v>1552.4229985047823</v>
      </c>
      <c r="AC913" s="2">
        <v>1138.6045249209196</v>
      </c>
      <c r="AD913" s="2">
        <v>832.45975859742907</v>
      </c>
      <c r="AE913" s="2">
        <v>583.86191681573916</v>
      </c>
      <c r="AF913" s="2">
        <v>749.55213319730967</v>
      </c>
      <c r="AG913" s="2">
        <v>142.00524175543111</v>
      </c>
      <c r="AH913" s="2">
        <v>540.15126364618573</v>
      </c>
      <c r="AI913" s="2">
        <v>502560.28717826668</v>
      </c>
      <c r="AJ913" s="2">
        <v>470770.32293859753</v>
      </c>
      <c r="AL913" s="25">
        <v>0.91322790416270261</v>
      </c>
      <c r="AM913" s="25">
        <v>0.91411251970284624</v>
      </c>
      <c r="AN913" s="25">
        <v>0.90934748946992294</v>
      </c>
      <c r="AO913" s="25">
        <v>0.86960885664622189</v>
      </c>
      <c r="AP913" s="25">
        <v>0.80373438363767868</v>
      </c>
      <c r="AQ913" s="25">
        <v>0.91322790416270261</v>
      </c>
      <c r="AR913" s="25">
        <v>0.91411251970284624</v>
      </c>
      <c r="AS913" s="25">
        <v>0.90934748946992294</v>
      </c>
      <c r="AT913" s="25">
        <v>0.86960885664622189</v>
      </c>
      <c r="AU913" s="25">
        <v>0.80373438363767868</v>
      </c>
      <c r="AW913" s="1">
        <v>13.476847724515842</v>
      </c>
      <c r="AX913" s="1">
        <v>15.095492394521459</v>
      </c>
      <c r="AY913" s="2">
        <v>1629672.3794652743</v>
      </c>
      <c r="AZ913" s="1">
        <v>15.272674348415951</v>
      </c>
      <c r="BA913" s="1">
        <v>16.975528196250689</v>
      </c>
      <c r="BB913" s="2">
        <v>1252224.8570748037</v>
      </c>
      <c r="BC913" s="2">
        <f t="shared" si="120"/>
        <v>-377447.52239047061</v>
      </c>
      <c r="BD913" s="242">
        <f t="shared" si="121"/>
        <v>1.7958266239001084</v>
      </c>
      <c r="BE913" s="510">
        <f t="shared" si="115"/>
        <v>-210180.3800918957</v>
      </c>
      <c r="BF913" s="161">
        <f t="shared" si="116"/>
        <v>526623.25645726058</v>
      </c>
      <c r="BG913" s="2">
        <f t="shared" si="117"/>
        <v>1191403.0386717482</v>
      </c>
      <c r="BI913">
        <f t="shared" si="118"/>
        <v>0</v>
      </c>
      <c r="BJ913" s="90">
        <f t="shared" si="119"/>
        <v>1</v>
      </c>
      <c r="BP913" s="206">
        <f t="shared" si="122"/>
        <v>1191403.0386717482</v>
      </c>
    </row>
    <row r="914" spans="1:68">
      <c r="A914" s="11">
        <v>908</v>
      </c>
      <c r="C914" s="25">
        <v>0.9135202260286136</v>
      </c>
      <c r="D914" s="25">
        <v>8.647977397138637E-2</v>
      </c>
      <c r="E914" s="426" t="e">
        <v>#REF!</v>
      </c>
      <c r="F914" s="25">
        <v>0.85790682377943761</v>
      </c>
      <c r="G914" s="25">
        <v>0.14209317622056239</v>
      </c>
      <c r="H914" s="426" t="e">
        <v>#REF!</v>
      </c>
      <c r="I914" s="25">
        <v>0.75048370074090387</v>
      </c>
      <c r="J914" s="25">
        <v>0.24951629925909613</v>
      </c>
      <c r="K914" s="426" t="e">
        <v>#REF!</v>
      </c>
      <c r="L914" s="25">
        <v>5.8548033316872861E-2</v>
      </c>
      <c r="M914" s="25">
        <v>0.49933374591029134</v>
      </c>
      <c r="N914" s="25">
        <v>0.4421182207728358</v>
      </c>
      <c r="O914" s="25">
        <v>-10.992642564291721</v>
      </c>
      <c r="P914" s="25">
        <v>3.2995492057608419E-2</v>
      </c>
      <c r="Q914" s="25">
        <v>6.7267597700328079E-5</v>
      </c>
      <c r="R914" s="25">
        <v>1.0641955643819494</v>
      </c>
      <c r="S914" s="146"/>
      <c r="T914">
        <v>1.1249663335872664</v>
      </c>
      <c r="U914">
        <v>0.44195099076195465</v>
      </c>
      <c r="V914">
        <v>0.33259910091862349</v>
      </c>
      <c r="W914">
        <v>1</v>
      </c>
      <c r="Y914" s="2">
        <v>954.5095912112231</v>
      </c>
      <c r="Z914" s="2">
        <v>5044.8113510531211</v>
      </c>
      <c r="AA914" s="2">
        <v>905.48699233258696</v>
      </c>
      <c r="AB914" s="2">
        <v>2548.0877870629556</v>
      </c>
      <c r="AC914" s="2">
        <v>313.63874431808392</v>
      </c>
      <c r="AD914" s="2">
        <v>959.91367743512569</v>
      </c>
      <c r="AE914" s="2">
        <v>539.05421559481965</v>
      </c>
      <c r="AF914" s="2">
        <v>1141.2977480060931</v>
      </c>
      <c r="AG914" s="2">
        <v>185.14494293122382</v>
      </c>
      <c r="AH914" s="2">
        <v>250.1948297304537</v>
      </c>
      <c r="AI914" s="2">
        <v>474309.1351571437</v>
      </c>
      <c r="AJ914" s="2">
        <v>439439.68265891273</v>
      </c>
      <c r="AL914" s="25">
        <v>0.91820426139017963</v>
      </c>
      <c r="AM914" s="25">
        <v>0.90963186888855929</v>
      </c>
      <c r="AN914" s="25">
        <v>0.90817931899077819</v>
      </c>
      <c r="AO914" s="25">
        <v>0.83596464910101154</v>
      </c>
      <c r="AP914" s="25">
        <v>0.76085881056956262</v>
      </c>
      <c r="AQ914" s="25">
        <v>0.91820426139017963</v>
      </c>
      <c r="AR914" s="25">
        <v>0.90963186888855929</v>
      </c>
      <c r="AS914" s="25">
        <v>0.90817931899077819</v>
      </c>
      <c r="AT914" s="25">
        <v>0.83596464910101154</v>
      </c>
      <c r="AU914" s="25">
        <v>0.76085881056956262</v>
      </c>
      <c r="AW914" s="1">
        <v>13.062214623235571</v>
      </c>
      <c r="AX914" s="1">
        <v>14.689768963511163</v>
      </c>
      <c r="AY914" s="2">
        <v>1340390.4460681183</v>
      </c>
      <c r="AZ914" s="1">
        <v>14.812154158249511</v>
      </c>
      <c r="BA914" s="1">
        <v>16.522217259936994</v>
      </c>
      <c r="BB914" s="2">
        <v>1028946.8898264151</v>
      </c>
      <c r="BC914" s="2">
        <f t="shared" si="120"/>
        <v>-311443.55624170322</v>
      </c>
      <c r="BD914" s="242">
        <f t="shared" si="121"/>
        <v>1.7499395350139402</v>
      </c>
      <c r="BE914" s="510">
        <f t="shared" si="115"/>
        <v>-177973.8956747567</v>
      </c>
      <c r="BF914" s="161">
        <f t="shared" si="116"/>
        <v>749563.89364957297</v>
      </c>
      <c r="BG914" s="2">
        <f t="shared" si="117"/>
        <v>1340997.7754935068</v>
      </c>
      <c r="BI914">
        <f t="shared" si="118"/>
        <v>0</v>
      </c>
      <c r="BJ914" s="90">
        <f t="shared" si="119"/>
        <v>1</v>
      </c>
      <c r="BP914" s="206">
        <f t="shared" si="122"/>
        <v>1340997.7754935068</v>
      </c>
    </row>
    <row r="915" spans="1:68">
      <c r="A915" s="11">
        <v>909</v>
      </c>
      <c r="C915" s="25">
        <v>0.91752240447025779</v>
      </c>
      <c r="D915" s="25">
        <v>8.2477595529742209E-2</v>
      </c>
      <c r="E915" s="426" t="e">
        <v>#REF!</v>
      </c>
      <c r="F915" s="25">
        <v>0.85541301253406632</v>
      </c>
      <c r="G915" s="25">
        <v>0.14458698746593371</v>
      </c>
      <c r="H915" s="426" t="e">
        <v>#REF!</v>
      </c>
      <c r="I915" s="25">
        <v>0.72600052155199435</v>
      </c>
      <c r="J915" s="25">
        <v>0.27399947844800565</v>
      </c>
      <c r="K915" s="426" t="e">
        <v>#REF!</v>
      </c>
      <c r="L915" s="25">
        <v>0.17391428842941625</v>
      </c>
      <c r="M915" s="25">
        <v>0.49991974498119335</v>
      </c>
      <c r="N915" s="25">
        <v>0.32616596658939034</v>
      </c>
      <c r="O915" s="25">
        <v>-11.046020876979606</v>
      </c>
      <c r="P915" s="25">
        <v>3.5517141259085019E-2</v>
      </c>
      <c r="Q915" s="25">
        <v>7.0895688016394404E-5</v>
      </c>
      <c r="R915" s="25">
        <v>1.0457577621755958</v>
      </c>
      <c r="S915" s="146"/>
      <c r="T915">
        <v>1.0237393410032789</v>
      </c>
      <c r="U915">
        <v>0.44599435293998541</v>
      </c>
      <c r="V915">
        <v>0.36629960969111136</v>
      </c>
      <c r="W915">
        <v>1</v>
      </c>
      <c r="Y915" s="2">
        <v>41.290630623577904</v>
      </c>
      <c r="Z915" s="2">
        <v>9276.1020324663696</v>
      </c>
      <c r="AA915" s="2">
        <v>993.1213515677407</v>
      </c>
      <c r="AB915" s="2">
        <v>13227.313960714708</v>
      </c>
      <c r="AC915" s="2">
        <v>943.19788223841545</v>
      </c>
      <c r="AD915" s="2">
        <v>884.53837421337869</v>
      </c>
      <c r="AE915" s="2">
        <v>550.64625523955942</v>
      </c>
      <c r="AF915" s="2">
        <v>775.17429405786265</v>
      </c>
      <c r="AG915" s="2">
        <v>93.628529988716139</v>
      </c>
      <c r="AH915" s="2">
        <v>333.64424698585213</v>
      </c>
      <c r="AI915" s="2">
        <v>476084.72514497553</v>
      </c>
      <c r="AJ915" s="2">
        <v>445005.22584888648</v>
      </c>
      <c r="AL915" s="25">
        <v>0.9237036478663665</v>
      </c>
      <c r="AM915" s="25">
        <v>0.90919076956987288</v>
      </c>
      <c r="AN915" s="25">
        <v>0.90960492664356063</v>
      </c>
      <c r="AO915" s="25">
        <v>0.87728623511851689</v>
      </c>
      <c r="AP915" s="25">
        <v>0.59951628966443082</v>
      </c>
      <c r="AQ915" s="25">
        <v>0.9237036478663665</v>
      </c>
      <c r="AR915" s="25">
        <v>0.90919076956987288</v>
      </c>
      <c r="AS915" s="25">
        <v>0.90960492664356063</v>
      </c>
      <c r="AT915" s="25">
        <v>0.87728623511851689</v>
      </c>
      <c r="AU915" s="25">
        <v>0.59951628966443082</v>
      </c>
      <c r="AW915" s="1">
        <v>13.171801554685945</v>
      </c>
      <c r="AX915" s="1">
        <v>15.403015645989676</v>
      </c>
      <c r="AY915" s="2">
        <v>1912346.6679940729</v>
      </c>
      <c r="AZ915" s="1">
        <v>15.010725313704974</v>
      </c>
      <c r="BA915" s="1">
        <v>17.148226575467081</v>
      </c>
      <c r="BB915" s="2">
        <v>1560938.6010759161</v>
      </c>
      <c r="BC915" s="2">
        <f t="shared" si="120"/>
        <v>-351408.06691815681</v>
      </c>
      <c r="BD915" s="242">
        <f t="shared" si="121"/>
        <v>1.8389237590190284</v>
      </c>
      <c r="BE915" s="510">
        <f t="shared" si="115"/>
        <v>-191094.41878417789</v>
      </c>
      <c r="BF915" s="161">
        <f t="shared" si="116"/>
        <v>195141.58075567824</v>
      </c>
      <c r="BG915" s="2">
        <f t="shared" si="117"/>
        <v>840777.44911687961</v>
      </c>
      <c r="BI915">
        <f t="shared" si="118"/>
        <v>0</v>
      </c>
      <c r="BJ915" s="90">
        <f t="shared" si="119"/>
        <v>1</v>
      </c>
      <c r="BP915" s="206">
        <f t="shared" si="122"/>
        <v>840777.44911687961</v>
      </c>
    </row>
    <row r="916" spans="1:68">
      <c r="A916" s="11">
        <v>910</v>
      </c>
      <c r="C916" s="25">
        <v>0.91509883356510213</v>
      </c>
      <c r="D916" s="25">
        <v>8.4901166434897909E-2</v>
      </c>
      <c r="E916" s="426" t="e">
        <v>#REF!</v>
      </c>
      <c r="F916" s="25">
        <v>0.85659105059590013</v>
      </c>
      <c r="G916" s="25">
        <v>0.14340894940409987</v>
      </c>
      <c r="H916" s="426" t="e">
        <v>#REF!</v>
      </c>
      <c r="I916" s="25">
        <v>0.72011592548108683</v>
      </c>
      <c r="J916" s="25">
        <v>0.27988407451891317</v>
      </c>
      <c r="K916" s="426" t="e">
        <v>#REF!</v>
      </c>
      <c r="L916" s="25">
        <v>2.3477094026560619E-2</v>
      </c>
      <c r="M916" s="25">
        <v>0.49728299627123373</v>
      </c>
      <c r="N916" s="25">
        <v>0.47923990970220565</v>
      </c>
      <c r="O916" s="25">
        <v>-10.72432554348064</v>
      </c>
      <c r="P916" s="25">
        <v>2.9608285641899965E-2</v>
      </c>
      <c r="Q916" s="25">
        <v>7.6304583719253292E-5</v>
      </c>
      <c r="R916" s="25">
        <v>1.0553640013538079</v>
      </c>
      <c r="S916" s="146"/>
      <c r="T916">
        <v>1.0411593375652743</v>
      </c>
      <c r="U916">
        <v>0.44664256814868636</v>
      </c>
      <c r="V916">
        <v>0.37136518927867418</v>
      </c>
      <c r="W916">
        <v>1</v>
      </c>
      <c r="Y916" s="2">
        <v>232.21686717097145</v>
      </c>
      <c r="Z916" s="2">
        <v>4610.9382622450685</v>
      </c>
      <c r="AA916" s="2">
        <v>666.55143030065096</v>
      </c>
      <c r="AB916" s="2">
        <v>1505.128393617191</v>
      </c>
      <c r="AC916" s="2">
        <v>44.323990853303918</v>
      </c>
      <c r="AD916" s="2">
        <v>1059.6384197831005</v>
      </c>
      <c r="AE916" s="2">
        <v>509.4788070549788</v>
      </c>
      <c r="AF916" s="2">
        <v>1296.3862241722186</v>
      </c>
      <c r="AG916" s="2">
        <v>79.287698031364158</v>
      </c>
      <c r="AH916" s="2">
        <v>430.99542919215685</v>
      </c>
      <c r="AI916" s="2">
        <v>392917.9594566538</v>
      </c>
      <c r="AJ916" s="2">
        <v>363471.76874566393</v>
      </c>
      <c r="AL916" s="25">
        <v>0.91410095100992728</v>
      </c>
      <c r="AM916" s="25">
        <v>0.9098729059979398</v>
      </c>
      <c r="AN916" s="25">
        <v>0.9050415301817295</v>
      </c>
      <c r="AO916" s="25">
        <v>0.86943424515130274</v>
      </c>
      <c r="AP916" s="25">
        <v>0.62767727377296634</v>
      </c>
      <c r="AQ916" s="25">
        <v>0.91410095100992728</v>
      </c>
      <c r="AR916" s="25">
        <v>0.9098729059979398</v>
      </c>
      <c r="AS916" s="25">
        <v>0.9050415301817295</v>
      </c>
      <c r="AT916" s="25">
        <v>0.86943424515130274</v>
      </c>
      <c r="AU916" s="25">
        <v>0.62767727377296634</v>
      </c>
      <c r="AW916" s="1">
        <v>12.399695438946813</v>
      </c>
      <c r="AX916" s="1">
        <v>14.238471167717353</v>
      </c>
      <c r="AY916" s="2">
        <v>1019354.0795395453</v>
      </c>
      <c r="AZ916" s="1">
        <v>14.359864181359194</v>
      </c>
      <c r="BA916" s="1">
        <v>16.235630328100633</v>
      </c>
      <c r="BB916" s="2">
        <v>784768.70579986309</v>
      </c>
      <c r="BC916" s="2">
        <f t="shared" si="120"/>
        <v>-234585.37373968225</v>
      </c>
      <c r="BD916" s="242">
        <f t="shared" si="121"/>
        <v>1.9601687424123817</v>
      </c>
      <c r="BE916" s="510">
        <f t="shared" si="115"/>
        <v>-119676.11188972322</v>
      </c>
      <c r="BF916" s="161">
        <f t="shared" si="116"/>
        <v>964597.19069194468</v>
      </c>
      <c r="BG916" s="2">
        <f t="shared" si="117"/>
        <v>1512809.5632176078</v>
      </c>
      <c r="BI916">
        <f t="shared" si="118"/>
        <v>0</v>
      </c>
      <c r="BJ916" s="90">
        <f t="shared" si="119"/>
        <v>1</v>
      </c>
      <c r="BP916" s="206">
        <f t="shared" si="122"/>
        <v>1512809.5632176078</v>
      </c>
    </row>
    <row r="917" spans="1:68">
      <c r="A917" s="11">
        <v>911</v>
      </c>
      <c r="C917" s="25">
        <v>0.9388389137509795</v>
      </c>
      <c r="D917" s="25">
        <v>6.1161086249020481E-2</v>
      </c>
      <c r="E917" s="426" t="e">
        <v>#REF!</v>
      </c>
      <c r="F917" s="25">
        <v>0.85207848469541847</v>
      </c>
      <c r="G917" s="25">
        <v>0.14792151530458156</v>
      </c>
      <c r="H917" s="426" t="e">
        <v>#REF!</v>
      </c>
      <c r="I917" s="25">
        <v>0.73303381955979152</v>
      </c>
      <c r="J917" s="25">
        <v>0.26696618044020848</v>
      </c>
      <c r="K917" s="426" t="e">
        <v>#REF!</v>
      </c>
      <c r="L917" s="25">
        <v>0.16122197815350742</v>
      </c>
      <c r="M917" s="25">
        <v>0.49513477057865302</v>
      </c>
      <c r="N917" s="25">
        <v>0.34364325126783951</v>
      </c>
      <c r="O917" s="25">
        <v>-11.1107582152158</v>
      </c>
      <c r="P917" s="25">
        <v>3.5893319115335852E-2</v>
      </c>
      <c r="Q917" s="25">
        <v>6.7509730672011658E-5</v>
      </c>
      <c r="R917" s="25">
        <v>1.0583651263012837</v>
      </c>
      <c r="S917" s="146"/>
      <c r="T917">
        <v>0.79475936611447695</v>
      </c>
      <c r="U917">
        <v>0.46264824623135492</v>
      </c>
      <c r="V917">
        <v>0.35589691246581184</v>
      </c>
      <c r="W917">
        <v>1</v>
      </c>
      <c r="Y917" s="2">
        <v>170.19582671074554</v>
      </c>
      <c r="Z917" s="2">
        <v>2944.5821522093274</v>
      </c>
      <c r="AA917" s="2">
        <v>211.59803316846924</v>
      </c>
      <c r="AB917" s="2">
        <v>3508.7332315338081</v>
      </c>
      <c r="AC917" s="2">
        <v>248.84844750023649</v>
      </c>
      <c r="AD917" s="2">
        <v>560.18688555177459</v>
      </c>
      <c r="AE917" s="2">
        <v>481.99373048815107</v>
      </c>
      <c r="AF917" s="2">
        <v>1059.3808667411179</v>
      </c>
      <c r="AG917" s="2">
        <v>197.50018779913927</v>
      </c>
      <c r="AH917" s="2">
        <v>397.08567436060076</v>
      </c>
      <c r="AI917" s="2">
        <v>423562.71234763128</v>
      </c>
      <c r="AJ917" s="2">
        <v>398371.39263089839</v>
      </c>
      <c r="AL917" s="25">
        <v>0.91666078461355049</v>
      </c>
      <c r="AM917" s="25">
        <v>0.91395583662270552</v>
      </c>
      <c r="AN917" s="25">
        <v>0.90577555183556246</v>
      </c>
      <c r="AO917" s="25">
        <v>0.91830772497830271</v>
      </c>
      <c r="AP917" s="25">
        <v>0.693907538032974</v>
      </c>
      <c r="AQ917" s="25">
        <v>0.91666078461355049</v>
      </c>
      <c r="AR917" s="25">
        <v>0.91395583662270552</v>
      </c>
      <c r="AS917" s="25">
        <v>0.90577555183556246</v>
      </c>
      <c r="AT917" s="25">
        <v>0.91830772497830271</v>
      </c>
      <c r="AU917" s="25">
        <v>0.693907538032974</v>
      </c>
      <c r="AW917" s="1">
        <v>13.444273178652155</v>
      </c>
      <c r="AX917" s="1">
        <v>15.347138060934329</v>
      </c>
      <c r="AY917" s="2">
        <v>1494002.1621838456</v>
      </c>
      <c r="AZ917" s="1">
        <v>15.763105095871849</v>
      </c>
      <c r="BA917" s="1">
        <v>17.652371707453671</v>
      </c>
      <c r="BB917" s="2">
        <v>1024437.4709929922</v>
      </c>
      <c r="BC917" s="2">
        <f t="shared" si="120"/>
        <v>-469564.69119085348</v>
      </c>
      <c r="BD917" s="242">
        <f t="shared" si="121"/>
        <v>2.3188319172196934</v>
      </c>
      <c r="BE917" s="510">
        <f t="shared" si="115"/>
        <v>-202500.5295570828</v>
      </c>
      <c r="BF917" s="161">
        <f t="shared" si="116"/>
        <v>657081.5464004993</v>
      </c>
      <c r="BG917" s="2">
        <f t="shared" si="117"/>
        <v>1497659.3443465037</v>
      </c>
      <c r="BI917">
        <f t="shared" si="118"/>
        <v>0</v>
      </c>
      <c r="BJ917" s="90">
        <f t="shared" si="119"/>
        <v>1</v>
      </c>
      <c r="BP917" s="206">
        <f t="shared" si="122"/>
        <v>1497659.3443465037</v>
      </c>
    </row>
    <row r="918" spans="1:68">
      <c r="A918" s="11">
        <v>912</v>
      </c>
      <c r="C918" s="25">
        <v>0.90657274186868364</v>
      </c>
      <c r="D918" s="25">
        <v>9.3427258131316332E-2</v>
      </c>
      <c r="E918" s="426" t="e">
        <v>#REF!</v>
      </c>
      <c r="F918" s="25">
        <v>0.85937304149027227</v>
      </c>
      <c r="G918" s="25">
        <v>0.1406269585097277</v>
      </c>
      <c r="H918" s="426" t="e">
        <v>#REF!</v>
      </c>
      <c r="I918" s="25">
        <v>0.76207002882778818</v>
      </c>
      <c r="J918" s="25">
        <v>0.23792997117221182</v>
      </c>
      <c r="K918" s="426" t="e">
        <v>#REF!</v>
      </c>
      <c r="L918" s="25">
        <v>0.17799203183373535</v>
      </c>
      <c r="M918" s="25">
        <v>0.49684783616349787</v>
      </c>
      <c r="N918" s="25">
        <v>0.32516013200276683</v>
      </c>
      <c r="O918" s="25">
        <v>-11.28841980122759</v>
      </c>
      <c r="P918" s="25">
        <v>3.7631565053498697E-2</v>
      </c>
      <c r="Q918" s="25">
        <v>6.0801623382371754E-5</v>
      </c>
      <c r="R918" s="25">
        <v>1.0700654401929242</v>
      </c>
      <c r="S918" s="146"/>
      <c r="T918">
        <v>1.1791594816759623</v>
      </c>
      <c r="U918">
        <v>0.44073925102562561</v>
      </c>
      <c r="V918">
        <v>0.31666083587221189</v>
      </c>
      <c r="W918">
        <v>1</v>
      </c>
      <c r="Y918" s="2">
        <v>180.053358802281</v>
      </c>
      <c r="Z918" s="2">
        <v>7588.0820890479308</v>
      </c>
      <c r="AA918" s="2">
        <v>4199.8538593383519</v>
      </c>
      <c r="AB918" s="2">
        <v>6169.3953876984297</v>
      </c>
      <c r="AC918" s="2">
        <v>6.2516639978971114</v>
      </c>
      <c r="AD918" s="2">
        <v>2215.4413532393442</v>
      </c>
      <c r="AE918" s="2">
        <v>593.01457675674806</v>
      </c>
      <c r="AF918" s="2">
        <v>1233.8057169120798</v>
      </c>
      <c r="AG918" s="2">
        <v>199.29434659709185</v>
      </c>
      <c r="AH918" s="2">
        <v>560.5216374583307</v>
      </c>
      <c r="AI918" s="2">
        <v>459744.42403190327</v>
      </c>
      <c r="AJ918" s="2">
        <v>439669.2807006478</v>
      </c>
      <c r="AL918" s="25">
        <v>0.91817391630035583</v>
      </c>
      <c r="AM918" s="25">
        <v>0.91536450043519157</v>
      </c>
      <c r="AN918" s="25">
        <v>0.90650434110412759</v>
      </c>
      <c r="AO918" s="25">
        <v>0.89297938428082102</v>
      </c>
      <c r="AP918" s="25">
        <v>0.75416823800929111</v>
      </c>
      <c r="AQ918" s="25">
        <v>0.91817391630035583</v>
      </c>
      <c r="AR918" s="25">
        <v>0.91536450043519157</v>
      </c>
      <c r="AS918" s="25">
        <v>0.90650434110412759</v>
      </c>
      <c r="AT918" s="25">
        <v>0.89297938428082102</v>
      </c>
      <c r="AU918" s="25">
        <v>0.75416823800929111</v>
      </c>
      <c r="AW918" s="1">
        <v>13.613202431806048</v>
      </c>
      <c r="AX918" s="1">
        <v>15.383061606554229</v>
      </c>
      <c r="AY918" s="2">
        <v>1789158.7730645037</v>
      </c>
      <c r="AZ918" s="1">
        <v>15.206324701782236</v>
      </c>
      <c r="BA918" s="1">
        <v>17.010454476804355</v>
      </c>
      <c r="BB918" s="2">
        <v>1498198.6395836885</v>
      </c>
      <c r="BC918" s="2">
        <f t="shared" si="120"/>
        <v>-290960.13348081522</v>
      </c>
      <c r="BD918" s="242">
        <f t="shared" si="121"/>
        <v>1.5931222699761882</v>
      </c>
      <c r="BE918" s="510">
        <f t="shared" si="115"/>
        <v>-182635.15548317839</v>
      </c>
      <c r="BF918" s="161">
        <f t="shared" si="116"/>
        <v>388953.61602446414</v>
      </c>
      <c r="BG918" s="2">
        <f t="shared" si="117"/>
        <v>934813.31270146952</v>
      </c>
      <c r="BI918">
        <f t="shared" si="118"/>
        <v>0</v>
      </c>
      <c r="BJ918" s="90">
        <f t="shared" si="119"/>
        <v>1</v>
      </c>
      <c r="BP918" s="206">
        <f t="shared" si="122"/>
        <v>934813.31270146952</v>
      </c>
    </row>
    <row r="919" spans="1:68">
      <c r="A919" s="11">
        <v>913</v>
      </c>
      <c r="C919" s="25">
        <v>0.91894270244305454</v>
      </c>
      <c r="D919" s="25">
        <v>8.1057297556945476E-2</v>
      </c>
      <c r="E919" s="426" t="e">
        <v>#REF!</v>
      </c>
      <c r="F919" s="25">
        <v>0.85497623113134225</v>
      </c>
      <c r="G919" s="25">
        <v>0.1450237688686577</v>
      </c>
      <c r="H919" s="426" t="e">
        <v>#REF!</v>
      </c>
      <c r="I919" s="25">
        <v>0.74822716776942566</v>
      </c>
      <c r="J919" s="25">
        <v>0.25177283223057434</v>
      </c>
      <c r="K919" s="426" t="e">
        <v>#REF!</v>
      </c>
      <c r="L919" s="25">
        <v>0.17121337993346941</v>
      </c>
      <c r="M919" s="25">
        <v>0.50265763650583328</v>
      </c>
      <c r="N919" s="25">
        <v>0.32612898356069731</v>
      </c>
      <c r="O919" s="25">
        <v>-11.644230386127271</v>
      </c>
      <c r="P919" s="25">
        <v>3.6031604510762032E-2</v>
      </c>
      <c r="Q919" s="25">
        <v>3.9829488749203186E-5</v>
      </c>
      <c r="R919" s="25">
        <v>1.1327680636743263</v>
      </c>
      <c r="S919" s="146"/>
      <c r="T919">
        <v>1.0385811052347758</v>
      </c>
      <c r="U919">
        <v>0.44646738262123975</v>
      </c>
      <c r="V919">
        <v>0.33578286443383243</v>
      </c>
      <c r="W919">
        <v>1</v>
      </c>
      <c r="Y919" s="2">
        <v>125.18411024429138</v>
      </c>
      <c r="Z919" s="2">
        <v>20.953100711635816</v>
      </c>
      <c r="AA919" s="2">
        <v>2619.1591810558443</v>
      </c>
      <c r="AB919" s="2">
        <v>1977.4959233712746</v>
      </c>
      <c r="AC919" s="2">
        <v>865.27204254362596</v>
      </c>
      <c r="AD919" s="2">
        <v>110.19030116442663</v>
      </c>
      <c r="AE919" s="2">
        <v>563.81277250834046</v>
      </c>
      <c r="AF919" s="2">
        <v>1042.2122652545172</v>
      </c>
      <c r="AG919" s="2">
        <v>129.68672018131488</v>
      </c>
      <c r="AH919" s="2">
        <v>633.53742299737041</v>
      </c>
      <c r="AI919" s="2">
        <v>668177.23527630069</v>
      </c>
      <c r="AJ919" s="2">
        <v>609905.01625760098</v>
      </c>
      <c r="AL919" s="25">
        <v>0.91462326569665187</v>
      </c>
      <c r="AM919" s="25">
        <v>0.91274239754817277</v>
      </c>
      <c r="AN919" s="25">
        <v>0.91063156884108087</v>
      </c>
      <c r="AO919" s="25">
        <v>0.84151105079841271</v>
      </c>
      <c r="AP919" s="25">
        <v>0.68830546797578429</v>
      </c>
      <c r="AQ919" s="25">
        <v>0.91462326569665187</v>
      </c>
      <c r="AR919" s="25">
        <v>0.91274239754817277</v>
      </c>
      <c r="AS919" s="25">
        <v>0.91063156884108087</v>
      </c>
      <c r="AT919" s="25">
        <v>0.84151105079841271</v>
      </c>
      <c r="AU919" s="25">
        <v>0.68830546797578429</v>
      </c>
      <c r="AW919" s="1">
        <v>13.243721495939567</v>
      </c>
      <c r="AX919" s="1">
        <v>15.222992375378174</v>
      </c>
      <c r="AY919" s="2">
        <v>2198458.1925196196</v>
      </c>
      <c r="AZ919" s="1">
        <v>15.104714414725485</v>
      </c>
      <c r="BA919" s="1">
        <v>17.069856416230621</v>
      </c>
      <c r="BB919" s="2">
        <v>1688624.3309331064</v>
      </c>
      <c r="BC919" s="2">
        <f t="shared" si="120"/>
        <v>-509833.86158651323</v>
      </c>
      <c r="BD919" s="242">
        <f t="shared" si="121"/>
        <v>1.860992918785918</v>
      </c>
      <c r="BE919" s="510">
        <f t="shared" si="115"/>
        <v>-273957.98040925415</v>
      </c>
      <c r="BF919" s="161">
        <f t="shared" si="116"/>
        <v>-79462.753169288859</v>
      </c>
      <c r="BG919" s="2">
        <f t="shared" si="117"/>
        <v>728129.97542297118</v>
      </c>
      <c r="BI919">
        <f t="shared" si="118"/>
        <v>0</v>
      </c>
      <c r="BJ919" s="90">
        <f t="shared" si="119"/>
        <v>1</v>
      </c>
      <c r="BP919" s="206">
        <f t="shared" si="122"/>
        <v>728129.97542297118</v>
      </c>
    </row>
    <row r="920" spans="1:68">
      <c r="A920" s="11">
        <v>914</v>
      </c>
      <c r="C920" s="25">
        <v>0.92112298729019049</v>
      </c>
      <c r="D920" s="25">
        <v>7.8877012709809513E-2</v>
      </c>
      <c r="E920" s="426" t="e">
        <v>#REF!</v>
      </c>
      <c r="F920" s="25">
        <v>0.8570142081115113</v>
      </c>
      <c r="G920" s="25">
        <v>0.14298579188848876</v>
      </c>
      <c r="H920" s="426" t="e">
        <v>#REF!</v>
      </c>
      <c r="I920" s="25">
        <v>0.73678098210591081</v>
      </c>
      <c r="J920" s="25">
        <v>0.26321901789408925</v>
      </c>
      <c r="K920" s="426" t="e">
        <v>#REF!</v>
      </c>
      <c r="L920" s="25">
        <v>0.1549535206015622</v>
      </c>
      <c r="M920" s="25">
        <v>0.49822213093991141</v>
      </c>
      <c r="N920" s="25">
        <v>0.34682434845852639</v>
      </c>
      <c r="O920" s="25">
        <v>-11.61467001327515</v>
      </c>
      <c r="P920" s="25">
        <v>3.9268063581896828E-2</v>
      </c>
      <c r="Q920" s="25">
        <v>4.6997725885699135E-5</v>
      </c>
      <c r="R920" s="25">
        <v>1.0998228857463554</v>
      </c>
      <c r="S920" s="146"/>
      <c r="T920">
        <v>1.0017024768698231</v>
      </c>
      <c r="U920">
        <v>0.44563271738872778</v>
      </c>
      <c r="V920">
        <v>0.35117995729281692</v>
      </c>
      <c r="W920">
        <v>1</v>
      </c>
      <c r="Y920" s="2">
        <v>314.16796651667039</v>
      </c>
      <c r="Z920" s="2">
        <v>6557.8043023925138</v>
      </c>
      <c r="AA920" s="2">
        <v>2955.7783557407147</v>
      </c>
      <c r="AB920" s="2">
        <v>3410.5822152959504</v>
      </c>
      <c r="AC920" s="2">
        <v>3456.2982265259088</v>
      </c>
      <c r="AD920" s="2">
        <v>1459.0506693890331</v>
      </c>
      <c r="AE920" s="2">
        <v>552.51076527361568</v>
      </c>
      <c r="AF920" s="2">
        <v>1004.5795156152973</v>
      </c>
      <c r="AG920" s="2">
        <v>109.87039539084668</v>
      </c>
      <c r="AH920" s="2">
        <v>452.24363164596724</v>
      </c>
      <c r="AI920" s="2">
        <v>429423.82449674932</v>
      </c>
      <c r="AJ920" s="2">
        <v>391038.34108053707</v>
      </c>
      <c r="AL920" s="25">
        <v>0.91207266373340401</v>
      </c>
      <c r="AM920" s="25">
        <v>0.91853764368069535</v>
      </c>
      <c r="AN920" s="25">
        <v>0.91211612781388651</v>
      </c>
      <c r="AO920" s="25">
        <v>0.87377922767736338</v>
      </c>
      <c r="AP920" s="25">
        <v>0.59473405815163205</v>
      </c>
      <c r="AQ920" s="25">
        <v>0.91207266373340401</v>
      </c>
      <c r="AR920" s="25">
        <v>0.91853764368069535</v>
      </c>
      <c r="AS920" s="25">
        <v>0.91211612781388651</v>
      </c>
      <c r="AT920" s="25">
        <v>0.87377922767736338</v>
      </c>
      <c r="AU920" s="25">
        <v>0.59473405815163205</v>
      </c>
      <c r="AW920" s="1">
        <v>12.998086369306016</v>
      </c>
      <c r="AX920" s="1">
        <v>15.22161035969245</v>
      </c>
      <c r="AY920" s="2">
        <v>1558478.2484975189</v>
      </c>
      <c r="AZ920" s="1">
        <v>14.986039104655339</v>
      </c>
      <c r="BA920" s="1">
        <v>17.112451483355859</v>
      </c>
      <c r="BB920" s="2">
        <v>1165653.7177647003</v>
      </c>
      <c r="BC920" s="2">
        <f t="shared" si="120"/>
        <v>-392824.53073281865</v>
      </c>
      <c r="BD920" s="242">
        <f t="shared" si="121"/>
        <v>1.9879527353493227</v>
      </c>
      <c r="BE920" s="510">
        <f t="shared" si="115"/>
        <v>-197602.55047703214</v>
      </c>
      <c r="BF920" s="161">
        <f t="shared" si="116"/>
        <v>521215.57059144368</v>
      </c>
      <c r="BG920" s="2">
        <f t="shared" si="117"/>
        <v>1232112.5389801539</v>
      </c>
      <c r="BI920">
        <f t="shared" si="118"/>
        <v>0</v>
      </c>
      <c r="BJ920" s="90">
        <f t="shared" si="119"/>
        <v>1</v>
      </c>
      <c r="BP920" s="206">
        <f t="shared" si="122"/>
        <v>1232112.5389801539</v>
      </c>
    </row>
    <row r="921" spans="1:68">
      <c r="A921" s="11">
        <v>915</v>
      </c>
      <c r="C921" s="25">
        <v>0.91537513730337239</v>
      </c>
      <c r="D921" s="25">
        <v>8.4624862696627626E-2</v>
      </c>
      <c r="E921" s="426" t="e">
        <v>#REF!</v>
      </c>
      <c r="F921" s="25">
        <v>0.85344905410067951</v>
      </c>
      <c r="G921" s="25">
        <v>0.14655094589932052</v>
      </c>
      <c r="H921" s="426" t="e">
        <v>#REF!</v>
      </c>
      <c r="I921" s="25">
        <v>0.73072512582996207</v>
      </c>
      <c r="J921" s="25">
        <v>0.26927487417003793</v>
      </c>
      <c r="K921" s="426" t="e">
        <v>#REF!</v>
      </c>
      <c r="L921" s="25">
        <v>0.16970806266590438</v>
      </c>
      <c r="M921" s="25">
        <v>0.5002679209628984</v>
      </c>
      <c r="N921" s="25">
        <v>0.33002401637119722</v>
      </c>
      <c r="O921" s="25">
        <v>-10.990269274158601</v>
      </c>
      <c r="P921" s="25">
        <v>3.1378869613848413E-2</v>
      </c>
      <c r="Q921" s="25">
        <v>6.3001202126802683E-5</v>
      </c>
      <c r="R921" s="25">
        <v>1.0684231798877801</v>
      </c>
      <c r="S921" s="146"/>
      <c r="T921">
        <v>1.0613938641490248</v>
      </c>
      <c r="U921">
        <v>0.45702929236382223</v>
      </c>
      <c r="V921">
        <v>0.35967602033229318</v>
      </c>
      <c r="W921">
        <v>1</v>
      </c>
      <c r="Y921" s="2">
        <v>504.19653573942333</v>
      </c>
      <c r="Z921" s="2">
        <v>5582.3762717745958</v>
      </c>
      <c r="AA921" s="2">
        <v>167.86850481152155</v>
      </c>
      <c r="AB921" s="2">
        <v>5463.1029730909868</v>
      </c>
      <c r="AC921" s="2">
        <v>1230.8176988978007</v>
      </c>
      <c r="AD921" s="2">
        <v>113.21280423032046</v>
      </c>
      <c r="AE921" s="2">
        <v>547.85622518882735</v>
      </c>
      <c r="AF921" s="2">
        <v>984.7851834312504</v>
      </c>
      <c r="AG921" s="2">
        <v>113.56595565958015</v>
      </c>
      <c r="AH921" s="2">
        <v>659.74333537528344</v>
      </c>
      <c r="AI921" s="2">
        <v>485497.9442168813</v>
      </c>
      <c r="AJ921" s="2">
        <v>444448.71002252423</v>
      </c>
      <c r="AL921" s="25">
        <v>0.91853122610001203</v>
      </c>
      <c r="AM921" s="25">
        <v>0.91285914736553597</v>
      </c>
      <c r="AN921" s="25">
        <v>0.89969543017068632</v>
      </c>
      <c r="AO921" s="25">
        <v>0.86690837078333882</v>
      </c>
      <c r="AP921" s="25">
        <v>0.74880406313097647</v>
      </c>
      <c r="AQ921" s="25">
        <v>0.91853122610001203</v>
      </c>
      <c r="AR921" s="25">
        <v>0.91285914736553597</v>
      </c>
      <c r="AS921" s="25">
        <v>0.89969543017068632</v>
      </c>
      <c r="AT921" s="25">
        <v>0.86690837078333882</v>
      </c>
      <c r="AU921" s="25">
        <v>0.74880406313097647</v>
      </c>
      <c r="AW921" s="1">
        <v>13.510303685273275</v>
      </c>
      <c r="AX921" s="1">
        <v>15.31399562234634</v>
      </c>
      <c r="AY921" s="2">
        <v>1788289.8123662323</v>
      </c>
      <c r="AZ921" s="1">
        <v>15.152928924902007</v>
      </c>
      <c r="BA921" s="1">
        <v>16.993132573682907</v>
      </c>
      <c r="BB921" s="2">
        <v>1380371.3469330671</v>
      </c>
      <c r="BC921" s="2">
        <f t="shared" si="120"/>
        <v>-407918.4654331652</v>
      </c>
      <c r="BD921" s="242">
        <f t="shared" si="121"/>
        <v>1.6426252396287317</v>
      </c>
      <c r="BE921" s="510">
        <f t="shared" si="115"/>
        <v>-248333.25069652736</v>
      </c>
      <c r="BF921" s="161">
        <f t="shared" si="116"/>
        <v>373358.77727749152</v>
      </c>
      <c r="BG921" s="2">
        <f t="shared" si="117"/>
        <v>1044097.2810512541</v>
      </c>
      <c r="BI921">
        <f t="shared" si="118"/>
        <v>0</v>
      </c>
      <c r="BJ921" s="90">
        <f t="shared" si="119"/>
        <v>1</v>
      </c>
      <c r="BP921" s="206">
        <f t="shared" si="122"/>
        <v>1044097.2810512541</v>
      </c>
    </row>
    <row r="922" spans="1:68">
      <c r="A922" s="11">
        <v>916</v>
      </c>
      <c r="C922" s="25">
        <v>0.92849749420709538</v>
      </c>
      <c r="D922" s="25">
        <v>7.1502505792904666E-2</v>
      </c>
      <c r="E922" s="426" t="e">
        <v>#REF!</v>
      </c>
      <c r="F922" s="25">
        <v>0.85555994071392183</v>
      </c>
      <c r="G922" s="25">
        <v>0.14444005928607814</v>
      </c>
      <c r="H922" s="426" t="e">
        <v>#REF!</v>
      </c>
      <c r="I922" s="25">
        <v>0.75739251889603043</v>
      </c>
      <c r="J922" s="25">
        <v>0.24260748110396954</v>
      </c>
      <c r="K922" s="426" t="e">
        <v>#REF!</v>
      </c>
      <c r="L922" s="25">
        <v>0.12913786497916441</v>
      </c>
      <c r="M922" s="25">
        <v>0.49942762286227144</v>
      </c>
      <c r="N922" s="25">
        <v>0.37143451215856421</v>
      </c>
      <c r="O922" s="25">
        <v>-11.15358234701803</v>
      </c>
      <c r="P922" s="25">
        <v>3.3596168849677997E-2</v>
      </c>
      <c r="Q922" s="25">
        <v>5.873097686998682E-5</v>
      </c>
      <c r="R922" s="25">
        <v>1.0869890423879627</v>
      </c>
      <c r="S922" s="146"/>
      <c r="T922">
        <v>0.93964858017362396</v>
      </c>
      <c r="U922">
        <v>0.44137650778011228</v>
      </c>
      <c r="V922">
        <v>0.32490222049089856</v>
      </c>
      <c r="W922">
        <v>1</v>
      </c>
      <c r="Y922" s="2">
        <v>330.51400494278806</v>
      </c>
      <c r="Z922" s="2">
        <v>6073.546274699399</v>
      </c>
      <c r="AA922" s="2">
        <v>1804.9505375764234</v>
      </c>
      <c r="AB922" s="2">
        <v>20096.821156025304</v>
      </c>
      <c r="AC922" s="2">
        <v>271.86080733504451</v>
      </c>
      <c r="AD922" s="2">
        <v>3750.7897891555413</v>
      </c>
      <c r="AE922" s="2">
        <v>571.78847346817167</v>
      </c>
      <c r="AF922" s="2">
        <v>812.03906443941423</v>
      </c>
      <c r="AG922" s="2">
        <v>197.71304158875986</v>
      </c>
      <c r="AH922" s="2">
        <v>400.8930652387142</v>
      </c>
      <c r="AI922" s="2">
        <v>488423.57542469766</v>
      </c>
      <c r="AJ922" s="2">
        <v>455884.12852539221</v>
      </c>
      <c r="AL922" s="25">
        <v>0.91770888440347853</v>
      </c>
      <c r="AM922" s="25">
        <v>0.90622098060896483</v>
      </c>
      <c r="AN922" s="25">
        <v>0.91098498939683725</v>
      </c>
      <c r="AO922" s="25">
        <v>0.85187378329887331</v>
      </c>
      <c r="AP922" s="25">
        <v>0.76555681938288056</v>
      </c>
      <c r="AQ922" s="25">
        <v>0.91770888440347853</v>
      </c>
      <c r="AR922" s="25">
        <v>0.90622098060896483</v>
      </c>
      <c r="AS922" s="25">
        <v>0.91098498939683725</v>
      </c>
      <c r="AT922" s="25">
        <v>0.85187378329887331</v>
      </c>
      <c r="AU922" s="25">
        <v>0.76555681938288056</v>
      </c>
      <c r="AW922" s="1">
        <v>13.362544554013692</v>
      </c>
      <c r="AX922" s="1">
        <v>15.055247353168316</v>
      </c>
      <c r="AY922" s="2">
        <v>1576341.964505987</v>
      </c>
      <c r="AZ922" s="1">
        <v>15.461206933497538</v>
      </c>
      <c r="BA922" s="1">
        <v>17.228370167841668</v>
      </c>
      <c r="BB922" s="2">
        <v>1465629.023952987</v>
      </c>
      <c r="BC922" s="2">
        <f t="shared" si="120"/>
        <v>-110712.94055299996</v>
      </c>
      <c r="BD922" s="242">
        <f t="shared" si="121"/>
        <v>2.0986623794838462</v>
      </c>
      <c r="BE922" s="510">
        <f t="shared" si="115"/>
        <v>-52754.050215656491</v>
      </c>
      <c r="BF922" s="161">
        <f t="shared" si="116"/>
        <v>561665.1641362037</v>
      </c>
      <c r="BG922" s="2">
        <f t="shared" si="117"/>
        <v>1008164.0854066191</v>
      </c>
      <c r="BI922">
        <f t="shared" si="118"/>
        <v>0</v>
      </c>
      <c r="BJ922" s="90">
        <f t="shared" si="119"/>
        <v>1</v>
      </c>
      <c r="BP922" s="206">
        <f t="shared" si="122"/>
        <v>1008164.0854066191</v>
      </c>
    </row>
    <row r="923" spans="1:68">
      <c r="A923" s="11">
        <v>917</v>
      </c>
      <c r="C923" s="25">
        <v>0.91753295525400891</v>
      </c>
      <c r="D923" s="25">
        <v>8.2467044745991105E-2</v>
      </c>
      <c r="E923" s="426" t="e">
        <v>#REF!</v>
      </c>
      <c r="F923" s="25">
        <v>0.8538318636455493</v>
      </c>
      <c r="G923" s="25">
        <v>0.1461681363544507</v>
      </c>
      <c r="H923" s="426" t="e">
        <v>#REF!</v>
      </c>
      <c r="I923" s="25">
        <v>0.74609045209411362</v>
      </c>
      <c r="J923" s="25">
        <v>0.25390954790588638</v>
      </c>
      <c r="K923" s="426" t="e">
        <v>#REF!</v>
      </c>
      <c r="L923" s="25">
        <v>0.12980509403298257</v>
      </c>
      <c r="M923" s="25">
        <v>0.50272906239421811</v>
      </c>
      <c r="N923" s="25">
        <v>0.36746584357279932</v>
      </c>
      <c r="O923" s="25">
        <v>-11.414721077578019</v>
      </c>
      <c r="P923" s="25">
        <v>3.4415496584316425E-2</v>
      </c>
      <c r="Q923" s="25">
        <v>4.6816716856285846E-5</v>
      </c>
      <c r="R923" s="25">
        <v>1.1104023224973774</v>
      </c>
      <c r="S923" s="146"/>
      <c r="T923">
        <v>1.0345692860883311</v>
      </c>
      <c r="U923">
        <v>0.45447219622531571</v>
      </c>
      <c r="V923">
        <v>0.33792401763368718</v>
      </c>
      <c r="W923">
        <v>1</v>
      </c>
      <c r="Y923" s="2">
        <v>244.95628783515644</v>
      </c>
      <c r="Z923" s="2">
        <v>3403.4602917423113</v>
      </c>
      <c r="AA923" s="2">
        <v>1588.4725034386756</v>
      </c>
      <c r="AB923" s="2">
        <v>3382.4137720353337</v>
      </c>
      <c r="AC923" s="2">
        <v>383.10919460308889</v>
      </c>
      <c r="AD923" s="2">
        <v>4338.2176512624392</v>
      </c>
      <c r="AE923" s="2">
        <v>512.20645468311648</v>
      </c>
      <c r="AF923" s="2">
        <v>1231.2909711036102</v>
      </c>
      <c r="AG923" s="2">
        <v>136.27865416311511</v>
      </c>
      <c r="AH923" s="2">
        <v>455.74668146124526</v>
      </c>
      <c r="AI923" s="2">
        <v>404290.4533949878</v>
      </c>
      <c r="AJ923" s="2">
        <v>346733.78961340553</v>
      </c>
      <c r="AL923" s="25">
        <v>0.9164897429605191</v>
      </c>
      <c r="AM923" s="25">
        <v>0.91405558126746511</v>
      </c>
      <c r="AN923" s="25">
        <v>0.90611290459654592</v>
      </c>
      <c r="AO923" s="25">
        <v>0.85756856806900217</v>
      </c>
      <c r="AP923" s="25">
        <v>0.79060708601138563</v>
      </c>
      <c r="AQ923" s="25">
        <v>0.9164897429605191</v>
      </c>
      <c r="AR923" s="25">
        <v>0.91405558126746511</v>
      </c>
      <c r="AS923" s="25">
        <v>0.90611290459654592</v>
      </c>
      <c r="AT923" s="25">
        <v>0.85756856806900217</v>
      </c>
      <c r="AU923" s="25">
        <v>0.79060708601138563</v>
      </c>
      <c r="AW923" s="1">
        <v>13.326746697381253</v>
      </c>
      <c r="AX923" s="1">
        <v>14.956682905717782</v>
      </c>
      <c r="AY923" s="2">
        <v>1232942.4295461427</v>
      </c>
      <c r="AZ923" s="1">
        <v>15.146609875492794</v>
      </c>
      <c r="BA923" s="1">
        <v>16.85465695522079</v>
      </c>
      <c r="BB923" s="2">
        <v>1035890.0046102284</v>
      </c>
      <c r="BC923" s="2">
        <f t="shared" si="120"/>
        <v>-197052.42493591434</v>
      </c>
      <c r="BD923" s="242">
        <f t="shared" si="121"/>
        <v>1.8198631781115413</v>
      </c>
      <c r="BE923" s="510">
        <f t="shared" si="115"/>
        <v>-108278.70320470697</v>
      </c>
      <c r="BF923" s="161">
        <f t="shared" si="116"/>
        <v>899337.04203485767</v>
      </c>
      <c r="BG923" s="2">
        <f t="shared" si="117"/>
        <v>1387567.5754686189</v>
      </c>
      <c r="BI923">
        <f t="shared" si="118"/>
        <v>0</v>
      </c>
      <c r="BJ923" s="90">
        <f t="shared" si="119"/>
        <v>1</v>
      </c>
      <c r="BP923" s="206">
        <f t="shared" si="122"/>
        <v>1387567.5754686189</v>
      </c>
    </row>
    <row r="924" spans="1:68">
      <c r="A924" s="11">
        <v>918</v>
      </c>
      <c r="C924" s="25">
        <v>0.91823667168125866</v>
      </c>
      <c r="D924" s="25">
        <v>8.1763328318741321E-2</v>
      </c>
      <c r="E924" s="426" t="e">
        <v>#REF!</v>
      </c>
      <c r="F924" s="25">
        <v>0.85492271558024568</v>
      </c>
      <c r="G924" s="25">
        <v>0.14507728441975432</v>
      </c>
      <c r="H924" s="426" t="e">
        <v>#REF!</v>
      </c>
      <c r="I924" s="25">
        <v>0.73241294125741274</v>
      </c>
      <c r="J924" s="25">
        <v>0.2675870587425872</v>
      </c>
      <c r="K924" s="426" t="e">
        <v>#REF!</v>
      </c>
      <c r="L924" s="25">
        <v>0.17761164198222285</v>
      </c>
      <c r="M924" s="25">
        <v>0.49936882683536105</v>
      </c>
      <c r="N924" s="25">
        <v>0.32301953118241605</v>
      </c>
      <c r="O924" s="25">
        <v>-11.312826877932849</v>
      </c>
      <c r="P924" s="25">
        <v>3.6604560348868095E-2</v>
      </c>
      <c r="Q924" s="25">
        <v>5.6830617141623893E-5</v>
      </c>
      <c r="R924" s="25">
        <v>1.076742811716163</v>
      </c>
      <c r="S924" s="146"/>
      <c r="T924">
        <v>1.0371083229737148</v>
      </c>
      <c r="U924">
        <v>0.45166900410133537</v>
      </c>
      <c r="V924">
        <v>0.35588550051147883</v>
      </c>
      <c r="W924">
        <v>1</v>
      </c>
      <c r="Y924" s="2">
        <v>634.84282044369388</v>
      </c>
      <c r="Z924" s="2">
        <v>4515.2433317993609</v>
      </c>
      <c r="AA924" s="2">
        <v>1013.2266561063623</v>
      </c>
      <c r="AB924" s="2">
        <v>1193.7446513972959</v>
      </c>
      <c r="AC924" s="2">
        <v>686.76936808882726</v>
      </c>
      <c r="AD924" s="2">
        <v>67.8685373663197</v>
      </c>
      <c r="AE924" s="2">
        <v>557.27260896138739</v>
      </c>
      <c r="AF924" s="2">
        <v>1095.2763778569108</v>
      </c>
      <c r="AG924" s="2">
        <v>59.706386377992146</v>
      </c>
      <c r="AH924" s="2">
        <v>473.51095421766541</v>
      </c>
      <c r="AI924" s="2">
        <v>841109.86018203222</v>
      </c>
      <c r="AJ924" s="2">
        <v>808738.1146713529</v>
      </c>
      <c r="AL924" s="25">
        <v>0.913400183778871</v>
      </c>
      <c r="AM924" s="25">
        <v>0.91703639777719692</v>
      </c>
      <c r="AN924" s="25">
        <v>0.91301930343107462</v>
      </c>
      <c r="AO924" s="25">
        <v>0.79811633775034163</v>
      </c>
      <c r="AP924" s="25">
        <v>0.77174788764409052</v>
      </c>
      <c r="AQ924" s="25">
        <v>0.913400183778871</v>
      </c>
      <c r="AR924" s="25">
        <v>0.91703639777719692</v>
      </c>
      <c r="AS924" s="25">
        <v>0.91301930343107462</v>
      </c>
      <c r="AT924" s="25">
        <v>0.79811633775034163</v>
      </c>
      <c r="AU924" s="25">
        <v>0.77174788764409052</v>
      </c>
      <c r="AW924" s="1">
        <v>13.575540482037594</v>
      </c>
      <c r="AX924" s="1">
        <v>15.414512142763183</v>
      </c>
      <c r="AY924" s="2">
        <v>3184822.2996700667</v>
      </c>
      <c r="AZ924" s="1">
        <v>15.28777422746238</v>
      </c>
      <c r="BA924" s="1">
        <v>17.141244422314298</v>
      </c>
      <c r="BB924" s="2">
        <v>2344939.1829477609</v>
      </c>
      <c r="BC924" s="2">
        <f t="shared" si="120"/>
        <v>-839883.11672230577</v>
      </c>
      <c r="BD924" s="242">
        <f t="shared" si="121"/>
        <v>1.7122337454247862</v>
      </c>
      <c r="BE924" s="510">
        <f t="shared" si="115"/>
        <v>-490518.96037356748</v>
      </c>
      <c r="BF924" s="161">
        <f t="shared" si="116"/>
        <v>-1012735.8225440518</v>
      </c>
      <c r="BG924" s="2">
        <f t="shared" si="117"/>
        <v>101104.6934462199</v>
      </c>
      <c r="BI924">
        <f t="shared" si="118"/>
        <v>0</v>
      </c>
      <c r="BJ924" s="90">
        <f t="shared" si="119"/>
        <v>1</v>
      </c>
      <c r="BP924" s="206">
        <f t="shared" si="122"/>
        <v>101104.6934462199</v>
      </c>
    </row>
    <row r="925" spans="1:68">
      <c r="A925" s="11">
        <v>919</v>
      </c>
      <c r="C925" s="25">
        <v>0.9211841236066427</v>
      </c>
      <c r="D925" s="25">
        <v>7.8815876393357298E-2</v>
      </c>
      <c r="E925" s="426" t="e">
        <v>#REF!</v>
      </c>
      <c r="F925" s="25">
        <v>0.85963108694807111</v>
      </c>
      <c r="G925" s="25">
        <v>0.14036891305192892</v>
      </c>
      <c r="H925" s="426" t="e">
        <v>#REF!</v>
      </c>
      <c r="I925" s="25">
        <v>0.74998997494670028</v>
      </c>
      <c r="J925" s="25">
        <v>0.25001002505329972</v>
      </c>
      <c r="K925" s="426" t="e">
        <v>#REF!</v>
      </c>
      <c r="L925" s="25">
        <v>0.15092213311295777</v>
      </c>
      <c r="M925" s="25">
        <v>0.49968512161213424</v>
      </c>
      <c r="N925" s="25">
        <v>0.34939274527490793</v>
      </c>
      <c r="O925" s="25">
        <v>-10.881245685988805</v>
      </c>
      <c r="P925" s="25">
        <v>3.2186832906669433E-2</v>
      </c>
      <c r="Q925" s="25">
        <v>7.2683315048747068E-5</v>
      </c>
      <c r="R925" s="25">
        <v>1.0582035038647239</v>
      </c>
      <c r="S925" s="146"/>
      <c r="T925">
        <v>1.002128832545057</v>
      </c>
      <c r="U925">
        <v>0.43316027304528981</v>
      </c>
      <c r="V925">
        <v>0.33596288020899301</v>
      </c>
      <c r="W925">
        <v>1</v>
      </c>
      <c r="Y925" s="2">
        <v>112.7780241857383</v>
      </c>
      <c r="Z925" s="2">
        <v>5563.5927790170672</v>
      </c>
      <c r="AA925" s="2">
        <v>1034.315457825569</v>
      </c>
      <c r="AB925" s="2">
        <v>2443.6658411888229</v>
      </c>
      <c r="AC925" s="2">
        <v>382.67077034232699</v>
      </c>
      <c r="AD925" s="2">
        <v>62.082322760231733</v>
      </c>
      <c r="AE925" s="2">
        <v>606.32273550864795</v>
      </c>
      <c r="AF925" s="2">
        <v>889.72692611436241</v>
      </c>
      <c r="AG925" s="2">
        <v>108.59263576725527</v>
      </c>
      <c r="AH925" s="2">
        <v>412.35545606821125</v>
      </c>
      <c r="AI925" s="2">
        <v>424927.30722772313</v>
      </c>
      <c r="AJ925" s="2">
        <v>386086.76343029365</v>
      </c>
      <c r="AL925" s="25">
        <v>0.91914838709165825</v>
      </c>
      <c r="AM925" s="25">
        <v>0.91469967978688116</v>
      </c>
      <c r="AN925" s="25">
        <v>0.90360647174180631</v>
      </c>
      <c r="AO925" s="25">
        <v>0.8498494973651094</v>
      </c>
      <c r="AP925" s="25">
        <v>0.70239596778745295</v>
      </c>
      <c r="AQ925" s="25">
        <v>0.91914838709165825</v>
      </c>
      <c r="AR925" s="25">
        <v>0.91469967978688116</v>
      </c>
      <c r="AS925" s="25">
        <v>0.90360647174180631</v>
      </c>
      <c r="AT925" s="25">
        <v>0.8498494973651094</v>
      </c>
      <c r="AU925" s="25">
        <v>0.70239596778745295</v>
      </c>
      <c r="AW925" s="1">
        <v>13.282314315622179</v>
      </c>
      <c r="AX925" s="1">
        <v>15.168992612934286</v>
      </c>
      <c r="AY925" s="2">
        <v>1460404.2159739882</v>
      </c>
      <c r="AZ925" s="1">
        <v>15.276790160533947</v>
      </c>
      <c r="BA925" s="1">
        <v>17.166273003202942</v>
      </c>
      <c r="BB925" s="2">
        <v>1048850.8751980821</v>
      </c>
      <c r="BC925" s="2">
        <f t="shared" si="120"/>
        <v>-411553.34077590611</v>
      </c>
      <c r="BD925" s="242">
        <f t="shared" si="121"/>
        <v>1.9944758449117685</v>
      </c>
      <c r="BE925" s="510">
        <f t="shared" si="115"/>
        <v>-206346.6157415972</v>
      </c>
      <c r="BF925" s="161">
        <f t="shared" si="116"/>
        <v>664766.07452556025</v>
      </c>
      <c r="BG925" s="2">
        <f t="shared" si="117"/>
        <v>1395435.5504873493</v>
      </c>
      <c r="BI925">
        <f t="shared" si="118"/>
        <v>0</v>
      </c>
      <c r="BJ925" s="90">
        <f t="shared" si="119"/>
        <v>1</v>
      </c>
      <c r="BP925" s="206">
        <f t="shared" si="122"/>
        <v>1395435.5504873493</v>
      </c>
    </row>
    <row r="926" spans="1:68">
      <c r="A926" s="11">
        <v>920</v>
      </c>
      <c r="C926" s="25">
        <v>0.92650500563194105</v>
      </c>
      <c r="D926" s="25">
        <v>7.3494994368058925E-2</v>
      </c>
      <c r="E926" s="426" t="e">
        <v>#REF!</v>
      </c>
      <c r="F926" s="25">
        <v>0.85383680450570776</v>
      </c>
      <c r="G926" s="25">
        <v>0.14616319549429221</v>
      </c>
      <c r="H926" s="426" t="e">
        <v>#REF!</v>
      </c>
      <c r="I926" s="25">
        <v>0.76445063218875831</v>
      </c>
      <c r="J926" s="25">
        <v>0.23554936781124172</v>
      </c>
      <c r="K926" s="426" t="e">
        <v>#REF!</v>
      </c>
      <c r="L926" s="25">
        <v>0.14793498381541864</v>
      </c>
      <c r="M926" s="25">
        <v>0.50382037420228443</v>
      </c>
      <c r="N926" s="25">
        <v>0.34824464198229693</v>
      </c>
      <c r="O926" s="25">
        <v>-11.423196636534493</v>
      </c>
      <c r="P926" s="25">
        <v>3.5415714208757228E-2</v>
      </c>
      <c r="Q926" s="25">
        <v>4.8413268474981029E-5</v>
      </c>
      <c r="R926" s="25">
        <v>1.1076089524734061</v>
      </c>
      <c r="S926" s="146"/>
      <c r="T926">
        <v>0.99054412005504144</v>
      </c>
      <c r="U926">
        <v>0.45541168378052099</v>
      </c>
      <c r="V926">
        <v>0.31368958854722967</v>
      </c>
      <c r="W926">
        <v>1</v>
      </c>
      <c r="Y926" s="2">
        <v>208.25663224195486</v>
      </c>
      <c r="Z926" s="2">
        <v>1012.3702686338023</v>
      </c>
      <c r="AA926" s="2">
        <v>529.58748347190567</v>
      </c>
      <c r="AB926" s="2">
        <v>1203.2210616586967</v>
      </c>
      <c r="AC926" s="2">
        <v>206.35102796746565</v>
      </c>
      <c r="AD926" s="2">
        <v>1870.8372374284309</v>
      </c>
      <c r="AE926" s="2">
        <v>600.10385350286356</v>
      </c>
      <c r="AF926" s="2">
        <v>1124.3308637772482</v>
      </c>
      <c r="AG926" s="2">
        <v>101.84147752615996</v>
      </c>
      <c r="AH926" s="2">
        <v>251.90759542110789</v>
      </c>
      <c r="AI926" s="2">
        <v>654027.36024946324</v>
      </c>
      <c r="AJ926" s="2">
        <v>615027.76401751011</v>
      </c>
      <c r="AL926" s="25">
        <v>0.91966663011229877</v>
      </c>
      <c r="AM926" s="25">
        <v>0.90791157780463627</v>
      </c>
      <c r="AN926" s="25">
        <v>0.90024055510516854</v>
      </c>
      <c r="AO926" s="25">
        <v>0.83609334547001013</v>
      </c>
      <c r="AP926" s="25">
        <v>0.71157969628554052</v>
      </c>
      <c r="AQ926" s="25">
        <v>0.91966663011229877</v>
      </c>
      <c r="AR926" s="25">
        <v>0.90791157780463627</v>
      </c>
      <c r="AS926" s="25">
        <v>0.90024055510516854</v>
      </c>
      <c r="AT926" s="25">
        <v>0.83609334547001013</v>
      </c>
      <c r="AU926" s="25">
        <v>0.71157969628554052</v>
      </c>
      <c r="AW926" s="1">
        <v>13.436568217622222</v>
      </c>
      <c r="AX926" s="1">
        <v>15.302874853474837</v>
      </c>
      <c r="AY926" s="2">
        <v>2098365.5124776415</v>
      </c>
      <c r="AZ926" s="1">
        <v>15.387941408543295</v>
      </c>
      <c r="BA926" s="1">
        <v>17.281081157780125</v>
      </c>
      <c r="BB926" s="2">
        <v>1536501.5876800197</v>
      </c>
      <c r="BC926" s="2">
        <f t="shared" si="120"/>
        <v>-561863.92479762179</v>
      </c>
      <c r="BD926" s="242">
        <f t="shared" si="121"/>
        <v>1.951373190921073</v>
      </c>
      <c r="BE926" s="510">
        <f t="shared" si="115"/>
        <v>-287932.583788555</v>
      </c>
      <c r="BF926" s="161">
        <f t="shared" si="116"/>
        <v>51485.402341913898</v>
      </c>
      <c r="BG926" s="2">
        <f t="shared" si="117"/>
        <v>925569.03768690745</v>
      </c>
      <c r="BI926">
        <f t="shared" si="118"/>
        <v>0</v>
      </c>
      <c r="BJ926" s="90">
        <f t="shared" si="119"/>
        <v>1</v>
      </c>
      <c r="BP926" s="206">
        <f t="shared" si="122"/>
        <v>925569.03768690745</v>
      </c>
    </row>
    <row r="927" spans="1:68">
      <c r="A927" s="11">
        <v>921</v>
      </c>
      <c r="C927" s="25">
        <v>0.92513774773453272</v>
      </c>
      <c r="D927" s="25">
        <v>7.4862252265467291E-2</v>
      </c>
      <c r="E927" s="426" t="e">
        <v>#REF!</v>
      </c>
      <c r="F927" s="25">
        <v>0.85917204248620227</v>
      </c>
      <c r="G927" s="25">
        <v>0.14082795751379773</v>
      </c>
      <c r="H927" s="426" t="e">
        <v>#REF!</v>
      </c>
      <c r="I927" s="25">
        <v>0.75226714445300691</v>
      </c>
      <c r="J927" s="25">
        <v>0.24773285554699309</v>
      </c>
      <c r="K927" s="426" t="e">
        <v>#REF!</v>
      </c>
      <c r="L927" s="25">
        <v>0.13092176313481818</v>
      </c>
      <c r="M927" s="25">
        <v>0.50292372696499421</v>
      </c>
      <c r="N927" s="25">
        <v>0.36615450990018761</v>
      </c>
      <c r="O927" s="25">
        <v>-11.208944454928398</v>
      </c>
      <c r="P927" s="25">
        <v>3.2810671863651421E-2</v>
      </c>
      <c r="Q927" s="25">
        <v>5.3764549637575873E-5</v>
      </c>
      <c r="R927" s="25">
        <v>1.0918747569896239</v>
      </c>
      <c r="S927" s="146"/>
      <c r="T927">
        <v>0.99184886471461664</v>
      </c>
      <c r="U927">
        <v>0.44545947297897842</v>
      </c>
      <c r="V927">
        <v>0.33122698750403762</v>
      </c>
      <c r="W927">
        <v>1</v>
      </c>
      <c r="Y927" s="2">
        <v>877.0801805567088</v>
      </c>
      <c r="Z927" s="2">
        <v>620.8578359943466</v>
      </c>
      <c r="AA927" s="2">
        <v>2363.5581046300508</v>
      </c>
      <c r="AB927" s="2">
        <v>3210.2589595495788</v>
      </c>
      <c r="AC927" s="2">
        <v>1664.2683121169232</v>
      </c>
      <c r="AD927" s="2">
        <v>811.28333497116523</v>
      </c>
      <c r="AE927" s="2">
        <v>433.73288929065279</v>
      </c>
      <c r="AF927" s="2">
        <v>890.49124393891793</v>
      </c>
      <c r="AG927" s="2">
        <v>70.769325929198416</v>
      </c>
      <c r="AH927" s="2">
        <v>504.22413752374274</v>
      </c>
      <c r="AI927" s="2">
        <v>523873.1680065369</v>
      </c>
      <c r="AJ927" s="2">
        <v>490866.68775602052</v>
      </c>
      <c r="AL927" s="25">
        <v>0.91609049688262834</v>
      </c>
      <c r="AM927" s="25">
        <v>0.91778696779432012</v>
      </c>
      <c r="AN927" s="25">
        <v>0.90861600128928011</v>
      </c>
      <c r="AO927" s="25">
        <v>0.89673768817700239</v>
      </c>
      <c r="AP927" s="25">
        <v>0.64802999697896013</v>
      </c>
      <c r="AQ927" s="25">
        <v>0.91609049688262834</v>
      </c>
      <c r="AR927" s="25">
        <v>0.91778696779432012</v>
      </c>
      <c r="AS927" s="25">
        <v>0.90861600128928011</v>
      </c>
      <c r="AT927" s="25">
        <v>0.89673768817700239</v>
      </c>
      <c r="AU927" s="25">
        <v>0.64802999697896013</v>
      </c>
      <c r="AW927" s="1">
        <v>13.232780910906186</v>
      </c>
      <c r="AX927" s="1">
        <v>15.199484472764453</v>
      </c>
      <c r="AY927" s="2">
        <v>1673478.6953795198</v>
      </c>
      <c r="AZ927" s="1">
        <v>15.259659582537658</v>
      </c>
      <c r="BA927" s="1">
        <v>17.195098926857835</v>
      </c>
      <c r="BB927" s="2">
        <v>1273104.1608545789</v>
      </c>
      <c r="BC927" s="2">
        <f t="shared" si="120"/>
        <v>-400374.53452494089</v>
      </c>
      <c r="BD927" s="242">
        <f t="shared" si="121"/>
        <v>2.0268786716314722</v>
      </c>
      <c r="BE927" s="510">
        <f t="shared" si="115"/>
        <v>-197532.56084276224</v>
      </c>
      <c r="BF927" s="161">
        <f t="shared" si="116"/>
        <v>443766.25036547007</v>
      </c>
      <c r="BG927" s="2">
        <f t="shared" si="117"/>
        <v>1168441.3723514462</v>
      </c>
      <c r="BI927">
        <f t="shared" si="118"/>
        <v>0</v>
      </c>
      <c r="BJ927" s="90">
        <f t="shared" si="119"/>
        <v>1</v>
      </c>
      <c r="BP927" s="206">
        <f t="shared" si="122"/>
        <v>1168441.3723514462</v>
      </c>
    </row>
    <row r="928" spans="1:68">
      <c r="A928" s="11">
        <v>922</v>
      </c>
      <c r="C928" s="25">
        <v>0.91403406065545001</v>
      </c>
      <c r="D928" s="25">
        <v>8.5965939344549977E-2</v>
      </c>
      <c r="E928" s="426" t="e">
        <v>#REF!</v>
      </c>
      <c r="F928" s="25">
        <v>0.85049784801102812</v>
      </c>
      <c r="G928" s="25">
        <v>0.14950215198897182</v>
      </c>
      <c r="H928" s="426" t="e">
        <v>#REF!</v>
      </c>
      <c r="I928" s="25">
        <v>0.74544239021723491</v>
      </c>
      <c r="J928" s="25">
        <v>0.25455760978276509</v>
      </c>
      <c r="K928" s="426" t="e">
        <v>#REF!</v>
      </c>
      <c r="L928" s="25">
        <v>0.14628659988924947</v>
      </c>
      <c r="M928" s="25">
        <v>0.50262157623814052</v>
      </c>
      <c r="N928" s="25">
        <v>0.35109182387261001</v>
      </c>
      <c r="O928" s="25">
        <v>-11.369725858790988</v>
      </c>
      <c r="P928" s="25">
        <v>3.4848011601781893E-2</v>
      </c>
      <c r="Q928" s="25">
        <v>4.9869080749281366E-5</v>
      </c>
      <c r="R928" s="25">
        <v>1.0989930247274908</v>
      </c>
      <c r="S928" s="146"/>
      <c r="T928">
        <v>1.1112622198757176</v>
      </c>
      <c r="U928">
        <v>0.46561697683693415</v>
      </c>
      <c r="V928">
        <v>0.34106074473971576</v>
      </c>
      <c r="W928">
        <v>1</v>
      </c>
      <c r="Y928" s="2">
        <v>154.95551776911432</v>
      </c>
      <c r="Z928" s="2">
        <v>5283.3314913395816</v>
      </c>
      <c r="AA928" s="2">
        <v>615.84928253609917</v>
      </c>
      <c r="AB928" s="2">
        <v>638.15455887193662</v>
      </c>
      <c r="AC928" s="2">
        <v>1097.9238600674316</v>
      </c>
      <c r="AD928" s="2">
        <v>150.39299417188283</v>
      </c>
      <c r="AE928" s="2">
        <v>524.55531129043243</v>
      </c>
      <c r="AF928" s="2">
        <v>1344.302458332472</v>
      </c>
      <c r="AG928" s="2">
        <v>131.69321473683723</v>
      </c>
      <c r="AH928" s="2">
        <v>301.63824429639931</v>
      </c>
      <c r="AI928" s="2">
        <v>477460.29704109044</v>
      </c>
      <c r="AJ928" s="2">
        <v>448061.46647399972</v>
      </c>
      <c r="AL928" s="25">
        <v>0.91976955104815128</v>
      </c>
      <c r="AM928" s="25">
        <v>0.91477913348383488</v>
      </c>
      <c r="AN928" s="25">
        <v>0.90869502167562888</v>
      </c>
      <c r="AO928" s="25">
        <v>0.9084397911595441</v>
      </c>
      <c r="AP928" s="25">
        <v>0.66242938930893724</v>
      </c>
      <c r="AQ928" s="25">
        <v>0.91976955104815128</v>
      </c>
      <c r="AR928" s="25">
        <v>0.91477913348383488</v>
      </c>
      <c r="AS928" s="25">
        <v>0.90869502167562888</v>
      </c>
      <c r="AT928" s="25">
        <v>0.9084397911595441</v>
      </c>
      <c r="AU928" s="25">
        <v>0.66242938930893724</v>
      </c>
      <c r="AW928" s="1">
        <v>13.280346673256155</v>
      </c>
      <c r="AX928" s="1">
        <v>15.207948617951775</v>
      </c>
      <c r="AY928" s="2">
        <v>1656259.1889846199</v>
      </c>
      <c r="AZ928" s="1">
        <v>14.91644251158341</v>
      </c>
      <c r="BA928" s="1">
        <v>16.83303603394614</v>
      </c>
      <c r="BB928" s="2">
        <v>1237253.5167737321</v>
      </c>
      <c r="BC928" s="2">
        <f t="shared" si="120"/>
        <v>-419005.67221088777</v>
      </c>
      <c r="BD928" s="242">
        <f t="shared" si="121"/>
        <v>1.6360958383272557</v>
      </c>
      <c r="BE928" s="510">
        <f t="shared" si="115"/>
        <v>-256100.93393995744</v>
      </c>
      <c r="BF928" s="161">
        <f t="shared" si="116"/>
        <v>468596.27873636503</v>
      </c>
      <c r="BG928" s="2">
        <f t="shared" si="117"/>
        <v>1149377.2850796136</v>
      </c>
      <c r="BI928">
        <f t="shared" si="118"/>
        <v>0</v>
      </c>
      <c r="BJ928" s="90">
        <f t="shared" si="119"/>
        <v>1</v>
      </c>
      <c r="BP928" s="206">
        <f t="shared" si="122"/>
        <v>1149377.2850796136</v>
      </c>
    </row>
    <row r="929" spans="1:68">
      <c r="A929" s="11">
        <v>923</v>
      </c>
      <c r="C929" s="25">
        <v>0.92622418271402696</v>
      </c>
      <c r="D929" s="25">
        <v>7.3775817285973017E-2</v>
      </c>
      <c r="E929" s="426" t="e">
        <v>#REF!</v>
      </c>
      <c r="F929" s="25">
        <v>0.85423297392238284</v>
      </c>
      <c r="G929" s="25">
        <v>0.14576702607761716</v>
      </c>
      <c r="H929" s="426" t="e">
        <v>#REF!</v>
      </c>
      <c r="I929" s="25">
        <v>0.76202445181142819</v>
      </c>
      <c r="J929" s="25">
        <v>0.23797554818857178</v>
      </c>
      <c r="K929" s="426" t="e">
        <v>#REF!</v>
      </c>
      <c r="L929" s="25">
        <v>0.18725861981796682</v>
      </c>
      <c r="M929" s="25">
        <v>0.49929116775682453</v>
      </c>
      <c r="N929" s="25">
        <v>0.3134502124252086</v>
      </c>
      <c r="O929" s="25">
        <v>-11.031914143356412</v>
      </c>
      <c r="P929" s="25">
        <v>3.2363950049573431E-2</v>
      </c>
      <c r="Q929" s="25">
        <v>6.2984100195516914E-5</v>
      </c>
      <c r="R929" s="25">
        <v>1.0676169536129227</v>
      </c>
      <c r="S929" s="146"/>
      <c r="T929">
        <v>0.92207283430606557</v>
      </c>
      <c r="U929">
        <v>0.45073703249463537</v>
      </c>
      <c r="V929">
        <v>0.31799877496309698</v>
      </c>
      <c r="W929">
        <v>1</v>
      </c>
      <c r="Y929" s="2">
        <v>308.72873974130198</v>
      </c>
      <c r="Z929" s="2">
        <v>164.24054639839272</v>
      </c>
      <c r="AA929" s="2">
        <v>2135.2686286224939</v>
      </c>
      <c r="AB929" s="2">
        <v>12290.372848979019</v>
      </c>
      <c r="AC929" s="2">
        <v>154.0669930262537</v>
      </c>
      <c r="AD929" s="2">
        <v>586.23497251855827</v>
      </c>
      <c r="AE929" s="2">
        <v>528.24186446856243</v>
      </c>
      <c r="AF929" s="2">
        <v>971.93654594566794</v>
      </c>
      <c r="AG929" s="2">
        <v>149.71184574023013</v>
      </c>
      <c r="AH929" s="2">
        <v>606.0575791909198</v>
      </c>
      <c r="AI929" s="2">
        <v>768768.35692749417</v>
      </c>
      <c r="AJ929" s="2">
        <v>741557.11048582103</v>
      </c>
      <c r="AL929" s="25">
        <v>0.92520141967442793</v>
      </c>
      <c r="AM929" s="25">
        <v>0.92259418432745677</v>
      </c>
      <c r="AN929" s="25">
        <v>0.91103923249618535</v>
      </c>
      <c r="AO929" s="25">
        <v>0.86753917411454062</v>
      </c>
      <c r="AP929" s="25">
        <v>0.70154841519933553</v>
      </c>
      <c r="AQ929" s="25">
        <v>0.92520141967442793</v>
      </c>
      <c r="AR929" s="25">
        <v>0.92259418432745677</v>
      </c>
      <c r="AS929" s="25">
        <v>0.91103923249618535</v>
      </c>
      <c r="AT929" s="25">
        <v>0.86753917411454062</v>
      </c>
      <c r="AU929" s="25">
        <v>0.70154841519933553</v>
      </c>
      <c r="AW929" s="1">
        <v>13.530505734966649</v>
      </c>
      <c r="AX929" s="1">
        <v>15.417355174189014</v>
      </c>
      <c r="AY929" s="2">
        <v>2922740.8251378667</v>
      </c>
      <c r="AZ929" s="1">
        <v>15.672499395533013</v>
      </c>
      <c r="BA929" s="1">
        <v>17.507794579288539</v>
      </c>
      <c r="BB929" s="2">
        <v>2250591.3045239439</v>
      </c>
      <c r="BC929" s="2">
        <f t="shared" si="120"/>
        <v>-672149.52061392274</v>
      </c>
      <c r="BD929" s="242">
        <f t="shared" si="121"/>
        <v>2.1419936605663636</v>
      </c>
      <c r="BE929" s="510">
        <f t="shared" si="115"/>
        <v>-313796.22311122995</v>
      </c>
      <c r="BF929" s="161">
        <f t="shared" si="116"/>
        <v>-757859.90754320286</v>
      </c>
      <c r="BG929" s="2">
        <f t="shared" si="117"/>
        <v>257008.59876133827</v>
      </c>
      <c r="BI929">
        <f t="shared" si="118"/>
        <v>0</v>
      </c>
      <c r="BJ929" s="90">
        <f t="shared" si="119"/>
        <v>1</v>
      </c>
      <c r="BP929" s="206">
        <f t="shared" si="122"/>
        <v>257008.59876133827</v>
      </c>
    </row>
    <row r="930" spans="1:68">
      <c r="A930" s="11">
        <v>924</v>
      </c>
      <c r="C930" s="25">
        <v>0.92143825933982659</v>
      </c>
      <c r="D930" s="25">
        <v>7.8561740660173435E-2</v>
      </c>
      <c r="E930" s="426" t="e">
        <v>#REF!</v>
      </c>
      <c r="F930" s="25">
        <v>0.85549481071879907</v>
      </c>
      <c r="G930" s="25">
        <v>0.14450518928120096</v>
      </c>
      <c r="H930" s="426" t="e">
        <v>#REF!</v>
      </c>
      <c r="I930" s="25">
        <v>0.74461126985454629</v>
      </c>
      <c r="J930" s="25">
        <v>0.25538873014545371</v>
      </c>
      <c r="K930" s="426" t="e">
        <v>#REF!</v>
      </c>
      <c r="L930" s="25">
        <v>0.13198297185299318</v>
      </c>
      <c r="M930" s="25">
        <v>0.50476876117577418</v>
      </c>
      <c r="N930" s="25">
        <v>0.36324826697123264</v>
      </c>
      <c r="O930" s="25">
        <v>-11.358572437367336</v>
      </c>
      <c r="P930" s="25">
        <v>3.3950477074976296E-2</v>
      </c>
      <c r="Q930" s="25">
        <v>4.8562817095613142E-5</v>
      </c>
      <c r="R930" s="25">
        <v>1.1004231378111591</v>
      </c>
      <c r="S930" s="146"/>
      <c r="T930">
        <v>1.0319286899142399</v>
      </c>
      <c r="U930">
        <v>0.44967154652403873</v>
      </c>
      <c r="V930">
        <v>0.33956233509826689</v>
      </c>
      <c r="W930">
        <v>1</v>
      </c>
      <c r="Y930" s="2">
        <v>193.37826494347087</v>
      </c>
      <c r="Z930" s="2">
        <v>1554.7047345981114</v>
      </c>
      <c r="AA930" s="2">
        <v>826.38839397223956</v>
      </c>
      <c r="AB930" s="2">
        <v>847.90249444281199</v>
      </c>
      <c r="AC930" s="2">
        <v>5078.5046831945101</v>
      </c>
      <c r="AD930" s="2">
        <v>1363.5936813849789</v>
      </c>
      <c r="AE930" s="2">
        <v>615.02185748969146</v>
      </c>
      <c r="AF930" s="2">
        <v>999.05614569074248</v>
      </c>
      <c r="AG930" s="2">
        <v>241.99145280496379</v>
      </c>
      <c r="AH930" s="2">
        <v>719.63279870356132</v>
      </c>
      <c r="AI930" s="2">
        <v>510146.77486144059</v>
      </c>
      <c r="AJ930" s="2">
        <v>472985.24959923414</v>
      </c>
      <c r="AL930" s="25">
        <v>0.91189425399020752</v>
      </c>
      <c r="AM930" s="25">
        <v>0.91520667528969035</v>
      </c>
      <c r="AN930" s="25">
        <v>0.91430231344767887</v>
      </c>
      <c r="AO930" s="25">
        <v>0.88211628320724977</v>
      </c>
      <c r="AP930" s="25">
        <v>0.64324793986165119</v>
      </c>
      <c r="AQ930" s="25">
        <v>0.91189425399020752</v>
      </c>
      <c r="AR930" s="25">
        <v>0.91520667528969035</v>
      </c>
      <c r="AS930" s="25">
        <v>0.91430231344767887</v>
      </c>
      <c r="AT930" s="25">
        <v>0.88211628320724977</v>
      </c>
      <c r="AU930" s="25">
        <v>0.64324793986165119</v>
      </c>
      <c r="AW930" s="1">
        <v>13.14734038998497</v>
      </c>
      <c r="AX930" s="1">
        <v>15.192281430129766</v>
      </c>
      <c r="AY930" s="2">
        <v>1708091.0891322454</v>
      </c>
      <c r="AZ930" s="1">
        <v>15.036795526030211</v>
      </c>
      <c r="BA930" s="1">
        <v>17.041944167083972</v>
      </c>
      <c r="BB930" s="2">
        <v>1243236.6876522258</v>
      </c>
      <c r="BC930" s="2">
        <f t="shared" si="120"/>
        <v>-464854.40148001956</v>
      </c>
      <c r="BD930" s="242">
        <f t="shared" si="121"/>
        <v>1.8894551360452407</v>
      </c>
      <c r="BE930" s="510">
        <f t="shared" si="115"/>
        <v>-246025.63596878608</v>
      </c>
      <c r="BF930" s="161">
        <f t="shared" si="116"/>
        <v>395483.37326535</v>
      </c>
      <c r="BG930" s="2">
        <f t="shared" si="117"/>
        <v>1162650.596512608</v>
      </c>
      <c r="BI930">
        <f t="shared" si="118"/>
        <v>0</v>
      </c>
      <c r="BJ930" s="90">
        <f t="shared" si="119"/>
        <v>1</v>
      </c>
      <c r="BP930" s="206">
        <f t="shared" si="122"/>
        <v>1162650.596512608</v>
      </c>
    </row>
    <row r="931" spans="1:68">
      <c r="A931" s="11">
        <v>925</v>
      </c>
      <c r="C931" s="25">
        <v>0.91196760770674823</v>
      </c>
      <c r="D931" s="25">
        <v>8.8032392293251799E-2</v>
      </c>
      <c r="E931" s="426" t="e">
        <v>#REF!</v>
      </c>
      <c r="F931" s="25">
        <v>0.85506166545136197</v>
      </c>
      <c r="G931" s="25">
        <v>0.14493833454863803</v>
      </c>
      <c r="H931" s="426" t="e">
        <v>#REF!</v>
      </c>
      <c r="I931" s="25">
        <v>0.72951100210238429</v>
      </c>
      <c r="J931" s="25">
        <v>0.27048899789761577</v>
      </c>
      <c r="K931" s="426" t="e">
        <v>#REF!</v>
      </c>
      <c r="L931" s="25">
        <v>0.12233390883606776</v>
      </c>
      <c r="M931" s="25">
        <v>0.49956691058419056</v>
      </c>
      <c r="N931" s="25">
        <v>0.37809918057974168</v>
      </c>
      <c r="O931" s="25">
        <v>-10.553016646209198</v>
      </c>
      <c r="P931" s="25">
        <v>3.1358980290910408E-2</v>
      </c>
      <c r="Q931" s="25">
        <v>9.7472577689074438E-5</v>
      </c>
      <c r="R931" s="25">
        <v>1.0155927279711738</v>
      </c>
      <c r="S931" s="146"/>
      <c r="T931">
        <v>1.0701844491442685</v>
      </c>
      <c r="U931">
        <v>0.44854980881587375</v>
      </c>
      <c r="V931">
        <v>0.36126515336233078</v>
      </c>
      <c r="W931">
        <v>1</v>
      </c>
      <c r="Y931" s="2">
        <v>422.52302619728829</v>
      </c>
      <c r="Z931" s="2">
        <v>1632.6850837253166</v>
      </c>
      <c r="AA931" s="2">
        <v>976.83090477365181</v>
      </c>
      <c r="AB931" s="2">
        <v>5941.0199142540187</v>
      </c>
      <c r="AC931" s="2">
        <v>547.64881824840575</v>
      </c>
      <c r="AD931" s="2">
        <v>2410.1950766906571</v>
      </c>
      <c r="AE931" s="2">
        <v>565.10707283613613</v>
      </c>
      <c r="AF931" s="2">
        <v>1099.7448718856299</v>
      </c>
      <c r="AG931" s="2">
        <v>160.97401294890381</v>
      </c>
      <c r="AH931" s="2">
        <v>289.09866460894347</v>
      </c>
      <c r="AI931" s="2">
        <v>393001.42204856646</v>
      </c>
      <c r="AJ931" s="2">
        <v>359843.64607089892</v>
      </c>
      <c r="AL931" s="25">
        <v>0.919290917358347</v>
      </c>
      <c r="AM931" s="25">
        <v>0.91994863857517939</v>
      </c>
      <c r="AN931" s="25">
        <v>0.90553374054346469</v>
      </c>
      <c r="AO931" s="25">
        <v>0.84856122020091018</v>
      </c>
      <c r="AP931" s="25">
        <v>0.66169014952561289</v>
      </c>
      <c r="AQ931" s="25">
        <v>0.919290917358347</v>
      </c>
      <c r="AR931" s="25">
        <v>0.91994863857517939</v>
      </c>
      <c r="AS931" s="25">
        <v>0.90553374054346469</v>
      </c>
      <c r="AT931" s="25">
        <v>0.84856122020091018</v>
      </c>
      <c r="AU931" s="25">
        <v>0.66169014952561289</v>
      </c>
      <c r="AW931" s="1">
        <v>12.987358106922683</v>
      </c>
      <c r="AX931" s="1">
        <v>14.952838810316903</v>
      </c>
      <c r="AY931" s="2">
        <v>1316146.0926693457</v>
      </c>
      <c r="AZ931" s="1">
        <v>14.787459576492306</v>
      </c>
      <c r="BA931" s="1">
        <v>16.725412536180524</v>
      </c>
      <c r="BB931" s="2">
        <v>1127730.6096412174</v>
      </c>
      <c r="BC931" s="2">
        <f t="shared" si="120"/>
        <v>-188415.48302812828</v>
      </c>
      <c r="BD931" s="242">
        <f t="shared" si="121"/>
        <v>1.8001014695696238</v>
      </c>
      <c r="BE931" s="510">
        <f t="shared" si="115"/>
        <v>-104669.36792911762</v>
      </c>
      <c r="BF931" s="161">
        <f t="shared" si="116"/>
        <v>761831.20443828357</v>
      </c>
      <c r="BG931" s="2">
        <f t="shared" si="117"/>
        <v>1238262.9225975515</v>
      </c>
      <c r="BI931">
        <f t="shared" si="118"/>
        <v>0</v>
      </c>
      <c r="BJ931" s="90">
        <f t="shared" si="119"/>
        <v>1</v>
      </c>
      <c r="BP931" s="206">
        <f t="shared" si="122"/>
        <v>1238262.9225975515</v>
      </c>
    </row>
    <row r="932" spans="1:68">
      <c r="A932" s="11">
        <v>926</v>
      </c>
      <c r="C932" s="25">
        <v>0.9257034054853559</v>
      </c>
      <c r="D932" s="25">
        <v>7.4296594514644113E-2</v>
      </c>
      <c r="E932" s="426" t="e">
        <v>#REF!</v>
      </c>
      <c r="F932" s="25">
        <v>0.85456732529793422</v>
      </c>
      <c r="G932" s="25">
        <v>0.14543267470206572</v>
      </c>
      <c r="H932" s="426" t="e">
        <v>#REF!</v>
      </c>
      <c r="I932" s="25">
        <v>0.75846436019300878</v>
      </c>
      <c r="J932" s="25">
        <v>0.24153563980699122</v>
      </c>
      <c r="K932" s="426" t="e">
        <v>#REF!</v>
      </c>
      <c r="L932" s="25">
        <v>0.15318285289413713</v>
      </c>
      <c r="M932" s="25">
        <v>0.50037080106264953</v>
      </c>
      <c r="N932" s="25">
        <v>0.34644634604321334</v>
      </c>
      <c r="O932" s="25">
        <v>-11.604565790266575</v>
      </c>
      <c r="P932" s="25">
        <v>3.6150731962391554E-2</v>
      </c>
      <c r="Q932" s="25">
        <v>4.1648923007620223E-5</v>
      </c>
      <c r="R932" s="25">
        <v>1.1187150696731027</v>
      </c>
      <c r="S932" s="146"/>
      <c r="T932">
        <v>0.93624809531162001</v>
      </c>
      <c r="U932">
        <v>0.45452108672130626</v>
      </c>
      <c r="V932">
        <v>0.32281294820833384</v>
      </c>
      <c r="W932">
        <v>1</v>
      </c>
      <c r="Y932" s="2">
        <v>475.08288417439957</v>
      </c>
      <c r="Z932" s="2">
        <v>899.37943104018495</v>
      </c>
      <c r="AA932" s="2">
        <v>213.95972829385119</v>
      </c>
      <c r="AB932" s="2">
        <v>5150.3703052220253</v>
      </c>
      <c r="AC932" s="2">
        <v>295.4558760797878</v>
      </c>
      <c r="AD932" s="2">
        <v>432.82958979526023</v>
      </c>
      <c r="AE932" s="2">
        <v>533.49987248767889</v>
      </c>
      <c r="AF932" s="2">
        <v>957.34321375282695</v>
      </c>
      <c r="AG932" s="2">
        <v>104.47943895674001</v>
      </c>
      <c r="AH932" s="2">
        <v>144.03905917023803</v>
      </c>
      <c r="AI932" s="2">
        <v>357017.8757393125</v>
      </c>
      <c r="AJ932" s="2">
        <v>320792.81355017668</v>
      </c>
      <c r="AL932" s="25">
        <v>0.91666784456036376</v>
      </c>
      <c r="AM932" s="25">
        <v>0.91479290742371888</v>
      </c>
      <c r="AN932" s="25">
        <v>0.9076616308820713</v>
      </c>
      <c r="AO932" s="25">
        <v>0.81200589289706104</v>
      </c>
      <c r="AP932" s="25">
        <v>0.74341152008681166</v>
      </c>
      <c r="AQ932" s="25">
        <v>0.91666784456036376</v>
      </c>
      <c r="AR932" s="25">
        <v>0.91479290742371888</v>
      </c>
      <c r="AS932" s="25">
        <v>0.9076616308820713</v>
      </c>
      <c r="AT932" s="25">
        <v>0.81200589289706104</v>
      </c>
      <c r="AU932" s="25">
        <v>0.74341152008681166</v>
      </c>
      <c r="AW932" s="1">
        <v>13.321804623536149</v>
      </c>
      <c r="AX932" s="1">
        <v>15.147142322602852</v>
      </c>
      <c r="AY932" s="2">
        <v>1169559.7236908667</v>
      </c>
      <c r="AZ932" s="1">
        <v>15.421867031003726</v>
      </c>
      <c r="BA932" s="1">
        <v>17.26894194440035</v>
      </c>
      <c r="BB932" s="2">
        <v>897159.01815058885</v>
      </c>
      <c r="BC932" s="2">
        <f t="shared" si="120"/>
        <v>-272400.70554027788</v>
      </c>
      <c r="BD932" s="242">
        <f t="shared" si="121"/>
        <v>2.1000624074675773</v>
      </c>
      <c r="BE932" s="510">
        <f t="shared" si="115"/>
        <v>-129710.7669618068</v>
      </c>
      <c r="BF932" s="161">
        <f t="shared" si="116"/>
        <v>961929.01607491705</v>
      </c>
      <c r="BG932" s="2">
        <f t="shared" si="117"/>
        <v>1570339.7068100073</v>
      </c>
      <c r="BI932">
        <f t="shared" si="118"/>
        <v>0</v>
      </c>
      <c r="BJ932" s="90">
        <f t="shared" si="119"/>
        <v>1</v>
      </c>
      <c r="BP932" s="206">
        <f t="shared" si="122"/>
        <v>1570339.7068100073</v>
      </c>
    </row>
    <row r="933" spans="1:68">
      <c r="A933" s="11">
        <v>927</v>
      </c>
      <c r="C933" s="25">
        <v>0.91813979659526501</v>
      </c>
      <c r="D933" s="25">
        <v>8.186020340473503E-2</v>
      </c>
      <c r="E933" s="426" t="e">
        <v>#REF!</v>
      </c>
      <c r="F933" s="25">
        <v>0.8538683388573014</v>
      </c>
      <c r="G933" s="25">
        <v>0.1461316611426986</v>
      </c>
      <c r="H933" s="426" t="e">
        <v>#REF!</v>
      </c>
      <c r="I933" s="25">
        <v>0.75752753153641317</v>
      </c>
      <c r="J933" s="25">
        <v>0.24247246846358686</v>
      </c>
      <c r="K933" s="426" t="e">
        <v>#REF!</v>
      </c>
      <c r="L933" s="25">
        <v>0.13499013630715961</v>
      </c>
      <c r="M933" s="25">
        <v>0.50559729398269204</v>
      </c>
      <c r="N933" s="25">
        <v>0.35941256971014834</v>
      </c>
      <c r="O933" s="25">
        <v>-11.203531671498256</v>
      </c>
      <c r="P933" s="25">
        <v>3.8154792445105945E-2</v>
      </c>
      <c r="Q933" s="25">
        <v>6.7658985500568678E-5</v>
      </c>
      <c r="R933" s="25">
        <v>1.0556508869076655</v>
      </c>
      <c r="S933" s="146"/>
      <c r="T933">
        <v>1.0410026300810624</v>
      </c>
      <c r="U933">
        <v>0.45176026255912138</v>
      </c>
      <c r="V933">
        <v>0.32278359925381561</v>
      </c>
      <c r="W933">
        <v>1</v>
      </c>
      <c r="Y933" s="2">
        <v>652.45739551807424</v>
      </c>
      <c r="Z933" s="2">
        <v>264.72090793681019</v>
      </c>
      <c r="AA933" s="2">
        <v>1352.850734143215</v>
      </c>
      <c r="AB933" s="2">
        <v>9410.3360708297059</v>
      </c>
      <c r="AC933" s="2">
        <v>1060.6682477695661</v>
      </c>
      <c r="AD933" s="2">
        <v>77.02850381028351</v>
      </c>
      <c r="AE933" s="2">
        <v>535.82400894483271</v>
      </c>
      <c r="AF933" s="2">
        <v>602.44424427661011</v>
      </c>
      <c r="AG933" s="2">
        <v>145.02129737941593</v>
      </c>
      <c r="AH933" s="2">
        <v>303.33162877366669</v>
      </c>
      <c r="AI933" s="2">
        <v>438079.84106392023</v>
      </c>
      <c r="AJ933" s="2">
        <v>414639.4373832214</v>
      </c>
      <c r="AL933" s="25">
        <v>0.91448067885011597</v>
      </c>
      <c r="AM933" s="25">
        <v>0.91786232253452682</v>
      </c>
      <c r="AN933" s="25">
        <v>0.9077547140040042</v>
      </c>
      <c r="AO933" s="25">
        <v>0.83933777303426316</v>
      </c>
      <c r="AP933" s="25">
        <v>0.70132796947735998</v>
      </c>
      <c r="AQ933" s="25">
        <v>0.91448067885011597</v>
      </c>
      <c r="AR933" s="25">
        <v>0.91786232253452682</v>
      </c>
      <c r="AS933" s="25">
        <v>0.9077547140040042</v>
      </c>
      <c r="AT933" s="25">
        <v>0.83933777303426316</v>
      </c>
      <c r="AU933" s="25">
        <v>0.70132796947735998</v>
      </c>
      <c r="AW933" s="1">
        <v>13.264474460858024</v>
      </c>
      <c r="AX933" s="1">
        <v>15.208913854495274</v>
      </c>
      <c r="AY933" s="2">
        <v>1527841.2110832401</v>
      </c>
      <c r="AZ933" s="1">
        <v>15.145287958424957</v>
      </c>
      <c r="BA933" s="1">
        <v>17.076565622462098</v>
      </c>
      <c r="BB933" s="2">
        <v>1274025.9913524513</v>
      </c>
      <c r="BC933" s="2">
        <f t="shared" si="120"/>
        <v>-253815.21973078884</v>
      </c>
      <c r="BD933" s="242">
        <f t="shared" si="121"/>
        <v>1.8808134975669333</v>
      </c>
      <c r="BE933" s="510">
        <f t="shared" si="115"/>
        <v>-134949.70131761095</v>
      </c>
      <c r="BF933" s="161">
        <f t="shared" si="116"/>
        <v>594474.70265404345</v>
      </c>
      <c r="BG933" s="2">
        <f t="shared" si="117"/>
        <v>1149220.0819955419</v>
      </c>
      <c r="BI933">
        <f t="shared" si="118"/>
        <v>0</v>
      </c>
      <c r="BJ933" s="90">
        <f t="shared" si="119"/>
        <v>1</v>
      </c>
      <c r="BP933" s="206">
        <f t="shared" si="122"/>
        <v>1149220.0819955419</v>
      </c>
    </row>
    <row r="934" spans="1:68">
      <c r="A934" s="11">
        <v>928</v>
      </c>
      <c r="C934" s="25">
        <v>0.92483832702661783</v>
      </c>
      <c r="D934" s="25">
        <v>7.5161672973382165E-2</v>
      </c>
      <c r="E934" s="426" t="e">
        <v>#REF!</v>
      </c>
      <c r="F934" s="25">
        <v>0.85671104714654944</v>
      </c>
      <c r="G934" s="25">
        <v>0.14328895285345053</v>
      </c>
      <c r="H934" s="426" t="e">
        <v>#REF!</v>
      </c>
      <c r="I934" s="25">
        <v>0.72143598090581418</v>
      </c>
      <c r="J934" s="25">
        <v>0.27856401909418577</v>
      </c>
      <c r="K934" s="426" t="e">
        <v>#REF!</v>
      </c>
      <c r="L934" s="25">
        <v>0.15468968429732821</v>
      </c>
      <c r="M934" s="25">
        <v>0.50100139090155715</v>
      </c>
      <c r="N934" s="25">
        <v>0.34430892480111464</v>
      </c>
      <c r="O934" s="25">
        <v>-10.940408452119097</v>
      </c>
      <c r="P934" s="25">
        <v>3.3943585186394433E-2</v>
      </c>
      <c r="Q934" s="25">
        <v>7.3753812121989324E-5</v>
      </c>
      <c r="R934" s="25">
        <v>1.0482795649337211</v>
      </c>
      <c r="S934" s="146"/>
      <c r="T934">
        <v>1.0032755167025034</v>
      </c>
      <c r="U934">
        <v>0.44548890165103905</v>
      </c>
      <c r="V934">
        <v>0.37138128879783722</v>
      </c>
      <c r="W934">
        <v>1</v>
      </c>
      <c r="Y934" s="2">
        <v>1140.5971783212246</v>
      </c>
      <c r="Z934" s="2">
        <v>6054.4963787421812</v>
      </c>
      <c r="AA934" s="2">
        <v>402.21874875806895</v>
      </c>
      <c r="AB934" s="2">
        <v>2310.2958819863657</v>
      </c>
      <c r="AC934" s="2">
        <v>776.5194014390687</v>
      </c>
      <c r="AD934" s="2">
        <v>374.14394509340622</v>
      </c>
      <c r="AE934" s="2">
        <v>554.73858293531805</v>
      </c>
      <c r="AF934" s="2">
        <v>1141.4804017890199</v>
      </c>
      <c r="AG934" s="2">
        <v>121.38360599158877</v>
      </c>
      <c r="AH934" s="2">
        <v>326.14218432892034</v>
      </c>
      <c r="AI934" s="2">
        <v>539075.46358589851</v>
      </c>
      <c r="AJ934" s="2">
        <v>506241.6064220632</v>
      </c>
      <c r="AL934" s="25">
        <v>0.91320397762417305</v>
      </c>
      <c r="AM934" s="25">
        <v>0.91410068679260581</v>
      </c>
      <c r="AN934" s="25">
        <v>0.90849226845829312</v>
      </c>
      <c r="AO934" s="25">
        <v>0.81687703446069837</v>
      </c>
      <c r="AP934" s="25">
        <v>0.72290703242155208</v>
      </c>
      <c r="AQ934" s="25">
        <v>0.91320397762417305</v>
      </c>
      <c r="AR934" s="25">
        <v>0.91410068679260581</v>
      </c>
      <c r="AS934" s="25">
        <v>0.90849226845829312</v>
      </c>
      <c r="AT934" s="25">
        <v>0.81687703446069837</v>
      </c>
      <c r="AU934" s="25">
        <v>0.72290703242155208</v>
      </c>
      <c r="AW934" s="1">
        <v>13.499433621721053</v>
      </c>
      <c r="AX934" s="1">
        <v>15.440561456162655</v>
      </c>
      <c r="AY934" s="2">
        <v>1941378.074036224</v>
      </c>
      <c r="AZ934" s="1">
        <v>15.276659871720883</v>
      </c>
      <c r="BA934" s="1">
        <v>17.215658026503828</v>
      </c>
      <c r="BB934" s="2">
        <v>1400613.9140386207</v>
      </c>
      <c r="BC934" s="2">
        <f t="shared" si="120"/>
        <v>-540764.15999760339</v>
      </c>
      <c r="BD934" s="242">
        <f t="shared" si="121"/>
        <v>1.7772262499998295</v>
      </c>
      <c r="BE934" s="510">
        <f t="shared" si="115"/>
        <v>-304274.23632621637</v>
      </c>
      <c r="BF934" s="161">
        <f t="shared" si="116"/>
        <v>218531.30543914461</v>
      </c>
      <c r="BG934" s="2">
        <f t="shared" si="117"/>
        <v>1043651.6654367207</v>
      </c>
      <c r="BI934">
        <f t="shared" si="118"/>
        <v>0</v>
      </c>
      <c r="BJ934" s="90">
        <f t="shared" si="119"/>
        <v>1</v>
      </c>
      <c r="BP934" s="206">
        <f t="shared" si="122"/>
        <v>1043651.6654367207</v>
      </c>
    </row>
    <row r="935" spans="1:68">
      <c r="A935" s="11">
        <v>929</v>
      </c>
      <c r="C935" s="25">
        <v>0.9162969370470806</v>
      </c>
      <c r="D935" s="25">
        <v>8.3703062952919363E-2</v>
      </c>
      <c r="E935" s="426" t="e">
        <v>#REF!</v>
      </c>
      <c r="F935" s="25">
        <v>0.85346436035929008</v>
      </c>
      <c r="G935" s="25">
        <v>0.14653563964070992</v>
      </c>
      <c r="H935" s="426" t="e">
        <v>#REF!</v>
      </c>
      <c r="I935" s="25">
        <v>0.76903863771450154</v>
      </c>
      <c r="J935" s="25">
        <v>0.23096136228549849</v>
      </c>
      <c r="K935" s="426" t="e">
        <v>#REF!</v>
      </c>
      <c r="L935" s="25">
        <v>0.15630926617932051</v>
      </c>
      <c r="M935" s="25">
        <v>0.5009549303187657</v>
      </c>
      <c r="N935" s="25">
        <v>0.34273580350191379</v>
      </c>
      <c r="O935" s="25">
        <v>-11.266830829973859</v>
      </c>
      <c r="P935" s="25">
        <v>3.5166900147007303E-2</v>
      </c>
      <c r="Q935" s="25">
        <v>5.6018922428285107E-5</v>
      </c>
      <c r="R935" s="25">
        <v>1.0772921312641919</v>
      </c>
      <c r="S935" s="146"/>
      <c r="T935">
        <v>1.0843667725031072</v>
      </c>
      <c r="U935">
        <v>0.45305021822605956</v>
      </c>
      <c r="V935">
        <v>0.30921761879234899</v>
      </c>
      <c r="W935">
        <v>1</v>
      </c>
      <c r="Y935" s="2">
        <v>1333.0430922951109</v>
      </c>
      <c r="Z935" s="2">
        <v>581.91899526714121</v>
      </c>
      <c r="AA935" s="2">
        <v>1513.6879801472678</v>
      </c>
      <c r="AB935" s="2">
        <v>7105.6538325535912</v>
      </c>
      <c r="AC935" s="2">
        <v>109.97180466226011</v>
      </c>
      <c r="AD935" s="2">
        <v>1529.1746647354944</v>
      </c>
      <c r="AE935" s="2">
        <v>612.37673341714242</v>
      </c>
      <c r="AF935" s="2">
        <v>1026.9369498567419</v>
      </c>
      <c r="AG935" s="2">
        <v>101.02098239984743</v>
      </c>
      <c r="AH935" s="2">
        <v>436.76612328984493</v>
      </c>
      <c r="AI935" s="2">
        <v>677639.45352826617</v>
      </c>
      <c r="AJ935" s="2">
        <v>632646.14110253379</v>
      </c>
      <c r="AL935" s="25">
        <v>0.91721485975461592</v>
      </c>
      <c r="AM935" s="25">
        <v>0.91364242303597432</v>
      </c>
      <c r="AN935" s="25">
        <v>0.90937635076380841</v>
      </c>
      <c r="AO935" s="25">
        <v>0.87799415737101327</v>
      </c>
      <c r="AP935" s="25">
        <v>0.67285498815779832</v>
      </c>
      <c r="AQ935" s="25">
        <v>0.91721485975461592</v>
      </c>
      <c r="AR935" s="25">
        <v>0.91364242303597432</v>
      </c>
      <c r="AS935" s="25">
        <v>0.90937635076380841</v>
      </c>
      <c r="AT935" s="25">
        <v>0.87799415737101327</v>
      </c>
      <c r="AU935" s="25">
        <v>0.67285498815779832</v>
      </c>
      <c r="AW935" s="1">
        <v>13.355135464127665</v>
      </c>
      <c r="AX935" s="1">
        <v>15.350901792107772</v>
      </c>
      <c r="AY935" s="2">
        <v>2353001.8667110531</v>
      </c>
      <c r="AZ935" s="1">
        <v>15.165238016127857</v>
      </c>
      <c r="BA935" s="1">
        <v>17.135555008350654</v>
      </c>
      <c r="BB935" s="2">
        <v>1884035.9085146505</v>
      </c>
      <c r="BC935" s="2">
        <f t="shared" si="120"/>
        <v>-468965.95819640253</v>
      </c>
      <c r="BD935" s="242">
        <f t="shared" si="121"/>
        <v>1.8101025520001919</v>
      </c>
      <c r="BE935" s="510">
        <f t="shared" si="115"/>
        <v>-259082.53522883978</v>
      </c>
      <c r="BF935" s="161">
        <f t="shared" si="116"/>
        <v>-216180.19245062675</v>
      </c>
      <c r="BG935" s="2">
        <f t="shared" si="117"/>
        <v>542402.17406580644</v>
      </c>
      <c r="BI935">
        <f t="shared" si="118"/>
        <v>0</v>
      </c>
      <c r="BJ935" s="90">
        <f t="shared" si="119"/>
        <v>1</v>
      </c>
      <c r="BP935" s="206">
        <f t="shared" si="122"/>
        <v>542402.17406580644</v>
      </c>
    </row>
    <row r="936" spans="1:68">
      <c r="A936" s="11">
        <v>930</v>
      </c>
      <c r="C936" s="25">
        <v>0.92016340812914876</v>
      </c>
      <c r="D936" s="25">
        <v>7.9836591870851181E-2</v>
      </c>
      <c r="E936" s="426" t="e">
        <v>#REF!</v>
      </c>
      <c r="F936" s="25">
        <v>0.85795949023570428</v>
      </c>
      <c r="G936" s="25">
        <v>0.14204050976429575</v>
      </c>
      <c r="H936" s="426" t="e">
        <v>#REF!</v>
      </c>
      <c r="I936" s="25">
        <v>0.77460999890601367</v>
      </c>
      <c r="J936" s="25">
        <v>0.22539000109398633</v>
      </c>
      <c r="K936" s="426" t="e">
        <v>#REF!</v>
      </c>
      <c r="L936" s="25">
        <v>6.6445793813596388E-2</v>
      </c>
      <c r="M936" s="25">
        <v>0.50371493142113954</v>
      </c>
      <c r="N936" s="25">
        <v>0.42983927476526407</v>
      </c>
      <c r="O936" s="25">
        <v>-11.570484808116575</v>
      </c>
      <c r="P936" s="25">
        <v>3.7710900619495773E-2</v>
      </c>
      <c r="Q936" s="25">
        <v>4.6011141600440131E-5</v>
      </c>
      <c r="R936" s="25">
        <v>1.1004236483017316</v>
      </c>
      <c r="S936" s="146"/>
      <c r="T936">
        <v>1.0624270700980101</v>
      </c>
      <c r="U936">
        <v>0.44682541022278283</v>
      </c>
      <c r="V936">
        <v>0.29839201043404945</v>
      </c>
      <c r="W936">
        <v>1</v>
      </c>
      <c r="Y936" s="2">
        <v>38.800155332622126</v>
      </c>
      <c r="Z936" s="2">
        <v>8413.5797420744075</v>
      </c>
      <c r="AA936" s="2">
        <v>1751.769116096305</v>
      </c>
      <c r="AB936" s="2">
        <v>2046.2044186950811</v>
      </c>
      <c r="AC936" s="2">
        <v>4.564937724674901</v>
      </c>
      <c r="AD936" s="2">
        <v>2091.0414685368019</v>
      </c>
      <c r="AE936" s="2">
        <v>554.39658982041828</v>
      </c>
      <c r="AF936" s="2">
        <v>1115.4178665953232</v>
      </c>
      <c r="AG936" s="2">
        <v>123.44375710708296</v>
      </c>
      <c r="AH936" s="2">
        <v>356.69164573229813</v>
      </c>
      <c r="AI936" s="2">
        <v>557181.69973865501</v>
      </c>
      <c r="AJ936" s="2">
        <v>524236.3765095683</v>
      </c>
      <c r="AL936" s="25">
        <v>0.92149013195548379</v>
      </c>
      <c r="AM936" s="25">
        <v>0.92132833477502396</v>
      </c>
      <c r="AN936" s="25">
        <v>0.9049900461702497</v>
      </c>
      <c r="AO936" s="25">
        <v>0.8629711094829402</v>
      </c>
      <c r="AP936" s="25">
        <v>0.69345453491379239</v>
      </c>
      <c r="AQ936" s="25">
        <v>0.92149013195548379</v>
      </c>
      <c r="AR936" s="25">
        <v>0.92132833477502396</v>
      </c>
      <c r="AS936" s="25">
        <v>0.9049900461702497</v>
      </c>
      <c r="AT936" s="25">
        <v>0.8629711094829402</v>
      </c>
      <c r="AU936" s="25">
        <v>0.69345453491379239</v>
      </c>
      <c r="AW936" s="1">
        <v>13.148221971834831</v>
      </c>
      <c r="AX936" s="1">
        <v>14.88179194052279</v>
      </c>
      <c r="AY936" s="2">
        <v>1660170.8467647105</v>
      </c>
      <c r="AZ936" s="1">
        <v>15.147575756551875</v>
      </c>
      <c r="BA936" s="1">
        <v>16.90486072192331</v>
      </c>
      <c r="BB936" s="2">
        <v>1215437.7354585445</v>
      </c>
      <c r="BC936" s="2">
        <f t="shared" si="120"/>
        <v>-444733.11130616604</v>
      </c>
      <c r="BD936" s="242">
        <f t="shared" si="121"/>
        <v>1.9993537847170444</v>
      </c>
      <c r="BE936" s="510">
        <f t="shared" si="115"/>
        <v>-222438.42720867245</v>
      </c>
      <c r="BF936" s="161">
        <f t="shared" si="116"/>
        <v>443544.66872886266</v>
      </c>
      <c r="BG936" s="2">
        <f t="shared" si="117"/>
        <v>1208174.3855897556</v>
      </c>
      <c r="BI936">
        <f t="shared" si="118"/>
        <v>0</v>
      </c>
      <c r="BJ936" s="90">
        <f t="shared" si="119"/>
        <v>1</v>
      </c>
      <c r="BP936" s="206">
        <f t="shared" si="122"/>
        <v>1208174.3855897556</v>
      </c>
    </row>
    <row r="937" spans="1:68">
      <c r="A937" s="11">
        <v>931</v>
      </c>
      <c r="C937" s="25">
        <v>0.91744844283036309</v>
      </c>
      <c r="D937" s="25">
        <v>8.2551557169636899E-2</v>
      </c>
      <c r="E937" s="426" t="e">
        <v>#REF!</v>
      </c>
      <c r="F937" s="25">
        <v>0.85396637646306039</v>
      </c>
      <c r="G937" s="25">
        <v>0.14603362353693963</v>
      </c>
      <c r="H937" s="426" t="e">
        <v>#REF!</v>
      </c>
      <c r="I937" s="25">
        <v>0.74950571745933547</v>
      </c>
      <c r="J937" s="25">
        <v>0.25049428254066453</v>
      </c>
      <c r="K937" s="426" t="e">
        <v>#REF!</v>
      </c>
      <c r="L937" s="25">
        <v>0.11186127538330748</v>
      </c>
      <c r="M937" s="25">
        <v>0.49790441373300615</v>
      </c>
      <c r="N937" s="25">
        <v>0.39023431088368632</v>
      </c>
      <c r="O937" s="25">
        <v>-11.298358364785008</v>
      </c>
      <c r="P937" s="25">
        <v>3.3969943696004229E-2</v>
      </c>
      <c r="Q937" s="25">
        <v>5.1619000343004415E-5</v>
      </c>
      <c r="R937" s="25">
        <v>1.0930078802940753</v>
      </c>
      <c r="S937" s="146"/>
      <c r="T937">
        <v>1.0644908909332378</v>
      </c>
      <c r="U937">
        <v>0.45754609824445042</v>
      </c>
      <c r="V937">
        <v>0.33661538704351346</v>
      </c>
      <c r="W937">
        <v>1</v>
      </c>
      <c r="Y937" s="2">
        <v>1895.7790828298466</v>
      </c>
      <c r="Z937" s="2">
        <v>2589.1812354576609</v>
      </c>
      <c r="AA937" s="2">
        <v>121.40849624816191</v>
      </c>
      <c r="AB937" s="2">
        <v>1884.6298319414143</v>
      </c>
      <c r="AC937" s="2">
        <v>234.85246698706197</v>
      </c>
      <c r="AD937" s="2">
        <v>1783.0977477495915</v>
      </c>
      <c r="AE937" s="2">
        <v>580.67793603278221</v>
      </c>
      <c r="AF937" s="2">
        <v>1155.5946287677027</v>
      </c>
      <c r="AG937" s="2">
        <v>158.94078970487735</v>
      </c>
      <c r="AH937" s="2">
        <v>420.14991791060908</v>
      </c>
      <c r="AI937" s="2">
        <v>439703.98858400941</v>
      </c>
      <c r="AJ937" s="2">
        <v>403719.55603135511</v>
      </c>
      <c r="AL937" s="25">
        <v>0.91602524678853881</v>
      </c>
      <c r="AM937" s="25">
        <v>0.9129076870306998</v>
      </c>
      <c r="AN937" s="25">
        <v>0.89662068901758074</v>
      </c>
      <c r="AO937" s="25">
        <v>0.87467978646178279</v>
      </c>
      <c r="AP937" s="25">
        <v>0.76694714047847934</v>
      </c>
      <c r="AQ937" s="25">
        <v>0.91602524678853881</v>
      </c>
      <c r="AR937" s="25">
        <v>0.9129076870306998</v>
      </c>
      <c r="AS937" s="25">
        <v>0.89662068901758074</v>
      </c>
      <c r="AT937" s="25">
        <v>0.87467978646178279</v>
      </c>
      <c r="AU937" s="25">
        <v>0.76694714047847934</v>
      </c>
      <c r="AW937" s="1">
        <v>13.29829562906153</v>
      </c>
      <c r="AX937" s="1">
        <v>14.971405936441073</v>
      </c>
      <c r="AY937" s="2">
        <v>1365014.8433964045</v>
      </c>
      <c r="AZ937" s="1">
        <v>15.049240401565914</v>
      </c>
      <c r="BA937" s="1">
        <v>16.802449930558467</v>
      </c>
      <c r="BB937" s="2">
        <v>1041941.4904938299</v>
      </c>
      <c r="BC937" s="2">
        <f t="shared" si="120"/>
        <v>-323073.35290257458</v>
      </c>
      <c r="BD937" s="242">
        <f t="shared" si="121"/>
        <v>1.7509447725043845</v>
      </c>
      <c r="BE937" s="510">
        <f t="shared" si="115"/>
        <v>-184513.73108729252</v>
      </c>
      <c r="BF937" s="161">
        <f t="shared" si="116"/>
        <v>762712.45725344005</v>
      </c>
      <c r="BG937" s="2">
        <f t="shared" si="117"/>
        <v>1365936.9737567166</v>
      </c>
      <c r="BI937">
        <f t="shared" si="118"/>
        <v>0</v>
      </c>
      <c r="BJ937" s="90">
        <f t="shared" si="119"/>
        <v>1</v>
      </c>
      <c r="BP937" s="206">
        <f t="shared" si="122"/>
        <v>1365936.9737567166</v>
      </c>
    </row>
    <row r="938" spans="1:68">
      <c r="A938" s="11">
        <v>932</v>
      </c>
      <c r="C938" s="25">
        <v>0.92985977023657074</v>
      </c>
      <c r="D938" s="25">
        <v>7.0140229763429235E-2</v>
      </c>
      <c r="E938" s="426" t="e">
        <v>#REF!</v>
      </c>
      <c r="F938" s="25">
        <v>0.85387658696633206</v>
      </c>
      <c r="G938" s="25">
        <v>0.14612341303366794</v>
      </c>
      <c r="H938" s="426" t="e">
        <v>#REF!</v>
      </c>
      <c r="I938" s="25">
        <v>0.7535017232717689</v>
      </c>
      <c r="J938" s="25">
        <v>0.24649827672823105</v>
      </c>
      <c r="K938" s="426" t="e">
        <v>#REF!</v>
      </c>
      <c r="L938" s="25">
        <v>0.16154817696991974</v>
      </c>
      <c r="M938" s="25">
        <v>0.49907719749617141</v>
      </c>
      <c r="N938" s="25">
        <v>0.33937462553390885</v>
      </c>
      <c r="O938" s="25">
        <v>-11.199612347391504</v>
      </c>
      <c r="P938" s="25">
        <v>3.3335205493017869E-2</v>
      </c>
      <c r="Q938" s="25">
        <v>5.5477461616880013E-5</v>
      </c>
      <c r="R938" s="25">
        <v>1.0848731722826728</v>
      </c>
      <c r="S938" s="146"/>
      <c r="T938">
        <v>0.93229964777531071</v>
      </c>
      <c r="U938">
        <v>0.45203674688207829</v>
      </c>
      <c r="V938">
        <v>0.3278983617365035</v>
      </c>
      <c r="W938">
        <v>1</v>
      </c>
      <c r="Y938" s="2">
        <v>755.01668422469777</v>
      </c>
      <c r="Z938" s="2">
        <v>4467.2614372624575</v>
      </c>
      <c r="AA938" s="2">
        <v>1610.0247625264694</v>
      </c>
      <c r="AB938" s="2">
        <v>2070.584181779172</v>
      </c>
      <c r="AC938" s="2">
        <v>999.99070970667356</v>
      </c>
      <c r="AD938" s="2">
        <v>6396.2668447680153</v>
      </c>
      <c r="AE938" s="2">
        <v>558.32932413704634</v>
      </c>
      <c r="AF938" s="2">
        <v>1138.4749586325058</v>
      </c>
      <c r="AG938" s="2">
        <v>173.39700129762562</v>
      </c>
      <c r="AH938" s="2">
        <v>189.25923349246389</v>
      </c>
      <c r="AI938" s="2">
        <v>569474.8744770661</v>
      </c>
      <c r="AJ938" s="2">
        <v>536641.76667751174</v>
      </c>
      <c r="AL938" s="25">
        <v>0.91135497667379373</v>
      </c>
      <c r="AM938" s="25">
        <v>0.91620453978309091</v>
      </c>
      <c r="AN938" s="25">
        <v>0.91394734662902244</v>
      </c>
      <c r="AO938" s="25">
        <v>0.86489229750767471</v>
      </c>
      <c r="AP938" s="25">
        <v>0.6590797635929444</v>
      </c>
      <c r="AQ938" s="25">
        <v>0.91135497667379373</v>
      </c>
      <c r="AR938" s="25">
        <v>0.91620453978309091</v>
      </c>
      <c r="AS938" s="25">
        <v>0.91394734662902244</v>
      </c>
      <c r="AT938" s="25">
        <v>0.86489229750767471</v>
      </c>
      <c r="AU938" s="25">
        <v>0.6590797635929444</v>
      </c>
      <c r="AW938" s="1">
        <v>13.310292407754172</v>
      </c>
      <c r="AX938" s="1">
        <v>15.381608268621809</v>
      </c>
      <c r="AY938" s="2">
        <v>2001455.3856419101</v>
      </c>
      <c r="AZ938" s="1">
        <v>15.409710356201812</v>
      </c>
      <c r="BA938" s="1">
        <v>17.427830646998174</v>
      </c>
      <c r="BB938" s="2">
        <v>1500543.5321033907</v>
      </c>
      <c r="BC938" s="2">
        <f t="shared" si="120"/>
        <v>-500911.85353851947</v>
      </c>
      <c r="BD938" s="242">
        <f t="shared" si="121"/>
        <v>2.0994179484476394</v>
      </c>
      <c r="BE938" s="510">
        <f t="shared" si="115"/>
        <v>-238595.58498530788</v>
      </c>
      <c r="BF938" s="161">
        <f t="shared" si="116"/>
        <v>128191.39959875727</v>
      </c>
      <c r="BG938" s="2">
        <f t="shared" si="117"/>
        <v>965010.12488889904</v>
      </c>
      <c r="BI938">
        <f t="shared" si="118"/>
        <v>0</v>
      </c>
      <c r="BJ938" s="90">
        <f t="shared" si="119"/>
        <v>1</v>
      </c>
      <c r="BP938" s="206">
        <f t="shared" si="122"/>
        <v>965010.12488889904</v>
      </c>
    </row>
    <row r="939" spans="1:68">
      <c r="A939" s="11">
        <v>933</v>
      </c>
      <c r="C939" s="25">
        <v>0.907873699677754</v>
      </c>
      <c r="D939" s="25">
        <v>9.2126300322246016E-2</v>
      </c>
      <c r="E939" s="426" t="e">
        <v>#REF!</v>
      </c>
      <c r="F939" s="25">
        <v>0.86222061531147198</v>
      </c>
      <c r="G939" s="25">
        <v>0.13777938468852799</v>
      </c>
      <c r="H939" s="426" t="e">
        <v>#REF!</v>
      </c>
      <c r="I939" s="25">
        <v>0.75530368796654568</v>
      </c>
      <c r="J939" s="25">
        <v>0.24469631203345429</v>
      </c>
      <c r="K939" s="426" t="e">
        <v>#REF!</v>
      </c>
      <c r="L939" s="25">
        <v>0.16145124969393415</v>
      </c>
      <c r="M939" s="25">
        <v>0.50109020659000869</v>
      </c>
      <c r="N939" s="25">
        <v>0.33745854371605716</v>
      </c>
      <c r="O939" s="25">
        <v>-10.890826557995688</v>
      </c>
      <c r="P939" s="25">
        <v>3.2909344968253276E-2</v>
      </c>
      <c r="Q939" s="25">
        <v>7.4208335982089133E-5</v>
      </c>
      <c r="R939" s="25">
        <v>1.0606672568126576</v>
      </c>
      <c r="S939" s="146"/>
      <c r="T939">
        <v>1.1600592996974595</v>
      </c>
      <c r="U939">
        <v>0.43104998096612562</v>
      </c>
      <c r="V939">
        <v>0.32643341344325405</v>
      </c>
      <c r="W939">
        <v>1</v>
      </c>
      <c r="Y939" s="2">
        <v>1253.2696536713365</v>
      </c>
      <c r="Z939" s="2">
        <v>194.66949772809571</v>
      </c>
      <c r="AA939" s="2">
        <v>610.81528681048303</v>
      </c>
      <c r="AB939" s="2">
        <v>2917.2629462370865</v>
      </c>
      <c r="AC939" s="2">
        <v>677.98802312347016</v>
      </c>
      <c r="AD939" s="2">
        <v>90.750042623472439</v>
      </c>
      <c r="AE939" s="2">
        <v>539.64484558142397</v>
      </c>
      <c r="AF939" s="2">
        <v>1140.7525408460897</v>
      </c>
      <c r="AG939" s="2">
        <v>117.45386857180434</v>
      </c>
      <c r="AH939" s="2">
        <v>459.92740073265389</v>
      </c>
      <c r="AI939" s="2">
        <v>366499.75828696229</v>
      </c>
      <c r="AJ939" s="2">
        <v>336117.28181506798</v>
      </c>
      <c r="AL939" s="25">
        <v>0.91744621205789068</v>
      </c>
      <c r="AM939" s="25">
        <v>0.91643221793553498</v>
      </c>
      <c r="AN939" s="25">
        <v>0.90142515154083114</v>
      </c>
      <c r="AO939" s="25">
        <v>0.87707888610923956</v>
      </c>
      <c r="AP939" s="25">
        <v>0.77041797942334933</v>
      </c>
      <c r="AQ939" s="25">
        <v>0.91744621205789068</v>
      </c>
      <c r="AR939" s="25">
        <v>0.91643221793553498</v>
      </c>
      <c r="AS939" s="25">
        <v>0.90142515154083114</v>
      </c>
      <c r="AT939" s="25">
        <v>0.87707888610923956</v>
      </c>
      <c r="AU939" s="25">
        <v>0.77041797942334933</v>
      </c>
      <c r="AW939" s="1">
        <v>13.484042707929321</v>
      </c>
      <c r="AX939" s="1">
        <v>15.186447457862952</v>
      </c>
      <c r="AY939" s="2">
        <v>1244547.6459188915</v>
      </c>
      <c r="AZ939" s="1">
        <v>15.146798568419772</v>
      </c>
      <c r="BA939" s="1">
        <v>16.907125267592839</v>
      </c>
      <c r="BB939" s="2">
        <v>993278.21991263598</v>
      </c>
      <c r="BC939" s="2">
        <f t="shared" si="120"/>
        <v>-251269.42600625555</v>
      </c>
      <c r="BD939" s="242">
        <f t="shared" si="121"/>
        <v>1.6627558604904511</v>
      </c>
      <c r="BE939" s="510">
        <f t="shared" si="115"/>
        <v>-151116.24741598591</v>
      </c>
      <c r="BF939" s="161">
        <f t="shared" si="116"/>
        <v>912899.18734979979</v>
      </c>
      <c r="BG939" s="2">
        <f t="shared" si="117"/>
        <v>1430209.5510345274</v>
      </c>
      <c r="BI939">
        <f t="shared" si="118"/>
        <v>0</v>
      </c>
      <c r="BJ939" s="90">
        <f t="shared" si="119"/>
        <v>1</v>
      </c>
      <c r="BP939" s="206">
        <f t="shared" si="122"/>
        <v>1430209.5510345274</v>
      </c>
    </row>
    <row r="940" spans="1:68">
      <c r="A940" s="11">
        <v>934</v>
      </c>
      <c r="C940" s="25">
        <v>0.92639902721260736</v>
      </c>
      <c r="D940" s="25">
        <v>7.3600972787392679E-2</v>
      </c>
      <c r="E940" s="426" t="e">
        <v>#REF!</v>
      </c>
      <c r="F940" s="25">
        <v>0.85886168631597437</v>
      </c>
      <c r="G940" s="25">
        <v>0.14113831368402566</v>
      </c>
      <c r="H940" s="426" t="e">
        <v>#REF!</v>
      </c>
      <c r="I940" s="25">
        <v>0.75603581866786917</v>
      </c>
      <c r="J940" s="25">
        <v>0.2439641813321308</v>
      </c>
      <c r="K940" s="426" t="e">
        <v>#REF!</v>
      </c>
      <c r="L940" s="25">
        <v>0.11819786183600023</v>
      </c>
      <c r="M940" s="25">
        <v>0.49965072469375554</v>
      </c>
      <c r="N940" s="25">
        <v>0.38215141347024417</v>
      </c>
      <c r="O940" s="25">
        <v>-10.972054310436643</v>
      </c>
      <c r="P940" s="25">
        <v>3.2080668585630433E-2</v>
      </c>
      <c r="Q940" s="25">
        <v>6.6078559399767746E-5</v>
      </c>
      <c r="R940" s="25">
        <v>1.0675457025546731</v>
      </c>
      <c r="S940" s="146"/>
      <c r="T940">
        <v>0.98696412590957761</v>
      </c>
      <c r="U940">
        <v>0.43879065534769107</v>
      </c>
      <c r="V940">
        <v>0.32357728959734522</v>
      </c>
      <c r="W940">
        <v>1</v>
      </c>
      <c r="Y940" s="2">
        <v>3227.9106893608073</v>
      </c>
      <c r="Z940" s="2">
        <v>4484.794234383915</v>
      </c>
      <c r="AA940" s="2">
        <v>2802.3372333047582</v>
      </c>
      <c r="AB940" s="2">
        <v>20653.656389571886</v>
      </c>
      <c r="AC940" s="2">
        <v>401.26836015076645</v>
      </c>
      <c r="AD940" s="2">
        <v>211.65486251547767</v>
      </c>
      <c r="AE940" s="2">
        <v>570.42475860580953</v>
      </c>
      <c r="AF940" s="2">
        <v>1164.7905874035835</v>
      </c>
      <c r="AG940" s="2">
        <v>146.92512957984553</v>
      </c>
      <c r="AH940" s="2">
        <v>300.02650362851517</v>
      </c>
      <c r="AI940" s="2">
        <v>463735.54911023093</v>
      </c>
      <c r="AJ940" s="2">
        <v>442099.29201475001</v>
      </c>
      <c r="AL940" s="25">
        <v>0.91718877056691217</v>
      </c>
      <c r="AM940" s="25">
        <v>0.91321825678332591</v>
      </c>
      <c r="AN940" s="25">
        <v>0.90851888732129604</v>
      </c>
      <c r="AO940" s="25">
        <v>0.88825989485913492</v>
      </c>
      <c r="AP940" s="25">
        <v>0.69383348521416854</v>
      </c>
      <c r="AQ940" s="25">
        <v>0.91718877056691217</v>
      </c>
      <c r="AR940" s="25">
        <v>0.91321825678332591</v>
      </c>
      <c r="AS940" s="25">
        <v>0.90851888732129604</v>
      </c>
      <c r="AT940" s="25">
        <v>0.88825989485913492</v>
      </c>
      <c r="AU940" s="25">
        <v>0.69383348521416854</v>
      </c>
      <c r="AW940" s="1">
        <v>13.300421999475697</v>
      </c>
      <c r="AX940" s="1">
        <v>15.134117007857316</v>
      </c>
      <c r="AY940" s="2">
        <v>1535188.2045871879</v>
      </c>
      <c r="AZ940" s="1">
        <v>15.33975990723002</v>
      </c>
      <c r="BA940" s="1">
        <v>17.190370500022812</v>
      </c>
      <c r="BB940" s="2">
        <v>1411572.529421807</v>
      </c>
      <c r="BC940" s="2">
        <f t="shared" si="120"/>
        <v>-123615.67516538082</v>
      </c>
      <c r="BD940" s="242">
        <f t="shared" si="121"/>
        <v>2.039337907754323</v>
      </c>
      <c r="BE940" s="510">
        <f t="shared" si="115"/>
        <v>-60615.592293630172</v>
      </c>
      <c r="BF940" s="161">
        <f t="shared" si="116"/>
        <v>592879.31532892375</v>
      </c>
      <c r="BG940" s="2">
        <f t="shared" si="117"/>
        <v>1042789.055734996</v>
      </c>
      <c r="BI940">
        <f t="shared" si="118"/>
        <v>0</v>
      </c>
      <c r="BJ940" s="90">
        <f t="shared" si="119"/>
        <v>1</v>
      </c>
      <c r="BP940" s="206">
        <f t="shared" si="122"/>
        <v>1042789.055734996</v>
      </c>
    </row>
    <row r="941" spans="1:68">
      <c r="A941" s="11">
        <v>935</v>
      </c>
      <c r="C941" s="25">
        <v>0.9301567135321076</v>
      </c>
      <c r="D941" s="25">
        <v>6.9843286467892368E-2</v>
      </c>
      <c r="E941" s="426" t="e">
        <v>#REF!</v>
      </c>
      <c r="F941" s="25">
        <v>0.85519383204357802</v>
      </c>
      <c r="G941" s="25">
        <v>0.14480616795642198</v>
      </c>
      <c r="H941" s="426" t="e">
        <v>#REF!</v>
      </c>
      <c r="I941" s="25">
        <v>0.7494152755636545</v>
      </c>
      <c r="J941" s="25">
        <v>0.25058472443634555</v>
      </c>
      <c r="K941" s="426" t="e">
        <v>#REF!</v>
      </c>
      <c r="L941" s="25">
        <v>0.16396420307279558</v>
      </c>
      <c r="M941" s="25">
        <v>0.49812698848905229</v>
      </c>
      <c r="N941" s="25">
        <v>0.33790880843815219</v>
      </c>
      <c r="O941" s="25">
        <v>-11.022812894817351</v>
      </c>
      <c r="P941" s="25">
        <v>3.4181241967001737E-2</v>
      </c>
      <c r="Q941" s="25">
        <v>6.8601186174855157E-5</v>
      </c>
      <c r="R941" s="25">
        <v>1.0569585385514026</v>
      </c>
      <c r="S941" s="146"/>
      <c r="T941">
        <v>0.92739011802697546</v>
      </c>
      <c r="U941">
        <v>0.44999278375680479</v>
      </c>
      <c r="V941">
        <v>0.33354060121533313</v>
      </c>
      <c r="W941">
        <v>1</v>
      </c>
      <c r="Y941" s="2">
        <v>2342.2623635941286</v>
      </c>
      <c r="Z941" s="2">
        <v>392.84813914737003</v>
      </c>
      <c r="AA941" s="2">
        <v>7707.1530731770445</v>
      </c>
      <c r="AB941" s="2">
        <v>2516.0757488185454</v>
      </c>
      <c r="AC941" s="2">
        <v>275.24321809569813</v>
      </c>
      <c r="AD941" s="2">
        <v>1478.453429705758</v>
      </c>
      <c r="AE941" s="2">
        <v>606.19776934885545</v>
      </c>
      <c r="AF941" s="2">
        <v>995.08758691272078</v>
      </c>
      <c r="AG941" s="2">
        <v>96.5232265523303</v>
      </c>
      <c r="AH941" s="2">
        <v>301.84970594033894</v>
      </c>
      <c r="AI941" s="2">
        <v>617016.66914837854</v>
      </c>
      <c r="AJ941" s="2">
        <v>578132.34194135398</v>
      </c>
      <c r="AL941" s="25">
        <v>0.91821205041741794</v>
      </c>
      <c r="AM941" s="25">
        <v>0.90898201534811984</v>
      </c>
      <c r="AN941" s="25">
        <v>0.91000541892735054</v>
      </c>
      <c r="AO941" s="25">
        <v>0.89200944741033306</v>
      </c>
      <c r="AP941" s="25">
        <v>0.68428908495939056</v>
      </c>
      <c r="AQ941" s="25">
        <v>0.91821205041741794</v>
      </c>
      <c r="AR941" s="25">
        <v>0.90898201534811984</v>
      </c>
      <c r="AS941" s="25">
        <v>0.91000541892735054</v>
      </c>
      <c r="AT941" s="25">
        <v>0.89200944741033306</v>
      </c>
      <c r="AU941" s="25">
        <v>0.68428908495939056</v>
      </c>
      <c r="AW941" s="1">
        <v>13.493249072216067</v>
      </c>
      <c r="AX941" s="1">
        <v>15.448312869066163</v>
      </c>
      <c r="AY941" s="2">
        <v>2152144.365157126</v>
      </c>
      <c r="AZ941" s="1">
        <v>15.543157341594529</v>
      </c>
      <c r="BA941" s="1">
        <v>17.4785638215691</v>
      </c>
      <c r="BB941" s="2">
        <v>1659945.5761129081</v>
      </c>
      <c r="BC941" s="2">
        <f t="shared" si="120"/>
        <v>-492198.78904421791</v>
      </c>
      <c r="BD941" s="242">
        <f t="shared" si="121"/>
        <v>2.0499082693784629</v>
      </c>
      <c r="BE941" s="510">
        <f t="shared" si="115"/>
        <v>-240107.71428004128</v>
      </c>
      <c r="BF941" s="161">
        <f t="shared" si="116"/>
        <v>6775.4863974447362</v>
      </c>
      <c r="BG941" s="2">
        <f t="shared" si="117"/>
        <v>826959.59854221647</v>
      </c>
      <c r="BI941">
        <f t="shared" si="118"/>
        <v>0</v>
      </c>
      <c r="BJ941" s="90">
        <f t="shared" si="119"/>
        <v>1</v>
      </c>
      <c r="BP941" s="206">
        <f t="shared" si="122"/>
        <v>826959.59854221647</v>
      </c>
    </row>
    <row r="942" spans="1:68">
      <c r="A942" s="11">
        <v>936</v>
      </c>
      <c r="C942" s="25">
        <v>0.91874147510602955</v>
      </c>
      <c r="D942" s="25">
        <v>8.125852489397041E-2</v>
      </c>
      <c r="E942" s="426" t="e">
        <v>#REF!</v>
      </c>
      <c r="F942" s="25">
        <v>0.86162502092424864</v>
      </c>
      <c r="G942" s="25">
        <v>0.13837497907575133</v>
      </c>
      <c r="H942" s="426" t="e">
        <v>#REF!</v>
      </c>
      <c r="I942" s="25">
        <v>0.74932499095831884</v>
      </c>
      <c r="J942" s="25">
        <v>0.25067500904168111</v>
      </c>
      <c r="K942" s="426" t="e">
        <v>#REF!</v>
      </c>
      <c r="L942" s="25">
        <v>0.11126422148049231</v>
      </c>
      <c r="M942" s="25">
        <v>0.50089436553011468</v>
      </c>
      <c r="N942" s="25">
        <v>0.38784141298939301</v>
      </c>
      <c r="O942" s="25">
        <v>-11.674641359237375</v>
      </c>
      <c r="P942" s="25">
        <v>3.6275870159280105E-2</v>
      </c>
      <c r="Q942" s="25">
        <v>3.9034885465404571E-5</v>
      </c>
      <c r="R942" s="25">
        <v>1.1318881816474751</v>
      </c>
      <c r="S942" s="146"/>
      <c r="T942">
        <v>1.0980762112382818</v>
      </c>
      <c r="U942">
        <v>0.43297322214863021</v>
      </c>
      <c r="V942">
        <v>0.33316564133606069</v>
      </c>
      <c r="W942">
        <v>1</v>
      </c>
      <c r="Y942" s="2">
        <v>84.422572675660362</v>
      </c>
      <c r="Z942" s="2">
        <v>3318.2570713364216</v>
      </c>
      <c r="AA942" s="2">
        <v>762.56973117268183</v>
      </c>
      <c r="AB942" s="2">
        <v>3157.1888869143563</v>
      </c>
      <c r="AC942" s="2">
        <v>1709.4382029574433</v>
      </c>
      <c r="AD942" s="2">
        <v>942.7190878358266</v>
      </c>
      <c r="AE942" s="2">
        <v>557.32223788512943</v>
      </c>
      <c r="AF942" s="2">
        <v>1334.99895045936</v>
      </c>
      <c r="AG942" s="2">
        <v>226.29438202486088</v>
      </c>
      <c r="AH942" s="2">
        <v>540.72802529519834</v>
      </c>
      <c r="AI942" s="2">
        <v>378379.46338092495</v>
      </c>
      <c r="AJ942" s="2">
        <v>347420.80394198245</v>
      </c>
      <c r="AL942" s="25">
        <v>0.9204070847602972</v>
      </c>
      <c r="AM942" s="25">
        <v>0.91797645307684639</v>
      </c>
      <c r="AN942" s="25">
        <v>0.90024692219096847</v>
      </c>
      <c r="AO942" s="25">
        <v>0.87015005138033463</v>
      </c>
      <c r="AP942" s="25">
        <v>0.70334417171782115</v>
      </c>
      <c r="AQ942" s="25">
        <v>0.9204070847602972</v>
      </c>
      <c r="AR942" s="25">
        <v>0.91797645307684639</v>
      </c>
      <c r="AS942" s="25">
        <v>0.90024692219096847</v>
      </c>
      <c r="AT942" s="25">
        <v>0.87015005138033463</v>
      </c>
      <c r="AU942" s="25">
        <v>0.70334417171782115</v>
      </c>
      <c r="AW942" s="1">
        <v>13.29206795253044</v>
      </c>
      <c r="AX942" s="1">
        <v>15.050576394839126</v>
      </c>
      <c r="AY942" s="2">
        <v>1139663.5235884031</v>
      </c>
      <c r="AZ942" s="1">
        <v>15.089678856649813</v>
      </c>
      <c r="BA942" s="1">
        <v>16.880279193466322</v>
      </c>
      <c r="BB942" s="2">
        <v>890290.59478003264</v>
      </c>
      <c r="BC942" s="2">
        <f t="shared" si="120"/>
        <v>-249372.92880837049</v>
      </c>
      <c r="BD942" s="242">
        <f t="shared" si="121"/>
        <v>1.7976109041193737</v>
      </c>
      <c r="BE942" s="510">
        <f t="shared" si="115"/>
        <v>-138724.6418214931</v>
      </c>
      <c r="BF942" s="161">
        <f t="shared" si="116"/>
        <v>987067.34881646745</v>
      </c>
      <c r="BG942" s="2">
        <f t="shared" si="117"/>
        <v>1524058.0222839378</v>
      </c>
      <c r="BI942">
        <f t="shared" si="118"/>
        <v>0</v>
      </c>
      <c r="BJ942" s="90">
        <f t="shared" si="119"/>
        <v>1</v>
      </c>
      <c r="BP942" s="206">
        <f t="shared" si="122"/>
        <v>1524058.0222839378</v>
      </c>
    </row>
    <row r="943" spans="1:68">
      <c r="A943" s="11">
        <v>937</v>
      </c>
      <c r="C943" s="25">
        <v>0.93019944966808743</v>
      </c>
      <c r="D943" s="25">
        <v>6.9800550331912514E-2</v>
      </c>
      <c r="E943" s="426" t="e">
        <v>#REF!</v>
      </c>
      <c r="F943" s="25">
        <v>0.86040889121866482</v>
      </c>
      <c r="G943" s="25">
        <v>0.13959110878133518</v>
      </c>
      <c r="H943" s="426" t="e">
        <v>#REF!</v>
      </c>
      <c r="I943" s="25">
        <v>0.73748730230871729</v>
      </c>
      <c r="J943" s="25">
        <v>0.26251269769128271</v>
      </c>
      <c r="K943" s="426" t="e">
        <v>#REF!</v>
      </c>
      <c r="L943" s="25">
        <v>0.10511229025519009</v>
      </c>
      <c r="M943" s="25">
        <v>0.49718891358837997</v>
      </c>
      <c r="N943" s="25">
        <v>0.39769879615642989</v>
      </c>
      <c r="O943" s="25">
        <v>-10.983248995380047</v>
      </c>
      <c r="P943" s="25">
        <v>3.4823065311016192E-2</v>
      </c>
      <c r="Q943" s="25">
        <v>7.3319771438116885E-5</v>
      </c>
      <c r="R943" s="25">
        <v>1.0576065155859478</v>
      </c>
      <c r="S943" s="146"/>
      <c r="T943">
        <v>0.91737960220809245</v>
      </c>
      <c r="U943">
        <v>0.43381527827541566</v>
      </c>
      <c r="V943">
        <v>0.34951952449836238</v>
      </c>
      <c r="W943">
        <v>1</v>
      </c>
      <c r="Y943" s="2">
        <v>570.64935143256298</v>
      </c>
      <c r="Z943" s="2">
        <v>1314.0722926204642</v>
      </c>
      <c r="AA943" s="2">
        <v>1971.1650559874397</v>
      </c>
      <c r="AB943" s="2">
        <v>3469.3370433090422</v>
      </c>
      <c r="AC943" s="2">
        <v>841.04569538530359</v>
      </c>
      <c r="AD943" s="2">
        <v>4092.1546328786135</v>
      </c>
      <c r="AE943" s="2">
        <v>534.98106185882466</v>
      </c>
      <c r="AF943" s="2">
        <v>925.27700940820091</v>
      </c>
      <c r="AG943" s="2">
        <v>127.4114448249025</v>
      </c>
      <c r="AH943" s="2">
        <v>379.90352660162824</v>
      </c>
      <c r="AI943" s="2">
        <v>1055134.4585624202</v>
      </c>
      <c r="AJ943" s="2">
        <v>1008652.6285096257</v>
      </c>
      <c r="AL943" s="25">
        <v>0.90705914243618568</v>
      </c>
      <c r="AM943" s="25">
        <v>0.91167064108285234</v>
      </c>
      <c r="AN943" s="25">
        <v>0.90597360432104801</v>
      </c>
      <c r="AO943" s="25">
        <v>0.86179885938601475</v>
      </c>
      <c r="AP943" s="25">
        <v>0.6016205727606212</v>
      </c>
      <c r="AQ943" s="25">
        <v>0.90705914243618568</v>
      </c>
      <c r="AR943" s="25">
        <v>0.91167064108285234</v>
      </c>
      <c r="AS943" s="25">
        <v>0.90597360432104801</v>
      </c>
      <c r="AT943" s="25">
        <v>0.86179885938601475</v>
      </c>
      <c r="AU943" s="25">
        <v>0.6016205727606212</v>
      </c>
      <c r="AW943" s="1">
        <v>12.825246476510747</v>
      </c>
      <c r="AX943" s="1">
        <v>14.962613629820995</v>
      </c>
      <c r="AY943" s="2">
        <v>3164321.4246771513</v>
      </c>
      <c r="AZ943" s="1">
        <v>15.084607130405628</v>
      </c>
      <c r="BA943" s="1">
        <v>17.181981029872876</v>
      </c>
      <c r="BB943" s="2">
        <v>2306268.8904986</v>
      </c>
      <c r="BC943" s="2">
        <f t="shared" si="120"/>
        <v>-858052.53417855129</v>
      </c>
      <c r="BD943" s="242">
        <f t="shared" si="121"/>
        <v>2.2593606538948805</v>
      </c>
      <c r="BE943" s="510">
        <f t="shared" si="115"/>
        <v>-379776.70041273243</v>
      </c>
      <c r="BF943" s="161">
        <f t="shared" si="116"/>
        <v>-1112281.9884354316</v>
      </c>
      <c r="BG943" s="2">
        <f t="shared" si="117"/>
        <v>107268.25036630034</v>
      </c>
      <c r="BI943">
        <f t="shared" si="118"/>
        <v>0</v>
      </c>
      <c r="BJ943" s="90">
        <f t="shared" si="119"/>
        <v>1</v>
      </c>
      <c r="BP943" s="206">
        <f t="shared" si="122"/>
        <v>107268.25036630034</v>
      </c>
    </row>
    <row r="944" spans="1:68">
      <c r="A944" s="11">
        <v>938</v>
      </c>
      <c r="C944" s="25">
        <v>0.92061543228357001</v>
      </c>
      <c r="D944" s="25">
        <v>7.9384567716429974E-2</v>
      </c>
      <c r="E944" s="426" t="e">
        <v>#REF!</v>
      </c>
      <c r="F944" s="25">
        <v>0.85535275974818492</v>
      </c>
      <c r="G944" s="25">
        <v>0.14464724025181508</v>
      </c>
      <c r="H944" s="426" t="e">
        <v>#REF!</v>
      </c>
      <c r="I944" s="25">
        <v>0.76706281977574808</v>
      </c>
      <c r="J944" s="25">
        <v>0.23293718022425186</v>
      </c>
      <c r="K944" s="426" t="e">
        <v>#REF!</v>
      </c>
      <c r="L944" s="25">
        <v>9.7091089588304147E-2</v>
      </c>
      <c r="M944" s="25">
        <v>0.49721651388842653</v>
      </c>
      <c r="N944" s="25">
        <v>0.40569239652326927</v>
      </c>
      <c r="O944" s="25">
        <v>-11.336968313522169</v>
      </c>
      <c r="P944" s="25">
        <v>3.669221546444601E-2</v>
      </c>
      <c r="Q944" s="25">
        <v>5.5679681395645976E-5</v>
      </c>
      <c r="R944" s="25">
        <v>1.0832954752547996</v>
      </c>
      <c r="S944" s="146"/>
      <c r="T944">
        <v>1.0270123670347344</v>
      </c>
      <c r="U944">
        <v>0.4474078161341204</v>
      </c>
      <c r="V944">
        <v>0.3089912209827787</v>
      </c>
      <c r="W944">
        <v>1</v>
      </c>
      <c r="Y944" s="2">
        <v>87.08394353290528</v>
      </c>
      <c r="Z944" s="2">
        <v>5028.5646516070192</v>
      </c>
      <c r="AA944" s="2">
        <v>238.50343807149795</v>
      </c>
      <c r="AB944" s="2">
        <v>7046.5251429929176</v>
      </c>
      <c r="AC944" s="2">
        <v>2418.5886357247305</v>
      </c>
      <c r="AD944" s="2">
        <v>791.45493814495637</v>
      </c>
      <c r="AE944" s="2">
        <v>623.28796223829613</v>
      </c>
      <c r="AF944" s="2">
        <v>1111.5170240835494</v>
      </c>
      <c r="AG944" s="2">
        <v>140.82960124895055</v>
      </c>
      <c r="AH944" s="2">
        <v>469.31358829329366</v>
      </c>
      <c r="AI944" s="2">
        <v>403751.27886951208</v>
      </c>
      <c r="AJ944" s="2">
        <v>372672.93808746547</v>
      </c>
      <c r="AL944" s="25">
        <v>0.91932780481229437</v>
      </c>
      <c r="AM944" s="25">
        <v>0.91565451252516827</v>
      </c>
      <c r="AN944" s="25">
        <v>0.91119078694749911</v>
      </c>
      <c r="AO944" s="25">
        <v>0.86846133486242816</v>
      </c>
      <c r="AP944" s="25">
        <v>0.83090360943597985</v>
      </c>
      <c r="AQ944" s="25">
        <v>0.91932780481229437</v>
      </c>
      <c r="AR944" s="25">
        <v>0.91565451252516827</v>
      </c>
      <c r="AS944" s="25">
        <v>0.91119078694749911</v>
      </c>
      <c r="AT944" s="25">
        <v>0.86846133486242816</v>
      </c>
      <c r="AU944" s="25">
        <v>0.83090360943597985</v>
      </c>
      <c r="AW944" s="1">
        <v>13.41685359655224</v>
      </c>
      <c r="AX944" s="1">
        <v>14.879200170143548</v>
      </c>
      <c r="AY944" s="2">
        <v>1269691.2036761048</v>
      </c>
      <c r="AZ944" s="1">
        <v>15.356318337578587</v>
      </c>
      <c r="BA944" s="1">
        <v>16.931233780080582</v>
      </c>
      <c r="BB944" s="2">
        <v>981908.0019379945</v>
      </c>
      <c r="BC944" s="2">
        <f t="shared" si="120"/>
        <v>-287783.20173811028</v>
      </c>
      <c r="BD944" s="242">
        <f t="shared" si="121"/>
        <v>1.939464741026347</v>
      </c>
      <c r="BE944" s="510">
        <f t="shared" si="115"/>
        <v>-148382.79637185775</v>
      </c>
      <c r="BF944" s="161">
        <f t="shared" si="116"/>
        <v>877005.37177225365</v>
      </c>
      <c r="BG944" s="2">
        <f t="shared" si="117"/>
        <v>1475102.9320745796</v>
      </c>
      <c r="BI944">
        <f t="shared" si="118"/>
        <v>0</v>
      </c>
      <c r="BJ944" s="90">
        <f t="shared" si="119"/>
        <v>1</v>
      </c>
      <c r="BP944" s="206">
        <f t="shared" si="122"/>
        <v>1475102.9320745796</v>
      </c>
    </row>
    <row r="945" spans="1:68">
      <c r="A945" s="11">
        <v>939</v>
      </c>
      <c r="C945" s="25">
        <v>0.92696087972299479</v>
      </c>
      <c r="D945" s="25">
        <v>7.3039120277005168E-2</v>
      </c>
      <c r="E945" s="426" t="e">
        <v>#REF!</v>
      </c>
      <c r="F945" s="25">
        <v>0.86218564991426161</v>
      </c>
      <c r="G945" s="25">
        <v>0.13781435008573842</v>
      </c>
      <c r="H945" s="426" t="e">
        <v>#REF!</v>
      </c>
      <c r="I945" s="25">
        <v>0.76931158125667665</v>
      </c>
      <c r="J945" s="25">
        <v>0.2306884187433233</v>
      </c>
      <c r="K945" s="426" t="e">
        <v>#REF!</v>
      </c>
      <c r="L945" s="25">
        <v>0.1394895188598908</v>
      </c>
      <c r="M945" s="25">
        <v>0.49769194678882706</v>
      </c>
      <c r="N945" s="25">
        <v>0.3628185343512822</v>
      </c>
      <c r="O945" s="25">
        <v>-11.392814368318653</v>
      </c>
      <c r="P945" s="25">
        <v>3.7142678880928523E-2</v>
      </c>
      <c r="Q945" s="25">
        <v>5.3661119233017773E-5</v>
      </c>
      <c r="R945" s="25">
        <v>1.0851562830927572</v>
      </c>
      <c r="S945" s="146"/>
      <c r="T945">
        <v>0.95120564631355098</v>
      </c>
      <c r="U945">
        <v>0.43269191028305537</v>
      </c>
      <c r="V945">
        <v>0.30750641700030751</v>
      </c>
      <c r="W945">
        <v>1</v>
      </c>
      <c r="Y945" s="2">
        <v>167.88784123405654</v>
      </c>
      <c r="Z945" s="2">
        <v>4467.2748411469629</v>
      </c>
      <c r="AA945" s="2">
        <v>2019.2842354235859</v>
      </c>
      <c r="AB945" s="2">
        <v>10900.140704342091</v>
      </c>
      <c r="AC945" s="2">
        <v>262.69404416615095</v>
      </c>
      <c r="AD945" s="2">
        <v>589.25224013797367</v>
      </c>
      <c r="AE945" s="2">
        <v>572.56194813348657</v>
      </c>
      <c r="AF945" s="2">
        <v>1081.3159231400791</v>
      </c>
      <c r="AG945" s="2">
        <v>68.235393012988879</v>
      </c>
      <c r="AH945" s="2">
        <v>382.11304639452322</v>
      </c>
      <c r="AI945" s="2">
        <v>489417.5120900335</v>
      </c>
      <c r="AJ945" s="2">
        <v>459451.00034767902</v>
      </c>
      <c r="AL945" s="25">
        <v>0.91849677790727768</v>
      </c>
      <c r="AM945" s="25">
        <v>0.91472538973074369</v>
      </c>
      <c r="AN945" s="25">
        <v>0.89583678307792958</v>
      </c>
      <c r="AO945" s="25">
        <v>0.87825539147474951</v>
      </c>
      <c r="AP945" s="25">
        <v>0.6693133724071787</v>
      </c>
      <c r="AQ945" s="25">
        <v>0.91849677790727768</v>
      </c>
      <c r="AR945" s="25">
        <v>0.91472538973074369</v>
      </c>
      <c r="AS945" s="25">
        <v>0.89583678307792958</v>
      </c>
      <c r="AT945" s="25">
        <v>0.87825539147474951</v>
      </c>
      <c r="AU945" s="25">
        <v>0.6693133724071787</v>
      </c>
      <c r="AW945" s="1">
        <v>13.262554599279566</v>
      </c>
      <c r="AX945" s="1">
        <v>15.208992262868758</v>
      </c>
      <c r="AY945" s="2">
        <v>1650614.2435557703</v>
      </c>
      <c r="AZ945" s="1">
        <v>15.469396942169451</v>
      </c>
      <c r="BA945" s="1">
        <v>17.404409460046818</v>
      </c>
      <c r="BB945" s="2">
        <v>1311954.0963149918</v>
      </c>
      <c r="BC945" s="2">
        <f t="shared" si="120"/>
        <v>-338660.14724077843</v>
      </c>
      <c r="BD945" s="242">
        <f t="shared" si="121"/>
        <v>2.2068423428898853</v>
      </c>
      <c r="BE945" s="510">
        <f t="shared" si="115"/>
        <v>-153459.14869355783</v>
      </c>
      <c r="BF945" s="161">
        <f t="shared" si="116"/>
        <v>471394.49232896045</v>
      </c>
      <c r="BG945" s="2">
        <f t="shared" si="117"/>
        <v>1163149.4144321205</v>
      </c>
      <c r="BI945">
        <f t="shared" si="118"/>
        <v>0</v>
      </c>
      <c r="BJ945" s="90">
        <f t="shared" si="119"/>
        <v>1</v>
      </c>
      <c r="BP945" s="206">
        <f t="shared" si="122"/>
        <v>1163149.4144321205</v>
      </c>
    </row>
    <row r="946" spans="1:68">
      <c r="A946" s="11">
        <v>940</v>
      </c>
      <c r="C946" s="25">
        <v>0.92577061697663132</v>
      </c>
      <c r="D946" s="25">
        <v>7.4229383023368664E-2</v>
      </c>
      <c r="E946" s="426" t="e">
        <v>#REF!</v>
      </c>
      <c r="F946" s="25">
        <v>0.85617685384409892</v>
      </c>
      <c r="G946" s="25">
        <v>0.14382314615590108</v>
      </c>
      <c r="H946" s="426" t="e">
        <v>#REF!</v>
      </c>
      <c r="I946" s="25">
        <v>0.74088678348065851</v>
      </c>
      <c r="J946" s="25">
        <v>0.25911321651934155</v>
      </c>
      <c r="K946" s="426" t="e">
        <v>#REF!</v>
      </c>
      <c r="L946" s="25">
        <v>0.15026733287765615</v>
      </c>
      <c r="M946" s="25">
        <v>0.49919873905002438</v>
      </c>
      <c r="N946" s="25">
        <v>0.35053392807231953</v>
      </c>
      <c r="O946" s="25">
        <v>-11.628661309777225</v>
      </c>
      <c r="P946" s="25">
        <v>3.370146735191739E-2</v>
      </c>
      <c r="Q946" s="25">
        <v>3.6682906256098477E-5</v>
      </c>
      <c r="R946" s="25">
        <v>1.1443714579446889</v>
      </c>
      <c r="S946" s="146"/>
      <c r="T946">
        <v>0.97621518541717178</v>
      </c>
      <c r="U946">
        <v>0.44347092593035553</v>
      </c>
      <c r="V946">
        <v>0.34526870069196874</v>
      </c>
      <c r="W946">
        <v>1</v>
      </c>
      <c r="Y946" s="2">
        <v>1208.275423535297</v>
      </c>
      <c r="Z946" s="2">
        <v>1826.9421889531573</v>
      </c>
      <c r="AA946" s="2">
        <v>2075.734215480019</v>
      </c>
      <c r="AB946" s="2">
        <v>4743.86219578294</v>
      </c>
      <c r="AC946" s="2">
        <v>1124.4363020195412</v>
      </c>
      <c r="AD946" s="2">
        <v>150.21037260522124</v>
      </c>
      <c r="AE946" s="2">
        <v>581.06609620184304</v>
      </c>
      <c r="AF946" s="2">
        <v>1016.0254254389971</v>
      </c>
      <c r="AG946" s="2">
        <v>141.96350842040411</v>
      </c>
      <c r="AH946" s="2">
        <v>293.13894547082049</v>
      </c>
      <c r="AI946" s="2">
        <v>582564.52943176916</v>
      </c>
      <c r="AJ946" s="2">
        <v>559273.63392786449</v>
      </c>
      <c r="AL946" s="25">
        <v>0.92066403789878537</v>
      </c>
      <c r="AM946" s="25">
        <v>0.91860389611342042</v>
      </c>
      <c r="AN946" s="25">
        <v>0.9082127223281371</v>
      </c>
      <c r="AO946" s="25">
        <v>0.846001023228517</v>
      </c>
      <c r="AP946" s="25">
        <v>0.75477651785465216</v>
      </c>
      <c r="AQ946" s="25">
        <v>0.92066403789878537</v>
      </c>
      <c r="AR946" s="25">
        <v>0.91860389611342042</v>
      </c>
      <c r="AS946" s="25">
        <v>0.9082127223281371</v>
      </c>
      <c r="AT946" s="25">
        <v>0.846001023228517</v>
      </c>
      <c r="AU946" s="25">
        <v>0.75477651785465216</v>
      </c>
      <c r="AW946" s="1">
        <v>13.426737934851669</v>
      </c>
      <c r="AX946" s="1">
        <v>15.113294814458605</v>
      </c>
      <c r="AY946" s="2">
        <v>1894286.5668971078</v>
      </c>
      <c r="AZ946" s="1">
        <v>15.387681068928455</v>
      </c>
      <c r="BA946" s="1">
        <v>17.113662812303922</v>
      </c>
      <c r="BB946" s="2">
        <v>1430467.5343222222</v>
      </c>
      <c r="BC946" s="2">
        <f t="shared" si="120"/>
        <v>-463819.03257488552</v>
      </c>
      <c r="BD946" s="242">
        <f t="shared" si="121"/>
        <v>1.9609431340767856</v>
      </c>
      <c r="BE946" s="510">
        <f t="shared" si="115"/>
        <v>-236528.54818416349</v>
      </c>
      <c r="BF946" s="161">
        <f t="shared" si="116"/>
        <v>253991.5026791594</v>
      </c>
      <c r="BG946" s="2">
        <f t="shared" si="117"/>
        <v>1031561.4367063306</v>
      </c>
      <c r="BI946">
        <f t="shared" si="118"/>
        <v>0</v>
      </c>
      <c r="BJ946" s="90">
        <f t="shared" si="119"/>
        <v>1</v>
      </c>
      <c r="BP946" s="206">
        <f t="shared" si="122"/>
        <v>1031561.4367063306</v>
      </c>
    </row>
    <row r="947" spans="1:68">
      <c r="A947" s="11">
        <v>941</v>
      </c>
      <c r="C947" s="25">
        <v>0.91772623868250758</v>
      </c>
      <c r="D947" s="25">
        <v>8.2273761317492464E-2</v>
      </c>
      <c r="E947" s="426" t="e">
        <v>#REF!</v>
      </c>
      <c r="F947" s="25">
        <v>0.8560615430613473</v>
      </c>
      <c r="G947" s="25">
        <v>0.14393845693865273</v>
      </c>
      <c r="H947" s="426" t="e">
        <v>#REF!</v>
      </c>
      <c r="I947" s="25">
        <v>0.7745814215667286</v>
      </c>
      <c r="J947" s="25">
        <v>0.22541857843327134</v>
      </c>
      <c r="K947" s="426" t="e">
        <v>#REF!</v>
      </c>
      <c r="L947" s="25">
        <v>0.16019617875285935</v>
      </c>
      <c r="M947" s="25">
        <v>0.49832986696514631</v>
      </c>
      <c r="N947" s="25">
        <v>0.34147395428199429</v>
      </c>
      <c r="O947" s="25">
        <v>-11.18970624318106</v>
      </c>
      <c r="P947" s="25">
        <v>3.4442432423413147E-2</v>
      </c>
      <c r="Q947" s="25">
        <v>5.869687429252177E-5</v>
      </c>
      <c r="R947" s="25">
        <v>1.0729626373106498</v>
      </c>
      <c r="S947" s="146"/>
      <c r="T947">
        <v>1.080317070160477</v>
      </c>
      <c r="U947">
        <v>0.45095388591993996</v>
      </c>
      <c r="V947">
        <v>0.30087231023322081</v>
      </c>
      <c r="W947">
        <v>1</v>
      </c>
      <c r="Y947" s="2">
        <v>1653.9045897952367</v>
      </c>
      <c r="Z947" s="2">
        <v>374.51368419784671</v>
      </c>
      <c r="AA947" s="2">
        <v>3916.9716030727272</v>
      </c>
      <c r="AB947" s="2">
        <v>8108.4772083168236</v>
      </c>
      <c r="AC947" s="2">
        <v>1872.4175922942704</v>
      </c>
      <c r="AD947" s="2">
        <v>182.21693634271224</v>
      </c>
      <c r="AE947" s="2">
        <v>522.78297251643198</v>
      </c>
      <c r="AF947" s="2">
        <v>1068.4074548985766</v>
      </c>
      <c r="AG947" s="2">
        <v>105.32822398492411</v>
      </c>
      <c r="AH947" s="2">
        <v>544.97918390662267</v>
      </c>
      <c r="AI947" s="2">
        <v>449614.40544218384</v>
      </c>
      <c r="AJ947" s="2">
        <v>409972.21074110095</v>
      </c>
      <c r="AL947" s="25">
        <v>0.91644099736349816</v>
      </c>
      <c r="AM947" s="25">
        <v>0.91711421203524768</v>
      </c>
      <c r="AN947" s="25">
        <v>0.91347690010147242</v>
      </c>
      <c r="AO947" s="25">
        <v>0.88494398464376978</v>
      </c>
      <c r="AP947" s="25">
        <v>0.70144091764171712</v>
      </c>
      <c r="AQ947" s="25">
        <v>0.91644099736349816</v>
      </c>
      <c r="AR947" s="25">
        <v>0.91711421203524768</v>
      </c>
      <c r="AS947" s="25">
        <v>0.91347690010147242</v>
      </c>
      <c r="AT947" s="25">
        <v>0.88494398464376978</v>
      </c>
      <c r="AU947" s="25">
        <v>0.70144091764171712</v>
      </c>
      <c r="AW947" s="1">
        <v>13.496656515646221</v>
      </c>
      <c r="AX947" s="1">
        <v>15.402353855007931</v>
      </c>
      <c r="AY947" s="2">
        <v>1551429.9555237489</v>
      </c>
      <c r="AZ947" s="1">
        <v>15.335170773164723</v>
      </c>
      <c r="BA947" s="1">
        <v>17.225599825218378</v>
      </c>
      <c r="BB947" s="2">
        <v>1306039.7928644838</v>
      </c>
      <c r="BC947" s="2">
        <f t="shared" si="120"/>
        <v>-245390.1626592651</v>
      </c>
      <c r="BD947" s="242">
        <f t="shared" si="121"/>
        <v>1.8385142575185025</v>
      </c>
      <c r="BE947" s="510">
        <f t="shared" si="115"/>
        <v>-133471.99329880395</v>
      </c>
      <c r="BF947" s="161">
        <f t="shared" si="116"/>
        <v>608035.08697964624</v>
      </c>
      <c r="BG947" s="2">
        <f t="shared" si="117"/>
        <v>1147587.5308418721</v>
      </c>
      <c r="BI947">
        <f t="shared" si="118"/>
        <v>0</v>
      </c>
      <c r="BJ947" s="90">
        <f t="shared" si="119"/>
        <v>1</v>
      </c>
      <c r="BP947" s="206">
        <f t="shared" si="122"/>
        <v>1147587.5308418721</v>
      </c>
    </row>
    <row r="948" spans="1:68">
      <c r="A948" s="11">
        <v>942</v>
      </c>
      <c r="C948" s="25">
        <v>0.9226506393368058</v>
      </c>
      <c r="D948" s="25">
        <v>7.7349360663194158E-2</v>
      </c>
      <c r="E948" s="426" t="e">
        <v>#REF!</v>
      </c>
      <c r="F948" s="25">
        <v>0.85712868464319825</v>
      </c>
      <c r="G948" s="25">
        <v>0.1428713153568017</v>
      </c>
      <c r="H948" s="426" t="e">
        <v>#REF!</v>
      </c>
      <c r="I948" s="25">
        <v>0.76533076323314608</v>
      </c>
      <c r="J948" s="25">
        <v>0.23466923676685389</v>
      </c>
      <c r="K948" s="426" t="e">
        <v>#REF!</v>
      </c>
      <c r="L948" s="25">
        <v>0.12476974854724343</v>
      </c>
      <c r="M948" s="25">
        <v>0.49945061266911717</v>
      </c>
      <c r="N948" s="25">
        <v>0.3757796387836394</v>
      </c>
      <c r="O948" s="25">
        <v>-11.104684459984259</v>
      </c>
      <c r="P948" s="25">
        <v>3.6648948199779034E-2</v>
      </c>
      <c r="Q948" s="25">
        <v>7.0111155783523404E-5</v>
      </c>
      <c r="R948" s="25">
        <v>1.0506118766280972</v>
      </c>
      <c r="S948" s="146"/>
      <c r="T948">
        <v>1.0006814026901596</v>
      </c>
      <c r="U948">
        <v>0.445948937788961</v>
      </c>
      <c r="V948">
        <v>0.31298875663119774</v>
      </c>
      <c r="W948">
        <v>1</v>
      </c>
      <c r="Y948" s="2">
        <v>545.55534226931775</v>
      </c>
      <c r="Z948" s="2">
        <v>5230.3340712608533</v>
      </c>
      <c r="AA948" s="2">
        <v>465.11185115045106</v>
      </c>
      <c r="AB948" s="2">
        <v>12968.697892946298</v>
      </c>
      <c r="AC948" s="2">
        <v>2238.8316056315725</v>
      </c>
      <c r="AD948" s="2">
        <v>1721.4292598399618</v>
      </c>
      <c r="AE948" s="2">
        <v>638.03443403786969</v>
      </c>
      <c r="AF948" s="2">
        <v>997.05484242752993</v>
      </c>
      <c r="AG948" s="2">
        <v>150.34532083904713</v>
      </c>
      <c r="AH948" s="2">
        <v>370.90203310891491</v>
      </c>
      <c r="AI948" s="2">
        <v>434835.30710213352</v>
      </c>
      <c r="AJ948" s="2">
        <v>401500.66043128446</v>
      </c>
      <c r="AL948" s="25">
        <v>0.92154321516586335</v>
      </c>
      <c r="AM948" s="25">
        <v>0.91523363977425776</v>
      </c>
      <c r="AN948" s="25">
        <v>0.91009835260330796</v>
      </c>
      <c r="AO948" s="25">
        <v>0.83126854158812535</v>
      </c>
      <c r="AP948" s="25">
        <v>0.63614883363446184</v>
      </c>
      <c r="AQ948" s="25">
        <v>0.92154321516586335</v>
      </c>
      <c r="AR948" s="25">
        <v>0.91523363977425776</v>
      </c>
      <c r="AS948" s="25">
        <v>0.91009835260330796</v>
      </c>
      <c r="AT948" s="25">
        <v>0.83126854158812535</v>
      </c>
      <c r="AU948" s="25">
        <v>0.63614883363446184</v>
      </c>
      <c r="AW948" s="1">
        <v>13.135803602276663</v>
      </c>
      <c r="AX948" s="1">
        <v>15.163074349581848</v>
      </c>
      <c r="AY948" s="2">
        <v>1498854.7078047805</v>
      </c>
      <c r="AZ948" s="1">
        <v>15.221575500762643</v>
      </c>
      <c r="BA948" s="1">
        <v>17.192308526468945</v>
      </c>
      <c r="BB948" s="2">
        <v>1242207.5886457306</v>
      </c>
      <c r="BC948" s="2">
        <f t="shared" si="120"/>
        <v>-256647.11915904982</v>
      </c>
      <c r="BD948" s="242">
        <f t="shared" si="121"/>
        <v>2.0857718984859801</v>
      </c>
      <c r="BE948" s="510">
        <f t="shared" si="115"/>
        <v>-123046.58977587377</v>
      </c>
      <c r="BF948" s="161">
        <f t="shared" si="116"/>
        <v>602873.86855948577</v>
      </c>
      <c r="BG948" s="2">
        <f t="shared" si="117"/>
        <v>1193244.4914762923</v>
      </c>
      <c r="BI948">
        <f t="shared" si="118"/>
        <v>0</v>
      </c>
      <c r="BJ948" s="90">
        <f t="shared" si="119"/>
        <v>1</v>
      </c>
      <c r="BP948" s="206">
        <f t="shared" si="122"/>
        <v>1193244.4914762923</v>
      </c>
    </row>
    <row r="949" spans="1:68">
      <c r="A949" s="11">
        <v>943</v>
      </c>
      <c r="C949" s="25">
        <v>0.92235373261187648</v>
      </c>
      <c r="D949" s="25">
        <v>7.7646267388123524E-2</v>
      </c>
      <c r="E949" s="426" t="e">
        <v>#REF!</v>
      </c>
      <c r="F949" s="25">
        <v>0.85164034528614185</v>
      </c>
      <c r="G949" s="25">
        <v>0.14835965471385812</v>
      </c>
      <c r="H949" s="426" t="e">
        <v>#REF!</v>
      </c>
      <c r="I949" s="25">
        <v>0.76271714048625117</v>
      </c>
      <c r="J949" s="25">
        <v>0.23728285951374878</v>
      </c>
      <c r="K949" s="426" t="e">
        <v>#REF!</v>
      </c>
      <c r="L949" s="25">
        <v>0.15199577671507331</v>
      </c>
      <c r="M949" s="25">
        <v>0.50103454372599077</v>
      </c>
      <c r="N949" s="25">
        <v>0.34696967955893593</v>
      </c>
      <c r="O949" s="25">
        <v>-11.061774751384696</v>
      </c>
      <c r="P949" s="25">
        <v>3.338473194277243E-2</v>
      </c>
      <c r="Q949" s="25">
        <v>6.3809019266709469E-5</v>
      </c>
      <c r="R949" s="25">
        <v>1.0704705896112217</v>
      </c>
      <c r="S949" s="146"/>
      <c r="T949">
        <v>0.99658436388144456</v>
      </c>
      <c r="U949">
        <v>0.45833446143499257</v>
      </c>
      <c r="V949">
        <v>0.31679720376780879</v>
      </c>
      <c r="W949">
        <v>1</v>
      </c>
      <c r="Y949" s="2">
        <v>640.32433801913157</v>
      </c>
      <c r="Z949" s="2">
        <v>797.00184919231697</v>
      </c>
      <c r="AA949" s="2">
        <v>1396.4614436784752</v>
      </c>
      <c r="AB949" s="2">
        <v>6338.3168790324507</v>
      </c>
      <c r="AC949" s="2">
        <v>383.92306848822147</v>
      </c>
      <c r="AD949" s="2">
        <v>60.375049269783958</v>
      </c>
      <c r="AE949" s="2">
        <v>591.66885460310095</v>
      </c>
      <c r="AF949" s="2">
        <v>1170.2451783313597</v>
      </c>
      <c r="AG949" s="2">
        <v>161.8587181356767</v>
      </c>
      <c r="AH949" s="2">
        <v>715.66874553312186</v>
      </c>
      <c r="AI949" s="2">
        <v>360956.54963015718</v>
      </c>
      <c r="AJ949" s="2">
        <v>335017.48337255127</v>
      </c>
      <c r="AL949" s="25">
        <v>0.91889203633695848</v>
      </c>
      <c r="AM949" s="25">
        <v>0.91569585616625948</v>
      </c>
      <c r="AN949" s="25">
        <v>0.91060334492875261</v>
      </c>
      <c r="AO949" s="25">
        <v>0.86430611200100671</v>
      </c>
      <c r="AP949" s="25">
        <v>0.59459306619038255</v>
      </c>
      <c r="AQ949" s="25">
        <v>0.91889203633695848</v>
      </c>
      <c r="AR949" s="25">
        <v>0.91569585616625948</v>
      </c>
      <c r="AS949" s="25">
        <v>0.91060334492875261</v>
      </c>
      <c r="AT949" s="25">
        <v>0.86430611200100671</v>
      </c>
      <c r="AU949" s="25">
        <v>0.59459306619038255</v>
      </c>
      <c r="AW949" s="1">
        <v>13.057587825305067</v>
      </c>
      <c r="AX949" s="1">
        <v>15.227150518507468</v>
      </c>
      <c r="AY949" s="2">
        <v>1228159.9951633858</v>
      </c>
      <c r="AZ949" s="1">
        <v>15.110187370301142</v>
      </c>
      <c r="BA949" s="1">
        <v>17.188676474722776</v>
      </c>
      <c r="BB949" s="2">
        <v>1008106.4905942212</v>
      </c>
      <c r="BC949" s="2">
        <f t="shared" si="120"/>
        <v>-220053.50456916459</v>
      </c>
      <c r="BD949" s="242">
        <f t="shared" si="121"/>
        <v>2.0525995449960757</v>
      </c>
      <c r="BE949" s="510">
        <f t="shared" si="115"/>
        <v>-107207.22661447599</v>
      </c>
      <c r="BF949" s="161">
        <f t="shared" si="116"/>
        <v>861054.056885425</v>
      </c>
      <c r="BG949" s="2">
        <f t="shared" si="117"/>
        <v>1409523.4886539616</v>
      </c>
      <c r="BI949">
        <f t="shared" si="118"/>
        <v>0</v>
      </c>
      <c r="BJ949" s="90">
        <f t="shared" si="119"/>
        <v>1</v>
      </c>
      <c r="BP949" s="206">
        <f t="shared" si="122"/>
        <v>1409523.4886539616</v>
      </c>
    </row>
    <row r="950" spans="1:68">
      <c r="A950" s="11">
        <v>944</v>
      </c>
      <c r="C950" s="25">
        <v>0.91502768895706899</v>
      </c>
      <c r="D950" s="25">
        <v>8.4972311042930973E-2</v>
      </c>
      <c r="E950" s="426" t="e">
        <v>#REF!</v>
      </c>
      <c r="F950" s="25">
        <v>0.85514683121113488</v>
      </c>
      <c r="G950" s="25">
        <v>0.14485316878886509</v>
      </c>
      <c r="H950" s="426" t="e">
        <v>#REF!</v>
      </c>
      <c r="I950" s="25">
        <v>0.75881087181073226</v>
      </c>
      <c r="J950" s="25">
        <v>0.24118912818926777</v>
      </c>
      <c r="K950" s="426" t="e">
        <v>#REF!</v>
      </c>
      <c r="L950" s="25">
        <v>0.13161760190199834</v>
      </c>
      <c r="M950" s="25">
        <v>0.50198236431594467</v>
      </c>
      <c r="N950" s="25">
        <v>0.36640003378205699</v>
      </c>
      <c r="O950" s="25">
        <v>-11.300869280165278</v>
      </c>
      <c r="P950" s="25">
        <v>3.5621687616972542E-2</v>
      </c>
      <c r="Q950" s="25">
        <v>5.518836531078292E-5</v>
      </c>
      <c r="R950" s="25">
        <v>1.0838644897039529</v>
      </c>
      <c r="S950" s="146"/>
      <c r="T950">
        <v>1.1794602297720238</v>
      </c>
      <c r="U950">
        <v>0.44897759478307736</v>
      </c>
      <c r="V950">
        <v>0.3225853394472713</v>
      </c>
      <c r="W950">
        <v>1</v>
      </c>
      <c r="Y950" s="2">
        <v>2924.2435142736904</v>
      </c>
      <c r="Z950" s="2">
        <v>3066.1538389979914</v>
      </c>
      <c r="AA950" s="2">
        <v>2966.2661232074097</v>
      </c>
      <c r="AB950" s="2">
        <v>3786.8907634386219</v>
      </c>
      <c r="AC950" s="2">
        <v>50.795303215957318</v>
      </c>
      <c r="AD950" s="2">
        <v>702.16315624654055</v>
      </c>
      <c r="AE950" s="2">
        <v>636.40026067092037</v>
      </c>
      <c r="AF950" s="2">
        <v>1119.7150580875586</v>
      </c>
      <c r="AG950" s="2">
        <v>77.967483286293117</v>
      </c>
      <c r="AH950" s="2">
        <v>254.65370654801794</v>
      </c>
      <c r="AI950" s="2">
        <v>372440.71433558007</v>
      </c>
      <c r="AJ950" s="2">
        <v>345265.66555759311</v>
      </c>
      <c r="AL950" s="25">
        <v>0.91747945283622467</v>
      </c>
      <c r="AM950" s="25">
        <v>0.91782856392618872</v>
      </c>
      <c r="AN950" s="25">
        <v>0.91861384169776339</v>
      </c>
      <c r="AO950" s="25">
        <v>0.86660975122901962</v>
      </c>
      <c r="AP950" s="25">
        <v>0.71408180311448488</v>
      </c>
      <c r="AQ950" s="25">
        <v>0.91747945283622467</v>
      </c>
      <c r="AR950" s="25">
        <v>0.91782856392618872</v>
      </c>
      <c r="AS950" s="25">
        <v>0.91861384169776339</v>
      </c>
      <c r="AT950" s="25">
        <v>0.86660975122901962</v>
      </c>
      <c r="AU950" s="25">
        <v>0.71408180311448488</v>
      </c>
      <c r="AW950" s="1">
        <v>13.551960213412189</v>
      </c>
      <c r="AX950" s="1">
        <v>15.368636183423098</v>
      </c>
      <c r="AY950" s="2">
        <v>1235121.9595722258</v>
      </c>
      <c r="AZ950" s="1">
        <v>15.108365109953834</v>
      </c>
      <c r="BA950" s="1">
        <v>16.925416915284647</v>
      </c>
      <c r="BB950" s="2">
        <v>1019385.5761264563</v>
      </c>
      <c r="BC950" s="2">
        <f t="shared" si="120"/>
        <v>-215736.38344576955</v>
      </c>
      <c r="BD950" s="242">
        <f t="shared" si="121"/>
        <v>1.556404896541645</v>
      </c>
      <c r="BE950" s="510">
        <f t="shared" si="115"/>
        <v>-138611.9922425964</v>
      </c>
      <c r="BF950" s="161">
        <f t="shared" si="116"/>
        <v>933191.67457372416</v>
      </c>
      <c r="BG950" s="2">
        <f t="shared" si="117"/>
        <v>1397952.8414661572</v>
      </c>
      <c r="BI950">
        <f t="shared" si="118"/>
        <v>0</v>
      </c>
      <c r="BJ950" s="90">
        <f t="shared" si="119"/>
        <v>1</v>
      </c>
      <c r="BP950" s="206">
        <f t="shared" si="122"/>
        <v>1397952.8414661572</v>
      </c>
    </row>
    <row r="951" spans="1:68">
      <c r="A951" s="11">
        <v>945</v>
      </c>
      <c r="C951" s="25">
        <v>0.91964691748289595</v>
      </c>
      <c r="D951" s="25">
        <v>8.0353082517104088E-2</v>
      </c>
      <c r="E951" s="426" t="e">
        <v>#REF!</v>
      </c>
      <c r="F951" s="25">
        <v>0.851621085440041</v>
      </c>
      <c r="G951" s="25">
        <v>0.14837891455995902</v>
      </c>
      <c r="H951" s="426" t="e">
        <v>#REF!</v>
      </c>
      <c r="I951" s="25">
        <v>0.74396248920709929</v>
      </c>
      <c r="J951" s="25">
        <v>0.25603751079290071</v>
      </c>
      <c r="K951" s="426" t="e">
        <v>#REF!</v>
      </c>
      <c r="L951" s="25">
        <v>0.12236644274597197</v>
      </c>
      <c r="M951" s="25">
        <v>0.49801728836341624</v>
      </c>
      <c r="N951" s="25">
        <v>0.37961626889061184</v>
      </c>
      <c r="O951" s="25">
        <v>-10.954697632673314</v>
      </c>
      <c r="P951" s="25">
        <v>3.3009375857445761E-2</v>
      </c>
      <c r="Q951" s="25">
        <v>6.9909860933753282E-5</v>
      </c>
      <c r="R951" s="25">
        <v>1.0572439582626028</v>
      </c>
      <c r="S951" s="146"/>
      <c r="T951">
        <v>1.0581469235645899</v>
      </c>
      <c r="U951">
        <v>0.46024173361444032</v>
      </c>
      <c r="V951">
        <v>0.34141301949982228</v>
      </c>
      <c r="W951">
        <v>1</v>
      </c>
      <c r="Y951" s="2">
        <v>375.84574338448061</v>
      </c>
      <c r="Z951" s="2">
        <v>15958.697390432206</v>
      </c>
      <c r="AA951" s="2">
        <v>607.20127712439114</v>
      </c>
      <c r="AB951" s="2">
        <v>923.34977245394123</v>
      </c>
      <c r="AC951" s="2">
        <v>2498.5739585378847</v>
      </c>
      <c r="AD951" s="2">
        <v>934.47020220006323</v>
      </c>
      <c r="AE951" s="2">
        <v>488.58795014925545</v>
      </c>
      <c r="AF951" s="2">
        <v>1116.0641344536923</v>
      </c>
      <c r="AG951" s="2">
        <v>152.21398749118015</v>
      </c>
      <c r="AH951" s="2">
        <v>552.81371201060949</v>
      </c>
      <c r="AI951" s="2">
        <v>659675.99684558471</v>
      </c>
      <c r="AJ951" s="2">
        <v>608667.97448346438</v>
      </c>
      <c r="AL951" s="25">
        <v>0.91863745860508339</v>
      </c>
      <c r="AM951" s="25">
        <v>0.91399461355863065</v>
      </c>
      <c r="AN951" s="25">
        <v>0.90265180903044129</v>
      </c>
      <c r="AO951" s="25">
        <v>0.85712020983192494</v>
      </c>
      <c r="AP951" s="25">
        <v>0.71176144688910448</v>
      </c>
      <c r="AQ951" s="25">
        <v>0.91863745860508339</v>
      </c>
      <c r="AR951" s="25">
        <v>0.91399461355863065</v>
      </c>
      <c r="AS951" s="25">
        <v>0.90265180903044129</v>
      </c>
      <c r="AT951" s="25">
        <v>0.85712020983192494</v>
      </c>
      <c r="AU951" s="25">
        <v>0.71176144688910448</v>
      </c>
      <c r="AW951" s="1">
        <v>13.308575699497572</v>
      </c>
      <c r="AX951" s="1">
        <v>15.127950318485667</v>
      </c>
      <c r="AY951" s="2">
        <v>2276656.3791177482</v>
      </c>
      <c r="AZ951" s="1">
        <v>15.049351025975081</v>
      </c>
      <c r="BA951" s="1">
        <v>16.895273466737713</v>
      </c>
      <c r="BB951" s="2">
        <v>1560443.1576244207</v>
      </c>
      <c r="BC951" s="2">
        <f t="shared" si="120"/>
        <v>-716213.22149332752</v>
      </c>
      <c r="BD951" s="242">
        <f t="shared" si="121"/>
        <v>1.7407753264775092</v>
      </c>
      <c r="BE951" s="510">
        <f t="shared" si="115"/>
        <v>-411433.46335371037</v>
      </c>
      <c r="BF951" s="161">
        <f t="shared" si="116"/>
        <v>-147284.26719813654</v>
      </c>
      <c r="BG951" s="2">
        <f t="shared" si="117"/>
        <v>847453.00653159246</v>
      </c>
      <c r="BI951">
        <f t="shared" si="118"/>
        <v>0</v>
      </c>
      <c r="BJ951" s="90">
        <f t="shared" si="119"/>
        <v>1</v>
      </c>
      <c r="BP951" s="206">
        <f t="shared" si="122"/>
        <v>847453.00653159246</v>
      </c>
    </row>
    <row r="952" spans="1:68">
      <c r="A952" s="11">
        <v>946</v>
      </c>
      <c r="C952" s="25">
        <v>0.92773097637036972</v>
      </c>
      <c r="D952" s="25">
        <v>7.2269023629630322E-2</v>
      </c>
      <c r="E952" s="426" t="e">
        <v>#REF!</v>
      </c>
      <c r="F952" s="25">
        <v>0.85879859288109817</v>
      </c>
      <c r="G952" s="25">
        <v>0.14120140711890178</v>
      </c>
      <c r="H952" s="426" t="e">
        <v>#REF!</v>
      </c>
      <c r="I952" s="25">
        <v>0.75302394511856263</v>
      </c>
      <c r="J952" s="25">
        <v>0.2469760548814374</v>
      </c>
      <c r="K952" s="426" t="e">
        <v>#REF!</v>
      </c>
      <c r="L952" s="25">
        <v>0.16552728676037087</v>
      </c>
      <c r="M952" s="25">
        <v>0.49948285889782684</v>
      </c>
      <c r="N952" s="25">
        <v>0.33498985434180228</v>
      </c>
      <c r="O952" s="25">
        <v>-11.579992662262896</v>
      </c>
      <c r="P952" s="25">
        <v>3.8547445645292153E-2</v>
      </c>
      <c r="Q952" s="25">
        <v>4.720550951554257E-5</v>
      </c>
      <c r="R952" s="25">
        <v>1.10253681590797</v>
      </c>
      <c r="S952" s="146"/>
      <c r="T952">
        <v>0.97701920849371626</v>
      </c>
      <c r="U952">
        <v>0.44107854413215342</v>
      </c>
      <c r="V952">
        <v>0.32853981992627523</v>
      </c>
      <c r="W952">
        <v>1</v>
      </c>
      <c r="Y952" s="2">
        <v>1304.1450058161895</v>
      </c>
      <c r="Z952" s="2">
        <v>6906.1902064285223</v>
      </c>
      <c r="AA952" s="2">
        <v>1833.915815803841</v>
      </c>
      <c r="AB952" s="2">
        <v>6608.9350562436257</v>
      </c>
      <c r="AC952" s="2">
        <v>1849.4490919684051</v>
      </c>
      <c r="AD952" s="2">
        <v>288.31677851802124</v>
      </c>
      <c r="AE952" s="2">
        <v>490.69684197896845</v>
      </c>
      <c r="AF952" s="2">
        <v>883.3567608385124</v>
      </c>
      <c r="AG952" s="2">
        <v>136.31102978821667</v>
      </c>
      <c r="AH952" s="2">
        <v>417.7356919414741</v>
      </c>
      <c r="AI952" s="2">
        <v>494296.83927581762</v>
      </c>
      <c r="AJ952" s="2">
        <v>459257.96593621024</v>
      </c>
      <c r="AL952" s="25">
        <v>0.91525020931590151</v>
      </c>
      <c r="AM952" s="25">
        <v>0.91100636586247119</v>
      </c>
      <c r="AN952" s="25">
        <v>0.91564733183800817</v>
      </c>
      <c r="AO952" s="25">
        <v>0.86995392314412445</v>
      </c>
      <c r="AP952" s="25">
        <v>0.59349248615871031</v>
      </c>
      <c r="AQ952" s="25">
        <v>0.91525020931590151</v>
      </c>
      <c r="AR952" s="25">
        <v>0.91100636586247119</v>
      </c>
      <c r="AS952" s="25">
        <v>0.91564733183800817</v>
      </c>
      <c r="AT952" s="25">
        <v>0.86995392314412445</v>
      </c>
      <c r="AU952" s="25">
        <v>0.59349248615871031</v>
      </c>
      <c r="AW952" s="1">
        <v>13.2436489492391</v>
      </c>
      <c r="AX952" s="1">
        <v>15.465039488399581</v>
      </c>
      <c r="AY952" s="2">
        <v>1777364.4908840167</v>
      </c>
      <c r="AZ952" s="1">
        <v>15.302486481919615</v>
      </c>
      <c r="BA952" s="1">
        <v>17.423939648535395</v>
      </c>
      <c r="BB952" s="2">
        <v>1302464.501745092</v>
      </c>
      <c r="BC952" s="2">
        <f t="shared" si="120"/>
        <v>-474899.98913892475</v>
      </c>
      <c r="BD952" s="242">
        <f t="shared" si="121"/>
        <v>2.0588375326805153</v>
      </c>
      <c r="BE952" s="510">
        <f t="shared" si="115"/>
        <v>-230664.14012796144</v>
      </c>
      <c r="BF952" s="161">
        <f t="shared" si="116"/>
        <v>341619.34099423932</v>
      </c>
      <c r="BG952" s="2">
        <f t="shared" si="117"/>
        <v>1145933.3353620463</v>
      </c>
      <c r="BI952">
        <f t="shared" si="118"/>
        <v>0</v>
      </c>
      <c r="BJ952" s="90">
        <f t="shared" si="119"/>
        <v>1</v>
      </c>
      <c r="BP952" s="206">
        <f t="shared" si="122"/>
        <v>1145933.3353620463</v>
      </c>
    </row>
    <row r="953" spans="1:68">
      <c r="A953" s="11">
        <v>947</v>
      </c>
      <c r="C953" s="25">
        <v>0.92375495316361533</v>
      </c>
      <c r="D953" s="25">
        <v>7.6245046836384708E-2</v>
      </c>
      <c r="E953" s="426" t="e">
        <v>#REF!</v>
      </c>
      <c r="F953" s="25">
        <v>0.85520633765961018</v>
      </c>
      <c r="G953" s="25">
        <v>0.14479366234038979</v>
      </c>
      <c r="H953" s="426" t="e">
        <v>#REF!</v>
      </c>
      <c r="I953" s="25">
        <v>0.73267520911509476</v>
      </c>
      <c r="J953" s="25">
        <v>0.26732479088490518</v>
      </c>
      <c r="K953" s="426" t="e">
        <v>#REF!</v>
      </c>
      <c r="L953" s="25">
        <v>0.16106279651912747</v>
      </c>
      <c r="M953" s="25">
        <v>0.49845069045609902</v>
      </c>
      <c r="N953" s="25">
        <v>0.34048651302477351</v>
      </c>
      <c r="O953" s="25">
        <v>-10.949272017532316</v>
      </c>
      <c r="P953" s="25">
        <v>3.5832158534728042E-2</v>
      </c>
      <c r="Q953" s="25">
        <v>7.9137686212362349E-5</v>
      </c>
      <c r="R953" s="25">
        <v>1.0380587188209049</v>
      </c>
      <c r="S953" s="146"/>
      <c r="T953">
        <v>0.99947921474178691</v>
      </c>
      <c r="U953">
        <v>0.45441606805139623</v>
      </c>
      <c r="V953">
        <v>0.35627613838389977</v>
      </c>
      <c r="W953">
        <v>1</v>
      </c>
      <c r="Y953" s="2">
        <v>180.88895666567862</v>
      </c>
      <c r="Z953" s="2">
        <v>7287.0131304817987</v>
      </c>
      <c r="AA953" s="2">
        <v>2282.8591975861086</v>
      </c>
      <c r="AB953" s="2">
        <v>59.916865178786679</v>
      </c>
      <c r="AC953" s="2">
        <v>308.96704911393022</v>
      </c>
      <c r="AD953" s="2">
        <v>2499.0080973700065</v>
      </c>
      <c r="AE953" s="2">
        <v>546.51110248574844</v>
      </c>
      <c r="AF953" s="2">
        <v>1378.0160670505281</v>
      </c>
      <c r="AG953" s="2">
        <v>165.34441575337718</v>
      </c>
      <c r="AH953" s="2">
        <v>574.75104084627912</v>
      </c>
      <c r="AI953" s="2">
        <v>532565.49876785965</v>
      </c>
      <c r="AJ953" s="2">
        <v>508690.04221837036</v>
      </c>
      <c r="AL953" s="25">
        <v>0.92430296590904959</v>
      </c>
      <c r="AM953" s="25">
        <v>0.90861221740668507</v>
      </c>
      <c r="AN953" s="25">
        <v>0.91521411969490607</v>
      </c>
      <c r="AO953" s="25">
        <v>0.87112666442862685</v>
      </c>
      <c r="AP953" s="25">
        <v>0.73755964898125548</v>
      </c>
      <c r="AQ953" s="25">
        <v>0.92430296590904959</v>
      </c>
      <c r="AR953" s="25">
        <v>0.90861221740668507</v>
      </c>
      <c r="AS953" s="25">
        <v>0.91521411969490607</v>
      </c>
      <c r="AT953" s="25">
        <v>0.87112666442862685</v>
      </c>
      <c r="AU953" s="25">
        <v>0.73755964898125548</v>
      </c>
      <c r="AW953" s="1">
        <v>13.670223179723731</v>
      </c>
      <c r="AX953" s="1">
        <v>15.443244705633415</v>
      </c>
      <c r="AY953" s="2">
        <v>1986842.8226038911</v>
      </c>
      <c r="AZ953" s="1">
        <v>15.449080065300061</v>
      </c>
      <c r="BA953" s="1">
        <v>17.241022074705729</v>
      </c>
      <c r="BB953" s="2">
        <v>1466018.328015141</v>
      </c>
      <c r="BC953" s="2">
        <f t="shared" si="120"/>
        <v>-520824.49458875018</v>
      </c>
      <c r="BD953" s="242">
        <f t="shared" si="121"/>
        <v>1.7788568855763298</v>
      </c>
      <c r="BE953" s="510">
        <f t="shared" si="115"/>
        <v>-292786.05761475232</v>
      </c>
      <c r="BF953" s="161">
        <f t="shared" si="116"/>
        <v>200392.88615190564</v>
      </c>
      <c r="BG953" s="2">
        <f t="shared" si="117"/>
        <v>1005834.4824328686</v>
      </c>
      <c r="BI953">
        <f t="shared" si="118"/>
        <v>0</v>
      </c>
      <c r="BJ953" s="90">
        <f t="shared" si="119"/>
        <v>1</v>
      </c>
      <c r="BP953" s="206">
        <f t="shared" si="122"/>
        <v>1005834.4824328686</v>
      </c>
    </row>
    <row r="954" spans="1:68">
      <c r="A954" s="11">
        <v>948</v>
      </c>
      <c r="C954" s="25">
        <v>0.92583328503543882</v>
      </c>
      <c r="D954" s="25">
        <v>7.4166714964561148E-2</v>
      </c>
      <c r="E954" s="426" t="e">
        <v>#REF!</v>
      </c>
      <c r="F954" s="25">
        <v>0.8546978854152123</v>
      </c>
      <c r="G954" s="25">
        <v>0.14530211458478776</v>
      </c>
      <c r="H954" s="426" t="e">
        <v>#REF!</v>
      </c>
      <c r="I954" s="25">
        <v>0.7472522507963939</v>
      </c>
      <c r="J954" s="25">
        <v>0.2527477492036061</v>
      </c>
      <c r="K954" s="426" t="e">
        <v>#REF!</v>
      </c>
      <c r="L954" s="25">
        <v>9.1610774897251224E-2</v>
      </c>
      <c r="M954" s="25">
        <v>0.50298027297152581</v>
      </c>
      <c r="N954" s="25">
        <v>0.40540895213122297</v>
      </c>
      <c r="O954" s="25">
        <v>-10.316580596546459</v>
      </c>
      <c r="P954" s="25">
        <v>2.8483383269531846E-2</v>
      </c>
      <c r="Q954" s="25">
        <v>1.0942419853716128E-4</v>
      </c>
      <c r="R954" s="25">
        <v>1.0176640063002245</v>
      </c>
      <c r="S954" s="146"/>
      <c r="T954">
        <v>0.95283687938428763</v>
      </c>
      <c r="U954">
        <v>0.45079484500855455</v>
      </c>
      <c r="V954">
        <v>0.33627380478516516</v>
      </c>
      <c r="W954">
        <v>1</v>
      </c>
      <c r="Y954" s="2">
        <v>744.4498871426772</v>
      </c>
      <c r="Z954" s="2">
        <v>1692.6061777863911</v>
      </c>
      <c r="AA954" s="2">
        <v>2344.1053194076426</v>
      </c>
      <c r="AB954" s="2">
        <v>6314.4179578882613</v>
      </c>
      <c r="AC954" s="2">
        <v>1197.4605779929591</v>
      </c>
      <c r="AD954" s="2">
        <v>2179.6576654262358</v>
      </c>
      <c r="AE954" s="2">
        <v>544.50873674774209</v>
      </c>
      <c r="AF954" s="2">
        <v>750.09667940353916</v>
      </c>
      <c r="AG954" s="2">
        <v>142.91355675388243</v>
      </c>
      <c r="AH954" s="2">
        <v>411.54340196658404</v>
      </c>
      <c r="AI954" s="2">
        <v>633419.36191025912</v>
      </c>
      <c r="AJ954" s="2">
        <v>597267.79449848563</v>
      </c>
      <c r="AL954" s="25">
        <v>0.91856427881523028</v>
      </c>
      <c r="AM954" s="25">
        <v>0.91917774048244494</v>
      </c>
      <c r="AN954" s="25">
        <v>0.91455485831956307</v>
      </c>
      <c r="AO954" s="25">
        <v>0.85162922148265696</v>
      </c>
      <c r="AP954" s="25">
        <v>0.64467583208308987</v>
      </c>
      <c r="AQ954" s="25">
        <v>0.91856427881523028</v>
      </c>
      <c r="AR954" s="25">
        <v>0.91917774048244494</v>
      </c>
      <c r="AS954" s="25">
        <v>0.91455485831956307</v>
      </c>
      <c r="AT954" s="25">
        <v>0.85162922148265696</v>
      </c>
      <c r="AU954" s="25">
        <v>0.64467583208308987</v>
      </c>
      <c r="AW954" s="1">
        <v>12.934465913551934</v>
      </c>
      <c r="AX954" s="1">
        <v>14.839041509313864</v>
      </c>
      <c r="AY954" s="2">
        <v>1897729.5168373678</v>
      </c>
      <c r="AZ954" s="1">
        <v>15.108272637266984</v>
      </c>
      <c r="BA954" s="1">
        <v>16.986168545207406</v>
      </c>
      <c r="BB954" s="2">
        <v>1490465.1415849361</v>
      </c>
      <c r="BC954" s="2">
        <f t="shared" si="120"/>
        <v>-407264.37525243172</v>
      </c>
      <c r="BD954" s="242">
        <f t="shared" si="121"/>
        <v>2.1738067237150496</v>
      </c>
      <c r="BE954" s="510">
        <f t="shared" si="115"/>
        <v>-187350.77539755433</v>
      </c>
      <c r="BF954" s="161">
        <f t="shared" si="116"/>
        <v>171785.02933094162</v>
      </c>
      <c r="BG954" s="2">
        <f t="shared" si="117"/>
        <v>926858.4803777812</v>
      </c>
      <c r="BI954">
        <f t="shared" si="118"/>
        <v>0</v>
      </c>
      <c r="BJ954" s="90">
        <f t="shared" si="119"/>
        <v>1</v>
      </c>
      <c r="BP954" s="206">
        <f t="shared" si="122"/>
        <v>926858.4803777812</v>
      </c>
    </row>
    <row r="955" spans="1:68">
      <c r="A955" s="11">
        <v>949</v>
      </c>
      <c r="C955" s="25">
        <v>0.92910716215895028</v>
      </c>
      <c r="D955" s="25">
        <v>7.0892837841049758E-2</v>
      </c>
      <c r="E955" s="426" t="e">
        <v>#REF!</v>
      </c>
      <c r="F955" s="25">
        <v>0.858674750082694</v>
      </c>
      <c r="G955" s="25">
        <v>0.141325249917306</v>
      </c>
      <c r="H955" s="426" t="e">
        <v>#REF!</v>
      </c>
      <c r="I955" s="25">
        <v>0.76566129169311847</v>
      </c>
      <c r="J955" s="25">
        <v>0.23433870830688158</v>
      </c>
      <c r="K955" s="426" t="e">
        <v>#REF!</v>
      </c>
      <c r="L955" s="25">
        <v>0.15225084746138634</v>
      </c>
      <c r="M955" s="25">
        <v>0.4987362515029351</v>
      </c>
      <c r="N955" s="25">
        <v>0.34901290103567856</v>
      </c>
      <c r="O955" s="25">
        <v>-11.298541188868963</v>
      </c>
      <c r="P955" s="25">
        <v>3.5356622560472999E-2</v>
      </c>
      <c r="Q955" s="25">
        <v>5.4704584446338259E-5</v>
      </c>
      <c r="R955" s="25">
        <v>1.087541136347864</v>
      </c>
      <c r="S955" s="146"/>
      <c r="T955">
        <v>0.91018353471333391</v>
      </c>
      <c r="U955">
        <v>0.44020917278946575</v>
      </c>
      <c r="V955">
        <v>0.31214860556840796</v>
      </c>
      <c r="W955">
        <v>1</v>
      </c>
      <c r="Y955" s="2">
        <v>18.420399551577734</v>
      </c>
      <c r="Z955" s="2">
        <v>4834.4231875800551</v>
      </c>
      <c r="AA955" s="2">
        <v>4272.8725657311879</v>
      </c>
      <c r="AB955" s="2">
        <v>3883.9458652197959</v>
      </c>
      <c r="AC955" s="2">
        <v>93.412424718486093</v>
      </c>
      <c r="AD955" s="2">
        <v>4291.0132450884985</v>
      </c>
      <c r="AE955" s="2">
        <v>610.48063760852642</v>
      </c>
      <c r="AF955" s="2">
        <v>909.89285724747083</v>
      </c>
      <c r="AG955" s="2">
        <v>124.86044744717852</v>
      </c>
      <c r="AH955" s="2">
        <v>304.5950119246117</v>
      </c>
      <c r="AI955" s="2">
        <v>418166.90843726724</v>
      </c>
      <c r="AJ955" s="2">
        <v>392219.13305708318</v>
      </c>
      <c r="AL955" s="25">
        <v>0.9194392135677385</v>
      </c>
      <c r="AM955" s="25">
        <v>0.91476767056431596</v>
      </c>
      <c r="AN955" s="25">
        <v>0.91033868281323427</v>
      </c>
      <c r="AO955" s="25">
        <v>0.86203962318909411</v>
      </c>
      <c r="AP955" s="25">
        <v>0.69782410558143293</v>
      </c>
      <c r="AQ955" s="25">
        <v>0.9194392135677385</v>
      </c>
      <c r="AR955" s="25">
        <v>0.91476767056431596</v>
      </c>
      <c r="AS955" s="25">
        <v>0.91033868281323427</v>
      </c>
      <c r="AT955" s="25">
        <v>0.86203962318909411</v>
      </c>
      <c r="AU955" s="25">
        <v>0.69782410558143293</v>
      </c>
      <c r="AW955" s="1">
        <v>13.326190857345875</v>
      </c>
      <c r="AX955" s="1">
        <v>15.206675671221671</v>
      </c>
      <c r="AY955" s="2">
        <v>1455854.0796522261</v>
      </c>
      <c r="AZ955" s="1">
        <v>15.584901245081678</v>
      </c>
      <c r="BA955" s="1">
        <v>17.452178146512381</v>
      </c>
      <c r="BB955" s="2">
        <v>1148800.9848616698</v>
      </c>
      <c r="BC955" s="2">
        <f t="shared" si="120"/>
        <v>-307053.09479055624</v>
      </c>
      <c r="BD955" s="242">
        <f t="shared" si="121"/>
        <v>2.2587103877358032</v>
      </c>
      <c r="BE955" s="510">
        <f t="shared" si="115"/>
        <v>-135941.77299479069</v>
      </c>
      <c r="BF955" s="161">
        <f t="shared" si="116"/>
        <v>676336.45752311405</v>
      </c>
      <c r="BG955" s="2">
        <f t="shared" si="117"/>
        <v>1344783.2143513986</v>
      </c>
      <c r="BI955">
        <f t="shared" si="118"/>
        <v>0</v>
      </c>
      <c r="BJ955" s="90">
        <f t="shared" si="119"/>
        <v>1</v>
      </c>
      <c r="BP955" s="206">
        <f t="shared" si="122"/>
        <v>1344783.2143513986</v>
      </c>
    </row>
    <row r="956" spans="1:68">
      <c r="A956" s="11">
        <v>950</v>
      </c>
      <c r="C956" s="25">
        <v>0.92480316320457689</v>
      </c>
      <c r="D956" s="25">
        <v>7.5196836795423078E-2</v>
      </c>
      <c r="E956" s="426" t="e">
        <v>#REF!</v>
      </c>
      <c r="F956" s="25">
        <v>0.85667706193665849</v>
      </c>
      <c r="G956" s="25">
        <v>0.14332293806334151</v>
      </c>
      <c r="H956" s="426" t="e">
        <v>#REF!</v>
      </c>
      <c r="I956" s="25">
        <v>0.74449387586518212</v>
      </c>
      <c r="J956" s="25">
        <v>0.25550612413481788</v>
      </c>
      <c r="K956" s="426" t="e">
        <v>#REF!</v>
      </c>
      <c r="L956" s="25">
        <v>0.12184518849114456</v>
      </c>
      <c r="M956" s="25">
        <v>0.49847920084948949</v>
      </c>
      <c r="N956" s="25">
        <v>0.37967561065936595</v>
      </c>
      <c r="O956" s="25">
        <v>-11.801412904208689</v>
      </c>
      <c r="P956" s="25">
        <v>3.7748195857577764E-2</v>
      </c>
      <c r="Q956" s="25">
        <v>3.6580740270041472E-5</v>
      </c>
      <c r="R956" s="25">
        <v>1.1320903070814281</v>
      </c>
      <c r="S956" s="146"/>
      <c r="T956">
        <v>1.0318047975241709</v>
      </c>
      <c r="U956">
        <v>0.44591278991923966</v>
      </c>
      <c r="V956">
        <v>0.34085518115082575</v>
      </c>
      <c r="W956">
        <v>1</v>
      </c>
      <c r="Y956" s="2">
        <v>343.86423808665921</v>
      </c>
      <c r="Z956" s="2">
        <v>3775.2533553473318</v>
      </c>
      <c r="AA956" s="2">
        <v>3172.9416338370988</v>
      </c>
      <c r="AB956" s="2">
        <v>5094.5611878270583</v>
      </c>
      <c r="AC956" s="2">
        <v>23.857153390179636</v>
      </c>
      <c r="AD956" s="2">
        <v>2061.9394306475592</v>
      </c>
      <c r="AE956" s="2">
        <v>566.5687523628759</v>
      </c>
      <c r="AF956" s="2">
        <v>990.93742947964927</v>
      </c>
      <c r="AG956" s="2">
        <v>142.96919123550782</v>
      </c>
      <c r="AH956" s="2">
        <v>377.14635305903374</v>
      </c>
      <c r="AI956" s="2">
        <v>486550.69783114188</v>
      </c>
      <c r="AJ956" s="2">
        <v>457896.1902227567</v>
      </c>
      <c r="AL956" s="25">
        <v>0.9181053059271449</v>
      </c>
      <c r="AM956" s="25">
        <v>0.92114643477344271</v>
      </c>
      <c r="AN956" s="25">
        <v>0.91146766063330442</v>
      </c>
      <c r="AO956" s="25">
        <v>0.87114956325493598</v>
      </c>
      <c r="AP956" s="25">
        <v>0.74349402594124592</v>
      </c>
      <c r="AQ956" s="25">
        <v>0.9181053059271449</v>
      </c>
      <c r="AR956" s="25">
        <v>0.92114643477344271</v>
      </c>
      <c r="AS956" s="25">
        <v>0.91146766063330442</v>
      </c>
      <c r="AT956" s="25">
        <v>0.87114956325493598</v>
      </c>
      <c r="AU956" s="25">
        <v>0.74349402594124592</v>
      </c>
      <c r="AW956" s="1">
        <v>13.499263616592094</v>
      </c>
      <c r="AX956" s="1">
        <v>15.196889987724447</v>
      </c>
      <c r="AY956" s="2">
        <v>1505510.0495312363</v>
      </c>
      <c r="AZ956" s="1">
        <v>15.326455381773117</v>
      </c>
      <c r="BA956" s="1">
        <v>17.053843840666161</v>
      </c>
      <c r="BB956" s="2">
        <v>1235728.2738827455</v>
      </c>
      <c r="BC956" s="2">
        <f t="shared" si="120"/>
        <v>-269781.77564849076</v>
      </c>
      <c r="BD956" s="242">
        <f t="shared" si="121"/>
        <v>1.8271917651810234</v>
      </c>
      <c r="BE956" s="510">
        <f t="shared" si="115"/>
        <v>-147648.30971190534</v>
      </c>
      <c r="BF956" s="161">
        <f t="shared" si="116"/>
        <v>654372.12912349869</v>
      </c>
      <c r="BG956" s="2">
        <f t="shared" si="117"/>
        <v>1216504.5872009534</v>
      </c>
      <c r="BI956">
        <f t="shared" si="118"/>
        <v>0</v>
      </c>
      <c r="BJ956" s="90">
        <f t="shared" si="119"/>
        <v>1</v>
      </c>
      <c r="BP956" s="206">
        <f t="shared" si="122"/>
        <v>1216504.5872009534</v>
      </c>
    </row>
    <row r="957" spans="1:68">
      <c r="A957" s="11">
        <v>951</v>
      </c>
      <c r="C957" s="25">
        <v>0.91823159729241044</v>
      </c>
      <c r="D957" s="25">
        <v>8.176840270758956E-2</v>
      </c>
      <c r="E957" s="426" t="e">
        <v>#REF!</v>
      </c>
      <c r="F957" s="25">
        <v>0.85978123895271097</v>
      </c>
      <c r="G957" s="25">
        <v>0.14021876104728906</v>
      </c>
      <c r="H957" s="426" t="e">
        <v>#REF!</v>
      </c>
      <c r="I957" s="25">
        <v>0.75145291934099911</v>
      </c>
      <c r="J957" s="25">
        <v>0.24854708065900089</v>
      </c>
      <c r="K957" s="426" t="e">
        <v>#REF!</v>
      </c>
      <c r="L957" s="25">
        <v>7.2494535030541596E-2</v>
      </c>
      <c r="M957" s="25">
        <v>0.49715369734674864</v>
      </c>
      <c r="N957" s="25">
        <v>0.43035176762270977</v>
      </c>
      <c r="O957" s="25">
        <v>-11.335598718283102</v>
      </c>
      <c r="P957" s="25">
        <v>3.7274007969531994E-2</v>
      </c>
      <c r="Q957" s="25">
        <v>5.7135187734653629E-5</v>
      </c>
      <c r="R957" s="25">
        <v>1.0854113092078586</v>
      </c>
      <c r="S957" s="146"/>
      <c r="T957">
        <v>1.0587050015064592</v>
      </c>
      <c r="U957">
        <v>0.43455014559074284</v>
      </c>
      <c r="V957">
        <v>0.33068815085295988</v>
      </c>
      <c r="W957">
        <v>1</v>
      </c>
      <c r="Y957" s="2">
        <v>2276.5270889990707</v>
      </c>
      <c r="Z957" s="2">
        <v>8256.4941661624362</v>
      </c>
      <c r="AA957" s="2">
        <v>350.5036670479418</v>
      </c>
      <c r="AB957" s="2">
        <v>6978.7789940185176</v>
      </c>
      <c r="AC957" s="2">
        <v>99.263975762638594</v>
      </c>
      <c r="AD957" s="2">
        <v>158.24953696473321</v>
      </c>
      <c r="AE957" s="2">
        <v>585.61050515080603</v>
      </c>
      <c r="AF957" s="2">
        <v>1276.5831156798051</v>
      </c>
      <c r="AG957" s="2">
        <v>129.36895426723459</v>
      </c>
      <c r="AH957" s="2">
        <v>422.08812363268879</v>
      </c>
      <c r="AI957" s="2">
        <v>456215.13118908007</v>
      </c>
      <c r="AJ957" s="2">
        <v>422727.90167381417</v>
      </c>
      <c r="AL957" s="25">
        <v>0.92138548099519957</v>
      </c>
      <c r="AM957" s="25">
        <v>0.9191616645697569</v>
      </c>
      <c r="AN957" s="25">
        <v>0.91201956347617585</v>
      </c>
      <c r="AO957" s="25">
        <v>0.87122901912295125</v>
      </c>
      <c r="AP957" s="25">
        <v>0.63687305852084997</v>
      </c>
      <c r="AQ957" s="25">
        <v>0.92138548099519957</v>
      </c>
      <c r="AR957" s="25">
        <v>0.9191616645697569</v>
      </c>
      <c r="AS957" s="25">
        <v>0.91201956347617585</v>
      </c>
      <c r="AT957" s="25">
        <v>0.87122901912295125</v>
      </c>
      <c r="AU957" s="25">
        <v>0.63687305852084997</v>
      </c>
      <c r="AW957" s="1">
        <v>12.87280044379863</v>
      </c>
      <c r="AX957" s="1">
        <v>14.698667153358736</v>
      </c>
      <c r="AY957" s="2">
        <v>1368304.0258560602</v>
      </c>
      <c r="AZ957" s="1">
        <v>14.887493245887541</v>
      </c>
      <c r="BA957" s="1">
        <v>16.706844254381327</v>
      </c>
      <c r="BB957" s="2">
        <v>1031106.8647029019</v>
      </c>
      <c r="BC957" s="2">
        <f t="shared" si="120"/>
        <v>-337197.16115315829</v>
      </c>
      <c r="BD957" s="242">
        <f t="shared" si="121"/>
        <v>2.014692802088911</v>
      </c>
      <c r="BE957" s="510">
        <f t="shared" si="115"/>
        <v>-167369.02062862352</v>
      </c>
      <c r="BF957" s="161">
        <f t="shared" si="116"/>
        <v>691344.04515172052</v>
      </c>
      <c r="BG957" s="2">
        <f t="shared" si="117"/>
        <v>1350892.0546391048</v>
      </c>
      <c r="BI957">
        <f t="shared" si="118"/>
        <v>0</v>
      </c>
      <c r="BJ957" s="90">
        <f t="shared" si="119"/>
        <v>1</v>
      </c>
      <c r="BP957" s="206">
        <f t="shared" si="122"/>
        <v>1350892.0546391048</v>
      </c>
    </row>
    <row r="958" spans="1:68">
      <c r="A958" s="11">
        <v>952</v>
      </c>
      <c r="C958" s="25">
        <v>0.92937854160944766</v>
      </c>
      <c r="D958" s="25">
        <v>7.0621458390552325E-2</v>
      </c>
      <c r="E958" s="426" t="e">
        <v>#REF!</v>
      </c>
      <c r="F958" s="25">
        <v>0.85688152613967594</v>
      </c>
      <c r="G958" s="25">
        <v>0.14311847386032409</v>
      </c>
      <c r="H958" s="426" t="e">
        <v>#REF!</v>
      </c>
      <c r="I958" s="25">
        <v>0.75076790427640172</v>
      </c>
      <c r="J958" s="25">
        <v>0.24923209572359828</v>
      </c>
      <c r="K958" s="426" t="e">
        <v>#REF!</v>
      </c>
      <c r="L958" s="25">
        <v>0.13215276116790703</v>
      </c>
      <c r="M958" s="25">
        <v>0.49644081092931541</v>
      </c>
      <c r="N958" s="25">
        <v>0.3714064279027775</v>
      </c>
      <c r="O958" s="25">
        <v>-11.323103635761873</v>
      </c>
      <c r="P958" s="25">
        <v>3.7307347914425026E-2</v>
      </c>
      <c r="Q958" s="25">
        <v>5.7934643246593256E-5</v>
      </c>
      <c r="R958" s="25">
        <v>1.0719658681966995</v>
      </c>
      <c r="S958" s="146"/>
      <c r="T958">
        <v>0.91604465366739785</v>
      </c>
      <c r="U958">
        <v>0.44432608855695921</v>
      </c>
      <c r="V958">
        <v>0.33153882744353147</v>
      </c>
      <c r="W958">
        <v>1</v>
      </c>
      <c r="Y958" s="2">
        <v>1797.0846396995321</v>
      </c>
      <c r="Z958" s="2">
        <v>6132.5464128891936</v>
      </c>
      <c r="AA958" s="2">
        <v>1647.7290189065664</v>
      </c>
      <c r="AB958" s="2">
        <v>10790.06032727948</v>
      </c>
      <c r="AC958" s="2">
        <v>2735.152459387728</v>
      </c>
      <c r="AD958" s="2">
        <v>3314.2092076109807</v>
      </c>
      <c r="AE958" s="2">
        <v>481.80162233882135</v>
      </c>
      <c r="AF958" s="2">
        <v>1105.8682407242347</v>
      </c>
      <c r="AG958" s="2">
        <v>110.01210631195964</v>
      </c>
      <c r="AH958" s="2">
        <v>235.17680304123184</v>
      </c>
      <c r="AI958" s="2">
        <v>435872.45529834199</v>
      </c>
      <c r="AJ958" s="2">
        <v>400258.10203235311</v>
      </c>
      <c r="AL958" s="25">
        <v>0.91555920745245334</v>
      </c>
      <c r="AM958" s="25">
        <v>0.90924718170441943</v>
      </c>
      <c r="AN958" s="25">
        <v>0.90799635949595303</v>
      </c>
      <c r="AO958" s="25">
        <v>0.83822280361306156</v>
      </c>
      <c r="AP958" s="25">
        <v>0.74857505108446942</v>
      </c>
      <c r="AQ958" s="25">
        <v>0.91555920745245334</v>
      </c>
      <c r="AR958" s="25">
        <v>0.90924718170441943</v>
      </c>
      <c r="AS958" s="25">
        <v>0.90799635949595303</v>
      </c>
      <c r="AT958" s="25">
        <v>0.83822280361306156</v>
      </c>
      <c r="AU958" s="25">
        <v>0.74857505108446942</v>
      </c>
      <c r="AW958" s="1">
        <v>13.373918316346218</v>
      </c>
      <c r="AX958" s="1">
        <v>15.171330938251353</v>
      </c>
      <c r="AY958" s="2">
        <v>1530418.1190903548</v>
      </c>
      <c r="AZ958" s="1">
        <v>15.49308442297254</v>
      </c>
      <c r="BA958" s="1">
        <v>17.334250869256561</v>
      </c>
      <c r="BB958" s="2">
        <v>1221843.7881641085</v>
      </c>
      <c r="BC958" s="2">
        <f t="shared" si="120"/>
        <v>-308574.33092624624</v>
      </c>
      <c r="BD958" s="242">
        <f t="shared" si="121"/>
        <v>2.1191661066263219</v>
      </c>
      <c r="BE958" s="510">
        <f t="shared" si="115"/>
        <v>-145611.20525728472</v>
      </c>
      <c r="BF958" s="161">
        <f t="shared" si="116"/>
        <v>609408.81152504007</v>
      </c>
      <c r="BG958" s="2">
        <f t="shared" si="117"/>
        <v>1257049.7195114978</v>
      </c>
      <c r="BI958">
        <f t="shared" si="118"/>
        <v>0</v>
      </c>
      <c r="BJ958" s="90">
        <f t="shared" si="119"/>
        <v>1</v>
      </c>
      <c r="BP958" s="206">
        <f t="shared" si="122"/>
        <v>1257049.7195114978</v>
      </c>
    </row>
    <row r="959" spans="1:68">
      <c r="A959" s="11">
        <v>953</v>
      </c>
      <c r="C959" s="25">
        <v>0.93183763514133899</v>
      </c>
      <c r="D959" s="25">
        <v>6.8162364858660979E-2</v>
      </c>
      <c r="E959" s="426" t="e">
        <v>#REF!</v>
      </c>
      <c r="F959" s="25">
        <v>0.85746523533108165</v>
      </c>
      <c r="G959" s="25">
        <v>0.1425347646689184</v>
      </c>
      <c r="H959" s="426" t="e">
        <v>#REF!</v>
      </c>
      <c r="I959" s="25">
        <v>0.7392943517821986</v>
      </c>
      <c r="J959" s="25">
        <v>0.2607056482178014</v>
      </c>
      <c r="K959" s="426" t="e">
        <v>#REF!</v>
      </c>
      <c r="L959" s="25">
        <v>0.1246092890931555</v>
      </c>
      <c r="M959" s="25">
        <v>0.50007824682966628</v>
      </c>
      <c r="N959" s="25">
        <v>0.37531246407717822</v>
      </c>
      <c r="O959" s="25">
        <v>-10.980040052807217</v>
      </c>
      <c r="P959" s="25">
        <v>3.2061193636414798E-2</v>
      </c>
      <c r="Q959" s="25">
        <v>6.5499377441524003E-5</v>
      </c>
      <c r="R959" s="25">
        <v>1.0708626170169151</v>
      </c>
      <c r="S959" s="146"/>
      <c r="T959">
        <v>0.92236789873965497</v>
      </c>
      <c r="U959">
        <v>0.44143031464311816</v>
      </c>
      <c r="V959">
        <v>0.34973216010452801</v>
      </c>
      <c r="W959">
        <v>1</v>
      </c>
      <c r="Y959" s="2">
        <v>289.96968350093493</v>
      </c>
      <c r="Z959" s="2">
        <v>3764.9434925786777</v>
      </c>
      <c r="AA959" s="2">
        <v>800.4592295042894</v>
      </c>
      <c r="AB959" s="2">
        <v>445.00304328887063</v>
      </c>
      <c r="AC959" s="2">
        <v>77.144990170065654</v>
      </c>
      <c r="AD959" s="2">
        <v>3669.5659183707139</v>
      </c>
      <c r="AE959" s="2">
        <v>631.26269220043389</v>
      </c>
      <c r="AF959" s="2">
        <v>1101.0130160052668</v>
      </c>
      <c r="AG959" s="2">
        <v>161.20864128091571</v>
      </c>
      <c r="AH959" s="2">
        <v>403.5307844266776</v>
      </c>
      <c r="AI959" s="2">
        <v>420446.21399009222</v>
      </c>
      <c r="AJ959" s="2">
        <v>396006.71488881187</v>
      </c>
      <c r="AL959" s="25">
        <v>0.91669961329941196</v>
      </c>
      <c r="AM959" s="25">
        <v>0.91158180311743253</v>
      </c>
      <c r="AN959" s="25">
        <v>0.90690282727622062</v>
      </c>
      <c r="AO959" s="25">
        <v>0.88764416281092584</v>
      </c>
      <c r="AP959" s="25">
        <v>0.76834528609398212</v>
      </c>
      <c r="AQ959" s="25">
        <v>0.91669961329941196</v>
      </c>
      <c r="AR959" s="25">
        <v>0.91158180311743253</v>
      </c>
      <c r="AS959" s="25">
        <v>0.90690282727622062</v>
      </c>
      <c r="AT959" s="25">
        <v>0.88764416281092584</v>
      </c>
      <c r="AU959" s="25">
        <v>0.76834528609398212</v>
      </c>
      <c r="AW959" s="1">
        <v>13.519236046337156</v>
      </c>
      <c r="AX959" s="1">
        <v>15.186503215858405</v>
      </c>
      <c r="AY959" s="2">
        <v>1339082.2755684895</v>
      </c>
      <c r="AZ959" s="1">
        <v>15.558989237854956</v>
      </c>
      <c r="BA959" s="1">
        <v>17.300085261583146</v>
      </c>
      <c r="BB959" s="2">
        <v>980273.87851889862</v>
      </c>
      <c r="BC959" s="2">
        <f t="shared" si="120"/>
        <v>-358808.39704959083</v>
      </c>
      <c r="BD959" s="242">
        <f t="shared" si="121"/>
        <v>2.0397531915178</v>
      </c>
      <c r="BE959" s="510">
        <f t="shared" si="115"/>
        <v>-175907.75126210149</v>
      </c>
      <c r="BF959" s="161">
        <f t="shared" si="116"/>
        <v>823995.49184545549</v>
      </c>
      <c r="BG959" s="2">
        <f t="shared" si="117"/>
        <v>1509164.3995378944</v>
      </c>
      <c r="BI959">
        <f t="shared" si="118"/>
        <v>0</v>
      </c>
      <c r="BJ959" s="90">
        <f t="shared" si="119"/>
        <v>1</v>
      </c>
      <c r="BP959" s="206">
        <f t="shared" si="122"/>
        <v>1509164.3995378944</v>
      </c>
    </row>
    <row r="960" spans="1:68">
      <c r="A960" s="11">
        <v>954</v>
      </c>
      <c r="C960" s="25">
        <v>0.92866775030176674</v>
      </c>
      <c r="D960" s="25">
        <v>7.1332249698233235E-2</v>
      </c>
      <c r="E960" s="426" t="e">
        <v>#REF!</v>
      </c>
      <c r="F960" s="25">
        <v>0.85771408942605354</v>
      </c>
      <c r="G960" s="25">
        <v>0.14228591057394652</v>
      </c>
      <c r="H960" s="426" t="e">
        <v>#REF!</v>
      </c>
      <c r="I960" s="25">
        <v>0.73573166482535679</v>
      </c>
      <c r="J960" s="25">
        <v>0.26426833517464321</v>
      </c>
      <c r="K960" s="426" t="e">
        <v>#REF!</v>
      </c>
      <c r="L960" s="25">
        <v>0.1203826067967082</v>
      </c>
      <c r="M960" s="25">
        <v>0.5008030211686848</v>
      </c>
      <c r="N960" s="25">
        <v>0.37881437203460699</v>
      </c>
      <c r="O960" s="25">
        <v>-11.249633566236035</v>
      </c>
      <c r="P960" s="25">
        <v>3.443601063673328E-2</v>
      </c>
      <c r="Q960" s="25">
        <v>5.5267743517095038E-5</v>
      </c>
      <c r="R960" s="25">
        <v>1.0852639519062743</v>
      </c>
      <c r="S960" s="146"/>
      <c r="T960">
        <v>0.93060778283154333</v>
      </c>
      <c r="U960">
        <v>0.44010226294761523</v>
      </c>
      <c r="V960">
        <v>0.35376944371286789</v>
      </c>
      <c r="W960">
        <v>1</v>
      </c>
      <c r="Y960" s="2">
        <v>1091.4120225345939</v>
      </c>
      <c r="Z960" s="2">
        <v>186.84683872557557</v>
      </c>
      <c r="AA960" s="2">
        <v>1373.3405496859014</v>
      </c>
      <c r="AB960" s="2">
        <v>2245.5417933053877</v>
      </c>
      <c r="AC960" s="2">
        <v>447.6637209934247</v>
      </c>
      <c r="AD960" s="2">
        <v>417.92277308472546</v>
      </c>
      <c r="AE960" s="2">
        <v>557.49712668506265</v>
      </c>
      <c r="AF960" s="2">
        <v>945.37290625396474</v>
      </c>
      <c r="AG960" s="2">
        <v>137.2336438070306</v>
      </c>
      <c r="AH960" s="2">
        <v>285.68096693666917</v>
      </c>
      <c r="AI960" s="2">
        <v>779427.41821830953</v>
      </c>
      <c r="AJ960" s="2">
        <v>741182.65262443712</v>
      </c>
      <c r="AL960" s="25">
        <v>0.92374240743490632</v>
      </c>
      <c r="AM960" s="25">
        <v>0.92025762645579157</v>
      </c>
      <c r="AN960" s="25">
        <v>0.90494497405874441</v>
      </c>
      <c r="AO960" s="25">
        <v>0.83878258919310444</v>
      </c>
      <c r="AP960" s="25">
        <v>0.75097108665576195</v>
      </c>
      <c r="AQ960" s="25">
        <v>0.92374240743490632</v>
      </c>
      <c r="AR960" s="25">
        <v>0.92025762645579157</v>
      </c>
      <c r="AS960" s="25">
        <v>0.90494497405874441</v>
      </c>
      <c r="AT960" s="25">
        <v>0.83878258919310444</v>
      </c>
      <c r="AU960" s="25">
        <v>0.75097108665576195</v>
      </c>
      <c r="AW960" s="1">
        <v>13.405350687635496</v>
      </c>
      <c r="AX960" s="1">
        <v>15.075845519550754</v>
      </c>
      <c r="AY960" s="2">
        <v>2462728.0240356578</v>
      </c>
      <c r="AZ960" s="1">
        <v>15.483902727448511</v>
      </c>
      <c r="BA960" s="1">
        <v>17.188189817516555</v>
      </c>
      <c r="BB960" s="2">
        <v>1765612.4910415865</v>
      </c>
      <c r="BC960" s="2">
        <f t="shared" si="120"/>
        <v>-697115.53299407125</v>
      </c>
      <c r="BD960" s="242">
        <f t="shared" si="121"/>
        <v>2.0785520398130153</v>
      </c>
      <c r="BE960" s="510">
        <f t="shared" si="115"/>
        <v>-335385.17181257735</v>
      </c>
      <c r="BF960" s="161">
        <f t="shared" si="116"/>
        <v>-317871.91401397856</v>
      </c>
      <c r="BG960" s="2">
        <f t="shared" si="117"/>
        <v>711811.94535017502</v>
      </c>
      <c r="BI960">
        <f t="shared" si="118"/>
        <v>0</v>
      </c>
      <c r="BJ960" s="90">
        <f t="shared" si="119"/>
        <v>1</v>
      </c>
      <c r="BP960" s="206">
        <f t="shared" si="122"/>
        <v>711811.94535017502</v>
      </c>
    </row>
    <row r="961" spans="1:68">
      <c r="A961" s="11">
        <v>955</v>
      </c>
      <c r="C961" s="25">
        <v>0.93261002344792709</v>
      </c>
      <c r="D961" s="25">
        <v>6.7389976552072878E-2</v>
      </c>
      <c r="E961" s="426" t="e">
        <v>#REF!</v>
      </c>
      <c r="F961" s="25">
        <v>0.85707548373741815</v>
      </c>
      <c r="G961" s="25">
        <v>0.14292451626258179</v>
      </c>
      <c r="H961" s="426" t="e">
        <v>#REF!</v>
      </c>
      <c r="I961" s="25">
        <v>0.75794710977640689</v>
      </c>
      <c r="J961" s="25">
        <v>0.24205289022359314</v>
      </c>
      <c r="K961" s="426" t="e">
        <v>#REF!</v>
      </c>
      <c r="L961" s="25">
        <v>0.12008650351513483</v>
      </c>
      <c r="M961" s="25">
        <v>0.5019077297830663</v>
      </c>
      <c r="N961" s="25">
        <v>0.37800576670179886</v>
      </c>
      <c r="O961" s="25">
        <v>-11.354416028362779</v>
      </c>
      <c r="P961" s="25">
        <v>3.3364828924274642E-2</v>
      </c>
      <c r="Q961" s="25">
        <v>4.7580230266166251E-5</v>
      </c>
      <c r="R961" s="25">
        <v>1.1063481791236609</v>
      </c>
      <c r="S961" s="146"/>
      <c r="T961">
        <v>0.88419448946166512</v>
      </c>
      <c r="U961">
        <v>0.44746981172414235</v>
      </c>
      <c r="V961">
        <v>0.32401063322813667</v>
      </c>
      <c r="W961">
        <v>1</v>
      </c>
      <c r="Y961" s="2">
        <v>27.125962949503293</v>
      </c>
      <c r="Z961" s="2">
        <v>2784.7205577454056</v>
      </c>
      <c r="AA961" s="2">
        <v>238.61473391954405</v>
      </c>
      <c r="AB961" s="2">
        <v>2066.6837594590079</v>
      </c>
      <c r="AC961" s="2">
        <v>1838.1010935777624</v>
      </c>
      <c r="AD961" s="2">
        <v>355.10495921479315</v>
      </c>
      <c r="AE961" s="2">
        <v>527.75636186558961</v>
      </c>
      <c r="AF961" s="2">
        <v>1225.9503926160933</v>
      </c>
      <c r="AG961" s="2">
        <v>91.209989150512115</v>
      </c>
      <c r="AH961" s="2">
        <v>264.04683976784514</v>
      </c>
      <c r="AI961" s="2">
        <v>493367.11658230325</v>
      </c>
      <c r="AJ961" s="2">
        <v>464372.7746974582</v>
      </c>
      <c r="AL961" s="25">
        <v>0.9182751113385158</v>
      </c>
      <c r="AM961" s="25">
        <v>0.91190753293781912</v>
      </c>
      <c r="AN961" s="25">
        <v>0.90027521832603274</v>
      </c>
      <c r="AO961" s="25">
        <v>0.88081443168109774</v>
      </c>
      <c r="AP961" s="25">
        <v>0.70214314682499146</v>
      </c>
      <c r="AQ961" s="25">
        <v>0.9182751113385158</v>
      </c>
      <c r="AR961" s="25">
        <v>0.91190753293781912</v>
      </c>
      <c r="AS961" s="25">
        <v>0.90027521832603274</v>
      </c>
      <c r="AT961" s="25">
        <v>0.88081443168109774</v>
      </c>
      <c r="AU961" s="25">
        <v>0.70214314682499146</v>
      </c>
      <c r="AW961" s="1">
        <v>13.250055443140482</v>
      </c>
      <c r="AX961" s="1">
        <v>15.065285064997919</v>
      </c>
      <c r="AY961" s="2">
        <v>1563892.0280175421</v>
      </c>
      <c r="AZ961" s="1">
        <v>15.525436805526025</v>
      </c>
      <c r="BA961" s="1">
        <v>17.369916761992666</v>
      </c>
      <c r="BB961" s="2">
        <v>1056407.2472009733</v>
      </c>
      <c r="BC961" s="2">
        <f t="shared" si="120"/>
        <v>-507484.78081656876</v>
      </c>
      <c r="BD961" s="242">
        <f t="shared" si="121"/>
        <v>2.2753813623855432</v>
      </c>
      <c r="BE961" s="510">
        <f t="shared" si="115"/>
        <v>-223032.84592456813</v>
      </c>
      <c r="BF961" s="161">
        <f t="shared" si="116"/>
        <v>556116.84288493521</v>
      </c>
      <c r="BG961" s="2">
        <f t="shared" si="117"/>
        <v>1427662.6416831906</v>
      </c>
      <c r="BI961">
        <f t="shared" si="118"/>
        <v>0</v>
      </c>
      <c r="BJ961" s="90">
        <f t="shared" si="119"/>
        <v>1</v>
      </c>
      <c r="BP961" s="206">
        <f t="shared" si="122"/>
        <v>1427662.6416831906</v>
      </c>
    </row>
    <row r="962" spans="1:68">
      <c r="A962" s="11">
        <v>956</v>
      </c>
      <c r="C962" s="25">
        <v>0.93129685980030563</v>
      </c>
      <c r="D962" s="25">
        <v>6.870314019969434E-2</v>
      </c>
      <c r="E962" s="426" t="e">
        <v>#REF!</v>
      </c>
      <c r="F962" s="25">
        <v>0.85948430102446705</v>
      </c>
      <c r="G962" s="25">
        <v>0.1405156989755329</v>
      </c>
      <c r="H962" s="426" t="e">
        <v>#REF!</v>
      </c>
      <c r="I962" s="25">
        <v>0.75076392550772408</v>
      </c>
      <c r="J962" s="25">
        <v>0.24923607449227592</v>
      </c>
      <c r="K962" s="426" t="e">
        <v>#REF!</v>
      </c>
      <c r="L962" s="25">
        <v>0.21299012900455494</v>
      </c>
      <c r="M962" s="25">
        <v>0.50439767079285458</v>
      </c>
      <c r="N962" s="25">
        <v>0.28261220020259048</v>
      </c>
      <c r="O962" s="25">
        <v>-11.417387774407688</v>
      </c>
      <c r="P962" s="25">
        <v>3.739265616727816E-2</v>
      </c>
      <c r="Q962" s="25">
        <v>5.2911163274387807E-5</v>
      </c>
      <c r="R962" s="25">
        <v>1.0815725983572262</v>
      </c>
      <c r="S962" s="146"/>
      <c r="T962">
        <v>0.91066269978461212</v>
      </c>
      <c r="U962">
        <v>0.44389348566087528</v>
      </c>
      <c r="V962">
        <v>0.33087701099197425</v>
      </c>
      <c r="W962">
        <v>1</v>
      </c>
      <c r="Y962" s="2">
        <v>30.478374804020493</v>
      </c>
      <c r="Z962" s="2">
        <v>4152.0306418129285</v>
      </c>
      <c r="AA962" s="2">
        <v>129.31810157417081</v>
      </c>
      <c r="AB962" s="2">
        <v>7856.5612572827195</v>
      </c>
      <c r="AC962" s="2">
        <v>239.57081550074474</v>
      </c>
      <c r="AD962" s="2">
        <v>186.6270724367192</v>
      </c>
      <c r="AE962" s="2">
        <v>586.2418031917249</v>
      </c>
      <c r="AF962" s="2">
        <v>1179.9324437594159</v>
      </c>
      <c r="AG962" s="2">
        <v>153.23389054097953</v>
      </c>
      <c r="AH962" s="2">
        <v>467.08812341281538</v>
      </c>
      <c r="AI962" s="2">
        <v>400399.10007409978</v>
      </c>
      <c r="AJ962" s="2">
        <v>372476.44583908527</v>
      </c>
      <c r="AL962" s="25">
        <v>0.91868541091441569</v>
      </c>
      <c r="AM962" s="25">
        <v>0.91691893146729619</v>
      </c>
      <c r="AN962" s="25">
        <v>0.90201619696162161</v>
      </c>
      <c r="AO962" s="25">
        <v>0.87704245052739038</v>
      </c>
      <c r="AP962" s="25">
        <v>0.70565329922920306</v>
      </c>
      <c r="AQ962" s="25">
        <v>0.91868541091441569</v>
      </c>
      <c r="AR962" s="25">
        <v>0.91691893146729619</v>
      </c>
      <c r="AS962" s="25">
        <v>0.90201619696162161</v>
      </c>
      <c r="AT962" s="25">
        <v>0.87704245052739038</v>
      </c>
      <c r="AU962" s="25">
        <v>0.70565329922920306</v>
      </c>
      <c r="AW962" s="1">
        <v>13.869111583232199</v>
      </c>
      <c r="AX962" s="1">
        <v>15.884375162329107</v>
      </c>
      <c r="AY962" s="2">
        <v>1618608.4800414795</v>
      </c>
      <c r="AZ962" s="1">
        <v>15.882297023365123</v>
      </c>
      <c r="BA962" s="1">
        <v>17.84521538521556</v>
      </c>
      <c r="BB962" s="2">
        <v>1206082.2044591035</v>
      </c>
      <c r="BC962" s="2">
        <f t="shared" si="120"/>
        <v>-412526.27558237594</v>
      </c>
      <c r="BD962" s="242">
        <f t="shared" si="121"/>
        <v>2.0131854401329239</v>
      </c>
      <c r="BE962" s="510">
        <f t="shared" si="115"/>
        <v>-204912.20895931881</v>
      </c>
      <c r="BF962" s="161">
        <f t="shared" si="116"/>
        <v>600449.37327567232</v>
      </c>
      <c r="BG962" s="2">
        <f t="shared" si="117"/>
        <v>1335085.3192793161</v>
      </c>
      <c r="BI962">
        <f t="shared" si="118"/>
        <v>0</v>
      </c>
      <c r="BJ962" s="90">
        <f t="shared" si="119"/>
        <v>1</v>
      </c>
      <c r="BP962" s="206">
        <f t="shared" si="122"/>
        <v>1335085.3192793161</v>
      </c>
    </row>
    <row r="963" spans="1:68">
      <c r="A963" s="11">
        <v>957</v>
      </c>
      <c r="C963" s="25">
        <v>0.92990486598287192</v>
      </c>
      <c r="D963" s="25">
        <v>7.0095134017128108E-2</v>
      </c>
      <c r="E963" s="426" t="e">
        <v>#REF!</v>
      </c>
      <c r="F963" s="25">
        <v>0.86024130973843849</v>
      </c>
      <c r="G963" s="25">
        <v>0.13975869026156149</v>
      </c>
      <c r="H963" s="426" t="e">
        <v>#REF!</v>
      </c>
      <c r="I963" s="25">
        <v>0.7555369664551127</v>
      </c>
      <c r="J963" s="25">
        <v>0.2444630335448873</v>
      </c>
      <c r="K963" s="426" t="e">
        <v>#REF!</v>
      </c>
      <c r="L963" s="25">
        <v>0.11265910791948885</v>
      </c>
      <c r="M963" s="25">
        <v>0.50021402035243057</v>
      </c>
      <c r="N963" s="25">
        <v>0.38712687172808058</v>
      </c>
      <c r="O963" s="25">
        <v>-10.685616477360659</v>
      </c>
      <c r="P963" s="25">
        <v>3.4949360323976553E-2</v>
      </c>
      <c r="Q963" s="25">
        <v>9.926243627243353E-5</v>
      </c>
      <c r="R963" s="25">
        <v>1.0133852602622087</v>
      </c>
      <c r="S963" s="146"/>
      <c r="T963">
        <v>0.86410759698625128</v>
      </c>
      <c r="U963">
        <v>0.43554412754860627</v>
      </c>
      <c r="V963">
        <v>0.32525566876168821</v>
      </c>
      <c r="W963">
        <v>1</v>
      </c>
      <c r="Y963" s="2">
        <v>828.81490006464026</v>
      </c>
      <c r="Z963" s="2">
        <v>1195.60683957844</v>
      </c>
      <c r="AA963" s="2">
        <v>297.6757823414236</v>
      </c>
      <c r="AB963" s="2">
        <v>882.86860826477528</v>
      </c>
      <c r="AC963" s="2">
        <v>768.78112843721442</v>
      </c>
      <c r="AD963" s="2">
        <v>437.81886547235951</v>
      </c>
      <c r="AE963" s="2">
        <v>498.79613619736278</v>
      </c>
      <c r="AF963" s="2">
        <v>910.81669285155738</v>
      </c>
      <c r="AG963" s="2">
        <v>112.91571800869418</v>
      </c>
      <c r="AH963" s="2">
        <v>421.13679415895047</v>
      </c>
      <c r="AI963" s="2">
        <v>639359.6625513297</v>
      </c>
      <c r="AJ963" s="2">
        <v>589567.32159824111</v>
      </c>
      <c r="AL963" s="25">
        <v>0.92076460382415259</v>
      </c>
      <c r="AM963" s="25">
        <v>0.91386429397256796</v>
      </c>
      <c r="AN963" s="25">
        <v>0.91284507385237912</v>
      </c>
      <c r="AO963" s="25">
        <v>0.85741710767972568</v>
      </c>
      <c r="AP963" s="25">
        <v>0.74651521304505641</v>
      </c>
      <c r="AQ963" s="25">
        <v>0.92076460382415259</v>
      </c>
      <c r="AR963" s="25">
        <v>0.91386429397256796</v>
      </c>
      <c r="AS963" s="25">
        <v>0.91284507385237912</v>
      </c>
      <c r="AT963" s="25">
        <v>0.85741710767972568</v>
      </c>
      <c r="AU963" s="25">
        <v>0.74651521304505641</v>
      </c>
      <c r="AW963" s="1">
        <v>13.235904869434165</v>
      </c>
      <c r="AX963" s="1">
        <v>14.946790089827832</v>
      </c>
      <c r="AY963" s="2">
        <v>2073665.1130350991</v>
      </c>
      <c r="AZ963" s="1">
        <v>15.614673352996535</v>
      </c>
      <c r="BA963" s="1">
        <v>17.36348811432855</v>
      </c>
      <c r="BB963" s="2">
        <v>1371321.3517764187</v>
      </c>
      <c r="BC963" s="2">
        <f t="shared" si="120"/>
        <v>-702343.76125868037</v>
      </c>
      <c r="BD963" s="242">
        <f t="shared" si="121"/>
        <v>2.3787684835623697</v>
      </c>
      <c r="BE963" s="510">
        <f t="shared" si="115"/>
        <v>-295255.19869292708</v>
      </c>
      <c r="BF963" s="161">
        <f t="shared" si="116"/>
        <v>44079.66607436724</v>
      </c>
      <c r="BG963" s="2">
        <f t="shared" si="117"/>
        <v>1127026.3847030266</v>
      </c>
      <c r="BI963">
        <f t="shared" si="118"/>
        <v>0</v>
      </c>
      <c r="BJ963" s="90">
        <f t="shared" si="119"/>
        <v>1</v>
      </c>
      <c r="BP963" s="206">
        <f t="shared" si="122"/>
        <v>1127026.3847030266</v>
      </c>
    </row>
    <row r="964" spans="1:68">
      <c r="A964" s="11">
        <v>958</v>
      </c>
      <c r="C964" s="25">
        <v>0.92087292020594136</v>
      </c>
      <c r="D964" s="25">
        <v>7.91270797940586E-2</v>
      </c>
      <c r="E964" s="426" t="e">
        <v>#REF!</v>
      </c>
      <c r="F964" s="25">
        <v>0.85623262074351336</v>
      </c>
      <c r="G964" s="25">
        <v>0.14376737925648669</v>
      </c>
      <c r="H964" s="426" t="e">
        <v>#REF!</v>
      </c>
      <c r="I964" s="25">
        <v>0.76419739032712375</v>
      </c>
      <c r="J964" s="25">
        <v>0.23580260967287625</v>
      </c>
      <c r="K964" s="426" t="e">
        <v>#REF!</v>
      </c>
      <c r="L964" s="25">
        <v>0.16259160891899821</v>
      </c>
      <c r="M964" s="25">
        <v>0.4955435137071782</v>
      </c>
      <c r="N964" s="25">
        <v>0.34186487737382359</v>
      </c>
      <c r="O964" s="25">
        <v>-11.597264540449737</v>
      </c>
      <c r="P964" s="25">
        <v>3.5919360245596797E-2</v>
      </c>
      <c r="Q964" s="25">
        <v>4.1548405612835721E-5</v>
      </c>
      <c r="R964" s="25">
        <v>1.1243138962785011</v>
      </c>
      <c r="S964" s="146"/>
      <c r="T964">
        <v>1.0383251944747958</v>
      </c>
      <c r="U964">
        <v>0.45113362473089486</v>
      </c>
      <c r="V964">
        <v>0.31379697129787254</v>
      </c>
      <c r="W964">
        <v>1</v>
      </c>
      <c r="Y964" s="2">
        <v>978.63435430239883</v>
      </c>
      <c r="Z964" s="2">
        <v>3536.5045462367875</v>
      </c>
      <c r="AA964" s="2">
        <v>6877.0049518089754</v>
      </c>
      <c r="AB964" s="2">
        <v>27640.63940507709</v>
      </c>
      <c r="AC964" s="2">
        <v>719.40816790946644</v>
      </c>
      <c r="AD964" s="2">
        <v>161.45627404303397</v>
      </c>
      <c r="AE964" s="2">
        <v>652.26423852366645</v>
      </c>
      <c r="AF964" s="2">
        <v>1098.5547221806514</v>
      </c>
      <c r="AG964" s="2">
        <v>102.21642448212224</v>
      </c>
      <c r="AH964" s="2">
        <v>307.82881184981352</v>
      </c>
      <c r="AI964" s="2">
        <v>642289.80492888473</v>
      </c>
      <c r="AJ964" s="2">
        <v>606510.67213726568</v>
      </c>
      <c r="AL964" s="25">
        <v>0.91986977530837954</v>
      </c>
      <c r="AM964" s="25">
        <v>0.91647210789080868</v>
      </c>
      <c r="AN964" s="25">
        <v>0.91211908960412758</v>
      </c>
      <c r="AO964" s="25">
        <v>0.82343961584306025</v>
      </c>
      <c r="AP964" s="25">
        <v>0.75574983703631937</v>
      </c>
      <c r="AQ964" s="25">
        <v>0.91986977530837954</v>
      </c>
      <c r="AR964" s="25">
        <v>0.91647210789080868</v>
      </c>
      <c r="AS964" s="25">
        <v>0.91211908960412758</v>
      </c>
      <c r="AT964" s="25">
        <v>0.82343961584306025</v>
      </c>
      <c r="AU964" s="25">
        <v>0.75574983703631937</v>
      </c>
      <c r="AW964" s="1">
        <v>13.502670188368826</v>
      </c>
      <c r="AX964" s="1">
        <v>15.241772842233836</v>
      </c>
      <c r="AY964" s="2">
        <v>2150678.9886172377</v>
      </c>
      <c r="AZ964" s="1">
        <v>15.381749567903199</v>
      </c>
      <c r="BA964" s="1">
        <v>17.150751165957036</v>
      </c>
      <c r="BB964" s="2">
        <v>2084831.997549261</v>
      </c>
      <c r="BC964" s="2">
        <f t="shared" si="120"/>
        <v>-65846.991067976691</v>
      </c>
      <c r="BD964" s="242">
        <f t="shared" si="121"/>
        <v>1.8790793795343728</v>
      </c>
      <c r="BE964" s="510">
        <f t="shared" si="115"/>
        <v>-35042.155102725505</v>
      </c>
      <c r="BF964" s="161">
        <f t="shared" si="116"/>
        <v>9748.2415217747912</v>
      </c>
      <c r="BG964" s="2">
        <f t="shared" si="117"/>
        <v>376247.93331525102</v>
      </c>
      <c r="BI964">
        <f t="shared" si="118"/>
        <v>0</v>
      </c>
      <c r="BJ964" s="90">
        <f t="shared" si="119"/>
        <v>1</v>
      </c>
      <c r="BP964" s="206">
        <f t="shared" si="122"/>
        <v>376247.93331525102</v>
      </c>
    </row>
    <row r="965" spans="1:68">
      <c r="A965" s="11">
        <v>959</v>
      </c>
      <c r="C965" s="25">
        <v>0.91956499127018965</v>
      </c>
      <c r="D965" s="25">
        <v>8.0435008729810312E-2</v>
      </c>
      <c r="E965" s="426" t="e">
        <v>#REF!</v>
      </c>
      <c r="F965" s="25">
        <v>0.85743096636023353</v>
      </c>
      <c r="G965" s="25">
        <v>0.1425690336397665</v>
      </c>
      <c r="H965" s="426" t="e">
        <v>#REF!</v>
      </c>
      <c r="I965" s="25">
        <v>0.76228953679790912</v>
      </c>
      <c r="J965" s="25">
        <v>0.23771046320209085</v>
      </c>
      <c r="K965" s="426" t="e">
        <v>#REF!</v>
      </c>
      <c r="L965" s="25">
        <v>0.14779971901722183</v>
      </c>
      <c r="M965" s="25">
        <v>0.49958050855246433</v>
      </c>
      <c r="N965" s="25">
        <v>0.35261977243031389</v>
      </c>
      <c r="O965" s="25">
        <v>-11.542559574274065</v>
      </c>
      <c r="P965" s="25">
        <v>3.9251005216339584E-2</v>
      </c>
      <c r="Q965" s="25">
        <v>5.0475759077910575E-5</v>
      </c>
      <c r="R965" s="25">
        <v>1.0897051745107036</v>
      </c>
      <c r="S965" s="146"/>
      <c r="T965">
        <v>1.0385749285308032</v>
      </c>
      <c r="U965">
        <v>0.44890916479193393</v>
      </c>
      <c r="V965">
        <v>0.3161067884551107</v>
      </c>
      <c r="W965">
        <v>1</v>
      </c>
      <c r="Y965" s="2">
        <v>238.36284626535911</v>
      </c>
      <c r="Z965" s="2">
        <v>6168.2598588978062</v>
      </c>
      <c r="AA965" s="2">
        <v>660.07993989563738</v>
      </c>
      <c r="AB965" s="2">
        <v>164.56073735355773</v>
      </c>
      <c r="AC965" s="2">
        <v>1616.064964135569</v>
      </c>
      <c r="AD965" s="2">
        <v>1011.1416142063788</v>
      </c>
      <c r="AE965" s="2">
        <v>605.43110631593788</v>
      </c>
      <c r="AF965" s="2">
        <v>1169.921672351489</v>
      </c>
      <c r="AG965" s="2">
        <v>149.70145296645182</v>
      </c>
      <c r="AH965" s="2">
        <v>561.69061742886686</v>
      </c>
      <c r="AI965" s="2">
        <v>365591.91154476098</v>
      </c>
      <c r="AJ965" s="2">
        <v>331494.62984510028</v>
      </c>
      <c r="AL965" s="25">
        <v>0.91755937978368063</v>
      </c>
      <c r="AM965" s="25">
        <v>0.91251638207731278</v>
      </c>
      <c r="AN965" s="25">
        <v>0.91173168382007586</v>
      </c>
      <c r="AO965" s="25">
        <v>0.8925044418336443</v>
      </c>
      <c r="AP965" s="25">
        <v>0.73059582459017403</v>
      </c>
      <c r="AQ965" s="25">
        <v>0.91755937978368063</v>
      </c>
      <c r="AR965" s="25">
        <v>0.91251638207731278</v>
      </c>
      <c r="AS965" s="25">
        <v>0.91173168382007586</v>
      </c>
      <c r="AT965" s="25">
        <v>0.8925044418336443</v>
      </c>
      <c r="AU965" s="25">
        <v>0.73059582459017403</v>
      </c>
      <c r="AW965" s="1">
        <v>13.473965926175262</v>
      </c>
      <c r="AX965" s="1">
        <v>15.272518282894845</v>
      </c>
      <c r="AY965" s="2">
        <v>1301612.8157930265</v>
      </c>
      <c r="AZ965" s="1">
        <v>15.348120054710874</v>
      </c>
      <c r="BA965" s="1">
        <v>17.171064465611011</v>
      </c>
      <c r="BB965" s="2">
        <v>903984.30593686353</v>
      </c>
      <c r="BC965" s="2">
        <f t="shared" si="120"/>
        <v>-397628.50985616294</v>
      </c>
      <c r="BD965" s="242">
        <f t="shared" si="121"/>
        <v>1.8741541285356114</v>
      </c>
      <c r="BE965" s="510">
        <f t="shared" si="115"/>
        <v>-212164.25255635398</v>
      </c>
      <c r="BF965" s="161">
        <f t="shared" si="116"/>
        <v>854221.73239501542</v>
      </c>
      <c r="BG965" s="2">
        <f t="shared" si="117"/>
        <v>1551714.9028168763</v>
      </c>
      <c r="BI965">
        <f t="shared" si="118"/>
        <v>0</v>
      </c>
      <c r="BJ965" s="90">
        <f t="shared" si="119"/>
        <v>1</v>
      </c>
      <c r="BP965" s="206">
        <f t="shared" si="122"/>
        <v>1551714.9028168763</v>
      </c>
    </row>
    <row r="966" spans="1:68">
      <c r="A966" s="11">
        <v>960</v>
      </c>
      <c r="C966" s="25">
        <v>0.91389778036041813</v>
      </c>
      <c r="D966" s="25">
        <v>8.6102219639581853E-2</v>
      </c>
      <c r="E966" s="426" t="e">
        <v>#REF!</v>
      </c>
      <c r="F966" s="25">
        <v>0.85818358862046296</v>
      </c>
      <c r="G966" s="25">
        <v>0.14181641137953704</v>
      </c>
      <c r="H966" s="426" t="e">
        <v>#REF!</v>
      </c>
      <c r="I966" s="25">
        <v>0.77003163361805982</v>
      </c>
      <c r="J966" s="25">
        <v>0.22996836638194021</v>
      </c>
      <c r="K966" s="426" t="e">
        <v>#REF!</v>
      </c>
      <c r="L966" s="25">
        <v>0.10667064658382241</v>
      </c>
      <c r="M966" s="25">
        <v>0.50039942419773054</v>
      </c>
      <c r="N966" s="25">
        <v>0.39292992921844705</v>
      </c>
      <c r="O966" s="25">
        <v>-11.035943348734754</v>
      </c>
      <c r="P966" s="25">
        <v>3.3557299565483534E-2</v>
      </c>
      <c r="Q966" s="25">
        <v>6.5955072529364731E-5</v>
      </c>
      <c r="R966" s="25">
        <v>1.0654149007566414</v>
      </c>
      <c r="S966" s="146"/>
      <c r="T966">
        <v>1.1198046102242347</v>
      </c>
      <c r="U966">
        <v>0.44311660658215662</v>
      </c>
      <c r="V966">
        <v>0.30715670260633388</v>
      </c>
      <c r="W966">
        <v>1</v>
      </c>
      <c r="Y966" s="2">
        <v>345.1436109238071</v>
      </c>
      <c r="Z966" s="2">
        <v>1039.8899461139181</v>
      </c>
      <c r="AA966" s="2">
        <v>145.95586541558575</v>
      </c>
      <c r="AB966" s="2">
        <v>218.23237729852607</v>
      </c>
      <c r="AC966" s="2">
        <v>2720.7854988042191</v>
      </c>
      <c r="AD966" s="2">
        <v>1582.6181879716232</v>
      </c>
      <c r="AE966" s="2">
        <v>468.90396176738636</v>
      </c>
      <c r="AF966" s="2">
        <v>1258.9120300284005</v>
      </c>
      <c r="AG966" s="2">
        <v>224.06172424137785</v>
      </c>
      <c r="AH966" s="2">
        <v>239.77326525048926</v>
      </c>
      <c r="AI966" s="2">
        <v>356951.75405282044</v>
      </c>
      <c r="AJ966" s="2">
        <v>326016.90557210508</v>
      </c>
      <c r="AL966" s="25">
        <v>0.91297295193832251</v>
      </c>
      <c r="AM966" s="25">
        <v>0.91382934743566724</v>
      </c>
      <c r="AN966" s="25">
        <v>0.90305355872714044</v>
      </c>
      <c r="AO966" s="25">
        <v>0.87013863815518455</v>
      </c>
      <c r="AP966" s="25">
        <v>0.72235568762928426</v>
      </c>
      <c r="AQ966" s="25">
        <v>0.91297295193832251</v>
      </c>
      <c r="AR966" s="25">
        <v>0.91382934743566724</v>
      </c>
      <c r="AS966" s="25">
        <v>0.90305355872714044</v>
      </c>
      <c r="AT966" s="25">
        <v>0.87013863815518455</v>
      </c>
      <c r="AU966" s="25">
        <v>0.72235568762928426</v>
      </c>
      <c r="AW966" s="1">
        <v>13.192115279005909</v>
      </c>
      <c r="AX966" s="1">
        <v>15.000311029574636</v>
      </c>
      <c r="AY966" s="2">
        <v>1109637.3522112826</v>
      </c>
      <c r="AZ966" s="1">
        <v>15.007263465762902</v>
      </c>
      <c r="BA966" s="1">
        <v>16.858730377661683</v>
      </c>
      <c r="BB966" s="2">
        <v>824715.45288804243</v>
      </c>
      <c r="BC966" s="2">
        <f t="shared" si="120"/>
        <v>-284921.89932324016</v>
      </c>
      <c r="BD966" s="242">
        <f t="shared" si="121"/>
        <v>1.8151481867569927</v>
      </c>
      <c r="BE966" s="510">
        <f t="shared" si="115"/>
        <v>-156968.94688928488</v>
      </c>
      <c r="BF966" s="161">
        <f t="shared" si="116"/>
        <v>1001101.0924296631</v>
      </c>
      <c r="BG966" s="2">
        <f t="shared" si="117"/>
        <v>1576446.7016340217</v>
      </c>
      <c r="BI966">
        <f t="shared" si="118"/>
        <v>0</v>
      </c>
      <c r="BJ966" s="90">
        <f t="shared" si="119"/>
        <v>1</v>
      </c>
      <c r="BP966" s="206">
        <f t="shared" si="122"/>
        <v>1576446.7016340217</v>
      </c>
    </row>
    <row r="967" spans="1:68">
      <c r="A967" s="11">
        <v>961</v>
      </c>
      <c r="C967" s="25">
        <v>0.9139882342024207</v>
      </c>
      <c r="D967" s="25">
        <v>8.601176579757934E-2</v>
      </c>
      <c r="E967" s="426" t="e">
        <v>#REF!</v>
      </c>
      <c r="F967" s="25">
        <v>0.85449744143793238</v>
      </c>
      <c r="G967" s="25">
        <v>0.14550255856206765</v>
      </c>
      <c r="H967" s="426" t="e">
        <v>#REF!</v>
      </c>
      <c r="I967" s="25">
        <v>0.74091793782525006</v>
      </c>
      <c r="J967" s="25">
        <v>0.25908206217474994</v>
      </c>
      <c r="K967" s="426" t="e">
        <v>#REF!</v>
      </c>
      <c r="L967" s="25">
        <v>9.5586710561727739E-2</v>
      </c>
      <c r="M967" s="25">
        <v>0.49796074341991386</v>
      </c>
      <c r="N967" s="25">
        <v>0.40645254601835845</v>
      </c>
      <c r="O967" s="25">
        <v>-11.019610354770018</v>
      </c>
      <c r="P967" s="25">
        <v>3.6644835059056184E-2</v>
      </c>
      <c r="Q967" s="25">
        <v>7.6323682416994367E-5</v>
      </c>
      <c r="R967" s="25">
        <v>1.0414615751058018</v>
      </c>
      <c r="S967" s="146"/>
      <c r="T967">
        <v>1.1155009355267802</v>
      </c>
      <c r="U967">
        <v>0.45506032582315636</v>
      </c>
      <c r="V967">
        <v>0.34565780475396196</v>
      </c>
      <c r="W967">
        <v>1</v>
      </c>
      <c r="Y967" s="2">
        <v>2.7401712583862565</v>
      </c>
      <c r="Z967" s="2">
        <v>12286.975876532288</v>
      </c>
      <c r="AA967" s="2">
        <v>455.71285599588884</v>
      </c>
      <c r="AB967" s="2">
        <v>146.57024680003914</v>
      </c>
      <c r="AC967" s="2">
        <v>1249.4919252708778</v>
      </c>
      <c r="AD967" s="2">
        <v>1375.9669567895426</v>
      </c>
      <c r="AE967" s="2">
        <v>516.29668418600852</v>
      </c>
      <c r="AF967" s="2">
        <v>755.43125494396088</v>
      </c>
      <c r="AG967" s="2">
        <v>131.61003012176005</v>
      </c>
      <c r="AH967" s="2">
        <v>494.13511349093511</v>
      </c>
      <c r="AI967" s="2">
        <v>492447.29776798637</v>
      </c>
      <c r="AJ967" s="2">
        <v>453699.39238294394</v>
      </c>
      <c r="AL967" s="25">
        <v>0.91532352137862849</v>
      </c>
      <c r="AM967" s="25">
        <v>0.91457084088772256</v>
      </c>
      <c r="AN967" s="25">
        <v>0.90961392103143013</v>
      </c>
      <c r="AO967" s="25">
        <v>0.87083832956011964</v>
      </c>
      <c r="AP967" s="25">
        <v>0.64432905350889391</v>
      </c>
      <c r="AQ967" s="25">
        <v>0.91532352137862849</v>
      </c>
      <c r="AR967" s="25">
        <v>0.91457084088772256</v>
      </c>
      <c r="AS967" s="25">
        <v>0.90961392103143013</v>
      </c>
      <c r="AT967" s="25">
        <v>0.87083832956011964</v>
      </c>
      <c r="AU967" s="25">
        <v>0.64432905350889391</v>
      </c>
      <c r="AW967" s="1">
        <v>13.011180256815393</v>
      </c>
      <c r="AX967" s="1">
        <v>14.976138515299692</v>
      </c>
      <c r="AY967" s="2">
        <v>1641602.2164145818</v>
      </c>
      <c r="AZ967" s="1">
        <v>14.717170333340501</v>
      </c>
      <c r="BA967" s="1">
        <v>16.669305973311694</v>
      </c>
      <c r="BB967" s="2">
        <v>1152147.277852983</v>
      </c>
      <c r="BC967" s="2">
        <f t="shared" si="120"/>
        <v>-489454.93856159877</v>
      </c>
      <c r="BD967" s="242">
        <f t="shared" si="121"/>
        <v>1.7059900765251079</v>
      </c>
      <c r="BE967" s="510">
        <f t="shared" ref="BE967:BE1005" si="123">BC967/BD967</f>
        <v>-286903.74305022822</v>
      </c>
      <c r="BF967" s="161">
        <f t="shared" ref="BF967:BF1006" si="124">AW967*Threshold-AY967</f>
        <v>440186.62467588112</v>
      </c>
      <c r="BG967" s="2">
        <f t="shared" ref="BG967:BG1006" si="125">AZ967*Threshold-BB967</f>
        <v>1202599.9754814974</v>
      </c>
      <c r="BI967">
        <f t="shared" ref="BI967:BI1006" si="126">IF(MAX($BF967:$BG967)=$BF967,1,0)</f>
        <v>0</v>
      </c>
      <c r="BJ967" s="90">
        <f t="shared" ref="BJ967:BJ1006" si="127">IF(MAX($BF967:$BG967)=$BF967,0,1)</f>
        <v>1</v>
      </c>
      <c r="BP967" s="206">
        <f t="shared" si="122"/>
        <v>1202599.9754814974</v>
      </c>
    </row>
    <row r="968" spans="1:68">
      <c r="A968" s="11">
        <v>962</v>
      </c>
      <c r="C968" s="25">
        <v>0.93280882024762357</v>
      </c>
      <c r="D968" s="25">
        <v>6.7191179752376443E-2</v>
      </c>
      <c r="E968" s="426" t="e">
        <v>#REF!</v>
      </c>
      <c r="F968" s="25">
        <v>0.84851683265981792</v>
      </c>
      <c r="G968" s="25">
        <v>0.15148316734018205</v>
      </c>
      <c r="H968" s="426" t="e">
        <v>#REF!</v>
      </c>
      <c r="I968" s="25">
        <v>0.7591732608301468</v>
      </c>
      <c r="J968" s="25">
        <v>0.2408267391698532</v>
      </c>
      <c r="K968" s="426" t="e">
        <v>#REF!</v>
      </c>
      <c r="L968" s="25">
        <v>0.15136863431934605</v>
      </c>
      <c r="M968" s="25">
        <v>0.50074779125863267</v>
      </c>
      <c r="N968" s="25">
        <v>0.34788357442202128</v>
      </c>
      <c r="O968" s="25">
        <v>-11.140547907611031</v>
      </c>
      <c r="P968" s="25">
        <v>3.4728212993855617E-2</v>
      </c>
      <c r="Q968" s="25">
        <v>6.2398896822667054E-5</v>
      </c>
      <c r="R968" s="25">
        <v>1.0719605597584365</v>
      </c>
      <c r="S968" s="146"/>
      <c r="T968">
        <v>0.87408394581613136</v>
      </c>
      <c r="U968">
        <v>0.47060865478417602</v>
      </c>
      <c r="V968">
        <v>0.32181750505217865</v>
      </c>
      <c r="W968">
        <v>1</v>
      </c>
      <c r="Y968" s="2">
        <v>204.25318728960841</v>
      </c>
      <c r="Z968" s="2">
        <v>14939.898545709231</v>
      </c>
      <c r="AA968" s="2">
        <v>17.713311962868502</v>
      </c>
      <c r="AB968" s="2">
        <v>6814.1892432487602</v>
      </c>
      <c r="AC968" s="2">
        <v>648.23513900922774</v>
      </c>
      <c r="AD968" s="2">
        <v>1313.353807809043</v>
      </c>
      <c r="AE968" s="2">
        <v>558.01499327827162</v>
      </c>
      <c r="AF968" s="2">
        <v>832.26460995268747</v>
      </c>
      <c r="AG968" s="2">
        <v>70.211508450973881</v>
      </c>
      <c r="AH968" s="2">
        <v>322.87348267529052</v>
      </c>
      <c r="AI968" s="2">
        <v>331330.85923899</v>
      </c>
      <c r="AJ968" s="2">
        <v>296558.65682430769</v>
      </c>
      <c r="AL968" s="25">
        <v>0.92063335982177796</v>
      </c>
      <c r="AM968" s="25">
        <v>0.91092133955161303</v>
      </c>
      <c r="AN968" s="25">
        <v>0.90900453984693019</v>
      </c>
      <c r="AO968" s="25">
        <v>0.89905846271787682</v>
      </c>
      <c r="AP968" s="25">
        <v>0.74377409879592915</v>
      </c>
      <c r="AQ968" s="25">
        <v>0.92063335982177796</v>
      </c>
      <c r="AR968" s="25">
        <v>0.91092133955161303</v>
      </c>
      <c r="AS968" s="25">
        <v>0.90900453984693019</v>
      </c>
      <c r="AT968" s="25">
        <v>0.89905846271787682</v>
      </c>
      <c r="AU968" s="25">
        <v>0.74377409879592915</v>
      </c>
      <c r="AW968" s="1">
        <v>13.543787783306442</v>
      </c>
      <c r="AX968" s="1">
        <v>15.276743868254895</v>
      </c>
      <c r="AY968" s="2">
        <v>1279154.2245498586</v>
      </c>
      <c r="AZ968" s="1">
        <v>15.693605223226909</v>
      </c>
      <c r="BA968" s="1">
        <v>17.464254303627243</v>
      </c>
      <c r="BB968" s="2">
        <v>863574.33404215495</v>
      </c>
      <c r="BC968" s="2">
        <f t="shared" ref="BC968:BC1006" si="128">BB968-AY968</f>
        <v>-415579.89050770365</v>
      </c>
      <c r="BD968" s="242">
        <f t="shared" ref="BD968:BD1006" si="129">AZ968-AW968</f>
        <v>2.1498174399204668</v>
      </c>
      <c r="BE968" s="510">
        <f t="shared" si="123"/>
        <v>-193309.38655101717</v>
      </c>
      <c r="BF968" s="161">
        <f t="shared" si="124"/>
        <v>887851.82077917201</v>
      </c>
      <c r="BG968" s="2">
        <f t="shared" si="125"/>
        <v>1647402.5016741503</v>
      </c>
      <c r="BI968">
        <f t="shared" si="126"/>
        <v>0</v>
      </c>
      <c r="BJ968" s="90">
        <f t="shared" si="127"/>
        <v>1</v>
      </c>
      <c r="BP968" s="206">
        <f t="shared" ref="BP968:BP1006" si="130">MAX(BF968,BG968)</f>
        <v>1647402.5016741503</v>
      </c>
    </row>
    <row r="969" spans="1:68">
      <c r="A969" s="11">
        <v>963</v>
      </c>
      <c r="C969" s="25">
        <v>0.93085909502488207</v>
      </c>
      <c r="D969" s="25">
        <v>6.9140904975117989E-2</v>
      </c>
      <c r="E969" s="426" t="e">
        <v>#REF!</v>
      </c>
      <c r="F969" s="25">
        <v>0.85141286248183601</v>
      </c>
      <c r="G969" s="25">
        <v>0.14858713751816394</v>
      </c>
      <c r="H969" s="426" t="e">
        <v>#REF!</v>
      </c>
      <c r="I969" s="25">
        <v>0.7699042904177783</v>
      </c>
      <c r="J969" s="25">
        <v>0.23009570958222167</v>
      </c>
      <c r="K969" s="426" t="e">
        <v>#REF!</v>
      </c>
      <c r="L969" s="25">
        <v>7.9576122969037377E-2</v>
      </c>
      <c r="M969" s="25">
        <v>0.49859423952609472</v>
      </c>
      <c r="N969" s="25">
        <v>0.4218296375048679</v>
      </c>
      <c r="O969" s="25">
        <v>-11.297158260360739</v>
      </c>
      <c r="P969" s="25">
        <v>3.4736147556906169E-2</v>
      </c>
      <c r="Q969" s="25">
        <v>5.3371158389621088E-5</v>
      </c>
      <c r="R969" s="25">
        <v>1.0962227229682437</v>
      </c>
      <c r="S969" s="146"/>
      <c r="T969">
        <v>0.91954444483945896</v>
      </c>
      <c r="U969">
        <v>0.46151061668532301</v>
      </c>
      <c r="V969">
        <v>0.30559785606294743</v>
      </c>
      <c r="W969">
        <v>1</v>
      </c>
      <c r="Y969" s="2">
        <v>1595.6052548180089</v>
      </c>
      <c r="Z969" s="2">
        <v>3443.9849888817503</v>
      </c>
      <c r="AA969" s="2">
        <v>3263.6418320614421</v>
      </c>
      <c r="AB969" s="2">
        <v>2526.7917975022356</v>
      </c>
      <c r="AC969" s="2">
        <v>357.69186604456348</v>
      </c>
      <c r="AD969" s="2">
        <v>929.90264693662027</v>
      </c>
      <c r="AE969" s="2">
        <v>664.73567947829758</v>
      </c>
      <c r="AF969" s="2">
        <v>1346.4107166905233</v>
      </c>
      <c r="AG969" s="2">
        <v>161.42581946793149</v>
      </c>
      <c r="AH969" s="2">
        <v>556.984671556781</v>
      </c>
      <c r="AI969" s="2">
        <v>529573.52688548015</v>
      </c>
      <c r="AJ969" s="2">
        <v>472152.89171769307</v>
      </c>
      <c r="AL969" s="25">
        <v>0.91831734414632571</v>
      </c>
      <c r="AM969" s="25">
        <v>0.9166166931667441</v>
      </c>
      <c r="AN969" s="25">
        <v>0.90735588349551355</v>
      </c>
      <c r="AO969" s="25">
        <v>0.85153104488389497</v>
      </c>
      <c r="AP969" s="25">
        <v>0.72683348369621481</v>
      </c>
      <c r="AQ969" s="25">
        <v>0.91831734414632571</v>
      </c>
      <c r="AR969" s="25">
        <v>0.9166166931667441</v>
      </c>
      <c r="AS969" s="25">
        <v>0.90735588349551355</v>
      </c>
      <c r="AT969" s="25">
        <v>0.85153104488389497</v>
      </c>
      <c r="AU969" s="25">
        <v>0.72683348369621481</v>
      </c>
      <c r="AW969" s="1">
        <v>13.123912473121548</v>
      </c>
      <c r="AX969" s="1">
        <v>14.812523731169932</v>
      </c>
      <c r="AY969" s="2">
        <v>1440318.5009730989</v>
      </c>
      <c r="AZ969" s="1">
        <v>15.372809837181153</v>
      </c>
      <c r="BA969" s="1">
        <v>17.115945189277006</v>
      </c>
      <c r="BB969" s="2">
        <v>1061787.7385332899</v>
      </c>
      <c r="BC969" s="2">
        <f t="shared" si="128"/>
        <v>-378530.76243980904</v>
      </c>
      <c r="BD969" s="242">
        <f t="shared" si="129"/>
        <v>2.2488973640596051</v>
      </c>
      <c r="BE969" s="510">
        <f t="shared" si="123"/>
        <v>-168318.38059363584</v>
      </c>
      <c r="BF969" s="161">
        <f t="shared" si="124"/>
        <v>659507.49472634867</v>
      </c>
      <c r="BG969" s="2">
        <f t="shared" si="125"/>
        <v>1397861.8354156946</v>
      </c>
      <c r="BI969">
        <f t="shared" si="126"/>
        <v>0</v>
      </c>
      <c r="BJ969" s="90">
        <f t="shared" si="127"/>
        <v>1</v>
      </c>
      <c r="BP969" s="206">
        <f t="shared" si="130"/>
        <v>1397861.8354156946</v>
      </c>
    </row>
    <row r="970" spans="1:68">
      <c r="A970" s="11">
        <v>964</v>
      </c>
      <c r="C970" s="25">
        <v>0.93458631111021573</v>
      </c>
      <c r="D970" s="25">
        <v>6.5413688889784244E-2</v>
      </c>
      <c r="E970" s="426" t="e">
        <v>#REF!</v>
      </c>
      <c r="F970" s="25">
        <v>0.85849288139108249</v>
      </c>
      <c r="G970" s="25">
        <v>0.14150711860891749</v>
      </c>
      <c r="H970" s="426" t="e">
        <v>#REF!</v>
      </c>
      <c r="I970" s="25">
        <v>0.73641675492611935</v>
      </c>
      <c r="J970" s="25">
        <v>0.2635832450738807</v>
      </c>
      <c r="K970" s="426" t="e">
        <v>#REF!</v>
      </c>
      <c r="L970" s="25">
        <v>0.18747693120280257</v>
      </c>
      <c r="M970" s="25">
        <v>0.50219344805988664</v>
      </c>
      <c r="N970" s="25">
        <v>0.3103296207373108</v>
      </c>
      <c r="O970" s="25">
        <v>-11.308576454663884</v>
      </c>
      <c r="P970" s="25">
        <v>3.6977344761033912E-2</v>
      </c>
      <c r="Q970" s="25">
        <v>5.7973301364470673E-5</v>
      </c>
      <c r="R970" s="25">
        <v>1.0748333030179105</v>
      </c>
      <c r="S970" s="146"/>
      <c r="T970">
        <v>0.84457672795110217</v>
      </c>
      <c r="U970">
        <v>0.44227886980883196</v>
      </c>
      <c r="V970">
        <v>0.35078503115213772</v>
      </c>
      <c r="W970">
        <v>1</v>
      </c>
      <c r="Y970" s="2">
        <v>996.89078589427731</v>
      </c>
      <c r="Z970" s="2">
        <v>541.00354075948724</v>
      </c>
      <c r="AA970" s="2">
        <v>18.138712632445976</v>
      </c>
      <c r="AB970" s="2">
        <v>4142.8997580182813</v>
      </c>
      <c r="AC970" s="2">
        <v>1723.7185903807872</v>
      </c>
      <c r="AD970" s="2">
        <v>2698.8088033181748</v>
      </c>
      <c r="AE970" s="2">
        <v>580.90791437919563</v>
      </c>
      <c r="AF970" s="2">
        <v>1094.1730232967584</v>
      </c>
      <c r="AG970" s="2">
        <v>160.02038597440671</v>
      </c>
      <c r="AH970" s="2">
        <v>481.76335852521822</v>
      </c>
      <c r="AI970" s="2">
        <v>533684.33566625114</v>
      </c>
      <c r="AJ970" s="2">
        <v>505197.65150322363</v>
      </c>
      <c r="AL970" s="25">
        <v>0.91607943501850442</v>
      </c>
      <c r="AM970" s="25">
        <v>0.91192977915390494</v>
      </c>
      <c r="AN970" s="25">
        <v>0.90236623692184192</v>
      </c>
      <c r="AO970" s="25">
        <v>0.83121808333801706</v>
      </c>
      <c r="AP970" s="25">
        <v>0.62574094677067338</v>
      </c>
      <c r="AQ970" s="25">
        <v>0.91607943501850442</v>
      </c>
      <c r="AR970" s="25">
        <v>0.91192977915390494</v>
      </c>
      <c r="AS970" s="25">
        <v>0.90236623692184192</v>
      </c>
      <c r="AT970" s="25">
        <v>0.83121808333801706</v>
      </c>
      <c r="AU970" s="25">
        <v>0.62574094677067338</v>
      </c>
      <c r="AW970" s="1">
        <v>13.303825509335399</v>
      </c>
      <c r="AX970" s="1">
        <v>15.565773508945886</v>
      </c>
      <c r="AY970" s="2">
        <v>2033652.9813778796</v>
      </c>
      <c r="AZ970" s="1">
        <v>15.592269782182415</v>
      </c>
      <c r="BA970" s="1">
        <v>17.734394338415417</v>
      </c>
      <c r="BB970" s="2">
        <v>1438685.5106845784</v>
      </c>
      <c r="BC970" s="2">
        <f t="shared" si="128"/>
        <v>-594967.47069330118</v>
      </c>
      <c r="BD970" s="242">
        <f t="shared" si="129"/>
        <v>2.2884442728470162</v>
      </c>
      <c r="BE970" s="510">
        <f t="shared" si="123"/>
        <v>-259987.74702654735</v>
      </c>
      <c r="BF970" s="161">
        <f t="shared" si="124"/>
        <v>94959.100115783978</v>
      </c>
      <c r="BG970" s="2">
        <f t="shared" si="125"/>
        <v>1056077.6544646078</v>
      </c>
      <c r="BI970">
        <f t="shared" si="126"/>
        <v>0</v>
      </c>
      <c r="BJ970" s="90">
        <f t="shared" si="127"/>
        <v>1</v>
      </c>
      <c r="BP970" s="206">
        <f t="shared" si="130"/>
        <v>1056077.6544646078</v>
      </c>
    </row>
    <row r="971" spans="1:68">
      <c r="A971" s="11">
        <v>965</v>
      </c>
      <c r="C971" s="25">
        <v>0.913398138037952</v>
      </c>
      <c r="D971" s="25">
        <v>8.6601861962047985E-2</v>
      </c>
      <c r="E971" s="426" t="e">
        <v>#REF!</v>
      </c>
      <c r="F971" s="25">
        <v>0.86194473804700222</v>
      </c>
      <c r="G971" s="25">
        <v>0.13805526195299783</v>
      </c>
      <c r="H971" s="426" t="e">
        <v>#REF!</v>
      </c>
      <c r="I971" s="25">
        <v>0.74613243170798116</v>
      </c>
      <c r="J971" s="25">
        <v>0.2538675682920189</v>
      </c>
      <c r="K971" s="426" t="e">
        <v>#REF!</v>
      </c>
      <c r="L971" s="25">
        <v>0.1318172097809075</v>
      </c>
      <c r="M971" s="25">
        <v>0.50139597274855385</v>
      </c>
      <c r="N971" s="25">
        <v>0.36678681747053865</v>
      </c>
      <c r="O971" s="25">
        <v>-11.788908346275479</v>
      </c>
      <c r="P971" s="25">
        <v>3.7406032958941945E-2</v>
      </c>
      <c r="Q971" s="25">
        <v>3.651253389276203E-5</v>
      </c>
      <c r="R971" s="25">
        <v>1.1412311783251585</v>
      </c>
      <c r="S971" s="146"/>
      <c r="T971">
        <v>1.1019141332816018</v>
      </c>
      <c r="U971">
        <v>0.43474393601934669</v>
      </c>
      <c r="V971">
        <v>0.33852677100255707</v>
      </c>
      <c r="W971">
        <v>1</v>
      </c>
      <c r="Y971" s="2">
        <v>1538.8225207988489</v>
      </c>
      <c r="Z971" s="2">
        <v>34.050329240211894</v>
      </c>
      <c r="AA971" s="2">
        <v>2226.6260013976407</v>
      </c>
      <c r="AB971" s="2">
        <v>4928.0655603836913</v>
      </c>
      <c r="AC971" s="2">
        <v>18.210407606097363</v>
      </c>
      <c r="AD971" s="2">
        <v>3236.7223071671033</v>
      </c>
      <c r="AE971" s="2">
        <v>634.5777554025982</v>
      </c>
      <c r="AF971" s="2">
        <v>1157.9569507752706</v>
      </c>
      <c r="AG971" s="2">
        <v>153.23442197254519</v>
      </c>
      <c r="AH971" s="2">
        <v>240.81401813297788</v>
      </c>
      <c r="AI971" s="2">
        <v>519983.60081828746</v>
      </c>
      <c r="AJ971" s="2">
        <v>473801.06448217656</v>
      </c>
      <c r="AL971" s="25">
        <v>0.91674869670044745</v>
      </c>
      <c r="AM971" s="25">
        <v>0.91733644749753274</v>
      </c>
      <c r="AN971" s="25">
        <v>0.91079586167201143</v>
      </c>
      <c r="AO971" s="25">
        <v>0.83708333583165451</v>
      </c>
      <c r="AP971" s="25">
        <v>0.72414361583544007</v>
      </c>
      <c r="AQ971" s="25">
        <v>0.91674869670044745</v>
      </c>
      <c r="AR971" s="25">
        <v>0.91733644749753274</v>
      </c>
      <c r="AS971" s="25">
        <v>0.91079586167201143</v>
      </c>
      <c r="AT971" s="25">
        <v>0.83708333583165451</v>
      </c>
      <c r="AU971" s="25">
        <v>0.72414361583544007</v>
      </c>
      <c r="AW971" s="1">
        <v>13.181064386862404</v>
      </c>
      <c r="AX971" s="1">
        <v>14.971564783855873</v>
      </c>
      <c r="AY971" s="2">
        <v>1576740.4243261151</v>
      </c>
      <c r="AZ971" s="1">
        <v>14.991918820112579</v>
      </c>
      <c r="BA971" s="1">
        <v>16.803347206658746</v>
      </c>
      <c r="BB971" s="2">
        <v>1335987.512795072</v>
      </c>
      <c r="BC971" s="2">
        <f t="shared" si="128"/>
        <v>-240752.91153104301</v>
      </c>
      <c r="BD971" s="242">
        <f t="shared" si="129"/>
        <v>1.8108544332501744</v>
      </c>
      <c r="BE971" s="510">
        <f t="shared" si="123"/>
        <v>-132949.89763419729</v>
      </c>
      <c r="BF971" s="161">
        <f t="shared" si="124"/>
        <v>532229.87757186987</v>
      </c>
      <c r="BG971" s="2">
        <f t="shared" si="125"/>
        <v>1062719.4984229407</v>
      </c>
      <c r="BI971">
        <f t="shared" si="126"/>
        <v>0</v>
      </c>
      <c r="BJ971" s="90">
        <f t="shared" si="127"/>
        <v>1</v>
      </c>
      <c r="BP971" s="206">
        <f t="shared" si="130"/>
        <v>1062719.4984229407</v>
      </c>
    </row>
    <row r="972" spans="1:68">
      <c r="A972" s="11">
        <v>966</v>
      </c>
      <c r="C972" s="25">
        <v>0.92448230327765546</v>
      </c>
      <c r="D972" s="25">
        <v>7.5517696722344485E-2</v>
      </c>
      <c r="E972" s="426" t="e">
        <v>#REF!</v>
      </c>
      <c r="F972" s="25">
        <v>0.86425431274504749</v>
      </c>
      <c r="G972" s="25">
        <v>0.13574568725495251</v>
      </c>
      <c r="H972" s="426" t="e">
        <v>#REF!</v>
      </c>
      <c r="I972" s="25">
        <v>0.74642123462835264</v>
      </c>
      <c r="J972" s="25">
        <v>0.25357876537164736</v>
      </c>
      <c r="K972" s="426" t="e">
        <v>#REF!</v>
      </c>
      <c r="L972" s="25">
        <v>0.11329711469628356</v>
      </c>
      <c r="M972" s="25">
        <v>0.50394083478022833</v>
      </c>
      <c r="N972" s="25">
        <v>0.38276205052348811</v>
      </c>
      <c r="O972" s="25">
        <v>-11.842254126474936</v>
      </c>
      <c r="P972" s="25">
        <v>3.972171770593648E-2</v>
      </c>
      <c r="Q972" s="25">
        <v>3.8151633519094295E-5</v>
      </c>
      <c r="R972" s="25">
        <v>1.135315096517977</v>
      </c>
      <c r="S972" s="146"/>
      <c r="T972">
        <v>0.9631009847779638</v>
      </c>
      <c r="U972">
        <v>0.41931099280635786</v>
      </c>
      <c r="V972">
        <v>0.33894389589934526</v>
      </c>
      <c r="W972">
        <v>1</v>
      </c>
      <c r="Y972" s="2">
        <v>245.45687123516274</v>
      </c>
      <c r="Z972" s="2">
        <v>515.73406610828988</v>
      </c>
      <c r="AA972" s="2">
        <v>2517.5960971874774</v>
      </c>
      <c r="AB972" s="2">
        <v>2349.7413952745792</v>
      </c>
      <c r="AC972" s="2">
        <v>5004.5067143177221</v>
      </c>
      <c r="AD972" s="2">
        <v>2435.0685028092612</v>
      </c>
      <c r="AE972" s="2">
        <v>595.92292728428276</v>
      </c>
      <c r="AF972" s="2">
        <v>1440.4229850577449</v>
      </c>
      <c r="AG972" s="2">
        <v>190.26318226244248</v>
      </c>
      <c r="AH972" s="2">
        <v>285.48874674476087</v>
      </c>
      <c r="AI972" s="2">
        <v>483736.01166508603</v>
      </c>
      <c r="AJ972" s="2">
        <v>459302.65681329236</v>
      </c>
      <c r="AL972" s="25">
        <v>0.91924099868935094</v>
      </c>
      <c r="AM972" s="25">
        <v>0.91113541024575984</v>
      </c>
      <c r="AN972" s="25">
        <v>0.91282600720504325</v>
      </c>
      <c r="AO972" s="25">
        <v>0.8484911863209943</v>
      </c>
      <c r="AP972" s="25">
        <v>0.60248407438139395</v>
      </c>
      <c r="AQ972" s="25">
        <v>0.91924099868935094</v>
      </c>
      <c r="AR972" s="25">
        <v>0.91113541024575984</v>
      </c>
      <c r="AS972" s="25">
        <v>0.91282600720504325</v>
      </c>
      <c r="AT972" s="25">
        <v>0.8484911863209943</v>
      </c>
      <c r="AU972" s="25">
        <v>0.60248407438139395</v>
      </c>
      <c r="AW972" s="1">
        <v>12.8371891587501</v>
      </c>
      <c r="AX972" s="1">
        <v>14.877930719435497</v>
      </c>
      <c r="AY972" s="2">
        <v>1540545.2815026769</v>
      </c>
      <c r="AZ972" s="1">
        <v>15.101086640077657</v>
      </c>
      <c r="BA972" s="1">
        <v>17.088767723561531</v>
      </c>
      <c r="BB972" s="2">
        <v>1147304.7220649202</v>
      </c>
      <c r="BC972" s="2">
        <f t="shared" si="128"/>
        <v>-393240.55943775666</v>
      </c>
      <c r="BD972" s="242">
        <f t="shared" si="129"/>
        <v>2.2638974813275574</v>
      </c>
      <c r="BE972" s="510">
        <f t="shared" si="123"/>
        <v>-173700.69213874429</v>
      </c>
      <c r="BF972" s="161">
        <f t="shared" si="124"/>
        <v>513404.98389733909</v>
      </c>
      <c r="BG972" s="2">
        <f t="shared" si="125"/>
        <v>1268869.140347505</v>
      </c>
      <c r="BI972">
        <f t="shared" si="126"/>
        <v>0</v>
      </c>
      <c r="BJ972" s="90">
        <f t="shared" si="127"/>
        <v>1</v>
      </c>
      <c r="BP972" s="206">
        <f t="shared" si="130"/>
        <v>1268869.140347505</v>
      </c>
    </row>
    <row r="973" spans="1:68">
      <c r="A973" s="11">
        <v>967</v>
      </c>
      <c r="C973" s="25">
        <v>0.92423741081337196</v>
      </c>
      <c r="D973" s="25">
        <v>7.5762589186628079E-2</v>
      </c>
      <c r="E973" s="426" t="e">
        <v>#REF!</v>
      </c>
      <c r="F973" s="25">
        <v>0.85886180362606734</v>
      </c>
      <c r="G973" s="25">
        <v>0.14113819637393266</v>
      </c>
      <c r="H973" s="426" t="e">
        <v>#REF!</v>
      </c>
      <c r="I973" s="25">
        <v>0.7366532563761039</v>
      </c>
      <c r="J973" s="25">
        <v>0.26334674362389604</v>
      </c>
      <c r="K973" s="426" t="e">
        <v>#REF!</v>
      </c>
      <c r="L973" s="25">
        <v>0.11663321293566653</v>
      </c>
      <c r="M973" s="25">
        <v>0.50260505837944269</v>
      </c>
      <c r="N973" s="25">
        <v>0.38076172868489078</v>
      </c>
      <c r="O973" s="25">
        <v>-11.147656879837518</v>
      </c>
      <c r="P973" s="25">
        <v>3.446513382638252E-2</v>
      </c>
      <c r="Q973" s="25">
        <v>6.127606432049339E-5</v>
      </c>
      <c r="R973" s="25">
        <v>1.0693636344310089</v>
      </c>
      <c r="S973" s="146"/>
      <c r="T973">
        <v>0.99506835595324072</v>
      </c>
      <c r="U973">
        <v>0.4416597286791854</v>
      </c>
      <c r="V973">
        <v>0.34928149902697786</v>
      </c>
      <c r="W973">
        <v>1</v>
      </c>
      <c r="Y973" s="2">
        <v>374.52063257449799</v>
      </c>
      <c r="Z973" s="2">
        <v>1825.4750271913256</v>
      </c>
      <c r="AA973" s="2">
        <v>3492.4410558163554</v>
      </c>
      <c r="AB973" s="2">
        <v>2384.254198002126</v>
      </c>
      <c r="AC973" s="2">
        <v>368.02076206840087</v>
      </c>
      <c r="AD973" s="2">
        <v>1.7495269337052974</v>
      </c>
      <c r="AE973" s="2">
        <v>579.37322592077794</v>
      </c>
      <c r="AF973" s="2">
        <v>721.73704027032625</v>
      </c>
      <c r="AG973" s="2">
        <v>86.360696390459267</v>
      </c>
      <c r="AH973" s="2">
        <v>188.3217069027468</v>
      </c>
      <c r="AI973" s="2">
        <v>634959.2735386386</v>
      </c>
      <c r="AJ973" s="2">
        <v>602941.55547591241</v>
      </c>
      <c r="AL973" s="25">
        <v>0.92271701871227474</v>
      </c>
      <c r="AM973" s="25">
        <v>0.91709883411977489</v>
      </c>
      <c r="AN973" s="25">
        <v>0.91108973255761705</v>
      </c>
      <c r="AO973" s="25">
        <v>0.85387733355952211</v>
      </c>
      <c r="AP973" s="25">
        <v>0.76808263335351334</v>
      </c>
      <c r="AQ973" s="25">
        <v>0.92271701871227474</v>
      </c>
      <c r="AR973" s="25">
        <v>0.91709883411977489</v>
      </c>
      <c r="AS973" s="25">
        <v>0.91108973255761705</v>
      </c>
      <c r="AT973" s="25">
        <v>0.85387733355952211</v>
      </c>
      <c r="AU973" s="25">
        <v>0.76808263335351334</v>
      </c>
      <c r="AW973" s="1">
        <v>13.507924986853686</v>
      </c>
      <c r="AX973" s="1">
        <v>15.143458780647542</v>
      </c>
      <c r="AY973" s="2">
        <v>2044192.69289331</v>
      </c>
      <c r="AZ973" s="1">
        <v>15.408676175009328</v>
      </c>
      <c r="BA973" s="1">
        <v>17.091826028319723</v>
      </c>
      <c r="BB973" s="2">
        <v>1538485.6827410948</v>
      </c>
      <c r="BC973" s="2">
        <f t="shared" si="128"/>
        <v>-505707.01015221514</v>
      </c>
      <c r="BD973" s="242">
        <f t="shared" si="129"/>
        <v>1.9007511881556418</v>
      </c>
      <c r="BE973" s="510">
        <f t="shared" si="123"/>
        <v>-266056.39565214131</v>
      </c>
      <c r="BF973" s="161">
        <f t="shared" si="124"/>
        <v>117075.30500327982</v>
      </c>
      <c r="BG973" s="2">
        <f t="shared" si="125"/>
        <v>926902.50526039768</v>
      </c>
      <c r="BI973">
        <f t="shared" si="126"/>
        <v>0</v>
      </c>
      <c r="BJ973" s="90">
        <f t="shared" si="127"/>
        <v>1</v>
      </c>
      <c r="BP973" s="206">
        <f t="shared" si="130"/>
        <v>926902.50526039768</v>
      </c>
    </row>
    <row r="974" spans="1:68">
      <c r="A974" s="11">
        <v>968</v>
      </c>
      <c r="C974" s="25">
        <v>0.93247675575037348</v>
      </c>
      <c r="D974" s="25">
        <v>6.7523244249626538E-2</v>
      </c>
      <c r="E974" s="426" t="e">
        <v>#REF!</v>
      </c>
      <c r="F974" s="25">
        <v>0.85478328625727062</v>
      </c>
      <c r="G974" s="25">
        <v>0.14521671374272938</v>
      </c>
      <c r="H974" s="426" t="e">
        <v>#REF!</v>
      </c>
      <c r="I974" s="25">
        <v>0.7676384268342008</v>
      </c>
      <c r="J974" s="25">
        <v>0.2323615731657992</v>
      </c>
      <c r="K974" s="426" t="e">
        <v>#REF!</v>
      </c>
      <c r="L974" s="25">
        <v>0.1586153168200789</v>
      </c>
      <c r="M974" s="25">
        <v>0.49895590526867689</v>
      </c>
      <c r="N974" s="25">
        <v>0.34242877791124415</v>
      </c>
      <c r="O974" s="25">
        <v>-10.893659493151148</v>
      </c>
      <c r="P974" s="25">
        <v>3.3715081290251095E-2</v>
      </c>
      <c r="Q974" s="25">
        <v>7.6545434456846319E-5</v>
      </c>
      <c r="R974" s="25">
        <v>1.0451053199958138</v>
      </c>
      <c r="S974" s="146"/>
      <c r="T974">
        <v>0.90954541198015526</v>
      </c>
      <c r="U974">
        <v>0.45176702646272748</v>
      </c>
      <c r="V974">
        <v>0.30832114121539128</v>
      </c>
      <c r="W974">
        <v>1</v>
      </c>
      <c r="Y974" s="2">
        <v>608.28593644451655</v>
      </c>
      <c r="Z974" s="2">
        <v>701.18545279713589</v>
      </c>
      <c r="AA974" s="2">
        <v>393.89529990114846</v>
      </c>
      <c r="AB974" s="2">
        <v>4767.2964018861776</v>
      </c>
      <c r="AC974" s="2">
        <v>3919.6795505359078</v>
      </c>
      <c r="AD974" s="2">
        <v>334.8923374856098</v>
      </c>
      <c r="AE974" s="2">
        <v>529.13854593252006</v>
      </c>
      <c r="AF974" s="2">
        <v>1422.1191655995653</v>
      </c>
      <c r="AG974" s="2">
        <v>63.841372364823819</v>
      </c>
      <c r="AH974" s="2">
        <v>839.4605601419463</v>
      </c>
      <c r="AI974" s="2">
        <v>387928.87029423669</v>
      </c>
      <c r="AJ974" s="2">
        <v>358333.69315444015</v>
      </c>
      <c r="AL974" s="25">
        <v>0.91276220464556268</v>
      </c>
      <c r="AM974" s="25">
        <v>0.9155186466380304</v>
      </c>
      <c r="AN974" s="25">
        <v>0.91138056521688005</v>
      </c>
      <c r="AO974" s="25">
        <v>0.85058249268252339</v>
      </c>
      <c r="AP974" s="25">
        <v>0.71434359937112557</v>
      </c>
      <c r="AQ974" s="25">
        <v>0.91276220464556268</v>
      </c>
      <c r="AR974" s="25">
        <v>0.9155186466380304</v>
      </c>
      <c r="AS974" s="25">
        <v>0.91138056521688005</v>
      </c>
      <c r="AT974" s="25">
        <v>0.85058249268252339</v>
      </c>
      <c r="AU974" s="25">
        <v>0.71434359937112557</v>
      </c>
      <c r="AW974" s="1">
        <v>13.532169209047945</v>
      </c>
      <c r="AX974" s="1">
        <v>15.468241093129519</v>
      </c>
      <c r="AY974" s="2">
        <v>1366539.9643109611</v>
      </c>
      <c r="AZ974" s="1">
        <v>15.679958352683988</v>
      </c>
      <c r="BA974" s="1">
        <v>17.605307935730217</v>
      </c>
      <c r="BB974" s="2">
        <v>990275.29614245938</v>
      </c>
      <c r="BC974" s="2">
        <f t="shared" si="128"/>
        <v>-376264.6681685017</v>
      </c>
      <c r="BD974" s="242">
        <f t="shared" si="129"/>
        <v>2.147789143636043</v>
      </c>
      <c r="BE974" s="510">
        <f t="shared" si="123"/>
        <v>-175186.96808920187</v>
      </c>
      <c r="BF974" s="161">
        <f t="shared" si="124"/>
        <v>798607.10913671018</v>
      </c>
      <c r="BG974" s="2">
        <f t="shared" si="125"/>
        <v>1518518.0402869787</v>
      </c>
      <c r="BI974">
        <f t="shared" si="126"/>
        <v>0</v>
      </c>
      <c r="BJ974" s="90">
        <f t="shared" si="127"/>
        <v>1</v>
      </c>
      <c r="BP974" s="206">
        <f t="shared" si="130"/>
        <v>1518518.0402869787</v>
      </c>
    </row>
    <row r="975" spans="1:68">
      <c r="A975" s="11">
        <v>969</v>
      </c>
      <c r="C975" s="25">
        <v>0.92160183481779234</v>
      </c>
      <c r="D975" s="25">
        <v>7.8398165182207671E-2</v>
      </c>
      <c r="E975" s="426" t="e">
        <v>#REF!</v>
      </c>
      <c r="F975" s="25">
        <v>0.85254838888815077</v>
      </c>
      <c r="G975" s="25">
        <v>0.14745161111184923</v>
      </c>
      <c r="H975" s="426" t="e">
        <v>#REF!</v>
      </c>
      <c r="I975" s="25">
        <v>0.74454348379233726</v>
      </c>
      <c r="J975" s="25">
        <v>0.25545651620766269</v>
      </c>
      <c r="K975" s="426" t="e">
        <v>#REF!</v>
      </c>
      <c r="L975" s="25">
        <v>0.15044277451039778</v>
      </c>
      <c r="M975" s="25">
        <v>0.49549423964896527</v>
      </c>
      <c r="N975" s="25">
        <v>0.354062985840637</v>
      </c>
      <c r="O975" s="25">
        <v>-11.188516840384805</v>
      </c>
      <c r="P975" s="25">
        <v>3.4758485796062576E-2</v>
      </c>
      <c r="Q975" s="25">
        <v>5.9552014325488829E-5</v>
      </c>
      <c r="R975" s="25">
        <v>1.0809087633429633</v>
      </c>
      <c r="S975" s="146"/>
      <c r="T975">
        <v>1.0209618998020478</v>
      </c>
      <c r="U975">
        <v>0.4598181090103462</v>
      </c>
      <c r="V975">
        <v>0.34174451203892836</v>
      </c>
      <c r="W975">
        <v>1</v>
      </c>
      <c r="Y975" s="2">
        <v>1341.4893593890445</v>
      </c>
      <c r="Z975" s="2">
        <v>9014.0542049487267</v>
      </c>
      <c r="AA975" s="2">
        <v>957.99878919755292</v>
      </c>
      <c r="AB975" s="2">
        <v>22106.008925624119</v>
      </c>
      <c r="AC975" s="2">
        <v>508.40780994552699</v>
      </c>
      <c r="AD975" s="2">
        <v>1062.8153278636214</v>
      </c>
      <c r="AE975" s="2">
        <v>684.64151306040799</v>
      </c>
      <c r="AF975" s="2">
        <v>1095.210217260787</v>
      </c>
      <c r="AG975" s="2">
        <v>132.17628948479481</v>
      </c>
      <c r="AH975" s="2">
        <v>449.52833648802005</v>
      </c>
      <c r="AI975" s="2">
        <v>477380.15054230066</v>
      </c>
      <c r="AJ975" s="2">
        <v>460027.83589856292</v>
      </c>
      <c r="AL975" s="25">
        <v>0.91933442974628787</v>
      </c>
      <c r="AM975" s="25">
        <v>0.91029806946282621</v>
      </c>
      <c r="AN975" s="25">
        <v>0.8986757016520418</v>
      </c>
      <c r="AO975" s="25">
        <v>0.83326801478110446</v>
      </c>
      <c r="AP975" s="25">
        <v>0.81012589219443876</v>
      </c>
      <c r="AQ975" s="25">
        <v>0.91933442974628787</v>
      </c>
      <c r="AR975" s="25">
        <v>0.91029806946282621</v>
      </c>
      <c r="AS975" s="25">
        <v>0.8986757016520418</v>
      </c>
      <c r="AT975" s="25">
        <v>0.83326801478110446</v>
      </c>
      <c r="AU975" s="25">
        <v>0.81012589219443876</v>
      </c>
      <c r="AW975" s="1">
        <v>13.580425557366032</v>
      </c>
      <c r="AX975" s="1">
        <v>15.193403273805993</v>
      </c>
      <c r="AY975" s="2">
        <v>1724815.4794708947</v>
      </c>
      <c r="AZ975" s="1">
        <v>15.326592783855212</v>
      </c>
      <c r="BA975" s="1">
        <v>17.034357599193701</v>
      </c>
      <c r="BB975" s="2">
        <v>1566159.5340100427</v>
      </c>
      <c r="BC975" s="2">
        <f t="shared" si="128"/>
        <v>-158655.945460852</v>
      </c>
      <c r="BD975" s="242">
        <f t="shared" si="129"/>
        <v>1.7461672264891792</v>
      </c>
      <c r="BE975" s="510">
        <f t="shared" si="123"/>
        <v>-90859.536849654178</v>
      </c>
      <c r="BF975" s="161">
        <f t="shared" si="124"/>
        <v>448052.60970767029</v>
      </c>
      <c r="BG975" s="2">
        <f t="shared" si="125"/>
        <v>886095.31140679098</v>
      </c>
      <c r="BI975">
        <f t="shared" si="126"/>
        <v>0</v>
      </c>
      <c r="BJ975" s="90">
        <f t="shared" si="127"/>
        <v>1</v>
      </c>
      <c r="BP975" s="206">
        <f t="shared" si="130"/>
        <v>886095.31140679098</v>
      </c>
    </row>
    <row r="976" spans="1:68">
      <c r="A976" s="11">
        <v>970</v>
      </c>
      <c r="C976" s="25">
        <v>0.92777074263287029</v>
      </c>
      <c r="D976" s="25">
        <v>7.2229257367129721E-2</v>
      </c>
      <c r="E976" s="426" t="e">
        <v>#REF!</v>
      </c>
      <c r="F976" s="25">
        <v>0.85754500682125734</v>
      </c>
      <c r="G976" s="25">
        <v>0.14245499317874266</v>
      </c>
      <c r="H976" s="426" t="e">
        <v>#REF!</v>
      </c>
      <c r="I976" s="25">
        <v>0.75645929286834912</v>
      </c>
      <c r="J976" s="25">
        <v>0.24354070713165088</v>
      </c>
      <c r="K976" s="426" t="e">
        <v>#REF!</v>
      </c>
      <c r="L976" s="25">
        <v>0.129785211006539</v>
      </c>
      <c r="M976" s="25">
        <v>0.50163080625623602</v>
      </c>
      <c r="N976" s="25">
        <v>0.36858398273722498</v>
      </c>
      <c r="O976" s="25">
        <v>-11.349981124990835</v>
      </c>
      <c r="P976" s="25">
        <v>3.4374118023903937E-2</v>
      </c>
      <c r="Q976" s="25">
        <v>4.9861162343984314E-5</v>
      </c>
      <c r="R976" s="25">
        <v>1.1024419121802396</v>
      </c>
      <c r="S976" s="146"/>
      <c r="T976">
        <v>0.94883691523506031</v>
      </c>
      <c r="U976">
        <v>0.44183560025015139</v>
      </c>
      <c r="V976">
        <v>0.3253308463024871</v>
      </c>
      <c r="W976">
        <v>1</v>
      </c>
      <c r="Y976" s="2">
        <v>1189.1930637464527</v>
      </c>
      <c r="Z976" s="2">
        <v>1506.2406038271013</v>
      </c>
      <c r="AA976" s="2">
        <v>3188.4043342838709</v>
      </c>
      <c r="AB976" s="2">
        <v>2582.4854316474393</v>
      </c>
      <c r="AC976" s="2">
        <v>53.954179359713507</v>
      </c>
      <c r="AD976" s="2">
        <v>1034.2622042358541</v>
      </c>
      <c r="AE976" s="2">
        <v>680.50159538044852</v>
      </c>
      <c r="AF976" s="2">
        <v>1036.2470236386557</v>
      </c>
      <c r="AG976" s="2">
        <v>86.732985084087417</v>
      </c>
      <c r="AH976" s="2">
        <v>141.86785507952962</v>
      </c>
      <c r="AI976" s="2">
        <v>590954.89875948208</v>
      </c>
      <c r="AJ976" s="2">
        <v>560122.34156882996</v>
      </c>
      <c r="AL976" s="25">
        <v>0.91920518039812049</v>
      </c>
      <c r="AM976" s="25">
        <v>0.91304934378940306</v>
      </c>
      <c r="AN976" s="25">
        <v>0.90823821099116508</v>
      </c>
      <c r="AO976" s="25">
        <v>0.84077078853685105</v>
      </c>
      <c r="AP976" s="25">
        <v>0.57815469601700142</v>
      </c>
      <c r="AQ976" s="25">
        <v>0.91920518039812049</v>
      </c>
      <c r="AR976" s="25">
        <v>0.91304934378940306</v>
      </c>
      <c r="AS976" s="25">
        <v>0.90823821099116508</v>
      </c>
      <c r="AT976" s="25">
        <v>0.84077078853685105</v>
      </c>
      <c r="AU976" s="25">
        <v>0.57815469601700142</v>
      </c>
      <c r="AW976" s="1">
        <v>12.953965565192991</v>
      </c>
      <c r="AX976" s="1">
        <v>15.106391824789355</v>
      </c>
      <c r="AY976" s="2">
        <v>1879817.3649383239</v>
      </c>
      <c r="AZ976" s="1">
        <v>15.180734052447178</v>
      </c>
      <c r="BA976" s="1">
        <v>17.245624850942114</v>
      </c>
      <c r="BB976" s="2">
        <v>1391230.1058861546</v>
      </c>
      <c r="BC976" s="2">
        <f t="shared" si="128"/>
        <v>-488587.25905216928</v>
      </c>
      <c r="BD976" s="242">
        <f t="shared" si="129"/>
        <v>2.2267684872541871</v>
      </c>
      <c r="BE976" s="510">
        <f t="shared" si="123"/>
        <v>-219415.38235734729</v>
      </c>
      <c r="BF976" s="161">
        <f t="shared" si="124"/>
        <v>192817.12549255486</v>
      </c>
      <c r="BG976" s="2">
        <f t="shared" si="125"/>
        <v>1037687.3425053938</v>
      </c>
      <c r="BI976">
        <f t="shared" si="126"/>
        <v>0</v>
      </c>
      <c r="BJ976" s="90">
        <f t="shared" si="127"/>
        <v>1</v>
      </c>
      <c r="BP976" s="206">
        <f t="shared" si="130"/>
        <v>1037687.3425053938</v>
      </c>
    </row>
    <row r="977" spans="1:68">
      <c r="A977" s="11">
        <v>971</v>
      </c>
      <c r="C977" s="25">
        <v>0.91548096706431259</v>
      </c>
      <c r="D977" s="25">
        <v>8.4519032935687438E-2</v>
      </c>
      <c r="E977" s="426" t="e">
        <v>#REF!</v>
      </c>
      <c r="F977" s="25">
        <v>0.85756250611558316</v>
      </c>
      <c r="G977" s="25">
        <v>0.14243749388441687</v>
      </c>
      <c r="H977" s="426" t="e">
        <v>#REF!</v>
      </c>
      <c r="I977" s="25">
        <v>0.76277848197565434</v>
      </c>
      <c r="J977" s="25">
        <v>0.23722151802434566</v>
      </c>
      <c r="K977" s="426" t="e">
        <v>#REF!</v>
      </c>
      <c r="L977" s="25">
        <v>0.13276557127992583</v>
      </c>
      <c r="M977" s="25">
        <v>0.49877981167708058</v>
      </c>
      <c r="N977" s="25">
        <v>0.36845461704299365</v>
      </c>
      <c r="O977" s="25">
        <v>-11.324480683296548</v>
      </c>
      <c r="P977" s="25">
        <v>3.6196327620657873E-2</v>
      </c>
      <c r="Q977" s="25">
        <v>5.5217262714892135E-5</v>
      </c>
      <c r="R977" s="25">
        <v>1.0908385110148719</v>
      </c>
      <c r="S977" s="146"/>
      <c r="T977">
        <v>1.0929757720441902</v>
      </c>
      <c r="U977">
        <v>0.44142940877249459</v>
      </c>
      <c r="V977">
        <v>0.31740933402874261</v>
      </c>
      <c r="W977">
        <v>1</v>
      </c>
      <c r="Y977" s="2">
        <v>248.16567621304389</v>
      </c>
      <c r="Z977" s="2">
        <v>5752.5235910563806</v>
      </c>
      <c r="AA977" s="2">
        <v>1535.5851838946187</v>
      </c>
      <c r="AB977" s="2">
        <v>1395.555705668781</v>
      </c>
      <c r="AC977" s="2">
        <v>259.74669989439138</v>
      </c>
      <c r="AD977" s="2">
        <v>4043.5630773507755</v>
      </c>
      <c r="AE977" s="2">
        <v>670.45633605450269</v>
      </c>
      <c r="AF977" s="2">
        <v>1404.836459179086</v>
      </c>
      <c r="AG977" s="2">
        <v>61.210751440639193</v>
      </c>
      <c r="AH977" s="2">
        <v>531.72414233281859</v>
      </c>
      <c r="AI977" s="2">
        <v>381731.65547463956</v>
      </c>
      <c r="AJ977" s="2">
        <v>358758.31978530431</v>
      </c>
      <c r="AL977" s="25">
        <v>0.9199647028408906</v>
      </c>
      <c r="AM977" s="25">
        <v>0.91970621456613966</v>
      </c>
      <c r="AN977" s="25">
        <v>0.91295476858683611</v>
      </c>
      <c r="AO977" s="25">
        <v>0.85513861158989146</v>
      </c>
      <c r="AP977" s="25">
        <v>0.79560754478245954</v>
      </c>
      <c r="AQ977" s="25">
        <v>0.9199647028408906</v>
      </c>
      <c r="AR977" s="25">
        <v>0.91970621456613966</v>
      </c>
      <c r="AS977" s="25">
        <v>0.91295476858683611</v>
      </c>
      <c r="AT977" s="25">
        <v>0.85513861158989146</v>
      </c>
      <c r="AU977" s="25">
        <v>0.79560754478245954</v>
      </c>
      <c r="AW977" s="1">
        <v>13.484183535342879</v>
      </c>
      <c r="AX977" s="1">
        <v>15.060211372511025</v>
      </c>
      <c r="AY977" s="2">
        <v>1279739.4764703424</v>
      </c>
      <c r="AZ977" s="1">
        <v>15.282899499130648</v>
      </c>
      <c r="BA977" s="1">
        <v>16.922683997549807</v>
      </c>
      <c r="BB977" s="2">
        <v>1014648.844759102</v>
      </c>
      <c r="BC977" s="2">
        <f t="shared" si="128"/>
        <v>-265090.63171124039</v>
      </c>
      <c r="BD977" s="242">
        <f t="shared" si="129"/>
        <v>1.7987159637877692</v>
      </c>
      <c r="BE977" s="510">
        <f t="shared" si="123"/>
        <v>-147377.70556781386</v>
      </c>
      <c r="BF977" s="161">
        <f t="shared" si="124"/>
        <v>877729.88918451825</v>
      </c>
      <c r="BG977" s="2">
        <f t="shared" si="125"/>
        <v>1430615.0751018017</v>
      </c>
      <c r="BI977">
        <f t="shared" si="126"/>
        <v>0</v>
      </c>
      <c r="BJ977" s="90">
        <f t="shared" si="127"/>
        <v>1</v>
      </c>
      <c r="BP977" s="206">
        <f t="shared" si="130"/>
        <v>1430615.0751018017</v>
      </c>
    </row>
    <row r="978" spans="1:68">
      <c r="A978" s="11">
        <v>972</v>
      </c>
      <c r="C978" s="25">
        <v>0.9162639601985384</v>
      </c>
      <c r="D978" s="25">
        <v>8.3736039801461631E-2</v>
      </c>
      <c r="E978" s="426" t="e">
        <v>#REF!</v>
      </c>
      <c r="F978" s="25">
        <v>0.86191296732005018</v>
      </c>
      <c r="G978" s="25">
        <v>0.13808703267994982</v>
      </c>
      <c r="H978" s="426" t="e">
        <v>#REF!</v>
      </c>
      <c r="I978" s="25">
        <v>0.74141417120423037</v>
      </c>
      <c r="J978" s="25">
        <v>0.25858582879576969</v>
      </c>
      <c r="K978" s="426" t="e">
        <v>#REF!</v>
      </c>
      <c r="L978" s="25">
        <v>0.11881894020838479</v>
      </c>
      <c r="M978" s="25">
        <v>0.50014347093892353</v>
      </c>
      <c r="N978" s="25">
        <v>0.38103758885269168</v>
      </c>
      <c r="O978" s="25">
        <v>-11.545877421576384</v>
      </c>
      <c r="P978" s="25">
        <v>3.4694903355152948E-2</v>
      </c>
      <c r="Q978" s="25">
        <v>4.1546740779753482E-5</v>
      </c>
      <c r="R978" s="25">
        <v>1.1232459736488729</v>
      </c>
      <c r="S978" s="146"/>
      <c r="T978">
        <v>1.066925548777496</v>
      </c>
      <c r="U978">
        <v>0.43250646580978885</v>
      </c>
      <c r="V978">
        <v>0.34460956675263565</v>
      </c>
      <c r="W978">
        <v>1</v>
      </c>
      <c r="Y978" s="2">
        <v>3733.5451992345429</v>
      </c>
      <c r="Z978" s="2">
        <v>3005.75578715353</v>
      </c>
      <c r="AA978" s="2">
        <v>1514.7158517322907</v>
      </c>
      <c r="AB978" s="2">
        <v>766.98924330390184</v>
      </c>
      <c r="AC978" s="2">
        <v>1157.6021060518478</v>
      </c>
      <c r="AD978" s="2">
        <v>1068.8663284879838</v>
      </c>
      <c r="AE978" s="2">
        <v>533.65961635717372</v>
      </c>
      <c r="AF978" s="2">
        <v>1147.8141924220372</v>
      </c>
      <c r="AG978" s="2">
        <v>103.1639011476686</v>
      </c>
      <c r="AH978" s="2">
        <v>726.52310172771843</v>
      </c>
      <c r="AI978" s="2">
        <v>436582.43562065868</v>
      </c>
      <c r="AJ978" s="2">
        <v>389979.04546442098</v>
      </c>
      <c r="AL978" s="25">
        <v>0.917586971250688</v>
      </c>
      <c r="AM978" s="25">
        <v>0.91227235592240796</v>
      </c>
      <c r="AN978" s="25">
        <v>0.91157795673308761</v>
      </c>
      <c r="AO978" s="25">
        <v>0.84033125915654217</v>
      </c>
      <c r="AP978" s="25">
        <v>0.7429455455355447</v>
      </c>
      <c r="AQ978" s="25">
        <v>0.917586971250688</v>
      </c>
      <c r="AR978" s="25">
        <v>0.91227235592240796</v>
      </c>
      <c r="AS978" s="25">
        <v>0.91157795673308761</v>
      </c>
      <c r="AT978" s="25">
        <v>0.84033125915654217</v>
      </c>
      <c r="AU978" s="25">
        <v>0.7429455455355447</v>
      </c>
      <c r="AW978" s="1">
        <v>13.189696930574067</v>
      </c>
      <c r="AX978" s="1">
        <v>14.921175373933366</v>
      </c>
      <c r="AY978" s="2">
        <v>1369343.1304383916</v>
      </c>
      <c r="AZ978" s="1">
        <v>15.04619385181066</v>
      </c>
      <c r="BA978" s="1">
        <v>16.824334835851321</v>
      </c>
      <c r="BB978" s="2">
        <v>1001709.6312127069</v>
      </c>
      <c r="BC978" s="2">
        <f t="shared" si="128"/>
        <v>-367633.49922568467</v>
      </c>
      <c r="BD978" s="242">
        <f t="shared" si="129"/>
        <v>1.8564969212365927</v>
      </c>
      <c r="BE978" s="510">
        <f t="shared" si="123"/>
        <v>-198025.37511390427</v>
      </c>
      <c r="BF978" s="161">
        <f t="shared" si="124"/>
        <v>741008.37845345913</v>
      </c>
      <c r="BG978" s="2">
        <f t="shared" si="125"/>
        <v>1405681.3850769985</v>
      </c>
      <c r="BI978">
        <f t="shared" si="126"/>
        <v>0</v>
      </c>
      <c r="BJ978" s="90">
        <f t="shared" si="127"/>
        <v>1</v>
      </c>
      <c r="BP978" s="206">
        <f t="shared" si="130"/>
        <v>1405681.3850769985</v>
      </c>
    </row>
    <row r="979" spans="1:68">
      <c r="A979" s="11">
        <v>973</v>
      </c>
      <c r="C979" s="25">
        <v>0.92894674612566563</v>
      </c>
      <c r="D979" s="25">
        <v>7.1053253874334407E-2</v>
      </c>
      <c r="E979" s="426" t="e">
        <v>#REF!</v>
      </c>
      <c r="F979" s="25">
        <v>0.8560609307083098</v>
      </c>
      <c r="G979" s="25">
        <v>0.1439390692916902</v>
      </c>
      <c r="H979" s="426" t="e">
        <v>#REF!</v>
      </c>
      <c r="I979" s="25">
        <v>0.77802019426597668</v>
      </c>
      <c r="J979" s="25">
        <v>0.22197980573402334</v>
      </c>
      <c r="K979" s="426" t="e">
        <v>#REF!</v>
      </c>
      <c r="L979" s="25">
        <v>0.17190100230554839</v>
      </c>
      <c r="M979" s="25">
        <v>0.50166002680207122</v>
      </c>
      <c r="N979" s="25">
        <v>0.32643897089238039</v>
      </c>
      <c r="O979" s="25">
        <v>-11.559689370589933</v>
      </c>
      <c r="P979" s="25">
        <v>3.6650689772260082E-2</v>
      </c>
      <c r="Q979" s="25">
        <v>4.4484915661526009E-5</v>
      </c>
      <c r="R979" s="25">
        <v>1.1186151580104404</v>
      </c>
      <c r="S979" s="146"/>
      <c r="T979">
        <v>0.92381416871757438</v>
      </c>
      <c r="U979">
        <v>0.44604391592912157</v>
      </c>
      <c r="V979">
        <v>0.29616894803921601</v>
      </c>
      <c r="W979">
        <v>1</v>
      </c>
      <c r="Y979" s="2">
        <v>561.89172018478052</v>
      </c>
      <c r="Z979" s="2">
        <v>9110.317000675037</v>
      </c>
      <c r="AA979" s="2">
        <v>1161.2164152033922</v>
      </c>
      <c r="AB979" s="2">
        <v>168.50050216288821</v>
      </c>
      <c r="AC979" s="2">
        <v>2502.3095077058506</v>
      </c>
      <c r="AD979" s="2">
        <v>6392.7782290846371</v>
      </c>
      <c r="AE979" s="2">
        <v>557.49533562139311</v>
      </c>
      <c r="AF979" s="2">
        <v>919.30702492632315</v>
      </c>
      <c r="AG979" s="2">
        <v>103.83726524148264</v>
      </c>
      <c r="AH979" s="2">
        <v>445.94735025231591</v>
      </c>
      <c r="AI979" s="2">
        <v>397225.37879271398</v>
      </c>
      <c r="AJ979" s="2">
        <v>360800.90676293545</v>
      </c>
      <c r="AL979" s="25">
        <v>0.90975979316934308</v>
      </c>
      <c r="AM979" s="25">
        <v>0.91062183664485807</v>
      </c>
      <c r="AN979" s="25">
        <v>0.90345992617732851</v>
      </c>
      <c r="AO979" s="25">
        <v>0.86588879281372777</v>
      </c>
      <c r="AP979" s="25">
        <v>0.66922943626420106</v>
      </c>
      <c r="AQ979" s="25">
        <v>0.90975979316934308</v>
      </c>
      <c r="AR979" s="25">
        <v>0.91062183664485807</v>
      </c>
      <c r="AS979" s="25">
        <v>0.90345992617732851</v>
      </c>
      <c r="AT979" s="25">
        <v>0.86588879281372777</v>
      </c>
      <c r="AU979" s="25">
        <v>0.66922943626420106</v>
      </c>
      <c r="AW979" s="1">
        <v>13.22844238453836</v>
      </c>
      <c r="AX979" s="1">
        <v>15.299041779469583</v>
      </c>
      <c r="AY979" s="2">
        <v>1464898.6780633149</v>
      </c>
      <c r="AZ979" s="1">
        <v>15.46910903047961</v>
      </c>
      <c r="BA979" s="1">
        <v>17.517226525079487</v>
      </c>
      <c r="BB979" s="2">
        <v>1011738.7028102202</v>
      </c>
      <c r="BC979" s="2">
        <f t="shared" si="128"/>
        <v>-453159.97525309469</v>
      </c>
      <c r="BD979" s="242">
        <f t="shared" si="129"/>
        <v>2.2406666459412499</v>
      </c>
      <c r="BE979" s="510">
        <f t="shared" si="123"/>
        <v>-202243.37077268946</v>
      </c>
      <c r="BF979" s="161">
        <f t="shared" si="124"/>
        <v>651652.10346282274</v>
      </c>
      <c r="BG979" s="2">
        <f t="shared" si="125"/>
        <v>1463318.7420665172</v>
      </c>
      <c r="BI979">
        <f t="shared" si="126"/>
        <v>0</v>
      </c>
      <c r="BJ979" s="90">
        <f t="shared" si="127"/>
        <v>1</v>
      </c>
      <c r="BP979" s="206">
        <f t="shared" si="130"/>
        <v>1463318.7420665172</v>
      </c>
    </row>
    <row r="980" spans="1:68">
      <c r="A980" s="11">
        <v>974</v>
      </c>
      <c r="C980" s="25">
        <v>0.92387334143551669</v>
      </c>
      <c r="D980" s="25">
        <v>7.6126658564483363E-2</v>
      </c>
      <c r="E980" s="426" t="e">
        <v>#REF!</v>
      </c>
      <c r="F980" s="25">
        <v>0.86097192443463133</v>
      </c>
      <c r="G980" s="25">
        <v>0.1390280755653687</v>
      </c>
      <c r="H980" s="426" t="e">
        <v>#REF!</v>
      </c>
      <c r="I980" s="25">
        <v>0.72328378373735736</v>
      </c>
      <c r="J980" s="25">
        <v>0.2767162162626427</v>
      </c>
      <c r="K980" s="426" t="e">
        <v>#REF!</v>
      </c>
      <c r="L980" s="25">
        <v>0.10899042328317132</v>
      </c>
      <c r="M980" s="25">
        <v>0.49750407214318915</v>
      </c>
      <c r="N980" s="25">
        <v>0.39350550457363953</v>
      </c>
      <c r="O980" s="25">
        <v>-11.03476802141873</v>
      </c>
      <c r="P980" s="25">
        <v>3.902718437815994E-2</v>
      </c>
      <c r="Q980" s="25">
        <v>8.308667004813961E-5</v>
      </c>
      <c r="R980" s="25">
        <v>1.0249771099793035</v>
      </c>
      <c r="S980" s="146"/>
      <c r="T980">
        <v>0.97997348038744025</v>
      </c>
      <c r="U980">
        <v>0.43150834310984693</v>
      </c>
      <c r="V980">
        <v>0.36855689455480778</v>
      </c>
      <c r="W980">
        <v>1</v>
      </c>
      <c r="Y980" s="2">
        <v>1441.0685913819132</v>
      </c>
      <c r="Z980" s="2">
        <v>9113.0499741813401</v>
      </c>
      <c r="AA980" s="2">
        <v>1545.9462143255305</v>
      </c>
      <c r="AB980" s="2">
        <v>7278.7629190994267</v>
      </c>
      <c r="AC980" s="2">
        <v>942.5395314717673</v>
      </c>
      <c r="AD980" s="2">
        <v>1638.3554862502119</v>
      </c>
      <c r="AE980" s="2">
        <v>590.3273655899585</v>
      </c>
      <c r="AF980" s="2">
        <v>1155.9631278944328</v>
      </c>
      <c r="AG980" s="2">
        <v>68.756060252087067</v>
      </c>
      <c r="AH980" s="2">
        <v>450.43342388070909</v>
      </c>
      <c r="AI980" s="2">
        <v>464417.05762185162</v>
      </c>
      <c r="AJ980" s="2">
        <v>438110.0216711504</v>
      </c>
      <c r="AL980" s="25">
        <v>0.91638307090606208</v>
      </c>
      <c r="AM980" s="25">
        <v>0.9169628571700299</v>
      </c>
      <c r="AN980" s="25">
        <v>0.90456108564586701</v>
      </c>
      <c r="AO980" s="25">
        <v>0.84283961248744532</v>
      </c>
      <c r="AP980" s="25">
        <v>0.71836240226132675</v>
      </c>
      <c r="AQ980" s="25">
        <v>0.91638307090606208</v>
      </c>
      <c r="AR980" s="25">
        <v>0.9169628571700299</v>
      </c>
      <c r="AS980" s="25">
        <v>0.90456108564586701</v>
      </c>
      <c r="AT980" s="25">
        <v>0.84283961248744532</v>
      </c>
      <c r="AU980" s="25">
        <v>0.71836240226132675</v>
      </c>
      <c r="AW980" s="1">
        <v>13.250576559262267</v>
      </c>
      <c r="AX980" s="1">
        <v>15.088326472486811</v>
      </c>
      <c r="AY980" s="2">
        <v>1646638.8915467556</v>
      </c>
      <c r="AZ980" s="1">
        <v>15.214341640978137</v>
      </c>
      <c r="BA980" s="1">
        <v>17.065358037485538</v>
      </c>
      <c r="BB980" s="2">
        <v>1251643.3945661874</v>
      </c>
      <c r="BC980" s="2">
        <f t="shared" si="128"/>
        <v>-394995.49698056816</v>
      </c>
      <c r="BD980" s="242">
        <f t="shared" si="129"/>
        <v>1.9637650817158701</v>
      </c>
      <c r="BE980" s="510">
        <f t="shared" si="123"/>
        <v>-201141.9291738474</v>
      </c>
      <c r="BF980" s="161">
        <f t="shared" si="124"/>
        <v>473453.35793520743</v>
      </c>
      <c r="BG980" s="2">
        <f t="shared" si="125"/>
        <v>1182651.2679903146</v>
      </c>
      <c r="BI980">
        <f t="shared" si="126"/>
        <v>0</v>
      </c>
      <c r="BJ980" s="90">
        <f t="shared" si="127"/>
        <v>1</v>
      </c>
      <c r="BP980" s="206">
        <f t="shared" si="130"/>
        <v>1182651.2679903146</v>
      </c>
    </row>
    <row r="981" spans="1:68">
      <c r="A981" s="11">
        <v>975</v>
      </c>
      <c r="C981" s="25">
        <v>0.92001398885386576</v>
      </c>
      <c r="D981" s="25">
        <v>7.9986011146134267E-2</v>
      </c>
      <c r="E981" s="426" t="e">
        <v>#REF!</v>
      </c>
      <c r="F981" s="25">
        <v>0.85801372891212713</v>
      </c>
      <c r="G981" s="25">
        <v>0.14198627108787287</v>
      </c>
      <c r="H981" s="426" t="e">
        <v>#REF!</v>
      </c>
      <c r="I981" s="25">
        <v>0.77500942861118616</v>
      </c>
      <c r="J981" s="25">
        <v>0.22499057138881379</v>
      </c>
      <c r="K981" s="426" t="e">
        <v>#REF!</v>
      </c>
      <c r="L981" s="25">
        <v>7.5425571479571407E-2</v>
      </c>
      <c r="M981" s="25">
        <v>0.49969425843429061</v>
      </c>
      <c r="N981" s="25">
        <v>0.42488017008613799</v>
      </c>
      <c r="O981" s="25">
        <v>-10.984447531597851</v>
      </c>
      <c r="P981" s="25">
        <v>3.2118403108281068E-2</v>
      </c>
      <c r="Q981" s="25">
        <v>6.536820361064366E-5</v>
      </c>
      <c r="R981" s="25">
        <v>1.066291442133654</v>
      </c>
      <c r="S981" s="146"/>
      <c r="T981">
        <v>1.058020334824314</v>
      </c>
      <c r="U981">
        <v>0.44148254622419014</v>
      </c>
      <c r="V981">
        <v>0.29935843450640376</v>
      </c>
      <c r="W981">
        <v>1</v>
      </c>
      <c r="Y981" s="2">
        <v>1860.4823476539716</v>
      </c>
      <c r="Z981" s="2">
        <v>273.0146288492416</v>
      </c>
      <c r="AA981" s="2">
        <v>76.985243730281141</v>
      </c>
      <c r="AB981" s="2">
        <v>4863.8738133439874</v>
      </c>
      <c r="AC981" s="2">
        <v>1852.9650764760079</v>
      </c>
      <c r="AD981" s="2">
        <v>275.09385388878587</v>
      </c>
      <c r="AE981" s="2">
        <v>495.33434027038834</v>
      </c>
      <c r="AF981" s="2">
        <v>1552.6459240379641</v>
      </c>
      <c r="AG981" s="2">
        <v>152.43134815243437</v>
      </c>
      <c r="AH981" s="2">
        <v>430.5814851539057</v>
      </c>
      <c r="AI981" s="2">
        <v>408510.30868856877</v>
      </c>
      <c r="AJ981" s="2">
        <v>376111.60585176613</v>
      </c>
      <c r="AL981" s="25">
        <v>0.91772088280629294</v>
      </c>
      <c r="AM981" s="25">
        <v>0.91435789239416643</v>
      </c>
      <c r="AN981" s="25">
        <v>0.91738345599244542</v>
      </c>
      <c r="AO981" s="25">
        <v>0.87614414922729211</v>
      </c>
      <c r="AP981" s="25">
        <v>0.70860644509374815</v>
      </c>
      <c r="AQ981" s="25">
        <v>0.91772088280629294</v>
      </c>
      <c r="AR981" s="25">
        <v>0.91435789239416643</v>
      </c>
      <c r="AS981" s="25">
        <v>0.91738345599244542</v>
      </c>
      <c r="AT981" s="25">
        <v>0.87614414922729211</v>
      </c>
      <c r="AU981" s="25">
        <v>0.70860644509374815</v>
      </c>
      <c r="AW981" s="1">
        <v>13.125384233872611</v>
      </c>
      <c r="AX981" s="1">
        <v>14.853042574432695</v>
      </c>
      <c r="AY981" s="2">
        <v>1170337.0281129938</v>
      </c>
      <c r="AZ981" s="1">
        <v>15.14751553100146</v>
      </c>
      <c r="BA981" s="1">
        <v>16.909011912003198</v>
      </c>
      <c r="BB981" s="2">
        <v>907400.9189794393</v>
      </c>
      <c r="BC981" s="2">
        <f t="shared" si="128"/>
        <v>-262936.10913355451</v>
      </c>
      <c r="BD981" s="242">
        <f t="shared" si="129"/>
        <v>2.0221312971288494</v>
      </c>
      <c r="BE981" s="510">
        <f t="shared" si="123"/>
        <v>-130029.19716780404</v>
      </c>
      <c r="BF981" s="161">
        <f t="shared" si="124"/>
        <v>929724.44930662378</v>
      </c>
      <c r="BG981" s="2">
        <f t="shared" si="125"/>
        <v>1516201.5659807944</v>
      </c>
      <c r="BI981">
        <f t="shared" si="126"/>
        <v>0</v>
      </c>
      <c r="BJ981" s="90">
        <f t="shared" si="127"/>
        <v>1</v>
      </c>
      <c r="BP981" s="206">
        <f t="shared" si="130"/>
        <v>1516201.5659807944</v>
      </c>
    </row>
    <row r="982" spans="1:68">
      <c r="A982" s="11">
        <v>976</v>
      </c>
      <c r="C982" s="25">
        <v>0.92256849152112197</v>
      </c>
      <c r="D982" s="25">
        <v>7.7431508478878031E-2</v>
      </c>
      <c r="E982" s="426" t="e">
        <v>#REF!</v>
      </c>
      <c r="F982" s="25">
        <v>0.85984683481750857</v>
      </c>
      <c r="G982" s="25">
        <v>0.14015316518249146</v>
      </c>
      <c r="H982" s="426" t="e">
        <v>#REF!</v>
      </c>
      <c r="I982" s="25">
        <v>0.7543217313837588</v>
      </c>
      <c r="J982" s="25">
        <v>0.2456782686162412</v>
      </c>
      <c r="K982" s="426" t="e">
        <v>#REF!</v>
      </c>
      <c r="L982" s="25">
        <v>0.1953948045347042</v>
      </c>
      <c r="M982" s="25">
        <v>0.49939379286368496</v>
      </c>
      <c r="N982" s="25">
        <v>0.30521140260161089</v>
      </c>
      <c r="O982" s="25">
        <v>-11.144488335847223</v>
      </c>
      <c r="P982" s="25">
        <v>3.4227504010921561E-2</v>
      </c>
      <c r="Q982" s="25">
        <v>6.0860075838115163E-5</v>
      </c>
      <c r="R982" s="25">
        <v>1.0758433939489764</v>
      </c>
      <c r="S982" s="146"/>
      <c r="T982">
        <v>1.0026635272755251</v>
      </c>
      <c r="U982">
        <v>0.43045635286638118</v>
      </c>
      <c r="V982">
        <v>0.32692503504915282</v>
      </c>
      <c r="W982">
        <v>1</v>
      </c>
      <c r="Y982" s="2">
        <v>52.087991917674273</v>
      </c>
      <c r="Z982" s="2">
        <v>638.52043331316202</v>
      </c>
      <c r="AA982" s="2">
        <v>1400.9450241420698</v>
      </c>
      <c r="AB982" s="2">
        <v>1292.3360693955929</v>
      </c>
      <c r="AC982" s="2">
        <v>2466.3323251203351</v>
      </c>
      <c r="AD982" s="2">
        <v>793.89254868174351</v>
      </c>
      <c r="AE982" s="2">
        <v>608.18711762858436</v>
      </c>
      <c r="AF982" s="2">
        <v>1146.5254564374934</v>
      </c>
      <c r="AG982" s="2">
        <v>101.83555794817789</v>
      </c>
      <c r="AH982" s="2">
        <v>418.85756776286678</v>
      </c>
      <c r="AI982" s="2">
        <v>596746.60423320753</v>
      </c>
      <c r="AJ982" s="2">
        <v>558150.53470694984</v>
      </c>
      <c r="AL982" s="25">
        <v>0.91601718056226877</v>
      </c>
      <c r="AM982" s="25">
        <v>0.9166755423600752</v>
      </c>
      <c r="AN982" s="25">
        <v>0.90762369055930492</v>
      </c>
      <c r="AO982" s="25">
        <v>0.8441983183090932</v>
      </c>
      <c r="AP982" s="25">
        <v>0.54388325194457077</v>
      </c>
      <c r="AQ982" s="25">
        <v>0.91601718056226877</v>
      </c>
      <c r="AR982" s="25">
        <v>0.9166755423600752</v>
      </c>
      <c r="AS982" s="25">
        <v>0.90762369055930492</v>
      </c>
      <c r="AT982" s="25">
        <v>0.8441983183090932</v>
      </c>
      <c r="AU982" s="25">
        <v>0.54388325194457077</v>
      </c>
      <c r="AW982" s="1">
        <v>13.056361608445739</v>
      </c>
      <c r="AX982" s="1">
        <v>15.522120279406563</v>
      </c>
      <c r="AY982" s="2">
        <v>2216193.985681056</v>
      </c>
      <c r="AZ982" s="1">
        <v>15.146616565833309</v>
      </c>
      <c r="BA982" s="1">
        <v>17.440201216454973</v>
      </c>
      <c r="BB982" s="2">
        <v>1603858.158048261</v>
      </c>
      <c r="BC982" s="2">
        <f t="shared" si="128"/>
        <v>-612335.82763279509</v>
      </c>
      <c r="BD982" s="242">
        <f t="shared" si="129"/>
        <v>2.0902549573875699</v>
      </c>
      <c r="BE982" s="510">
        <f t="shared" si="123"/>
        <v>-292947.91310917452</v>
      </c>
      <c r="BF982" s="161">
        <f t="shared" si="124"/>
        <v>-127176.12832973781</v>
      </c>
      <c r="BG982" s="2">
        <f t="shared" si="125"/>
        <v>819600.49248506827</v>
      </c>
      <c r="BI982">
        <f t="shared" si="126"/>
        <v>0</v>
      </c>
      <c r="BJ982" s="90">
        <f t="shared" si="127"/>
        <v>1</v>
      </c>
      <c r="BP982" s="206">
        <f t="shared" si="130"/>
        <v>819600.49248506827</v>
      </c>
    </row>
    <row r="983" spans="1:68">
      <c r="A983" s="11">
        <v>977</v>
      </c>
      <c r="C983" s="25">
        <v>0.9291942523182839</v>
      </c>
      <c r="D983" s="25">
        <v>7.0805747681716116E-2</v>
      </c>
      <c r="E983" s="426" t="e">
        <v>#REF!</v>
      </c>
      <c r="F983" s="25">
        <v>0.85496367663944595</v>
      </c>
      <c r="G983" s="25">
        <v>0.14503632336055403</v>
      </c>
      <c r="H983" s="426" t="e">
        <v>#REF!</v>
      </c>
      <c r="I983" s="25">
        <v>0.76890563968156211</v>
      </c>
      <c r="J983" s="25">
        <v>0.23109436031843786</v>
      </c>
      <c r="K983" s="426" t="e">
        <v>#REF!</v>
      </c>
      <c r="L983" s="25">
        <v>0.16192304524987206</v>
      </c>
      <c r="M983" s="25">
        <v>0.49846249738593595</v>
      </c>
      <c r="N983" s="25">
        <v>0.33961445736419199</v>
      </c>
      <c r="O983" s="25">
        <v>-10.886866358807545</v>
      </c>
      <c r="P983" s="25">
        <v>3.2741164699985406E-2</v>
      </c>
      <c r="Q983" s="25">
        <v>7.3978396882000479E-5</v>
      </c>
      <c r="R983" s="25">
        <v>1.0466339689474979</v>
      </c>
      <c r="S983" s="146"/>
      <c r="T983">
        <v>0.90559236890877282</v>
      </c>
      <c r="U983">
        <v>0.45163473000546878</v>
      </c>
      <c r="V983">
        <v>0.30874484056655194</v>
      </c>
      <c r="W983">
        <v>1</v>
      </c>
      <c r="Y983" s="2">
        <v>907.7906378387396</v>
      </c>
      <c r="Z983" s="2">
        <v>2192.2857454879727</v>
      </c>
      <c r="AA983" s="2">
        <v>1065.320504951974</v>
      </c>
      <c r="AB983" s="2">
        <v>2380.5308696321799</v>
      </c>
      <c r="AC983" s="2">
        <v>2277.7962822330433</v>
      </c>
      <c r="AD983" s="2">
        <v>51.491908683180192</v>
      </c>
      <c r="AE983" s="2">
        <v>507.23735617236485</v>
      </c>
      <c r="AF983" s="2">
        <v>897.93372399946531</v>
      </c>
      <c r="AG983" s="2">
        <v>177.22936168292071</v>
      </c>
      <c r="AH983" s="2">
        <v>313.79495572748937</v>
      </c>
      <c r="AI983" s="2">
        <v>510047.01461908611</v>
      </c>
      <c r="AJ983" s="2">
        <v>456231.9845702101</v>
      </c>
      <c r="AL983" s="25">
        <v>0.91523655694847872</v>
      </c>
      <c r="AM983" s="25">
        <v>0.91127769666190594</v>
      </c>
      <c r="AN983" s="25">
        <v>0.90736479403449488</v>
      </c>
      <c r="AO983" s="25">
        <v>0.85031449115763169</v>
      </c>
      <c r="AP983" s="25">
        <v>0.60366653962550942</v>
      </c>
      <c r="AQ983" s="25">
        <v>0.91523655694847872</v>
      </c>
      <c r="AR983" s="25">
        <v>0.91127769666190594</v>
      </c>
      <c r="AS983" s="25">
        <v>0.90736479403449488</v>
      </c>
      <c r="AT983" s="25">
        <v>0.85031449115763169</v>
      </c>
      <c r="AU983" s="25">
        <v>0.60366653962550942</v>
      </c>
      <c r="AW983" s="1">
        <v>13.10266707014503</v>
      </c>
      <c r="AX983" s="1">
        <v>15.352115210716466</v>
      </c>
      <c r="AY983" s="2">
        <v>1786560.5587151374</v>
      </c>
      <c r="AZ983" s="1">
        <v>15.394134604446164</v>
      </c>
      <c r="BA983" s="1">
        <v>17.534795299258025</v>
      </c>
      <c r="BB983" s="2">
        <v>1214859.178291217</v>
      </c>
      <c r="BC983" s="2">
        <f t="shared" si="128"/>
        <v>-571701.38042392046</v>
      </c>
      <c r="BD983" s="242">
        <f t="shared" si="129"/>
        <v>2.2914675343011339</v>
      </c>
      <c r="BE983" s="510">
        <f t="shared" si="123"/>
        <v>-249491.37260994688</v>
      </c>
      <c r="BF983" s="161">
        <f t="shared" si="124"/>
        <v>309866.17250806722</v>
      </c>
      <c r="BG983" s="2">
        <f t="shared" si="125"/>
        <v>1248202.358420169</v>
      </c>
      <c r="BI983">
        <f t="shared" si="126"/>
        <v>0</v>
      </c>
      <c r="BJ983" s="90">
        <f t="shared" si="127"/>
        <v>1</v>
      </c>
      <c r="BP983" s="206">
        <f t="shared" si="130"/>
        <v>1248202.358420169</v>
      </c>
    </row>
    <row r="984" spans="1:68">
      <c r="A984" s="11">
        <v>978</v>
      </c>
      <c r="C984" s="25">
        <v>0.92647772429536202</v>
      </c>
      <c r="D984" s="25">
        <v>7.3522275704638027E-2</v>
      </c>
      <c r="E984" s="426" t="e">
        <v>#REF!</v>
      </c>
      <c r="F984" s="25">
        <v>0.85763067105623536</v>
      </c>
      <c r="G984" s="25">
        <v>0.14236932894376461</v>
      </c>
      <c r="H984" s="426" t="e">
        <v>#REF!</v>
      </c>
      <c r="I984" s="25">
        <v>0.73998868991771083</v>
      </c>
      <c r="J984" s="25">
        <v>0.26001131008228912</v>
      </c>
      <c r="K984" s="426" t="e">
        <v>#REF!</v>
      </c>
      <c r="L984" s="25">
        <v>0.17278613783230856</v>
      </c>
      <c r="M984" s="25">
        <v>0.50150971117717358</v>
      </c>
      <c r="N984" s="25">
        <v>0.32570415099051786</v>
      </c>
      <c r="O984" s="25">
        <v>-11.43249159715606</v>
      </c>
      <c r="P984" s="25">
        <v>3.762999653900502E-2</v>
      </c>
      <c r="Q984" s="25">
        <v>5.264013309668989E-5</v>
      </c>
      <c r="R984" s="25">
        <v>1.0827167118946659</v>
      </c>
      <c r="S984" s="146"/>
      <c r="T984">
        <v>0.99000558739314981</v>
      </c>
      <c r="U984">
        <v>0.43934879532581078</v>
      </c>
      <c r="V984">
        <v>0.34663584347382603</v>
      </c>
      <c r="W984">
        <v>1</v>
      </c>
      <c r="Y984" s="2">
        <v>976.54284516168912</v>
      </c>
      <c r="Z984" s="2">
        <v>932.81279891101383</v>
      </c>
      <c r="AA984" s="2">
        <v>1372.7581150554624</v>
      </c>
      <c r="AB984" s="2">
        <v>611.46568132226093</v>
      </c>
      <c r="AC984" s="2">
        <v>254.6780894174837</v>
      </c>
      <c r="AD984" s="2">
        <v>520.75142896749094</v>
      </c>
      <c r="AE984" s="2">
        <v>590.89584701692036</v>
      </c>
      <c r="AF984" s="2">
        <v>1035.6061011758738</v>
      </c>
      <c r="AG984" s="2">
        <v>73.28121655504664</v>
      </c>
      <c r="AH984" s="2">
        <v>622.74683858710364</v>
      </c>
      <c r="AI984" s="2">
        <v>509928.02083807549</v>
      </c>
      <c r="AJ984" s="2">
        <v>479226.89032294543</v>
      </c>
      <c r="AL984" s="25">
        <v>0.91317173531457685</v>
      </c>
      <c r="AM984" s="25">
        <v>0.91801758130881195</v>
      </c>
      <c r="AN984" s="25">
        <v>0.90529556053802818</v>
      </c>
      <c r="AO984" s="25">
        <v>0.82656980103694644</v>
      </c>
      <c r="AP984" s="25">
        <v>0.75383783431362772</v>
      </c>
      <c r="AQ984" s="25">
        <v>0.91317173531457685</v>
      </c>
      <c r="AR984" s="25">
        <v>0.91801758130881195</v>
      </c>
      <c r="AS984" s="25">
        <v>0.90529556053802818</v>
      </c>
      <c r="AT984" s="25">
        <v>0.82656980103694644</v>
      </c>
      <c r="AU984" s="25">
        <v>0.75383783431362772</v>
      </c>
      <c r="AW984" s="1">
        <v>13.714968529522519</v>
      </c>
      <c r="AX984" s="1">
        <v>15.590658680495855</v>
      </c>
      <c r="AY984" s="2">
        <v>1834176.5046134887</v>
      </c>
      <c r="AZ984" s="1">
        <v>15.543596120196458</v>
      </c>
      <c r="BA984" s="1">
        <v>17.428783866096001</v>
      </c>
      <c r="BB984" s="2">
        <v>1341122.2563256137</v>
      </c>
      <c r="BC984" s="2">
        <f t="shared" si="128"/>
        <v>-493054.24828787497</v>
      </c>
      <c r="BD984" s="242">
        <f t="shared" si="129"/>
        <v>1.8286275906739391</v>
      </c>
      <c r="BE984" s="510">
        <f t="shared" si="123"/>
        <v>-269630.76068766974</v>
      </c>
      <c r="BF984" s="161">
        <f t="shared" si="124"/>
        <v>360218.46011011419</v>
      </c>
      <c r="BG984" s="2">
        <f t="shared" si="125"/>
        <v>1145853.1229058197</v>
      </c>
      <c r="BI984">
        <f t="shared" si="126"/>
        <v>0</v>
      </c>
      <c r="BJ984" s="90">
        <f t="shared" si="127"/>
        <v>1</v>
      </c>
      <c r="BP984" s="206">
        <f t="shared" si="130"/>
        <v>1145853.1229058197</v>
      </c>
    </row>
    <row r="985" spans="1:68">
      <c r="A985" s="11">
        <v>979</v>
      </c>
      <c r="C985" s="25">
        <v>0.92717436998149982</v>
      </c>
      <c r="D985" s="25">
        <v>7.2825630018500218E-2</v>
      </c>
      <c r="E985" s="426" t="e">
        <v>#REF!</v>
      </c>
      <c r="F985" s="25">
        <v>0.85706027248289374</v>
      </c>
      <c r="G985" s="25">
        <v>0.14293972751710629</v>
      </c>
      <c r="H985" s="426" t="e">
        <v>#REF!</v>
      </c>
      <c r="I985" s="25">
        <v>0.72136987356744942</v>
      </c>
      <c r="J985" s="25">
        <v>0.27863012643255058</v>
      </c>
      <c r="K985" s="426" t="e">
        <v>#REF!</v>
      </c>
      <c r="L985" s="25">
        <v>9.6624585470322821E-2</v>
      </c>
      <c r="M985" s="25">
        <v>0.50131635875047387</v>
      </c>
      <c r="N985" s="25">
        <v>0.40205905577920331</v>
      </c>
      <c r="O985" s="25">
        <v>-11.160861645765216</v>
      </c>
      <c r="P985" s="25">
        <v>3.5323209534357768E-2</v>
      </c>
      <c r="Q985" s="25">
        <v>6.2691364610412568E-5</v>
      </c>
      <c r="R985" s="25">
        <v>1.0751578391669843</v>
      </c>
      <c r="S985" s="146"/>
      <c r="T985">
        <v>0.95762494610145077</v>
      </c>
      <c r="U985">
        <v>0.44484119834403379</v>
      </c>
      <c r="V985">
        <v>0.3712083119425551</v>
      </c>
      <c r="W985">
        <v>1</v>
      </c>
      <c r="Y985" s="2">
        <v>282.5931123916792</v>
      </c>
      <c r="Z985" s="2">
        <v>616.68288892125247</v>
      </c>
      <c r="AA985" s="2">
        <v>22.628155129718426</v>
      </c>
      <c r="AB985" s="2">
        <v>1434.6599310256111</v>
      </c>
      <c r="AC985" s="2">
        <v>69.117112958221995</v>
      </c>
      <c r="AD985" s="2">
        <v>669.71451772710191</v>
      </c>
      <c r="AE985" s="2">
        <v>533.55896395868638</v>
      </c>
      <c r="AF985" s="2">
        <v>1136.8625136036401</v>
      </c>
      <c r="AG985" s="2">
        <v>119.72339792634637</v>
      </c>
      <c r="AH985" s="2">
        <v>468.08513739406817</v>
      </c>
      <c r="AI985" s="2">
        <v>445325.18710507982</v>
      </c>
      <c r="AJ985" s="2">
        <v>412589.75499788608</v>
      </c>
      <c r="AL985" s="25">
        <v>0.91765781560721482</v>
      </c>
      <c r="AM985" s="25">
        <v>0.91185200810964162</v>
      </c>
      <c r="AN985" s="25">
        <v>0.91326489703056091</v>
      </c>
      <c r="AO985" s="25">
        <v>0.86177947612925865</v>
      </c>
      <c r="AP985" s="25">
        <v>0.73109040033281714</v>
      </c>
      <c r="AQ985" s="25">
        <v>0.91765781560721482</v>
      </c>
      <c r="AR985" s="25">
        <v>0.91185200810964162</v>
      </c>
      <c r="AS985" s="25">
        <v>0.91326489703056091</v>
      </c>
      <c r="AT985" s="25">
        <v>0.86177947612925865</v>
      </c>
      <c r="AU985" s="25">
        <v>0.73109040033281714</v>
      </c>
      <c r="AW985" s="1">
        <v>13.214527340405057</v>
      </c>
      <c r="AX985" s="1">
        <v>14.937644840474663</v>
      </c>
      <c r="AY985" s="2">
        <v>1288262.3372243207</v>
      </c>
      <c r="AZ985" s="1">
        <v>15.196279051061667</v>
      </c>
      <c r="BA985" s="1">
        <v>16.964405028811179</v>
      </c>
      <c r="BB985" s="2">
        <v>962162.65751565679</v>
      </c>
      <c r="BC985" s="2">
        <f t="shared" si="128"/>
        <v>-326099.67970866396</v>
      </c>
      <c r="BD985" s="242">
        <f t="shared" si="129"/>
        <v>1.98175171065661</v>
      </c>
      <c r="BE985" s="510">
        <f t="shared" si="123"/>
        <v>-164551.22907431121</v>
      </c>
      <c r="BF985" s="161">
        <f t="shared" si="124"/>
        <v>826062.03724048822</v>
      </c>
      <c r="BG985" s="2">
        <f t="shared" si="125"/>
        <v>1469241.9906542101</v>
      </c>
      <c r="BI985">
        <f t="shared" si="126"/>
        <v>0</v>
      </c>
      <c r="BJ985" s="90">
        <f t="shared" si="127"/>
        <v>1</v>
      </c>
      <c r="BP985" s="206">
        <f t="shared" si="130"/>
        <v>1469241.9906542101</v>
      </c>
    </row>
    <row r="986" spans="1:68">
      <c r="A986" s="11">
        <v>980</v>
      </c>
      <c r="C986" s="25">
        <v>0.92824421845953586</v>
      </c>
      <c r="D986" s="25">
        <v>7.1755781540464192E-2</v>
      </c>
      <c r="E986" s="426" t="e">
        <v>#REF!</v>
      </c>
      <c r="F986" s="25">
        <v>0.86087698836929394</v>
      </c>
      <c r="G986" s="25">
        <v>0.13912301163070603</v>
      </c>
      <c r="H986" s="426" t="e">
        <v>#REF!</v>
      </c>
      <c r="I986" s="25">
        <v>0.73086087931412935</v>
      </c>
      <c r="J986" s="25">
        <v>0.2691391206858707</v>
      </c>
      <c r="K986" s="426" t="e">
        <v>#REF!</v>
      </c>
      <c r="L986" s="25">
        <v>7.7253809810187701E-2</v>
      </c>
      <c r="M986" s="25">
        <v>0.50262789676164887</v>
      </c>
      <c r="N986" s="25">
        <v>0.42011829342816343</v>
      </c>
      <c r="O986" s="25">
        <v>-11.345225305717575</v>
      </c>
      <c r="P986" s="25">
        <v>3.4887266588803659E-2</v>
      </c>
      <c r="Q986" s="25">
        <v>5.1190319862070623E-5</v>
      </c>
      <c r="R986" s="25">
        <v>1.1024192973503852</v>
      </c>
      <c r="S986" s="146"/>
      <c r="T986">
        <v>0.92193145044838087</v>
      </c>
      <c r="U986">
        <v>0.43219643422690679</v>
      </c>
      <c r="V986">
        <v>0.35911128249111995</v>
      </c>
      <c r="W986">
        <v>1</v>
      </c>
      <c r="Y986" s="2">
        <v>382.84726076842986</v>
      </c>
      <c r="Z986" s="2">
        <v>4561.1515783282757</v>
      </c>
      <c r="AA986" s="2">
        <v>707.13967988603395</v>
      </c>
      <c r="AB986" s="2">
        <v>4300.1962461403582</v>
      </c>
      <c r="AC986" s="2">
        <v>231.62425392593579</v>
      </c>
      <c r="AD986" s="2">
        <v>226.73983193832575</v>
      </c>
      <c r="AE986" s="2">
        <v>606.13076176882112</v>
      </c>
      <c r="AF986" s="2">
        <v>966.19195097783643</v>
      </c>
      <c r="AG986" s="2">
        <v>109.40515404187303</v>
      </c>
      <c r="AH986" s="2">
        <v>483.89782031009116</v>
      </c>
      <c r="AI986" s="2">
        <v>487003.4392950976</v>
      </c>
      <c r="AJ986" s="2">
        <v>458921.03119018779</v>
      </c>
      <c r="AL986" s="25">
        <v>0.91078240391232923</v>
      </c>
      <c r="AM986" s="25">
        <v>0.91326744999302822</v>
      </c>
      <c r="AN986" s="25">
        <v>0.90699994358362679</v>
      </c>
      <c r="AO986" s="25">
        <v>0.82454793754707167</v>
      </c>
      <c r="AP986" s="25">
        <v>0.73123974500443945</v>
      </c>
      <c r="AQ986" s="25">
        <v>0.91078240391232923</v>
      </c>
      <c r="AR986" s="25">
        <v>0.91326744999302822</v>
      </c>
      <c r="AS986" s="25">
        <v>0.90699994358362679</v>
      </c>
      <c r="AT986" s="25">
        <v>0.82454793754707167</v>
      </c>
      <c r="AU986" s="25">
        <v>0.73123974500443945</v>
      </c>
      <c r="AW986" s="1">
        <v>12.92880214720692</v>
      </c>
      <c r="AX986" s="1">
        <v>14.702835570454473</v>
      </c>
      <c r="AY986" s="2">
        <v>1413260.1167354414</v>
      </c>
      <c r="AZ986" s="1">
        <v>15.135109213098223</v>
      </c>
      <c r="BA986" s="1">
        <v>16.968407497093814</v>
      </c>
      <c r="BB986" s="2">
        <v>1026915.4230888307</v>
      </c>
      <c r="BC986" s="2">
        <f t="shared" si="128"/>
        <v>-386344.69364661071</v>
      </c>
      <c r="BD986" s="242">
        <f t="shared" si="129"/>
        <v>2.2063070658913038</v>
      </c>
      <c r="BE986" s="510">
        <f t="shared" si="123"/>
        <v>-175109.21286495324</v>
      </c>
      <c r="BF986" s="161">
        <f t="shared" si="124"/>
        <v>655348.22681766585</v>
      </c>
      <c r="BG986" s="2">
        <f t="shared" si="125"/>
        <v>1394702.051006885</v>
      </c>
      <c r="BI986">
        <f t="shared" si="126"/>
        <v>0</v>
      </c>
      <c r="BJ986" s="90">
        <f t="shared" si="127"/>
        <v>1</v>
      </c>
      <c r="BP986" s="206">
        <f t="shared" si="130"/>
        <v>1394702.051006885</v>
      </c>
    </row>
    <row r="987" spans="1:68">
      <c r="A987" s="11">
        <v>981</v>
      </c>
      <c r="C987" s="25">
        <v>0.92296402193846061</v>
      </c>
      <c r="D987" s="25">
        <v>7.7035978061539431E-2</v>
      </c>
      <c r="E987" s="426" t="e">
        <v>#REF!</v>
      </c>
      <c r="F987" s="25">
        <v>0.85472093923008774</v>
      </c>
      <c r="G987" s="25">
        <v>0.14527906076991226</v>
      </c>
      <c r="H987" s="426" t="e">
        <v>#REF!</v>
      </c>
      <c r="I987" s="25">
        <v>0.741149013130743</v>
      </c>
      <c r="J987" s="25">
        <v>0.25885098686925695</v>
      </c>
      <c r="K987" s="426" t="e">
        <v>#REF!</v>
      </c>
      <c r="L987" s="25">
        <v>0.14739050344218307</v>
      </c>
      <c r="M987" s="25">
        <v>0.49955585978024319</v>
      </c>
      <c r="N987" s="25">
        <v>0.35305363677757373</v>
      </c>
      <c r="O987" s="25">
        <v>-11.518365450888437</v>
      </c>
      <c r="P987" s="25">
        <v>3.7101147490077618E-2</v>
      </c>
      <c r="Q987" s="25">
        <v>4.7247195687961071E-5</v>
      </c>
      <c r="R987" s="25">
        <v>1.1082252918861593</v>
      </c>
      <c r="S987" s="146"/>
      <c r="T987">
        <v>1.0074625664715835</v>
      </c>
      <c r="U987">
        <v>0.44915911981278328</v>
      </c>
      <c r="V987">
        <v>0.34561354411122652</v>
      </c>
      <c r="W987">
        <v>1</v>
      </c>
      <c r="Y987" s="2">
        <v>2212.2557624518013</v>
      </c>
      <c r="Z987" s="2">
        <v>1527.2593878359892</v>
      </c>
      <c r="AA987" s="2">
        <v>2113.5983015195229</v>
      </c>
      <c r="AB987" s="2">
        <v>12935.792325234826</v>
      </c>
      <c r="AC987" s="2">
        <v>194.84097183336493</v>
      </c>
      <c r="AD987" s="2">
        <v>2078.382593521646</v>
      </c>
      <c r="AE987" s="2">
        <v>581.04445159154284</v>
      </c>
      <c r="AF987" s="2">
        <v>801.27193622712139</v>
      </c>
      <c r="AG987" s="2">
        <v>129.30757563532097</v>
      </c>
      <c r="AH987" s="2">
        <v>456.36501076532852</v>
      </c>
      <c r="AI987" s="2">
        <v>463276.71849350171</v>
      </c>
      <c r="AJ987" s="2">
        <v>431332.22198697372</v>
      </c>
      <c r="AL987" s="25">
        <v>0.91198676802678835</v>
      </c>
      <c r="AM987" s="25">
        <v>0.91978156277218748</v>
      </c>
      <c r="AN987" s="25">
        <v>0.90426087386572462</v>
      </c>
      <c r="AO987" s="25">
        <v>0.85258152597240011</v>
      </c>
      <c r="AP987" s="25">
        <v>0.68523317535027517</v>
      </c>
      <c r="AQ987" s="25">
        <v>0.91198676802678835</v>
      </c>
      <c r="AR987" s="25">
        <v>0.91978156277218748</v>
      </c>
      <c r="AS987" s="25">
        <v>0.90426087386572462</v>
      </c>
      <c r="AT987" s="25">
        <v>0.85258152597240011</v>
      </c>
      <c r="AU987" s="25">
        <v>0.68523317535027517</v>
      </c>
      <c r="AW987" s="1">
        <v>13.22026975956609</v>
      </c>
      <c r="AX987" s="1">
        <v>15.180030181835546</v>
      </c>
      <c r="AY987" s="2">
        <v>1526978.3800876469</v>
      </c>
      <c r="AZ987" s="1">
        <v>15.124683183816959</v>
      </c>
      <c r="BA987" s="1">
        <v>17.070970621891842</v>
      </c>
      <c r="BB987" s="2">
        <v>1361566.3628916999</v>
      </c>
      <c r="BC987" s="2">
        <f t="shared" si="128"/>
        <v>-165412.017195947</v>
      </c>
      <c r="BD987" s="242">
        <f t="shared" si="129"/>
        <v>1.904413424250869</v>
      </c>
      <c r="BE987" s="510">
        <f t="shared" si="123"/>
        <v>-86857.199749584004</v>
      </c>
      <c r="BF987" s="161">
        <f t="shared" si="124"/>
        <v>588264.78144292743</v>
      </c>
      <c r="BG987" s="2">
        <f t="shared" si="125"/>
        <v>1058382.9465190137</v>
      </c>
      <c r="BI987">
        <f t="shared" si="126"/>
        <v>0</v>
      </c>
      <c r="BJ987" s="90">
        <f t="shared" si="127"/>
        <v>1</v>
      </c>
      <c r="BP987" s="206">
        <f t="shared" si="130"/>
        <v>1058382.9465190137</v>
      </c>
    </row>
    <row r="988" spans="1:68">
      <c r="A988" s="11">
        <v>982</v>
      </c>
      <c r="C988" s="25">
        <v>0.9169368850267966</v>
      </c>
      <c r="D988" s="25">
        <v>8.3063114973203386E-2</v>
      </c>
      <c r="E988" s="426" t="e">
        <v>#REF!</v>
      </c>
      <c r="F988" s="25">
        <v>0.86063704595514001</v>
      </c>
      <c r="G988" s="25">
        <v>0.13936295404485993</v>
      </c>
      <c r="H988" s="426" t="e">
        <v>#REF!</v>
      </c>
      <c r="I988" s="25">
        <v>0.74678942501178347</v>
      </c>
      <c r="J988" s="25">
        <v>0.25321057498821659</v>
      </c>
      <c r="K988" s="426" t="e">
        <v>#REF!</v>
      </c>
      <c r="L988" s="25">
        <v>0.12644708854059683</v>
      </c>
      <c r="M988" s="25">
        <v>0.49660793256740066</v>
      </c>
      <c r="N988" s="25">
        <v>0.37694497889200251</v>
      </c>
      <c r="O988" s="25">
        <v>-11.381333449041701</v>
      </c>
      <c r="P988" s="25">
        <v>3.5623949815146154E-2</v>
      </c>
      <c r="Q988" s="25">
        <v>5.0926478834881393E-5</v>
      </c>
      <c r="R988" s="25">
        <v>1.09427455093538</v>
      </c>
      <c r="S988" s="146"/>
      <c r="T988">
        <v>1.0379646485929195</v>
      </c>
      <c r="U988">
        <v>0.43778438961055971</v>
      </c>
      <c r="V988">
        <v>0.33684758261877989</v>
      </c>
      <c r="W988">
        <v>1</v>
      </c>
      <c r="Y988" s="2">
        <v>313.81392021912916</v>
      </c>
      <c r="Z988" s="2">
        <v>1305.4841602501695</v>
      </c>
      <c r="AA988" s="2">
        <v>120.02832232612948</v>
      </c>
      <c r="AB988" s="2">
        <v>5305.4856165970932</v>
      </c>
      <c r="AC988" s="2">
        <v>604.29613725781223</v>
      </c>
      <c r="AD988" s="2">
        <v>1849.5557735723557</v>
      </c>
      <c r="AE988" s="2">
        <v>541.69564742420971</v>
      </c>
      <c r="AF988" s="2">
        <v>1137.2747489155945</v>
      </c>
      <c r="AG988" s="2">
        <v>69.966613072550345</v>
      </c>
      <c r="AH988" s="2">
        <v>450.13220450193592</v>
      </c>
      <c r="AI988" s="2">
        <v>436516.38025535934</v>
      </c>
      <c r="AJ988" s="2">
        <v>412438.87681918015</v>
      </c>
      <c r="AL988" s="25">
        <v>0.92026730100200482</v>
      </c>
      <c r="AM988" s="25">
        <v>0.91333212395486896</v>
      </c>
      <c r="AN988" s="25">
        <v>0.90307188027291596</v>
      </c>
      <c r="AO988" s="25">
        <v>0.87935725626701533</v>
      </c>
      <c r="AP988" s="25">
        <v>0.63952644453599117</v>
      </c>
      <c r="AQ988" s="25">
        <v>0.92026730100200482</v>
      </c>
      <c r="AR988" s="25">
        <v>0.91333212395486896</v>
      </c>
      <c r="AS988" s="25">
        <v>0.90307188027291596</v>
      </c>
      <c r="AT988" s="25">
        <v>0.87935725626701533</v>
      </c>
      <c r="AU988" s="25">
        <v>0.63952644453599117</v>
      </c>
      <c r="AW988" s="1">
        <v>12.986272443985039</v>
      </c>
      <c r="AX988" s="1">
        <v>14.950825451870777</v>
      </c>
      <c r="AY988" s="2">
        <v>1412924.353724418</v>
      </c>
      <c r="AZ988" s="1">
        <v>14.967611942477278</v>
      </c>
      <c r="BA988" s="1">
        <v>16.91440719763597</v>
      </c>
      <c r="BB988" s="2">
        <v>1136355.2266720294</v>
      </c>
      <c r="BC988" s="2">
        <f t="shared" si="128"/>
        <v>-276569.12705238862</v>
      </c>
      <c r="BD988" s="242">
        <f t="shared" si="129"/>
        <v>1.9813394984922397</v>
      </c>
      <c r="BE988" s="510">
        <f t="shared" si="123"/>
        <v>-139586.94472242252</v>
      </c>
      <c r="BF988" s="161">
        <f t="shared" si="124"/>
        <v>664879.23731318815</v>
      </c>
      <c r="BG988" s="2">
        <f t="shared" si="125"/>
        <v>1258462.6841243349</v>
      </c>
      <c r="BI988">
        <f t="shared" si="126"/>
        <v>0</v>
      </c>
      <c r="BJ988" s="90">
        <f t="shared" si="127"/>
        <v>1</v>
      </c>
      <c r="BP988" s="206">
        <f t="shared" si="130"/>
        <v>1258462.6841243349</v>
      </c>
    </row>
    <row r="989" spans="1:68">
      <c r="A989" s="11">
        <v>983</v>
      </c>
      <c r="C989" s="25">
        <v>0.92164143406836474</v>
      </c>
      <c r="D989" s="25">
        <v>7.8358565931635288E-2</v>
      </c>
      <c r="E989" s="426" t="e">
        <v>#REF!</v>
      </c>
      <c r="F989" s="25">
        <v>0.85783231137034144</v>
      </c>
      <c r="G989" s="25">
        <v>0.14216768862965862</v>
      </c>
      <c r="H989" s="426" t="e">
        <v>#REF!</v>
      </c>
      <c r="I989" s="25">
        <v>0.74282287428976601</v>
      </c>
      <c r="J989" s="25">
        <v>0.25717712571023399</v>
      </c>
      <c r="K989" s="426" t="e">
        <v>#REF!</v>
      </c>
      <c r="L989" s="25">
        <v>0.15732634192653833</v>
      </c>
      <c r="M989" s="25">
        <v>0.50236048812406242</v>
      </c>
      <c r="N989" s="25">
        <v>0.34031316994939925</v>
      </c>
      <c r="O989" s="25">
        <v>-11.232439528471131</v>
      </c>
      <c r="P989" s="25">
        <v>3.3425527568095983E-2</v>
      </c>
      <c r="Q989" s="25">
        <v>5.3889905984006639E-5</v>
      </c>
      <c r="R989" s="25">
        <v>1.0924743095915701</v>
      </c>
      <c r="S989" s="146"/>
      <c r="T989">
        <v>0.99159558646713941</v>
      </c>
      <c r="U989">
        <v>0.4419134155633011</v>
      </c>
      <c r="V989">
        <v>0.34407127314367342</v>
      </c>
      <c r="W989">
        <v>1</v>
      </c>
      <c r="Y989" s="2">
        <v>111.97679049421026</v>
      </c>
      <c r="Z989" s="2">
        <v>3654.5344677023259</v>
      </c>
      <c r="AA989" s="2">
        <v>2236.6383008240864</v>
      </c>
      <c r="AB989" s="2">
        <v>3806.0440249238613</v>
      </c>
      <c r="AC989" s="2">
        <v>1276.5809654527909</v>
      </c>
      <c r="AD989" s="2">
        <v>74.376248256296989</v>
      </c>
      <c r="AE989" s="2">
        <v>495.49938864419755</v>
      </c>
      <c r="AF989" s="2">
        <v>1322.3244839695285</v>
      </c>
      <c r="AG989" s="2">
        <v>133.3255539041927</v>
      </c>
      <c r="AH989" s="2">
        <v>486.25824267109112</v>
      </c>
      <c r="AI989" s="2">
        <v>441652.94690229761</v>
      </c>
      <c r="AJ989" s="2">
        <v>418400.5726154751</v>
      </c>
      <c r="AL989" s="25">
        <v>0.9168420050553161</v>
      </c>
      <c r="AM989" s="25">
        <v>0.91650753339299007</v>
      </c>
      <c r="AN989" s="25">
        <v>0.90267954570480802</v>
      </c>
      <c r="AO989" s="25">
        <v>0.84735627384681855</v>
      </c>
      <c r="AP989" s="25">
        <v>0.63201924680056176</v>
      </c>
      <c r="AQ989" s="25">
        <v>0.9168420050553161</v>
      </c>
      <c r="AR989" s="25">
        <v>0.91650753339299007</v>
      </c>
      <c r="AS989" s="25">
        <v>0.90267954570480802</v>
      </c>
      <c r="AT989" s="25">
        <v>0.84735627384681855</v>
      </c>
      <c r="AU989" s="25">
        <v>0.63201924680056176</v>
      </c>
      <c r="AW989" s="1">
        <v>13.086442142703724</v>
      </c>
      <c r="AX989" s="1">
        <v>15.194022900602908</v>
      </c>
      <c r="AY989" s="2">
        <v>1572438.9319670803</v>
      </c>
      <c r="AZ989" s="1">
        <v>15.104328662058196</v>
      </c>
      <c r="BA989" s="1">
        <v>17.152648545067073</v>
      </c>
      <c r="BB989" s="2">
        <v>1195049.6794426297</v>
      </c>
      <c r="BC989" s="2">
        <f t="shared" si="128"/>
        <v>-377389.25252445065</v>
      </c>
      <c r="BD989" s="242">
        <f t="shared" si="129"/>
        <v>2.0178865193544713</v>
      </c>
      <c r="BE989" s="510">
        <f t="shared" si="123"/>
        <v>-187022.0395967454</v>
      </c>
      <c r="BF989" s="161">
        <f t="shared" si="124"/>
        <v>521391.81086551561</v>
      </c>
      <c r="BG989" s="2">
        <f t="shared" si="125"/>
        <v>1221642.9064866817</v>
      </c>
      <c r="BI989">
        <f t="shared" si="126"/>
        <v>0</v>
      </c>
      <c r="BJ989" s="90">
        <f t="shared" si="127"/>
        <v>1</v>
      </c>
      <c r="BP989" s="206">
        <f t="shared" si="130"/>
        <v>1221642.9064866817</v>
      </c>
    </row>
    <row r="990" spans="1:68">
      <c r="A990" s="11">
        <v>984</v>
      </c>
      <c r="C990" s="25">
        <v>0.91740117057572568</v>
      </c>
      <c r="D990" s="25">
        <v>8.2598829424274267E-2</v>
      </c>
      <c r="E990" s="426" t="e">
        <v>#REF!</v>
      </c>
      <c r="F990" s="25">
        <v>0.85885918002365025</v>
      </c>
      <c r="G990" s="25">
        <v>0.14114081997634978</v>
      </c>
      <c r="H990" s="426" t="e">
        <v>#REF!</v>
      </c>
      <c r="I990" s="25">
        <v>0.75193580526955783</v>
      </c>
      <c r="J990" s="25">
        <v>0.24806419473044217</v>
      </c>
      <c r="K990" s="426" t="e">
        <v>#REF!</v>
      </c>
      <c r="L990" s="25">
        <v>0.17493175115660303</v>
      </c>
      <c r="M990" s="25">
        <v>0.49989692790819573</v>
      </c>
      <c r="N990" s="25">
        <v>0.32517132093520124</v>
      </c>
      <c r="O990" s="25">
        <v>-10.912203934083292</v>
      </c>
      <c r="P990" s="25">
        <v>3.2023806610762463E-2</v>
      </c>
      <c r="Q990" s="25">
        <v>6.9986789410581192E-5</v>
      </c>
      <c r="R990" s="25">
        <v>1.0642354600420396</v>
      </c>
      <c r="S990" s="146"/>
      <c r="T990">
        <v>1.0890313216077583</v>
      </c>
      <c r="U990">
        <v>0.43836321271418066</v>
      </c>
      <c r="V990">
        <v>0.33226700185698449</v>
      </c>
      <c r="W990">
        <v>1</v>
      </c>
      <c r="Y990" s="2">
        <v>553.38088489192023</v>
      </c>
      <c r="Z990" s="2">
        <v>19469.799051048081</v>
      </c>
      <c r="AA990" s="2">
        <v>1002.122553195272</v>
      </c>
      <c r="AB990" s="2">
        <v>251.36592190027682</v>
      </c>
      <c r="AC990" s="2">
        <v>1069.6872111240391</v>
      </c>
      <c r="AD990" s="2">
        <v>1014.4953255980823</v>
      </c>
      <c r="AE990" s="2">
        <v>601.05467785165092</v>
      </c>
      <c r="AF990" s="2">
        <v>1091.3736142431869</v>
      </c>
      <c r="AG990" s="2">
        <v>134.17607219591585</v>
      </c>
      <c r="AH990" s="2">
        <v>325.45462721683231</v>
      </c>
      <c r="AI990" s="2">
        <v>642872.01269692963</v>
      </c>
      <c r="AJ990" s="2">
        <v>598034.75066493452</v>
      </c>
      <c r="AL990" s="25">
        <v>0.91293652667340386</v>
      </c>
      <c r="AM990" s="25">
        <v>0.91664898808093254</v>
      </c>
      <c r="AN990" s="25">
        <v>0.90828159723856394</v>
      </c>
      <c r="AO990" s="25">
        <v>0.86411872142560919</v>
      </c>
      <c r="AP990" s="25">
        <v>0.72853096800624284</v>
      </c>
      <c r="AQ990" s="25">
        <v>0.91293652667340386</v>
      </c>
      <c r="AR990" s="25">
        <v>0.91664898808093254</v>
      </c>
      <c r="AS990" s="25">
        <v>0.90828159723856394</v>
      </c>
      <c r="AT990" s="25">
        <v>0.86411872142560919</v>
      </c>
      <c r="AU990" s="25">
        <v>0.72853096800624284</v>
      </c>
      <c r="AW990" s="1">
        <v>13.536942738017737</v>
      </c>
      <c r="AX990" s="1">
        <v>15.426198974656295</v>
      </c>
      <c r="AY990" s="2">
        <v>2476968.4632329778</v>
      </c>
      <c r="AZ990" s="1">
        <v>15.26929443874309</v>
      </c>
      <c r="BA990" s="1">
        <v>17.165765537440556</v>
      </c>
      <c r="BB990" s="2">
        <v>1664930.7098664001</v>
      </c>
      <c r="BC990" s="2">
        <f t="shared" si="128"/>
        <v>-812037.75336657767</v>
      </c>
      <c r="BD990" s="242">
        <f t="shared" si="129"/>
        <v>1.7323517007253528</v>
      </c>
      <c r="BE990" s="510">
        <f t="shared" si="123"/>
        <v>-468748.78411039134</v>
      </c>
      <c r="BF990" s="161">
        <f t="shared" si="124"/>
        <v>-311057.62515013991</v>
      </c>
      <c r="BG990" s="2">
        <f t="shared" si="125"/>
        <v>778156.40033249441</v>
      </c>
      <c r="BI990">
        <f t="shared" si="126"/>
        <v>0</v>
      </c>
      <c r="BJ990" s="90">
        <f t="shared" si="127"/>
        <v>1</v>
      </c>
      <c r="BP990" s="206">
        <f t="shared" si="130"/>
        <v>778156.40033249441</v>
      </c>
    </row>
    <row r="991" spans="1:68">
      <c r="A991" s="11">
        <v>985</v>
      </c>
      <c r="C991" s="25">
        <v>0.91655517531280628</v>
      </c>
      <c r="D991" s="25">
        <v>8.3444824687193678E-2</v>
      </c>
      <c r="E991" s="426" t="e">
        <v>#REF!</v>
      </c>
      <c r="F991" s="25">
        <v>0.8554788640078772</v>
      </c>
      <c r="G991" s="25">
        <v>0.1445211359921228</v>
      </c>
      <c r="H991" s="426" t="e">
        <v>#REF!</v>
      </c>
      <c r="I991" s="25">
        <v>0.76708456182217222</v>
      </c>
      <c r="J991" s="25">
        <v>0.23291543817782778</v>
      </c>
      <c r="K991" s="426" t="e">
        <v>#REF!</v>
      </c>
      <c r="L991" s="25">
        <v>0.11370528936365565</v>
      </c>
      <c r="M991" s="25">
        <v>0.50215257417907855</v>
      </c>
      <c r="N991" s="25">
        <v>0.3841421364572658</v>
      </c>
      <c r="O991" s="25">
        <v>-11.459276329118953</v>
      </c>
      <c r="P991" s="25">
        <v>3.4977376457783198E-2</v>
      </c>
      <c r="Q991" s="25">
        <v>4.5845820567301179E-5</v>
      </c>
      <c r="R991" s="25">
        <v>1.1132699642494197</v>
      </c>
      <c r="S991" s="146"/>
      <c r="T991">
        <v>1.0402049705566083</v>
      </c>
      <c r="U991">
        <v>0.4536868412137679</v>
      </c>
      <c r="V991">
        <v>0.3114477087954961</v>
      </c>
      <c r="W991">
        <v>1</v>
      </c>
      <c r="Y991" s="2">
        <v>1190.1491159896227</v>
      </c>
      <c r="Z991" s="2">
        <v>17250.980508715867</v>
      </c>
      <c r="AA991" s="2">
        <v>3123.0109216484475</v>
      </c>
      <c r="AB991" s="2">
        <v>3182.9769445845309</v>
      </c>
      <c r="AC991" s="2">
        <v>75.691118979341852</v>
      </c>
      <c r="AD991" s="2">
        <v>1948.121057204462</v>
      </c>
      <c r="AE991" s="2">
        <v>554.85263646076953</v>
      </c>
      <c r="AF991" s="2">
        <v>1162.0699779078291</v>
      </c>
      <c r="AG991" s="2">
        <v>97.352806868511465</v>
      </c>
      <c r="AH991" s="2">
        <v>195.79176071086655</v>
      </c>
      <c r="AI991" s="2">
        <v>432694.30887953134</v>
      </c>
      <c r="AJ991" s="2">
        <v>397778.97367736232</v>
      </c>
      <c r="AL991" s="25">
        <v>0.91451475549551831</v>
      </c>
      <c r="AM991" s="25">
        <v>0.92046767379378291</v>
      </c>
      <c r="AN991" s="25">
        <v>0.91364403954405127</v>
      </c>
      <c r="AO991" s="25">
        <v>0.89466221269370894</v>
      </c>
      <c r="AP991" s="25">
        <v>0.62489706127328193</v>
      </c>
      <c r="AQ991" s="25">
        <v>0.91451475549551831</v>
      </c>
      <c r="AR991" s="25">
        <v>0.92046767379378291</v>
      </c>
      <c r="AS991" s="25">
        <v>0.91364403954405127</v>
      </c>
      <c r="AT991" s="25">
        <v>0.89466221269370894</v>
      </c>
      <c r="AU991" s="25">
        <v>0.62489706127328193</v>
      </c>
      <c r="AW991" s="1">
        <v>12.858450250136887</v>
      </c>
      <c r="AX991" s="1">
        <v>14.837760688462005</v>
      </c>
      <c r="AY991" s="2">
        <v>1538807.0638839391</v>
      </c>
      <c r="AZ991" s="1">
        <v>14.92180037790394</v>
      </c>
      <c r="BA991" s="1">
        <v>16.860581451390289</v>
      </c>
      <c r="BB991" s="2">
        <v>1076474.3494035597</v>
      </c>
      <c r="BC991" s="2">
        <f t="shared" si="128"/>
        <v>-462332.71448037936</v>
      </c>
      <c r="BD991" s="242">
        <f t="shared" si="129"/>
        <v>2.0633501277670536</v>
      </c>
      <c r="BE991" s="510">
        <f t="shared" si="123"/>
        <v>-224068.95866030906</v>
      </c>
      <c r="BF991" s="161">
        <f t="shared" si="124"/>
        <v>518544.97613796289</v>
      </c>
      <c r="BG991" s="2">
        <f t="shared" si="125"/>
        <v>1311013.7110610707</v>
      </c>
      <c r="BI991">
        <f t="shared" si="126"/>
        <v>0</v>
      </c>
      <c r="BJ991" s="90">
        <f t="shared" si="127"/>
        <v>1</v>
      </c>
      <c r="BP991" s="206">
        <f t="shared" si="130"/>
        <v>1311013.7110610707</v>
      </c>
    </row>
    <row r="992" spans="1:68">
      <c r="A992" s="11">
        <v>986</v>
      </c>
      <c r="C992" s="25">
        <v>0.91436643334068579</v>
      </c>
      <c r="D992" s="25">
        <v>8.5633566659314209E-2</v>
      </c>
      <c r="E992" s="426" t="e">
        <v>#REF!</v>
      </c>
      <c r="F992" s="25">
        <v>0.8574749115008673</v>
      </c>
      <c r="G992" s="25">
        <v>0.14252508849913267</v>
      </c>
      <c r="H992" s="426" t="e">
        <v>#REF!</v>
      </c>
      <c r="I992" s="25">
        <v>0.73719905950163345</v>
      </c>
      <c r="J992" s="25">
        <v>0.26280094049836655</v>
      </c>
      <c r="K992" s="426" t="e">
        <v>#REF!</v>
      </c>
      <c r="L992" s="25">
        <v>0.12837619571326447</v>
      </c>
      <c r="M992" s="25">
        <v>0.50094150300067453</v>
      </c>
      <c r="N992" s="25">
        <v>0.370682301286061</v>
      </c>
      <c r="O992" s="25">
        <v>-10.780009920062302</v>
      </c>
      <c r="P992" s="25">
        <v>3.1992067126967449E-2</v>
      </c>
      <c r="Q992" s="25">
        <v>7.9771592489259321E-5</v>
      </c>
      <c r="R992" s="25">
        <v>1.0440572722148311</v>
      </c>
      <c r="S992" s="146"/>
      <c r="T992">
        <v>1.1307639449509503</v>
      </c>
      <c r="U992">
        <v>0.45131790955528389</v>
      </c>
      <c r="V992">
        <v>0.34990281555171954</v>
      </c>
      <c r="W992">
        <v>1</v>
      </c>
      <c r="Y992" s="2">
        <v>75.963300275679586</v>
      </c>
      <c r="Z992" s="2">
        <v>3350.1957703334187</v>
      </c>
      <c r="AA992" s="2">
        <v>746.59902244874604</v>
      </c>
      <c r="AB992" s="2">
        <v>4888.0485684213154</v>
      </c>
      <c r="AC992" s="2">
        <v>1794.9218098742565</v>
      </c>
      <c r="AD992" s="2">
        <v>732.97891848858683</v>
      </c>
      <c r="AE992" s="2">
        <v>534.09528962526906</v>
      </c>
      <c r="AF992" s="2">
        <v>1302.1199963110962</v>
      </c>
      <c r="AG992" s="2">
        <v>132.75428323795353</v>
      </c>
      <c r="AH992" s="2">
        <v>505.54292675826275</v>
      </c>
      <c r="AI992" s="2">
        <v>417149.29149263276</v>
      </c>
      <c r="AJ992" s="2">
        <v>389163.9390284089</v>
      </c>
      <c r="AL992" s="25">
        <v>0.91679744300311439</v>
      </c>
      <c r="AM992" s="25">
        <v>0.91716471629755303</v>
      </c>
      <c r="AN992" s="25">
        <v>0.90639007517055781</v>
      </c>
      <c r="AO992" s="25">
        <v>0.89588820968592042</v>
      </c>
      <c r="AP992" s="25">
        <v>0.61681492210324684</v>
      </c>
      <c r="AQ992" s="25">
        <v>0.91679744300311439</v>
      </c>
      <c r="AR992" s="25">
        <v>0.91716471629755303</v>
      </c>
      <c r="AS992" s="25">
        <v>0.90639007517055781</v>
      </c>
      <c r="AT992" s="25">
        <v>0.89588820968592042</v>
      </c>
      <c r="AU992" s="25">
        <v>0.61681492210324684</v>
      </c>
      <c r="AW992" s="1">
        <v>13.163779566129381</v>
      </c>
      <c r="AX992" s="1">
        <v>15.218364193729586</v>
      </c>
      <c r="AY992" s="2">
        <v>1386814.2667372411</v>
      </c>
      <c r="AZ992" s="1">
        <v>14.817687888399236</v>
      </c>
      <c r="BA992" s="1">
        <v>16.833927433896676</v>
      </c>
      <c r="BB992" s="2">
        <v>1131322.7423333945</v>
      </c>
      <c r="BC992" s="2">
        <f t="shared" si="128"/>
        <v>-255491.52440384659</v>
      </c>
      <c r="BD992" s="242">
        <f t="shared" si="129"/>
        <v>1.6539083222698547</v>
      </c>
      <c r="BE992" s="510">
        <f t="shared" si="123"/>
        <v>-154477.44047457553</v>
      </c>
      <c r="BF992" s="161">
        <f t="shared" si="124"/>
        <v>719390.46384345996</v>
      </c>
      <c r="BG992" s="2">
        <f t="shared" si="125"/>
        <v>1239507.3198104831</v>
      </c>
      <c r="BI992">
        <f t="shared" si="126"/>
        <v>0</v>
      </c>
      <c r="BJ992" s="90">
        <f t="shared" si="127"/>
        <v>1</v>
      </c>
      <c r="BP992" s="206">
        <f t="shared" si="130"/>
        <v>1239507.3198104831</v>
      </c>
    </row>
    <row r="993" spans="1:68">
      <c r="A993" s="11">
        <v>987</v>
      </c>
      <c r="C993" s="25">
        <v>0.92623361562316375</v>
      </c>
      <c r="D993" s="25">
        <v>7.3766384376836275E-2</v>
      </c>
      <c r="E993" s="426" t="e">
        <v>#REF!</v>
      </c>
      <c r="F993" s="25">
        <v>0.86007091390432788</v>
      </c>
      <c r="G993" s="25">
        <v>0.13992908609567206</v>
      </c>
      <c r="H993" s="426" t="e">
        <v>#REF!</v>
      </c>
      <c r="I993" s="25">
        <v>0.74244778240924358</v>
      </c>
      <c r="J993" s="25">
        <v>0.25755221759075642</v>
      </c>
      <c r="K993" s="426" t="e">
        <v>#REF!</v>
      </c>
      <c r="L993" s="25">
        <v>0.15342455967529994</v>
      </c>
      <c r="M993" s="25">
        <v>0.50075434357166471</v>
      </c>
      <c r="N993" s="25">
        <v>0.34582109675303535</v>
      </c>
      <c r="O993" s="25">
        <v>-10.961032343351098</v>
      </c>
      <c r="P993" s="25">
        <v>3.3540786212519838E-2</v>
      </c>
      <c r="Q993" s="25">
        <v>7.1036315737725396E-5</v>
      </c>
      <c r="R993" s="25">
        <v>1.0510367256478115</v>
      </c>
      <c r="S993" s="146"/>
      <c r="T993">
        <v>1.0275872207013284</v>
      </c>
      <c r="U993">
        <v>0.43918990346604059</v>
      </c>
      <c r="V993">
        <v>0.3423970408488734</v>
      </c>
      <c r="W993">
        <v>1</v>
      </c>
      <c r="Y993" s="2">
        <v>229.99409409470525</v>
      </c>
      <c r="Z993" s="2">
        <v>80.771037111926148</v>
      </c>
      <c r="AA993" s="2">
        <v>8400.4571126650299</v>
      </c>
      <c r="AB993" s="2">
        <v>6744.2070837624469</v>
      </c>
      <c r="AC993" s="2">
        <v>147.28846365427933</v>
      </c>
      <c r="AD993" s="2">
        <v>27.435548118518334</v>
      </c>
      <c r="AE993" s="2">
        <v>563.9465900114842</v>
      </c>
      <c r="AF993" s="2">
        <v>873.69275794669795</v>
      </c>
      <c r="AG993" s="2">
        <v>73.388484569972576</v>
      </c>
      <c r="AH993" s="2">
        <v>382.23050846160589</v>
      </c>
      <c r="AI993" s="2">
        <v>497686.82800209895</v>
      </c>
      <c r="AJ993" s="2">
        <v>460874.83697203797</v>
      </c>
      <c r="AL993" s="25">
        <v>0.91939503183879256</v>
      </c>
      <c r="AM993" s="25">
        <v>0.91587063498353227</v>
      </c>
      <c r="AN993" s="25">
        <v>0.90492447291342526</v>
      </c>
      <c r="AO993" s="25">
        <v>0.87987474698240986</v>
      </c>
      <c r="AP993" s="25">
        <v>0.6851362167232451</v>
      </c>
      <c r="AQ993" s="25">
        <v>0.91939503183879256</v>
      </c>
      <c r="AR993" s="25">
        <v>0.91587063498353227</v>
      </c>
      <c r="AS993" s="25">
        <v>0.90492447291342526</v>
      </c>
      <c r="AT993" s="25">
        <v>0.87987474698240986</v>
      </c>
      <c r="AU993" s="25">
        <v>0.6851362167232451</v>
      </c>
      <c r="AW993" s="1">
        <v>13.647787406105463</v>
      </c>
      <c r="AX993" s="1">
        <v>15.579447289447218</v>
      </c>
      <c r="AY993" s="2">
        <v>1639253.4144300548</v>
      </c>
      <c r="AZ993" s="1">
        <v>15.452656759071873</v>
      </c>
      <c r="BA993" s="1">
        <v>17.36564695542857</v>
      </c>
      <c r="BB993" s="2">
        <v>1444407.481853541</v>
      </c>
      <c r="BC993" s="2">
        <f t="shared" si="128"/>
        <v>-194845.93257651385</v>
      </c>
      <c r="BD993" s="242">
        <f t="shared" si="129"/>
        <v>1.8048693529664099</v>
      </c>
      <c r="BE993" s="510">
        <f t="shared" si="123"/>
        <v>-107955.69898523291</v>
      </c>
      <c r="BF993" s="161">
        <f t="shared" si="124"/>
        <v>544392.57054681936</v>
      </c>
      <c r="BG993" s="2">
        <f t="shared" si="125"/>
        <v>1028017.5995979588</v>
      </c>
      <c r="BI993">
        <f t="shared" si="126"/>
        <v>0</v>
      </c>
      <c r="BJ993" s="90">
        <f t="shared" si="127"/>
        <v>1</v>
      </c>
      <c r="BP993" s="206">
        <f t="shared" si="130"/>
        <v>1028017.5995979588</v>
      </c>
    </row>
    <row r="994" spans="1:68">
      <c r="A994" s="11">
        <v>988</v>
      </c>
      <c r="C994" s="25">
        <v>0.92416751330720848</v>
      </c>
      <c r="D994" s="25">
        <v>7.5832486692791523E-2</v>
      </c>
      <c r="E994" s="426" t="e">
        <v>#REF!</v>
      </c>
      <c r="F994" s="25">
        <v>0.85544589727475917</v>
      </c>
      <c r="G994" s="25">
        <v>0.14455410272524077</v>
      </c>
      <c r="H994" s="426" t="e">
        <v>#REF!</v>
      </c>
      <c r="I994" s="25">
        <v>0.75420329901074357</v>
      </c>
      <c r="J994" s="25">
        <v>0.24579670098925641</v>
      </c>
      <c r="K994" s="426" t="e">
        <v>#REF!</v>
      </c>
      <c r="L994" s="25">
        <v>0.1171717555118662</v>
      </c>
      <c r="M994" s="25">
        <v>0.49898993994411855</v>
      </c>
      <c r="N994" s="25">
        <v>0.38383830454401524</v>
      </c>
      <c r="O994" s="25">
        <v>-11.505435108813041</v>
      </c>
      <c r="P994" s="25">
        <v>3.6519728565798722E-2</v>
      </c>
      <c r="Q994" s="25">
        <v>4.6707467190931841E-5</v>
      </c>
      <c r="R994" s="25">
        <v>1.0999230562068454</v>
      </c>
      <c r="S994" s="146"/>
      <c r="T994">
        <v>0.94247998069856898</v>
      </c>
      <c r="U994">
        <v>0.44683137873670958</v>
      </c>
      <c r="V994">
        <v>0.32899774045191982</v>
      </c>
      <c r="W994">
        <v>1</v>
      </c>
      <c r="Y994" s="2">
        <v>452.38731887168018</v>
      </c>
      <c r="Z994" s="2">
        <v>6563.936533305231</v>
      </c>
      <c r="AA994" s="2">
        <v>4547.1191906493195</v>
      </c>
      <c r="AB994" s="2">
        <v>887.75141844641109</v>
      </c>
      <c r="AC994" s="2">
        <v>552.29119273250285</v>
      </c>
      <c r="AD994" s="2">
        <v>534.86813697289881</v>
      </c>
      <c r="AE994" s="2">
        <v>601.71807393908239</v>
      </c>
      <c r="AF994" s="2">
        <v>1045.0540271800342</v>
      </c>
      <c r="AG994" s="2">
        <v>89.912157897556085</v>
      </c>
      <c r="AH994" s="2">
        <v>275.11677702967825</v>
      </c>
      <c r="AI994" s="2">
        <v>565764.67358806508</v>
      </c>
      <c r="AJ994" s="2">
        <v>537327.35768787761</v>
      </c>
      <c r="AL994" s="25">
        <v>0.91168393052636054</v>
      </c>
      <c r="AM994" s="25">
        <v>0.91365920661967026</v>
      </c>
      <c r="AN994" s="25">
        <v>0.91444965917305587</v>
      </c>
      <c r="AO994" s="25">
        <v>0.85958580661742978</v>
      </c>
      <c r="AP994" s="25">
        <v>0.75028723969591016</v>
      </c>
      <c r="AQ994" s="25">
        <v>0.91168393052636054</v>
      </c>
      <c r="AR994" s="25">
        <v>0.91365920661967026</v>
      </c>
      <c r="AS994" s="25">
        <v>0.91444965917305587</v>
      </c>
      <c r="AT994" s="25">
        <v>0.85958580661742978</v>
      </c>
      <c r="AU994" s="25">
        <v>0.75028723969591016</v>
      </c>
      <c r="AW994" s="1">
        <v>13.145921984756773</v>
      </c>
      <c r="AX994" s="1">
        <v>14.909712526798266</v>
      </c>
      <c r="AY994" s="2">
        <v>1907582.8450289587</v>
      </c>
      <c r="AZ994" s="1">
        <v>15.275142390365787</v>
      </c>
      <c r="BA994" s="1">
        <v>17.08613372794921</v>
      </c>
      <c r="BB994" s="2">
        <v>1358114.1037914727</v>
      </c>
      <c r="BC994" s="2">
        <f t="shared" si="128"/>
        <v>-549468.74123748601</v>
      </c>
      <c r="BD994" s="242">
        <f t="shared" si="129"/>
        <v>2.1292204056090132</v>
      </c>
      <c r="BE994" s="510">
        <f t="shared" si="123"/>
        <v>-258060.99725045773</v>
      </c>
      <c r="BF994" s="161">
        <f t="shared" si="124"/>
        <v>195764.67253212491</v>
      </c>
      <c r="BG994" s="2">
        <f t="shared" si="125"/>
        <v>1085908.6786670533</v>
      </c>
      <c r="BI994">
        <f t="shared" si="126"/>
        <v>0</v>
      </c>
      <c r="BJ994" s="90">
        <f t="shared" si="127"/>
        <v>1</v>
      </c>
      <c r="BP994" s="206">
        <f t="shared" si="130"/>
        <v>1085908.6786670533</v>
      </c>
    </row>
    <row r="995" spans="1:68">
      <c r="A995" s="11">
        <v>989</v>
      </c>
      <c r="C995" s="25">
        <v>0.91653573655442311</v>
      </c>
      <c r="D995" s="25">
        <v>8.3464263445576864E-2</v>
      </c>
      <c r="E995" s="426" t="e">
        <v>#REF!</v>
      </c>
      <c r="F995" s="25">
        <v>0.85628657479936421</v>
      </c>
      <c r="G995" s="25">
        <v>0.14371342520063574</v>
      </c>
      <c r="H995" s="426" t="e">
        <v>#REF!</v>
      </c>
      <c r="I995" s="25">
        <v>0.76218005837662628</v>
      </c>
      <c r="J995" s="25">
        <v>0.23781994162337367</v>
      </c>
      <c r="K995" s="426" t="e">
        <v>#REF!</v>
      </c>
      <c r="L995" s="25">
        <v>0.11274012855911708</v>
      </c>
      <c r="M995" s="25">
        <v>0.49939471445513711</v>
      </c>
      <c r="N995" s="25">
        <v>0.38786515698574575</v>
      </c>
      <c r="O995" s="25">
        <v>-10.965932092504524</v>
      </c>
      <c r="P995" s="25">
        <v>3.3945236677513806E-2</v>
      </c>
      <c r="Q995" s="25">
        <v>7.1900153951605708E-5</v>
      </c>
      <c r="R995" s="25">
        <v>1.054892880026115</v>
      </c>
      <c r="S995" s="146"/>
      <c r="T995">
        <v>1.0364151159218316</v>
      </c>
      <c r="U995">
        <v>0.44560914340619473</v>
      </c>
      <c r="V995">
        <v>0.31740829888314259</v>
      </c>
      <c r="W995">
        <v>1</v>
      </c>
      <c r="Y995" s="2">
        <v>1346.1792334574582</v>
      </c>
      <c r="Z995" s="2">
        <v>6579.264377988824</v>
      </c>
      <c r="AA995" s="2">
        <v>5092.4731371515736</v>
      </c>
      <c r="AB995" s="2">
        <v>11108.566751671331</v>
      </c>
      <c r="AC995" s="2">
        <v>2636.7158179164694</v>
      </c>
      <c r="AD995" s="2">
        <v>525.78224907083336</v>
      </c>
      <c r="AE995" s="2">
        <v>696.91020816468858</v>
      </c>
      <c r="AF995" s="2">
        <v>1127.4056273475417</v>
      </c>
      <c r="AG995" s="2">
        <v>115.74966566495331</v>
      </c>
      <c r="AH995" s="2">
        <v>356.19235786618765</v>
      </c>
      <c r="AI995" s="2">
        <v>556440.5365367725</v>
      </c>
      <c r="AJ995" s="2">
        <v>523937.96266197128</v>
      </c>
      <c r="AL995" s="25">
        <v>0.9156466677684939</v>
      </c>
      <c r="AM995" s="25">
        <v>0.91320115744567454</v>
      </c>
      <c r="AN995" s="25">
        <v>0.89519322684485847</v>
      </c>
      <c r="AO995" s="25">
        <v>0.87351791921941091</v>
      </c>
      <c r="AP995" s="25">
        <v>0.70671041794200651</v>
      </c>
      <c r="AQ995" s="25">
        <v>0.9156466677684939</v>
      </c>
      <c r="AR995" s="25">
        <v>0.91320115744567454</v>
      </c>
      <c r="AS995" s="25">
        <v>0.89519322684485847</v>
      </c>
      <c r="AT995" s="25">
        <v>0.87351791921941091</v>
      </c>
      <c r="AU995" s="25">
        <v>0.70671041794200651</v>
      </c>
      <c r="AW995" s="1">
        <v>13.047770392866095</v>
      </c>
      <c r="AX995" s="1">
        <v>14.886265631334583</v>
      </c>
      <c r="AY995" s="2">
        <v>1892810.6194803026</v>
      </c>
      <c r="AZ995" s="1">
        <v>15.020491336873647</v>
      </c>
      <c r="BA995" s="1">
        <v>16.900948649854374</v>
      </c>
      <c r="BB995" s="2">
        <v>1547764.9312579709</v>
      </c>
      <c r="BC995" s="2">
        <f t="shared" si="128"/>
        <v>-345045.68822233169</v>
      </c>
      <c r="BD995" s="242">
        <f t="shared" si="129"/>
        <v>1.9727209440075519</v>
      </c>
      <c r="BE995" s="510">
        <f t="shared" si="123"/>
        <v>-174908.51368028604</v>
      </c>
      <c r="BF995" s="161">
        <f t="shared" si="124"/>
        <v>194832.64337827265</v>
      </c>
      <c r="BG995" s="2">
        <f t="shared" si="125"/>
        <v>855513.68264181283</v>
      </c>
      <c r="BI995">
        <f t="shared" si="126"/>
        <v>0</v>
      </c>
      <c r="BJ995" s="90">
        <f t="shared" si="127"/>
        <v>1</v>
      </c>
      <c r="BP995" s="206">
        <f t="shared" si="130"/>
        <v>855513.68264181283</v>
      </c>
    </row>
    <row r="996" spans="1:68">
      <c r="A996" s="11">
        <v>990</v>
      </c>
      <c r="C996" s="25">
        <v>0.92751708514544151</v>
      </c>
      <c r="D996" s="25">
        <v>7.2482914854558544E-2</v>
      </c>
      <c r="E996" s="426" t="e">
        <v>#REF!</v>
      </c>
      <c r="F996" s="25">
        <v>0.85330010071972473</v>
      </c>
      <c r="G996" s="25">
        <v>0.14669989928027527</v>
      </c>
      <c r="H996" s="426" t="e">
        <v>#REF!</v>
      </c>
      <c r="I996" s="25">
        <v>0.74834179088987596</v>
      </c>
      <c r="J996" s="25">
        <v>0.2516582091101241</v>
      </c>
      <c r="K996" s="426" t="e">
        <v>#REF!</v>
      </c>
      <c r="L996" s="25">
        <v>0.16870739041223104</v>
      </c>
      <c r="M996" s="25">
        <v>0.49839757928016004</v>
      </c>
      <c r="N996" s="25">
        <v>0.33289503030760892</v>
      </c>
      <c r="O996" s="25">
        <v>-11.378200042771869</v>
      </c>
      <c r="P996" s="25">
        <v>3.5146815672253556E-2</v>
      </c>
      <c r="Q996" s="25">
        <v>5.0072741261593337E-5</v>
      </c>
      <c r="R996" s="25">
        <v>1.1025797448347554</v>
      </c>
      <c r="S996" s="146"/>
      <c r="T996">
        <v>0.96108331686672643</v>
      </c>
      <c r="U996">
        <v>0.45355134877655662</v>
      </c>
      <c r="V996">
        <v>0.33688788018510402</v>
      </c>
      <c r="W996">
        <v>1</v>
      </c>
      <c r="Y996" s="2">
        <v>732.90826728733623</v>
      </c>
      <c r="Z996" s="2">
        <v>1878.7466661457224</v>
      </c>
      <c r="AA996" s="2">
        <v>1832.8610419202421</v>
      </c>
      <c r="AB996" s="2">
        <v>2514.6657657249975</v>
      </c>
      <c r="AC996" s="2">
        <v>1502.2000364401601</v>
      </c>
      <c r="AD996" s="2">
        <v>1797.8504555624168</v>
      </c>
      <c r="AE996" s="2">
        <v>570.89707172777162</v>
      </c>
      <c r="AF996" s="2">
        <v>744.7627046284822</v>
      </c>
      <c r="AG996" s="2">
        <v>129.95146280133301</v>
      </c>
      <c r="AH996" s="2">
        <v>419.04879125192952</v>
      </c>
      <c r="AI996" s="2">
        <v>446670.04461483913</v>
      </c>
      <c r="AJ996" s="2">
        <v>395298.33945990331</v>
      </c>
      <c r="AL996" s="25">
        <v>0.91472269277752427</v>
      </c>
      <c r="AM996" s="25">
        <v>0.9165418171650207</v>
      </c>
      <c r="AN996" s="25">
        <v>0.91216977033377478</v>
      </c>
      <c r="AO996" s="25">
        <v>0.89583612294238357</v>
      </c>
      <c r="AP996" s="25">
        <v>0.61046818526148239</v>
      </c>
      <c r="AQ996" s="25">
        <v>0.91472269277752427</v>
      </c>
      <c r="AR996" s="25">
        <v>0.9165418171650207</v>
      </c>
      <c r="AS996" s="25">
        <v>0.91216977033377478</v>
      </c>
      <c r="AT996" s="25">
        <v>0.89583612294238357</v>
      </c>
      <c r="AU996" s="25">
        <v>0.61046818526148239</v>
      </c>
      <c r="AW996" s="1">
        <v>13.213115746025759</v>
      </c>
      <c r="AX996" s="1">
        <v>15.347841282749538</v>
      </c>
      <c r="AY996" s="2">
        <v>1463510.3017497398</v>
      </c>
      <c r="AZ996" s="1">
        <v>15.255261724019446</v>
      </c>
      <c r="BA996" s="1">
        <v>17.310951970917529</v>
      </c>
      <c r="BB996" s="2">
        <v>1104462.7297325374</v>
      </c>
      <c r="BC996" s="2">
        <f t="shared" si="128"/>
        <v>-359047.57201720239</v>
      </c>
      <c r="BD996" s="242">
        <f t="shared" si="129"/>
        <v>2.0421459779936875</v>
      </c>
      <c r="BE996" s="510">
        <f t="shared" si="123"/>
        <v>-175818.75922991056</v>
      </c>
      <c r="BF996" s="161">
        <f t="shared" si="124"/>
        <v>650588.21761438157</v>
      </c>
      <c r="BG996" s="2">
        <f t="shared" si="125"/>
        <v>1336379.146110574</v>
      </c>
      <c r="BI996">
        <f t="shared" si="126"/>
        <v>0</v>
      </c>
      <c r="BJ996" s="90">
        <f t="shared" si="127"/>
        <v>1</v>
      </c>
      <c r="BP996" s="206">
        <f t="shared" si="130"/>
        <v>1336379.146110574</v>
      </c>
    </row>
    <row r="997" spans="1:68">
      <c r="A997" s="11">
        <v>991</v>
      </c>
      <c r="C997" s="25">
        <v>0.91790455897403456</v>
      </c>
      <c r="D997" s="25">
        <v>8.2095441025965415E-2</v>
      </c>
      <c r="E997" s="426" t="e">
        <v>#REF!</v>
      </c>
      <c r="F997" s="25">
        <v>0.85729810906529136</v>
      </c>
      <c r="G997" s="25">
        <v>0.14270189093470867</v>
      </c>
      <c r="H997" s="426" t="e">
        <v>#REF!</v>
      </c>
      <c r="I997" s="25">
        <v>0.75158079366347852</v>
      </c>
      <c r="J997" s="25">
        <v>0.24841920633652151</v>
      </c>
      <c r="K997" s="426" t="e">
        <v>#REF!</v>
      </c>
      <c r="L997" s="25">
        <v>0.13004404032096001</v>
      </c>
      <c r="M997" s="25">
        <v>0.50149211951009187</v>
      </c>
      <c r="N997" s="25">
        <v>0.36846384016894812</v>
      </c>
      <c r="O997" s="25">
        <v>-11.231290069954525</v>
      </c>
      <c r="P997" s="25">
        <v>3.2770315430801021E-2</v>
      </c>
      <c r="Q997" s="25">
        <v>5.2487431246305593E-5</v>
      </c>
      <c r="R997" s="25">
        <v>1.0908979943619412</v>
      </c>
      <c r="S997" s="146"/>
      <c r="T997">
        <v>1.0633472340568657</v>
      </c>
      <c r="U997">
        <v>0.44476879979436368</v>
      </c>
      <c r="V997">
        <v>0.33120623028950719</v>
      </c>
      <c r="W997">
        <v>1</v>
      </c>
      <c r="Y997" s="2">
        <v>340.66046772415285</v>
      </c>
      <c r="Z997" s="2">
        <v>4190.8307810728938</v>
      </c>
      <c r="AA997" s="2">
        <v>1273.7370832936861</v>
      </c>
      <c r="AB997" s="2">
        <v>329.91774865672068</v>
      </c>
      <c r="AC997" s="2">
        <v>682.87409871475791</v>
      </c>
      <c r="AD997" s="2">
        <v>513.7309482653875</v>
      </c>
      <c r="AE997" s="2">
        <v>513.31002542144893</v>
      </c>
      <c r="AF997" s="2">
        <v>836.77008040187445</v>
      </c>
      <c r="AG997" s="2">
        <v>86.575075485862939</v>
      </c>
      <c r="AH997" s="2">
        <v>570.83436756575338</v>
      </c>
      <c r="AI997" s="2">
        <v>598014.93635795615</v>
      </c>
      <c r="AJ997" s="2">
        <v>566264.5599076075</v>
      </c>
      <c r="AL997" s="25">
        <v>0.91707196145174863</v>
      </c>
      <c r="AM997" s="25">
        <v>0.91388672233349211</v>
      </c>
      <c r="AN997" s="25">
        <v>0.91056564880924995</v>
      </c>
      <c r="AO997" s="25">
        <v>0.87271107826954974</v>
      </c>
      <c r="AP997" s="25">
        <v>0.7484209899562777</v>
      </c>
      <c r="AQ997" s="25">
        <v>0.91707196145174863</v>
      </c>
      <c r="AR997" s="25">
        <v>0.91388672233349211</v>
      </c>
      <c r="AS997" s="25">
        <v>0.91056564880924995</v>
      </c>
      <c r="AT997" s="25">
        <v>0.87271107826954974</v>
      </c>
      <c r="AU997" s="25">
        <v>0.7484209899562777</v>
      </c>
      <c r="AW997" s="1">
        <v>13.390940618209637</v>
      </c>
      <c r="AX997" s="1">
        <v>15.124263097360435</v>
      </c>
      <c r="AY997" s="2">
        <v>1985861.693420572</v>
      </c>
      <c r="AZ997" s="1">
        <v>15.195914397289489</v>
      </c>
      <c r="BA997" s="1">
        <v>16.971979280462786</v>
      </c>
      <c r="BB997" s="2">
        <v>1450785.8410947826</v>
      </c>
      <c r="BC997" s="2">
        <f t="shared" si="128"/>
        <v>-535075.8523257894</v>
      </c>
      <c r="BD997" s="242">
        <f t="shared" si="129"/>
        <v>1.8049737790798517</v>
      </c>
      <c r="BE997" s="510">
        <f t="shared" si="123"/>
        <v>-296445.22182397736</v>
      </c>
      <c r="BF997" s="161">
        <f t="shared" si="124"/>
        <v>156688.80549296993</v>
      </c>
      <c r="BG997" s="2">
        <f t="shared" si="125"/>
        <v>980560.46247153543</v>
      </c>
      <c r="BI997">
        <f t="shared" si="126"/>
        <v>0</v>
      </c>
      <c r="BJ997" s="90">
        <f t="shared" si="127"/>
        <v>1</v>
      </c>
      <c r="BP997" s="206">
        <f t="shared" si="130"/>
        <v>980560.46247153543</v>
      </c>
    </row>
    <row r="998" spans="1:68">
      <c r="A998" s="11">
        <v>992</v>
      </c>
      <c r="C998" s="25">
        <v>0.92264468989047499</v>
      </c>
      <c r="D998" s="25">
        <v>7.7355310109524997E-2</v>
      </c>
      <c r="E998" s="426" t="e">
        <v>#REF!</v>
      </c>
      <c r="F998" s="25">
        <v>0.86462578085153885</v>
      </c>
      <c r="G998" s="25">
        <v>0.13537421914846115</v>
      </c>
      <c r="H998" s="426" t="e">
        <v>#REF!</v>
      </c>
      <c r="I998" s="25">
        <v>0.77370342939916137</v>
      </c>
      <c r="J998" s="25">
        <v>0.22629657060083858</v>
      </c>
      <c r="K998" s="426" t="e">
        <v>#REF!</v>
      </c>
      <c r="L998" s="25">
        <v>0.16781796371618524</v>
      </c>
      <c r="M998" s="25">
        <v>0.49622893373404597</v>
      </c>
      <c r="N998" s="25">
        <v>0.33595310254976879</v>
      </c>
      <c r="O998" s="25">
        <v>-11.318002618918083</v>
      </c>
      <c r="P998" s="25">
        <v>3.5524432506130139E-2</v>
      </c>
      <c r="Q998" s="25">
        <v>5.4029711288639649E-5</v>
      </c>
      <c r="R998" s="25">
        <v>1.0924908387438856</v>
      </c>
      <c r="S998" s="146"/>
      <c r="T998">
        <v>1.0170612785273376</v>
      </c>
      <c r="U998">
        <v>0.42285780704480613</v>
      </c>
      <c r="V998">
        <v>0.30042836465789907</v>
      </c>
      <c r="W998">
        <v>1</v>
      </c>
      <c r="Y998" s="2">
        <v>127.2845672845643</v>
      </c>
      <c r="Z998" s="2">
        <v>8170.1686180638444</v>
      </c>
      <c r="AA998" s="2">
        <v>121.40455053811084</v>
      </c>
      <c r="AB998" s="2">
        <v>687.42611640134874</v>
      </c>
      <c r="AC998" s="2">
        <v>219.5923072092512</v>
      </c>
      <c r="AD998" s="2">
        <v>307.5167416803634</v>
      </c>
      <c r="AE998" s="2">
        <v>559.75637340473543</v>
      </c>
      <c r="AF998" s="2">
        <v>1151.5731319555591</v>
      </c>
      <c r="AG998" s="2">
        <v>99.531717908433464</v>
      </c>
      <c r="AH998" s="2">
        <v>241.31743093900917</v>
      </c>
      <c r="AI998" s="2">
        <v>376753.39096927823</v>
      </c>
      <c r="AJ998" s="2">
        <v>348273.70012986107</v>
      </c>
      <c r="AL998" s="25">
        <v>0.91146928248148118</v>
      </c>
      <c r="AM998" s="25">
        <v>0.91241700533090031</v>
      </c>
      <c r="AN998" s="25">
        <v>0.91202856599462356</v>
      </c>
      <c r="AO998" s="25">
        <v>0.87502048234711327</v>
      </c>
      <c r="AP998" s="25">
        <v>0.72572456127824969</v>
      </c>
      <c r="AQ998" s="25">
        <v>0.91146928248148118</v>
      </c>
      <c r="AR998" s="25">
        <v>0.91241700533090031</v>
      </c>
      <c r="AS998" s="25">
        <v>0.91202856599462356</v>
      </c>
      <c r="AT998" s="25">
        <v>0.87502048234711327</v>
      </c>
      <c r="AU998" s="25">
        <v>0.72572456127824969</v>
      </c>
      <c r="AW998" s="1">
        <v>13.444592235193641</v>
      </c>
      <c r="AX998" s="1">
        <v>15.325954081650353</v>
      </c>
      <c r="AY998" s="2">
        <v>1354293.9165432483</v>
      </c>
      <c r="AZ998" s="1">
        <v>15.49855217875054</v>
      </c>
      <c r="BA998" s="1">
        <v>17.397553625691543</v>
      </c>
      <c r="BB998" s="2">
        <v>885665.01634979807</v>
      </c>
      <c r="BC998" s="2">
        <f t="shared" si="128"/>
        <v>-468628.90019345027</v>
      </c>
      <c r="BD998" s="242">
        <f t="shared" si="129"/>
        <v>2.0539599435568991</v>
      </c>
      <c r="BE998" s="510">
        <f t="shared" si="123"/>
        <v>-228158.73389522519</v>
      </c>
      <c r="BF998" s="161">
        <f t="shared" si="124"/>
        <v>796840.84108773409</v>
      </c>
      <c r="BG998" s="2">
        <f t="shared" si="125"/>
        <v>1594103.3322502882</v>
      </c>
      <c r="BI998">
        <f t="shared" si="126"/>
        <v>0</v>
      </c>
      <c r="BJ998" s="90">
        <f t="shared" si="127"/>
        <v>1</v>
      </c>
      <c r="BP998" s="206">
        <f t="shared" si="130"/>
        <v>1594103.3322502882</v>
      </c>
    </row>
    <row r="999" spans="1:68">
      <c r="A999" s="11">
        <v>993</v>
      </c>
      <c r="C999" s="25">
        <v>0.91849451246956981</v>
      </c>
      <c r="D999" s="25">
        <v>8.1505487530430173E-2</v>
      </c>
      <c r="E999" s="426" t="e">
        <v>#REF!</v>
      </c>
      <c r="F999" s="25">
        <v>0.85488646027473736</v>
      </c>
      <c r="G999" s="25">
        <v>0.14511353972526264</v>
      </c>
      <c r="H999" s="426" t="e">
        <v>#REF!</v>
      </c>
      <c r="I999" s="25">
        <v>0.78245824571284184</v>
      </c>
      <c r="J999" s="25">
        <v>0.21754175428715813</v>
      </c>
      <c r="K999" s="426" t="e">
        <v>#REF!</v>
      </c>
      <c r="L999" s="25">
        <v>0.12886652165791712</v>
      </c>
      <c r="M999" s="25">
        <v>0.49518785964772288</v>
      </c>
      <c r="N999" s="25">
        <v>0.37594561869436005</v>
      </c>
      <c r="O999" s="25">
        <v>-11.51002966472449</v>
      </c>
      <c r="P999" s="25">
        <v>3.5112947510502292E-2</v>
      </c>
      <c r="Q999" s="25">
        <v>4.3825887810302286E-5</v>
      </c>
      <c r="R999" s="25">
        <v>1.1167834734753805</v>
      </c>
      <c r="S999" s="146"/>
      <c r="T999">
        <v>1.0838406446531665</v>
      </c>
      <c r="U999">
        <v>0.447277302376695</v>
      </c>
      <c r="V999">
        <v>0.28862857937059083</v>
      </c>
      <c r="W999">
        <v>1</v>
      </c>
      <c r="Y999" s="2">
        <v>1403.1608848603714</v>
      </c>
      <c r="Z999" s="2">
        <v>11.495324653541628</v>
      </c>
      <c r="AA999" s="2">
        <v>1135.3817754802185</v>
      </c>
      <c r="AB999" s="2">
        <v>3158.0857046603828</v>
      </c>
      <c r="AC999" s="2">
        <v>692.62964272985118</v>
      </c>
      <c r="AD999" s="2">
        <v>251.04790946558123</v>
      </c>
      <c r="AE999" s="2">
        <v>588.71162661310802</v>
      </c>
      <c r="AF999" s="2">
        <v>1019.8715280291171</v>
      </c>
      <c r="AG999" s="2">
        <v>77.935347451097741</v>
      </c>
      <c r="AH999" s="2">
        <v>559.28272468840726</v>
      </c>
      <c r="AI999" s="2">
        <v>531834.53247016936</v>
      </c>
      <c r="AJ999" s="2">
        <v>489999.90465101675</v>
      </c>
      <c r="AL999" s="25">
        <v>0.92478088839537276</v>
      </c>
      <c r="AM999" s="25">
        <v>0.91172571313147366</v>
      </c>
      <c r="AN999" s="25">
        <v>0.90136622978638137</v>
      </c>
      <c r="AO999" s="25">
        <v>0.88316143204794562</v>
      </c>
      <c r="AP999" s="25">
        <v>0.67300109102382621</v>
      </c>
      <c r="AQ999" s="25">
        <v>0.92478088839537276</v>
      </c>
      <c r="AR999" s="25">
        <v>0.91172571313147366</v>
      </c>
      <c r="AS999" s="25">
        <v>0.90136622978638137</v>
      </c>
      <c r="AT999" s="25">
        <v>0.88316143204794562</v>
      </c>
      <c r="AU999" s="25">
        <v>0.67300109102382621</v>
      </c>
      <c r="AW999" s="1">
        <v>13.250992026471598</v>
      </c>
      <c r="AX999" s="1">
        <v>15.067043755272204</v>
      </c>
      <c r="AY999" s="2">
        <v>1594149.0250795754</v>
      </c>
      <c r="AZ999" s="1">
        <v>15.179131396810467</v>
      </c>
      <c r="BA999" s="1">
        <v>17.019836043875863</v>
      </c>
      <c r="BB999" s="2">
        <v>1218759.3246321529</v>
      </c>
      <c r="BC999" s="2">
        <f t="shared" si="128"/>
        <v>-375389.70044742245</v>
      </c>
      <c r="BD999" s="242">
        <f t="shared" si="129"/>
        <v>1.9281393703388687</v>
      </c>
      <c r="BE999" s="510">
        <f t="shared" si="123"/>
        <v>-194690.12781033979</v>
      </c>
      <c r="BF999" s="161">
        <f t="shared" si="124"/>
        <v>526009.69915588014</v>
      </c>
      <c r="BG999" s="2">
        <f t="shared" si="125"/>
        <v>1209901.6988575216</v>
      </c>
      <c r="BI999">
        <f t="shared" si="126"/>
        <v>0</v>
      </c>
      <c r="BJ999" s="90">
        <f t="shared" si="127"/>
        <v>1</v>
      </c>
      <c r="BP999" s="206">
        <f t="shared" si="130"/>
        <v>1209901.6988575216</v>
      </c>
    </row>
    <row r="1000" spans="1:68">
      <c r="A1000" s="11">
        <v>994</v>
      </c>
      <c r="C1000" s="25">
        <v>0.90890810883992967</v>
      </c>
      <c r="D1000" s="25">
        <v>9.1091891160070354E-2</v>
      </c>
      <c r="E1000" s="426" t="e">
        <v>#REF!</v>
      </c>
      <c r="F1000" s="25">
        <v>0.85258905454449274</v>
      </c>
      <c r="G1000" s="25">
        <v>0.14741094545550729</v>
      </c>
      <c r="H1000" s="426" t="e">
        <v>#REF!</v>
      </c>
      <c r="I1000" s="25">
        <v>0.7451008637194354</v>
      </c>
      <c r="J1000" s="25">
        <v>0.25489913628056454</v>
      </c>
      <c r="K1000" s="426" t="e">
        <v>#REF!</v>
      </c>
      <c r="L1000" s="25">
        <v>0.12752509657300093</v>
      </c>
      <c r="M1000" s="25">
        <v>0.49675430056122016</v>
      </c>
      <c r="N1000" s="25">
        <v>0.37572060286577891</v>
      </c>
      <c r="O1000" s="25">
        <v>-11.113689760892534</v>
      </c>
      <c r="P1000" s="25">
        <v>3.3505128751188273E-2</v>
      </c>
      <c r="Q1000" s="25">
        <v>6.0888005702560728E-5</v>
      </c>
      <c r="R1000" s="25">
        <v>1.0725276042807754</v>
      </c>
      <c r="S1000" s="146"/>
      <c r="T1000">
        <v>1.1473828465465294</v>
      </c>
      <c r="U1000">
        <v>0.46324939303861234</v>
      </c>
      <c r="V1000">
        <v>0.33886009918265708</v>
      </c>
      <c r="W1000">
        <v>1</v>
      </c>
      <c r="Y1000" s="2">
        <v>127.94297646132748</v>
      </c>
      <c r="Z1000" s="2">
        <v>1773.3696684412466</v>
      </c>
      <c r="AA1000" s="2">
        <v>110.6200058228075</v>
      </c>
      <c r="AB1000" s="2">
        <v>20692.804909338407</v>
      </c>
      <c r="AC1000" s="2">
        <v>2192.1932346519807</v>
      </c>
      <c r="AD1000" s="2">
        <v>244.39817022619778</v>
      </c>
      <c r="AE1000" s="2">
        <v>617.39712793662193</v>
      </c>
      <c r="AF1000" s="2">
        <v>953.41767464925476</v>
      </c>
      <c r="AG1000" s="2">
        <v>90.102910082206478</v>
      </c>
      <c r="AH1000" s="2">
        <v>362.09524446032748</v>
      </c>
      <c r="AI1000" s="2">
        <v>448658.5425449739</v>
      </c>
      <c r="AJ1000" s="2">
        <v>410892.78817841248</v>
      </c>
      <c r="AL1000" s="25">
        <v>0.920313768018586</v>
      </c>
      <c r="AM1000" s="25">
        <v>0.91378185639220055</v>
      </c>
      <c r="AN1000" s="25">
        <v>0.90281762755221007</v>
      </c>
      <c r="AO1000" s="25">
        <v>0.88382476957897671</v>
      </c>
      <c r="AP1000" s="25">
        <v>0.77151861301032865</v>
      </c>
      <c r="AQ1000" s="25">
        <v>0.920313768018586</v>
      </c>
      <c r="AR1000" s="25">
        <v>0.91378185639220055</v>
      </c>
      <c r="AS1000" s="25">
        <v>0.90281762755221007</v>
      </c>
      <c r="AT1000" s="25">
        <v>0.88382476957897671</v>
      </c>
      <c r="AU1000" s="25">
        <v>0.77151861301032865</v>
      </c>
      <c r="AW1000" s="1">
        <v>13.379392095078371</v>
      </c>
      <c r="AX1000" s="1">
        <v>15.013583358415472</v>
      </c>
      <c r="AY1000" s="2">
        <v>1453749.5320201216</v>
      </c>
      <c r="AZ1000" s="1">
        <v>14.927330861314019</v>
      </c>
      <c r="BA1000" s="1">
        <v>16.631071461500575</v>
      </c>
      <c r="BB1000" s="2">
        <v>1430031.1637411108</v>
      </c>
      <c r="BC1000" s="2">
        <f t="shared" si="128"/>
        <v>-23718.368279010756</v>
      </c>
      <c r="BD1000" s="242">
        <f t="shared" si="129"/>
        <v>1.5479387662356476</v>
      </c>
      <c r="BE1000" s="510">
        <f t="shared" si="123"/>
        <v>-15322.549442114065</v>
      </c>
      <c r="BF1000" s="161">
        <f t="shared" si="124"/>
        <v>686953.20319241774</v>
      </c>
      <c r="BG1000" s="2">
        <f t="shared" si="125"/>
        <v>958341.77406913228</v>
      </c>
      <c r="BI1000">
        <f t="shared" si="126"/>
        <v>0</v>
      </c>
      <c r="BJ1000" s="90">
        <f t="shared" si="127"/>
        <v>1</v>
      </c>
      <c r="BP1000" s="206">
        <f t="shared" si="130"/>
        <v>958341.77406913228</v>
      </c>
    </row>
    <row r="1001" spans="1:68">
      <c r="A1001" s="11">
        <v>995</v>
      </c>
      <c r="C1001" s="25">
        <v>0.92295824086592104</v>
      </c>
      <c r="D1001" s="25">
        <v>7.7041759134078971E-2</v>
      </c>
      <c r="E1001" s="426" t="e">
        <v>#REF!</v>
      </c>
      <c r="F1001" s="25">
        <v>0.85768649279884934</v>
      </c>
      <c r="G1001" s="25">
        <v>0.14231350720115069</v>
      </c>
      <c r="H1001" s="426" t="e">
        <v>#REF!</v>
      </c>
      <c r="I1001" s="25">
        <v>0.75950118938452138</v>
      </c>
      <c r="J1001" s="25">
        <v>0.24049881061547865</v>
      </c>
      <c r="K1001" s="426" t="e">
        <v>#REF!</v>
      </c>
      <c r="L1001" s="25">
        <v>0.15254281868563124</v>
      </c>
      <c r="M1001" s="25">
        <v>0.50092958517753372</v>
      </c>
      <c r="N1001" s="25">
        <v>0.34652759613683504</v>
      </c>
      <c r="O1001" s="25">
        <v>-11.337971842583233</v>
      </c>
      <c r="P1001" s="25">
        <v>3.3515276688403019E-2</v>
      </c>
      <c r="Q1001" s="25">
        <v>4.8675719666933032E-5</v>
      </c>
      <c r="R1001" s="25">
        <v>1.1121427212271278</v>
      </c>
      <c r="S1001" s="146"/>
      <c r="T1001">
        <v>0.99211809960102382</v>
      </c>
      <c r="U1001">
        <v>0.44488177948382562</v>
      </c>
      <c r="V1001">
        <v>0.32119745098832642</v>
      </c>
      <c r="W1001">
        <v>1</v>
      </c>
      <c r="Y1001" s="2">
        <v>1498.9642292624678</v>
      </c>
      <c r="Z1001" s="2">
        <v>14395.46231162717</v>
      </c>
      <c r="AA1001" s="2">
        <v>2845.4149336443411</v>
      </c>
      <c r="AB1001" s="2">
        <v>1315.6580708990771</v>
      </c>
      <c r="AC1001" s="2">
        <v>1914.8184885196638</v>
      </c>
      <c r="AD1001" s="2">
        <v>1426.8802918970166</v>
      </c>
      <c r="AE1001" s="2">
        <v>542.78192872907744</v>
      </c>
      <c r="AF1001" s="2">
        <v>1069.475134948701</v>
      </c>
      <c r="AG1001" s="2">
        <v>77.730537101853926</v>
      </c>
      <c r="AH1001" s="2">
        <v>389.0560270839182</v>
      </c>
      <c r="AI1001" s="2">
        <v>611075.53868799692</v>
      </c>
      <c r="AJ1001" s="2">
        <v>566133.56436466519</v>
      </c>
      <c r="AL1001" s="25">
        <v>0.92036915830292898</v>
      </c>
      <c r="AM1001" s="25">
        <v>0.9144478300241945</v>
      </c>
      <c r="AN1001" s="25">
        <v>0.906256654678398</v>
      </c>
      <c r="AO1001" s="25">
        <v>0.84723446565035543</v>
      </c>
      <c r="AP1001" s="25">
        <v>0.62994489056713987</v>
      </c>
      <c r="AQ1001" s="25">
        <v>0.92036915830292898</v>
      </c>
      <c r="AR1001" s="25">
        <v>0.9144478300241945</v>
      </c>
      <c r="AS1001" s="25">
        <v>0.906256654678398</v>
      </c>
      <c r="AT1001" s="25">
        <v>0.84723446565035543</v>
      </c>
      <c r="AU1001" s="25">
        <v>0.62994489056713987</v>
      </c>
      <c r="AW1001" s="1">
        <v>13.088137043217118</v>
      </c>
      <c r="AX1001" s="1">
        <v>15.119230388259995</v>
      </c>
      <c r="AY1001" s="2">
        <v>2165011.9951752271</v>
      </c>
      <c r="AZ1001" s="1">
        <v>15.180432291620308</v>
      </c>
      <c r="BA1001" s="1">
        <v>17.164748910071076</v>
      </c>
      <c r="BB1001" s="2">
        <v>1460475.3101163849</v>
      </c>
      <c r="BC1001" s="2">
        <f t="shared" si="128"/>
        <v>-704536.68505884218</v>
      </c>
      <c r="BD1001" s="242">
        <f t="shared" si="129"/>
        <v>2.0922952484031896</v>
      </c>
      <c r="BE1001" s="510">
        <f t="shared" si="123"/>
        <v>-336729.09480463364</v>
      </c>
      <c r="BF1001" s="161">
        <f t="shared" si="124"/>
        <v>-70910.0682604881</v>
      </c>
      <c r="BG1001" s="2">
        <f t="shared" si="125"/>
        <v>968393.85654286458</v>
      </c>
      <c r="BI1001">
        <f t="shared" si="126"/>
        <v>0</v>
      </c>
      <c r="BJ1001" s="90">
        <f t="shared" si="127"/>
        <v>1</v>
      </c>
      <c r="BP1001" s="206">
        <f t="shared" si="130"/>
        <v>968393.85654286458</v>
      </c>
    </row>
    <row r="1002" spans="1:68">
      <c r="A1002" s="11">
        <v>996</v>
      </c>
      <c r="C1002" s="25">
        <v>0.92838742923790207</v>
      </c>
      <c r="D1002" s="25">
        <v>7.1612570762097955E-2</v>
      </c>
      <c r="E1002" s="426" t="e">
        <v>#REF!</v>
      </c>
      <c r="F1002" s="25">
        <v>0.85673305742022299</v>
      </c>
      <c r="G1002" s="25">
        <v>0.14326694257977704</v>
      </c>
      <c r="H1002" s="426" t="e">
        <v>#REF!</v>
      </c>
      <c r="I1002" s="25">
        <v>0.75844645765508312</v>
      </c>
      <c r="J1002" s="25">
        <v>0.24155354234491694</v>
      </c>
      <c r="K1002" s="426" t="e">
        <v>#REF!</v>
      </c>
      <c r="L1002" s="25">
        <v>0.14678687956404513</v>
      </c>
      <c r="M1002" s="25">
        <v>0.50124692270301874</v>
      </c>
      <c r="N1002" s="25">
        <v>0.35196619773293614</v>
      </c>
      <c r="O1002" s="25">
        <v>-10.827773416408654</v>
      </c>
      <c r="P1002" s="25">
        <v>3.2483902131034623E-2</v>
      </c>
      <c r="Q1002" s="25">
        <v>7.7638313115277458E-5</v>
      </c>
      <c r="R1002" s="25">
        <v>1.0470663612861677</v>
      </c>
      <c r="S1002" s="146"/>
      <c r="T1002">
        <v>0.94954542062715031</v>
      </c>
      <c r="U1002">
        <v>0.44253002408497705</v>
      </c>
      <c r="V1002">
        <v>0.32332337774608766</v>
      </c>
      <c r="W1002">
        <v>1</v>
      </c>
      <c r="Y1002" s="2">
        <v>161.3371681918037</v>
      </c>
      <c r="Z1002" s="2">
        <v>745.24069997216463</v>
      </c>
      <c r="AA1002" s="2">
        <v>4295.9114781372964</v>
      </c>
      <c r="AB1002" s="2">
        <v>1037.5986455711588</v>
      </c>
      <c r="AC1002" s="2">
        <v>1240.0164905569552</v>
      </c>
      <c r="AD1002" s="2">
        <v>330.92999250375738</v>
      </c>
      <c r="AE1002" s="2">
        <v>576.30721519868371</v>
      </c>
      <c r="AF1002" s="2">
        <v>1279.6259616600055</v>
      </c>
      <c r="AG1002" s="2">
        <v>88.459867540459982</v>
      </c>
      <c r="AH1002" s="2">
        <v>367.57820916271612</v>
      </c>
      <c r="AI1002" s="2">
        <v>644274.02951045125</v>
      </c>
      <c r="AJ1002" s="2">
        <v>609533.50391986594</v>
      </c>
      <c r="AL1002" s="25">
        <v>0.91576419263212583</v>
      </c>
      <c r="AM1002" s="25">
        <v>0.9201647550227825</v>
      </c>
      <c r="AN1002" s="25">
        <v>0.91039627859899219</v>
      </c>
      <c r="AO1002" s="25">
        <v>0.89992175276468223</v>
      </c>
      <c r="AP1002" s="25">
        <v>0.72957907956601886</v>
      </c>
      <c r="AQ1002" s="25">
        <v>0.91576419263212583</v>
      </c>
      <c r="AR1002" s="25">
        <v>0.9201647550227825</v>
      </c>
      <c r="AS1002" s="25">
        <v>0.91039627859899219</v>
      </c>
      <c r="AT1002" s="25">
        <v>0.89992175276468223</v>
      </c>
      <c r="AU1002" s="25">
        <v>0.72957907956601886</v>
      </c>
      <c r="AW1002" s="1">
        <v>13.531056698033316</v>
      </c>
      <c r="AX1002" s="1">
        <v>15.326248198864144</v>
      </c>
      <c r="AY1002" s="2">
        <v>2171319.6487875357</v>
      </c>
      <c r="AZ1002" s="1">
        <v>15.590676780204294</v>
      </c>
      <c r="BA1002" s="1">
        <v>17.399274272352685</v>
      </c>
      <c r="BB1002" s="2">
        <v>1586771.3079905596</v>
      </c>
      <c r="BC1002" s="2">
        <f t="shared" si="128"/>
        <v>-584548.34079697612</v>
      </c>
      <c r="BD1002" s="242">
        <f t="shared" si="129"/>
        <v>2.0596200821709783</v>
      </c>
      <c r="BE1002" s="510">
        <f t="shared" si="123"/>
        <v>-283813.67314151587</v>
      </c>
      <c r="BF1002" s="161">
        <f t="shared" si="124"/>
        <v>-6350.5771022052504</v>
      </c>
      <c r="BG1002" s="2">
        <f t="shared" si="125"/>
        <v>907736.97684212751</v>
      </c>
      <c r="BI1002">
        <f t="shared" si="126"/>
        <v>0</v>
      </c>
      <c r="BJ1002" s="90">
        <f t="shared" si="127"/>
        <v>1</v>
      </c>
      <c r="BP1002" s="206">
        <f t="shared" si="130"/>
        <v>907736.97684212751</v>
      </c>
    </row>
    <row r="1003" spans="1:68">
      <c r="A1003" s="11">
        <v>997</v>
      </c>
      <c r="C1003" s="25">
        <v>0.92211210628321072</v>
      </c>
      <c r="D1003" s="25">
        <v>7.7887893716789253E-2</v>
      </c>
      <c r="E1003" s="426" t="e">
        <v>#REF!</v>
      </c>
      <c r="F1003" s="25">
        <v>0.85368301086710319</v>
      </c>
      <c r="G1003" s="25">
        <v>0.14631698913289684</v>
      </c>
      <c r="H1003" s="426" t="e">
        <v>#REF!</v>
      </c>
      <c r="I1003" s="25">
        <v>0.75696278884517454</v>
      </c>
      <c r="J1003" s="25">
        <v>0.24303721115482549</v>
      </c>
      <c r="K1003" s="426" t="e">
        <v>#REF!</v>
      </c>
      <c r="L1003" s="25">
        <v>0.12792766606852873</v>
      </c>
      <c r="M1003" s="25">
        <v>0.4986294632782573</v>
      </c>
      <c r="N1003" s="25">
        <v>0.37344287065321397</v>
      </c>
      <c r="O1003" s="25">
        <v>-11.622895350321761</v>
      </c>
      <c r="P1003" s="25">
        <v>3.7966142857779848E-2</v>
      </c>
      <c r="Q1003" s="25">
        <v>4.4132355915918127E-5</v>
      </c>
      <c r="R1003" s="25">
        <v>1.1031492345644782</v>
      </c>
      <c r="S1003" s="146"/>
      <c r="T1003">
        <v>1.0216544279616577</v>
      </c>
      <c r="U1003">
        <v>0.45424368079764277</v>
      </c>
      <c r="V1003">
        <v>0.323018504446557</v>
      </c>
      <c r="W1003">
        <v>1</v>
      </c>
      <c r="Y1003" s="2">
        <v>1200.7255109772937</v>
      </c>
      <c r="Z1003" s="2">
        <v>5647.4675874115492</v>
      </c>
      <c r="AA1003" s="2">
        <v>777.60086562466552</v>
      </c>
      <c r="AB1003" s="2">
        <v>7626.3688192689742</v>
      </c>
      <c r="AC1003" s="2">
        <v>775.44777326885287</v>
      </c>
      <c r="AD1003" s="2">
        <v>264.80588965469514</v>
      </c>
      <c r="AE1003" s="2">
        <v>535.59991591004257</v>
      </c>
      <c r="AF1003" s="2">
        <v>1128.9808478051325</v>
      </c>
      <c r="AG1003" s="2">
        <v>104.2260682650803</v>
      </c>
      <c r="AH1003" s="2">
        <v>175.55805220844661</v>
      </c>
      <c r="AI1003" s="2">
        <v>503291.05777258822</v>
      </c>
      <c r="AJ1003" s="2">
        <v>429363.51695741102</v>
      </c>
      <c r="AL1003" s="25">
        <v>0.91587989110146806</v>
      </c>
      <c r="AM1003" s="25">
        <v>0.91291761278733818</v>
      </c>
      <c r="AN1003" s="25">
        <v>0.90286076892344602</v>
      </c>
      <c r="AO1003" s="25">
        <v>0.84584577489570634</v>
      </c>
      <c r="AP1003" s="25">
        <v>0.6814335346653303</v>
      </c>
      <c r="AQ1003" s="25">
        <v>0.91587989110146806</v>
      </c>
      <c r="AR1003" s="25">
        <v>0.91291761278733818</v>
      </c>
      <c r="AS1003" s="25">
        <v>0.90286076892344602</v>
      </c>
      <c r="AT1003" s="25">
        <v>0.84584577489570634</v>
      </c>
      <c r="AU1003" s="25">
        <v>0.6814335346653303</v>
      </c>
      <c r="AW1003" s="1">
        <v>13.222479304353415</v>
      </c>
      <c r="AX1003" s="1">
        <v>15.171643241517716</v>
      </c>
      <c r="AY1003" s="2">
        <v>1575384.7795332789</v>
      </c>
      <c r="AZ1003" s="1">
        <v>15.133599795623542</v>
      </c>
      <c r="BA1003" s="1">
        <v>17.080466091516776</v>
      </c>
      <c r="BB1003" s="2">
        <v>1214321.5019952918</v>
      </c>
      <c r="BC1003" s="2">
        <f t="shared" si="128"/>
        <v>-361063.2775379871</v>
      </c>
      <c r="BD1003" s="242">
        <f t="shared" si="129"/>
        <v>1.9111204912701272</v>
      </c>
      <c r="BE1003" s="510">
        <f t="shared" si="123"/>
        <v>-188927.53187844536</v>
      </c>
      <c r="BF1003" s="161">
        <f t="shared" si="124"/>
        <v>540211.90916326758</v>
      </c>
      <c r="BG1003" s="2">
        <f t="shared" si="125"/>
        <v>1207054.465304475</v>
      </c>
      <c r="BI1003">
        <f t="shared" si="126"/>
        <v>0</v>
      </c>
      <c r="BJ1003" s="90">
        <f t="shared" si="127"/>
        <v>1</v>
      </c>
      <c r="BP1003" s="206">
        <f t="shared" si="130"/>
        <v>1207054.465304475</v>
      </c>
    </row>
    <row r="1004" spans="1:68">
      <c r="A1004" s="11">
        <v>998</v>
      </c>
      <c r="C1004" s="25">
        <v>0.92000726453775761</v>
      </c>
      <c r="D1004" s="25">
        <v>7.9992735462242365E-2</v>
      </c>
      <c r="E1004" s="426" t="e">
        <v>#REF!</v>
      </c>
      <c r="F1004" s="25">
        <v>0.85447487232148589</v>
      </c>
      <c r="G1004" s="25">
        <v>0.14552512767851405</v>
      </c>
      <c r="H1004" s="426" t="e">
        <v>#REF!</v>
      </c>
      <c r="I1004" s="25">
        <v>0.7768214221010763</v>
      </c>
      <c r="J1004" s="25">
        <v>0.22317857789892373</v>
      </c>
      <c r="K1004" s="426" t="e">
        <v>#REF!</v>
      </c>
      <c r="L1004" s="25">
        <v>0.14238992384300136</v>
      </c>
      <c r="M1004" s="25">
        <v>0.49833904908386034</v>
      </c>
      <c r="N1004" s="25">
        <v>0.35927102707313824</v>
      </c>
      <c r="O1004" s="25">
        <v>-11.035277047582079</v>
      </c>
      <c r="P1004" s="25">
        <v>3.3401884674128274E-2</v>
      </c>
      <c r="Q1004" s="25">
        <v>6.5569632312013874E-5</v>
      </c>
      <c r="R1004" s="25">
        <v>1.0674097503574222</v>
      </c>
      <c r="S1004" s="146"/>
      <c r="T1004">
        <v>1.0545082304675197</v>
      </c>
      <c r="U1004">
        <v>0.45731652458444605</v>
      </c>
      <c r="V1004">
        <v>0.29652547353111408</v>
      </c>
      <c r="W1004">
        <v>1</v>
      </c>
      <c r="Y1004" s="2">
        <v>445.67310511039528</v>
      </c>
      <c r="Z1004" s="2">
        <v>2211.3214630229886</v>
      </c>
      <c r="AA1004" s="2">
        <v>3444.1364499430197</v>
      </c>
      <c r="AB1004" s="2">
        <v>5276.2831046846723</v>
      </c>
      <c r="AC1004" s="2">
        <v>1255.805694994852</v>
      </c>
      <c r="AD1004" s="2">
        <v>81.693930876485794</v>
      </c>
      <c r="AE1004" s="2">
        <v>600.68809610277913</v>
      </c>
      <c r="AF1004" s="2">
        <v>1013.2809771351801</v>
      </c>
      <c r="AG1004" s="2">
        <v>50.914272586124163</v>
      </c>
      <c r="AH1004" s="2">
        <v>236.99911730065858</v>
      </c>
      <c r="AI1004" s="2">
        <v>531327.70645609905</v>
      </c>
      <c r="AJ1004" s="2">
        <v>501363.71817657689</v>
      </c>
      <c r="AL1004" s="25">
        <v>0.92142153960107287</v>
      </c>
      <c r="AM1004" s="25">
        <v>0.91266175961794638</v>
      </c>
      <c r="AN1004" s="25">
        <v>0.90033193758475594</v>
      </c>
      <c r="AO1004" s="25">
        <v>0.89217872376829921</v>
      </c>
      <c r="AP1004" s="25">
        <v>0.7170962433574094</v>
      </c>
      <c r="AQ1004" s="25">
        <v>0.92142153960107287</v>
      </c>
      <c r="AR1004" s="25">
        <v>0.91266175961794638</v>
      </c>
      <c r="AS1004" s="25">
        <v>0.90033193758475594</v>
      </c>
      <c r="AT1004" s="25">
        <v>0.89217872376829921</v>
      </c>
      <c r="AU1004" s="25">
        <v>0.7170962433574094</v>
      </c>
      <c r="AW1004" s="1">
        <v>13.459764054419171</v>
      </c>
      <c r="AX1004" s="1">
        <v>15.24266582444849</v>
      </c>
      <c r="AY1004" s="2">
        <v>1766959.1836988735</v>
      </c>
      <c r="AZ1004" s="1">
        <v>15.337998883058699</v>
      </c>
      <c r="BA1004" s="1">
        <v>17.159371345619689</v>
      </c>
      <c r="BB1004" s="2">
        <v>1388106.5127043801</v>
      </c>
      <c r="BC1004" s="2">
        <f t="shared" si="128"/>
        <v>-378852.67099449341</v>
      </c>
      <c r="BD1004" s="242">
        <f t="shared" si="129"/>
        <v>1.8782348286395276</v>
      </c>
      <c r="BE1004" s="510">
        <f t="shared" si="123"/>
        <v>-201706.76489313634</v>
      </c>
      <c r="BF1004" s="161">
        <f t="shared" si="124"/>
        <v>386603.06500819372</v>
      </c>
      <c r="BG1004" s="2">
        <f t="shared" si="125"/>
        <v>1065973.3085850116</v>
      </c>
      <c r="BI1004">
        <f t="shared" si="126"/>
        <v>0</v>
      </c>
      <c r="BJ1004" s="90">
        <f t="shared" si="127"/>
        <v>1</v>
      </c>
      <c r="BP1004" s="206">
        <f t="shared" si="130"/>
        <v>1065973.3085850116</v>
      </c>
    </row>
    <row r="1005" spans="1:68">
      <c r="A1005" s="11">
        <v>999</v>
      </c>
      <c r="C1005" s="25">
        <v>0.9208569529521331</v>
      </c>
      <c r="D1005" s="25">
        <v>7.9143047047866857E-2</v>
      </c>
      <c r="E1005" s="426" t="e">
        <v>#REF!</v>
      </c>
      <c r="F1005" s="25">
        <v>0.85868879948636812</v>
      </c>
      <c r="G1005" s="25">
        <v>0.14131120051363186</v>
      </c>
      <c r="H1005" s="426" t="e">
        <v>#REF!</v>
      </c>
      <c r="I1005" s="25">
        <v>0.76573955526150994</v>
      </c>
      <c r="J1005" s="25">
        <v>0.23426044473849003</v>
      </c>
      <c r="K1005" s="426" t="e">
        <v>#REF!</v>
      </c>
      <c r="L1005" s="25">
        <v>9.7286511897439865E-2</v>
      </c>
      <c r="M1005" s="25">
        <v>0.49892565646367854</v>
      </c>
      <c r="N1005" s="25">
        <v>0.40378783163888154</v>
      </c>
      <c r="O1005" s="25">
        <v>-11.073771986643056</v>
      </c>
      <c r="P1005" s="25">
        <v>3.3355830903781247E-2</v>
      </c>
      <c r="Q1005" s="25">
        <v>6.29715772154495E-5</v>
      </c>
      <c r="R1005" s="25">
        <v>1.072226058444544</v>
      </c>
      <c r="S1005" s="146"/>
      <c r="T1005">
        <v>1.0259635007413801</v>
      </c>
      <c r="U1005">
        <v>0.44203676345502368</v>
      </c>
      <c r="V1005">
        <v>0.31250856223099172</v>
      </c>
      <c r="W1005">
        <v>1</v>
      </c>
      <c r="Y1005" s="2">
        <v>58.965671543099013</v>
      </c>
      <c r="Z1005" s="2">
        <v>1284.8056604252301</v>
      </c>
      <c r="AA1005" s="2">
        <v>1438.283265496495</v>
      </c>
      <c r="AB1005" s="2">
        <v>3814.0144407751309</v>
      </c>
      <c r="AC1005" s="2">
        <v>620.32373910211561</v>
      </c>
      <c r="AD1005" s="2">
        <v>90.433558274487112</v>
      </c>
      <c r="AE1005" s="2">
        <v>585.51623032242458</v>
      </c>
      <c r="AF1005" s="2">
        <v>958.31003908731327</v>
      </c>
      <c r="AG1005" s="2">
        <v>147.21643568210689</v>
      </c>
      <c r="AH1005" s="2">
        <v>270.30726326969591</v>
      </c>
      <c r="AI1005" s="2">
        <v>515572.0968676717</v>
      </c>
      <c r="AJ1005" s="2">
        <v>482926.47648559208</v>
      </c>
      <c r="AL1005" s="25">
        <v>0.9098438335844482</v>
      </c>
      <c r="AM1005" s="25">
        <v>0.91265675646574651</v>
      </c>
      <c r="AN1005" s="25">
        <v>0.90835745936369539</v>
      </c>
      <c r="AO1005" s="25">
        <v>0.86465917565887129</v>
      </c>
      <c r="AP1005" s="25">
        <v>0.76800933141465855</v>
      </c>
      <c r="AQ1005" s="25">
        <v>0.9098438335844482</v>
      </c>
      <c r="AR1005" s="25">
        <v>0.91265675646574651</v>
      </c>
      <c r="AS1005" s="25">
        <v>0.90835745936369539</v>
      </c>
      <c r="AT1005" s="25">
        <v>0.86465917565887129</v>
      </c>
      <c r="AU1005" s="25">
        <v>0.76800933141465855</v>
      </c>
      <c r="AW1005" s="1">
        <v>13.194966654475135</v>
      </c>
      <c r="AX1005" s="1">
        <v>14.903017874345458</v>
      </c>
      <c r="AY1005" s="2">
        <v>1528773.0408778568</v>
      </c>
      <c r="AZ1005" s="1">
        <v>15.187387973851425</v>
      </c>
      <c r="BA1005" s="1">
        <v>16.972487045694269</v>
      </c>
      <c r="BB1005" s="2">
        <v>1164721.3610720716</v>
      </c>
      <c r="BC1005" s="2">
        <f t="shared" si="128"/>
        <v>-364051.67980578518</v>
      </c>
      <c r="BD1005" s="242">
        <f t="shared" si="129"/>
        <v>1.992421319376291</v>
      </c>
      <c r="BE1005" s="510">
        <f t="shared" si="123"/>
        <v>-182718.22142504889</v>
      </c>
      <c r="BF1005" s="161">
        <f t="shared" si="124"/>
        <v>582421.62383816484</v>
      </c>
      <c r="BG1005" s="2">
        <f t="shared" si="125"/>
        <v>1265260.7147441565</v>
      </c>
      <c r="BI1005">
        <f t="shared" si="126"/>
        <v>0</v>
      </c>
      <c r="BJ1005" s="90">
        <f t="shared" si="127"/>
        <v>1</v>
      </c>
      <c r="BP1005" s="206">
        <f t="shared" si="130"/>
        <v>1265260.7147441565</v>
      </c>
    </row>
    <row r="1006" spans="1:68">
      <c r="A1006" s="11">
        <v>1000</v>
      </c>
      <c r="C1006" s="25">
        <v>0.92626734236064667</v>
      </c>
      <c r="D1006" s="25">
        <v>7.3732657639353286E-2</v>
      </c>
      <c r="E1006" s="426" t="e">
        <v>#REF!</v>
      </c>
      <c r="F1006" s="25">
        <v>0.8557813358101567</v>
      </c>
      <c r="G1006" s="25">
        <v>0.1442186641898433</v>
      </c>
      <c r="H1006" s="426" t="e">
        <v>#REF!</v>
      </c>
      <c r="I1006" s="25">
        <v>0.74673786136231035</v>
      </c>
      <c r="J1006" s="25">
        <v>0.2532621386376897</v>
      </c>
      <c r="K1006" s="426" t="e">
        <v>#REF!</v>
      </c>
      <c r="L1006" s="25">
        <v>9.586449111264117E-2</v>
      </c>
      <c r="M1006" s="25">
        <v>0.50067775984960905</v>
      </c>
      <c r="N1006" s="25">
        <v>0.40345774903774978</v>
      </c>
      <c r="O1006" s="25">
        <v>-10.978286312166459</v>
      </c>
      <c r="P1006" s="25">
        <v>3.5847427298499455E-2</v>
      </c>
      <c r="Q1006" s="25">
        <v>7.6923866989764441E-5</v>
      </c>
      <c r="R1006" s="25">
        <v>1.0402103628418009</v>
      </c>
      <c r="S1006" s="146"/>
      <c r="T1006">
        <v>0.96553060494165588</v>
      </c>
      <c r="U1006">
        <v>0.44776770411404881</v>
      </c>
      <c r="V1006">
        <v>0.33943444259246847</v>
      </c>
      <c r="W1006">
        <v>1</v>
      </c>
      <c r="Y1006" s="2">
        <v>935.41005354177241</v>
      </c>
      <c r="Z1006" s="2">
        <v>13603.505628178173</v>
      </c>
      <c r="AA1006" s="2">
        <v>1617.3289379211394</v>
      </c>
      <c r="AB1006" s="2">
        <v>450.91984215275545</v>
      </c>
      <c r="AC1006" s="2">
        <v>599.45204505759261</v>
      </c>
      <c r="AD1006" s="2">
        <v>242.57800484076694</v>
      </c>
      <c r="AE1006" s="2">
        <v>600.37775657909651</v>
      </c>
      <c r="AF1006" s="2">
        <v>1232.7317668882151</v>
      </c>
      <c r="AG1006" s="2">
        <v>193.50131514487879</v>
      </c>
      <c r="AH1006" s="2">
        <v>378.95035103715679</v>
      </c>
      <c r="AI1006" s="2">
        <v>564619.04060857894</v>
      </c>
      <c r="AJ1006" s="2">
        <v>523471.28247509198</v>
      </c>
      <c r="AL1006" s="25">
        <v>0.9163684748551254</v>
      </c>
      <c r="AM1006" s="25">
        <v>0.90543214727738064</v>
      </c>
      <c r="AN1006" s="25">
        <v>0.91682062144529786</v>
      </c>
      <c r="AO1006" s="25">
        <v>0.82854413510396507</v>
      </c>
      <c r="AP1006" s="25">
        <v>0.75007632602225516</v>
      </c>
      <c r="AQ1006" s="25">
        <v>0.9163684748551254</v>
      </c>
      <c r="AR1006" s="25">
        <v>0.90543214727738064</v>
      </c>
      <c r="AS1006" s="25">
        <v>0.91682062144529786</v>
      </c>
      <c r="AT1006" s="25">
        <v>0.82854413510396507</v>
      </c>
      <c r="AU1006" s="25">
        <v>0.75007632602225516</v>
      </c>
      <c r="AW1006" s="1">
        <v>13.277529289705866</v>
      </c>
      <c r="AX1006" s="1">
        <v>15.030154637695667</v>
      </c>
      <c r="AY1006" s="2">
        <v>1901186.4814256034</v>
      </c>
      <c r="AZ1006" s="1">
        <v>15.282415812961554</v>
      </c>
      <c r="BA1006" s="1">
        <v>17.088181402971902</v>
      </c>
      <c r="BB1006" s="2">
        <v>1244253.3922477765</v>
      </c>
      <c r="BC1006" s="2">
        <f t="shared" si="128"/>
        <v>-656933.08917782689</v>
      </c>
      <c r="BD1006" s="242">
        <f t="shared" si="129"/>
        <v>2.0048865232556885</v>
      </c>
      <c r="BE1006" s="510">
        <f>BC1006/BD1006</f>
        <v>-327665.97089547419</v>
      </c>
      <c r="BF1006" s="161">
        <f t="shared" si="124"/>
        <v>223218.20492733503</v>
      </c>
      <c r="BG1006" s="2">
        <f t="shared" si="125"/>
        <v>1200933.1378260721</v>
      </c>
      <c r="BI1006">
        <f t="shared" si="126"/>
        <v>0</v>
      </c>
      <c r="BJ1006" s="90">
        <f t="shared" si="127"/>
        <v>1</v>
      </c>
      <c r="BP1006" s="206">
        <f t="shared" si="130"/>
        <v>1200933.1378260721</v>
      </c>
    </row>
    <row r="1008" spans="1:68">
      <c r="A1008" s="11" t="s">
        <v>331</v>
      </c>
      <c r="C1008" s="25">
        <f>AVERAGE(C$7:C$1006)</f>
        <v>0.92282396699222757</v>
      </c>
      <c r="D1008" s="25">
        <f>AVERAGE(D$7:D$1006)</f>
        <v>7.7176033007772218E-2</v>
      </c>
      <c r="E1008" s="426"/>
      <c r="F1008" s="25">
        <f>AVERAGE(F$7:F$1006)</f>
        <v>0.85700897626624384</v>
      </c>
      <c r="G1008" s="25">
        <f>AVERAGE(G$7:G$1006)</f>
        <v>0.14299102373375691</v>
      </c>
      <c r="H1008" s="426"/>
      <c r="I1008" s="25">
        <f>AVERAGE(I$7:I$1006)</f>
        <v>0.74984056350743422</v>
      </c>
      <c r="J1008" s="25">
        <f>AVERAGE(J$7:J$1006)</f>
        <v>0.25015943649256611</v>
      </c>
      <c r="K1008" s="426"/>
      <c r="L1008" s="25">
        <f>AVERAGE(L$7:L$1006)</f>
        <v>0.12693642558783533</v>
      </c>
      <c r="M1008" s="25">
        <f>AVERAGE(M$7:M$1006)</f>
        <v>0.50002593573142762</v>
      </c>
      <c r="N1008" s="25">
        <f>AVERAGE(N$7:N$1006)</f>
        <v>0.37303763868073664</v>
      </c>
      <c r="BE1008" s="161">
        <f>AVERAGE(BE$7:BE$1006)</f>
        <v>-197483.57472507103</v>
      </c>
      <c r="BF1008" s="161">
        <f>AVERAGE(BF$7:BF$1006)</f>
        <v>474780.63462504413</v>
      </c>
      <c r="BG1008" s="2">
        <f>AVERAGE(BG$7:BG$1006)</f>
        <v>1179191.2413110819</v>
      </c>
    </row>
    <row r="1009" spans="1:59">
      <c r="A1009" s="11" t="s">
        <v>332</v>
      </c>
      <c r="C1009" s="25">
        <f>C$1008-1.96*C$1012</f>
        <v>0.92247311308461599</v>
      </c>
      <c r="D1009" s="25">
        <f>D$1008-1.96*D$1012</f>
        <v>7.6825179100160623E-2</v>
      </c>
      <c r="E1009" s="426"/>
      <c r="F1009" s="25">
        <f>F$1008-1.96*F$1012</f>
        <v>0.85680896996953604</v>
      </c>
      <c r="G1009" s="25">
        <f>G$1008-1.96*G$1012</f>
        <v>0.14279101743704914</v>
      </c>
      <c r="H1009" s="426"/>
      <c r="I1009" s="25">
        <f>I$1008-1.96*I$1012</f>
        <v>0.74905585602808666</v>
      </c>
      <c r="J1009" s="25">
        <f>J$1008-1.96*J$1012</f>
        <v>0.24937472901321853</v>
      </c>
      <c r="K1009" s="426"/>
      <c r="L1009" s="25">
        <f>L$1008-1.96*L$1012</f>
        <v>0.12488927739086786</v>
      </c>
      <c r="M1009" s="25">
        <f>M$1008-1.96*M$1012</f>
        <v>0.49988282533511902</v>
      </c>
      <c r="N1009" s="25">
        <f>N$1008-1.96*N$1012</f>
        <v>0.37099532297618149</v>
      </c>
      <c r="BE1009" s="161">
        <f>BE$1008-1.96*BE$1012</f>
        <v>-202504.63271744255</v>
      </c>
      <c r="BF1009" s="161">
        <f>BF$1008-1.96*BF$1012</f>
        <v>451814.15739450179</v>
      </c>
      <c r="BG1009" s="2">
        <f>BG$1008-1.96*BG$1012</f>
        <v>1161399.4947245501</v>
      </c>
    </row>
    <row r="1010" spans="1:59">
      <c r="A1010" s="11" t="s">
        <v>333</v>
      </c>
      <c r="C1010" s="25">
        <f>C$1008+1.96*C$1012</f>
        <v>0.92317482089983915</v>
      </c>
      <c r="D1010" s="25">
        <f>D$1008+1.96*D$1012</f>
        <v>7.7526886915383814E-2</v>
      </c>
      <c r="E1010" s="426"/>
      <c r="F1010" s="25">
        <f>F$1008+1.96*F$1012</f>
        <v>0.85720898256295164</v>
      </c>
      <c r="G1010" s="25">
        <f>G$1008+1.96*G$1012</f>
        <v>0.14319103003046468</v>
      </c>
      <c r="H1010" s="426"/>
      <c r="I1010" s="25">
        <f>I$1008+1.96*I$1012</f>
        <v>0.75062527098678178</v>
      </c>
      <c r="J1010" s="25">
        <f>J$1008+1.96*J$1012</f>
        <v>0.25094414397191367</v>
      </c>
      <c r="K1010" s="426"/>
      <c r="L1010" s="25">
        <f>L$1008+1.96*L$1012</f>
        <v>0.1289835737848028</v>
      </c>
      <c r="M1010" s="25">
        <f>M$1008+1.96*M$1012</f>
        <v>0.50016904612773616</v>
      </c>
      <c r="N1010" s="25">
        <f>N$1008+1.96*N$1012</f>
        <v>0.37507995438529179</v>
      </c>
      <c r="BE1010" s="161">
        <f>BE$1008+1.96*BE$1012</f>
        <v>-192462.5167326995</v>
      </c>
      <c r="BF1010" s="161">
        <f>BF$1008+1.96*BF$1012</f>
        <v>497747.11185558647</v>
      </c>
      <c r="BG1010" s="2">
        <f>BG$1008+1.96*BG$1012</f>
        <v>1196982.9878976138</v>
      </c>
    </row>
    <row r="1011" spans="1:59">
      <c r="C1011" s="25"/>
      <c r="D1011" s="25"/>
      <c r="E1011" s="426"/>
      <c r="F1011" s="25"/>
      <c r="G1011" s="25"/>
      <c r="H1011" s="426"/>
      <c r="I1011" s="25"/>
      <c r="J1011" s="25"/>
      <c r="K1011" s="426"/>
      <c r="L1011" s="25"/>
      <c r="M1011" s="25"/>
      <c r="N1011" s="25"/>
      <c r="BE1011" s="161"/>
      <c r="BF1011" s="161"/>
      <c r="BG1011" s="2"/>
    </row>
    <row r="1012" spans="1:59">
      <c r="A1012" s="11" t="s">
        <v>12</v>
      </c>
      <c r="C1012" s="25">
        <f>_xlfn.STDEV.S(C$7:C$1006)/SQRT(1000)</f>
        <v>1.790070957202028E-4</v>
      </c>
      <c r="D1012" s="25">
        <f>_xlfn.STDEV.S(D$7:D$1006)/SQRT(1000)</f>
        <v>1.790070957202028E-4</v>
      </c>
      <c r="E1012" s="426"/>
      <c r="F1012" s="25">
        <f>_xlfn.STDEV.S(F$7:F$1006)/SQRT(1000)</f>
        <v>1.0204402893253268E-4</v>
      </c>
      <c r="G1012" s="25">
        <f>_xlfn.STDEV.S(G$7:G$1006)/SQRT(1000)</f>
        <v>1.0204402893253255E-4</v>
      </c>
      <c r="H1012" s="426"/>
      <c r="I1012" s="25">
        <f>_xlfn.STDEV.S(I$7:I$1006)/SQRT(1000)</f>
        <v>4.0036095885080848E-4</v>
      </c>
      <c r="J1012" s="25">
        <f>_xlfn.STDEV.S(J$7:J$1006)/SQRT(1000)</f>
        <v>4.0036095885080859E-4</v>
      </c>
      <c r="K1012" s="426"/>
      <c r="L1012" s="25">
        <f>_xlfn.STDEV.S(L$7:L$1006)/SQRT(1000)</f>
        <v>1.0444633657997273E-3</v>
      </c>
      <c r="M1012" s="25">
        <f>_xlfn.STDEV.S(M$7:M$1006)/SQRT(1000)</f>
        <v>7.3015508320700478E-5</v>
      </c>
      <c r="N1012" s="25">
        <f>_xlfn.STDEV.S(N$7:N$1006)/SQRT(1000)</f>
        <v>1.0419978084465127E-3</v>
      </c>
      <c r="BE1012" s="161">
        <f>_xlfn.STDEV.S(BE$7:BE$1006)/SQRT(1000)</f>
        <v>2561.7642818222048</v>
      </c>
      <c r="BF1012" s="161">
        <f>_xlfn.STDEV.S(BF$7:BF$1006)/SQRT(1000)</f>
        <v>11717.590423746104</v>
      </c>
      <c r="BG1012" s="2">
        <f>_xlfn.STDEV.S(BG$7:BG$1006)/SQRT(1000)</f>
        <v>9077.4217278223477</v>
      </c>
    </row>
    <row r="1013" spans="1:59">
      <c r="C1013" s="25"/>
      <c r="D1013" s="25"/>
      <c r="E1013" s="426"/>
      <c r="F1013" s="25"/>
      <c r="G1013" s="25"/>
      <c r="H1013" s="426"/>
      <c r="I1013" s="25"/>
      <c r="J1013" s="25"/>
      <c r="K1013" s="426"/>
      <c r="L1013" s="25"/>
      <c r="M1013" s="25"/>
      <c r="N1013" s="25"/>
      <c r="BE1013" s="161"/>
      <c r="BF1013" s="161"/>
      <c r="BG1013" s="2"/>
    </row>
    <row r="1014" spans="1:59">
      <c r="A1014" s="11" t="s">
        <v>346</v>
      </c>
      <c r="C1014" s="25">
        <f>MIN(C$7:C$1006)</f>
        <v>0.90223052545028648</v>
      </c>
      <c r="D1014" s="25">
        <f>MIN(D$7:D$1006)</f>
        <v>6.1161086249020481E-2</v>
      </c>
      <c r="E1014" s="426"/>
      <c r="F1014" s="25">
        <f>MIN(F$7:F$1006)</f>
        <v>0.84737338027144782</v>
      </c>
      <c r="G1014" s="25">
        <f>MIN(G$7:G$1006)</f>
        <v>0.13392483490379459</v>
      </c>
      <c r="H1014" s="426"/>
      <c r="I1014" s="25">
        <f>MIN(I$7:I$1006)</f>
        <v>0.71336949620493861</v>
      </c>
      <c r="J1014" s="25">
        <f>MIN(J$7:J$1006)</f>
        <v>0.21675548274934811</v>
      </c>
      <c r="K1014" s="426"/>
      <c r="L1014" s="25">
        <f>MIN(L$7:L$1006)</f>
        <v>1.7301094988649068E-2</v>
      </c>
      <c r="M1014" s="25">
        <f>MIN(M$7:M$1006)</f>
        <v>0.49371387406951073</v>
      </c>
      <c r="N1014" s="25">
        <f>MIN(N$7:N$1006)</f>
        <v>0.28261220020259048</v>
      </c>
      <c r="BE1014" s="161">
        <f>MIN(BE$7:BE$1006)</f>
        <v>-538725.48339314479</v>
      </c>
      <c r="BF1014" s="161">
        <f>MIN(BF$7:BF$1006)</f>
        <v>-1402434.8465632638</v>
      </c>
      <c r="BG1014" s="2">
        <f>MIN(BG$7:BG$1006)</f>
        <v>-233502.42462860513</v>
      </c>
    </row>
    <row r="1015" spans="1:59">
      <c r="A1015" s="11" t="s">
        <v>347</v>
      </c>
      <c r="C1015" s="25">
        <f>MAX(C$7:C$1006)</f>
        <v>0.9388389137509795</v>
      </c>
      <c r="D1015" s="25">
        <f>MAX(D$7:D$1006)</f>
        <v>9.7769474549713464E-2</v>
      </c>
      <c r="E1015" s="426"/>
      <c r="F1015" s="25">
        <f>MAX(F$7:F$1006)</f>
        <v>0.86607516509620541</v>
      </c>
      <c r="G1015" s="25">
        <f>MAX(G$7:G$1006)</f>
        <v>0.15262661972855221</v>
      </c>
      <c r="H1015" s="426"/>
      <c r="I1015" s="25">
        <f>MAX(I$7:I$1006)</f>
        <v>0.78324451725065192</v>
      </c>
      <c r="J1015" s="25">
        <f>MAX(J$7:J$1006)</f>
        <v>0.28663050379506139</v>
      </c>
      <c r="K1015" s="426"/>
      <c r="L1015" s="25">
        <f>MAX(L$7:L$1006)</f>
        <v>0.21310967976560669</v>
      </c>
      <c r="M1015" s="25">
        <f>MAX(M$7:M$1006)</f>
        <v>0.50839569933716111</v>
      </c>
      <c r="N1015" s="25">
        <f>MAX(N$7:N$1006)</f>
        <v>0.48034794831326122</v>
      </c>
      <c r="BE1015" s="161">
        <f>MAX(BE$7:BE$1006)</f>
        <v>92276.572742906894</v>
      </c>
      <c r="BF1015" s="161">
        <f>MAX(BF$7:BF$1006)</f>
        <v>1194452.3587935343</v>
      </c>
      <c r="BG1015" s="2">
        <f>MAX(BG$7:BG$1006)</f>
        <v>1756938.8598171375</v>
      </c>
    </row>
  </sheetData>
  <mergeCells count="9">
    <mergeCell ref="BX1:BZ1"/>
    <mergeCell ref="CB1:CC1"/>
    <mergeCell ref="BR1:BS1"/>
    <mergeCell ref="BU1:BV1"/>
    <mergeCell ref="C1:AU1"/>
    <mergeCell ref="AW1:BB1"/>
    <mergeCell ref="BI1:BJ1"/>
    <mergeCell ref="BL1:BN1"/>
    <mergeCell ref="BF1:BG1"/>
  </mergeCells>
  <pageMargins left="0.7" right="0.7" top="0.75" bottom="0.75" header="0.3" footer="0.3"/>
  <ignoredErrors>
    <ignoredError sqref="AE5" formula="1"/>
  </ignoredErrors>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C62B1-B426-4ECE-9A4D-2870166D506D}">
  <sheetPr codeName="Sheet14"/>
  <dimension ref="A1:C9"/>
  <sheetViews>
    <sheetView workbookViewId="0">
      <selection activeCell="F21" sqref="F21"/>
    </sheetView>
  </sheetViews>
  <sheetFormatPr defaultRowHeight="15.75"/>
  <sheetData>
    <row r="1" spans="1:3">
      <c r="A1" s="11" t="s">
        <v>353</v>
      </c>
    </row>
    <row r="2" spans="1:3">
      <c r="A2" t="s">
        <v>186</v>
      </c>
      <c r="B2" t="s">
        <v>351</v>
      </c>
      <c r="C2" t="s">
        <v>352</v>
      </c>
    </row>
    <row r="3" spans="1:3">
      <c r="A3">
        <v>160000</v>
      </c>
      <c r="B3">
        <v>-3</v>
      </c>
      <c r="C3">
        <f>B3*A3</f>
        <v>-480000</v>
      </c>
    </row>
    <row r="4" spans="1:3">
      <c r="A4">
        <v>160000</v>
      </c>
      <c r="B4">
        <v>-2</v>
      </c>
      <c r="C4">
        <f t="shared" ref="C4:C9" si="0">B4*A4</f>
        <v>-320000</v>
      </c>
    </row>
    <row r="5" spans="1:3">
      <c r="A5">
        <v>160000</v>
      </c>
      <c r="B5">
        <v>-1</v>
      </c>
      <c r="C5">
        <f t="shared" si="0"/>
        <v>-160000</v>
      </c>
    </row>
    <row r="6" spans="1:3">
      <c r="A6">
        <v>160000</v>
      </c>
      <c r="B6">
        <v>0</v>
      </c>
      <c r="C6">
        <f t="shared" si="0"/>
        <v>0</v>
      </c>
    </row>
    <row r="7" spans="1:3">
      <c r="A7">
        <v>160000</v>
      </c>
      <c r="B7">
        <v>1</v>
      </c>
      <c r="C7">
        <f t="shared" si="0"/>
        <v>160000</v>
      </c>
    </row>
    <row r="8" spans="1:3">
      <c r="A8">
        <v>160000</v>
      </c>
      <c r="B8">
        <v>2</v>
      </c>
      <c r="C8">
        <f t="shared" si="0"/>
        <v>320000</v>
      </c>
    </row>
    <row r="9" spans="1:3">
      <c r="A9">
        <v>160000</v>
      </c>
      <c r="B9">
        <v>3</v>
      </c>
      <c r="C9">
        <f t="shared" si="0"/>
        <v>480000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90fe10f-6d2e-42ee-aaa1-34d962de8e3e">
      <Terms xmlns="http://schemas.microsoft.com/office/infopath/2007/PartnerControls"/>
    </lcf76f155ced4ddcb4097134ff3c332f>
    <TaxCatchAll xmlns="5e050a49-9301-43fa-9b23-5612c9352b99" xsi:nil="true"/>
    <_Flow_SignoffStatus xmlns="e90fe10f-6d2e-42ee-aaa1-34d962de8e3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เอกสาร" ma:contentTypeID="0x0101002342830970DB904584C6EAD2FD327112" ma:contentTypeVersion="17" ma:contentTypeDescription="สร้างเอกสารใหม่" ma:contentTypeScope="" ma:versionID="d4fba3a4e5ec173d6124677a9991eadd">
  <xsd:schema xmlns:xsd="http://www.w3.org/2001/XMLSchema" xmlns:xs="http://www.w3.org/2001/XMLSchema" xmlns:p="http://schemas.microsoft.com/office/2006/metadata/properties" xmlns:ns2="e90fe10f-6d2e-42ee-aaa1-34d962de8e3e" xmlns:ns3="5e050a49-9301-43fa-9b23-5612c9352b99" targetNamespace="http://schemas.microsoft.com/office/2006/metadata/properties" ma:root="true" ma:fieldsID="98ed55a96d165a4ef176239dd53d0f61" ns2:_="" ns3:_="">
    <xsd:import namespace="e90fe10f-6d2e-42ee-aaa1-34d962de8e3e"/>
    <xsd:import namespace="5e050a49-9301-43fa-9b23-5612c9352b9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3:SharedWithUsers" minOccurs="0"/>
                <xsd:element ref="ns3:SharedWithDetails" minOccurs="0"/>
                <xsd:element ref="ns2:_Flow_SignoffStatu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0fe10f-6d2e-42ee-aaa1-34d962de8e3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ternalName="MediaServiceLocation" ma:readOnly="true">
      <xsd:simpleType>
        <xsd:restriction base="dms:Text"/>
      </xsd:simpleType>
    </xsd:element>
    <xsd:element name="_Flow_SignoffStatus" ma:index="21" nillable="true" ma:displayName="สถานะการปิดงาน" ma:internalName="_x0e2a__x0e16__x0e32__x0e19__x0e30__x0e01__x0e32__x0e23__x0e1b__x0e34__x0e14__x0e07__x0e32__x0e19_">
      <xsd:simpleType>
        <xsd:restriction base="dms:Text"/>
      </xsd:simpleType>
    </xsd:element>
    <xsd:element name="lcf76f155ced4ddcb4097134ff3c332f" ma:index="23" nillable="true" ma:taxonomy="true" ma:internalName="lcf76f155ced4ddcb4097134ff3c332f" ma:taxonomyFieldName="MediaServiceImageTags" ma:displayName="แท็กรูป" ma:readOnly="false" ma:fieldId="{5cf76f15-5ced-4ddc-b409-7134ff3c332f}" ma:taxonomyMulti="true" ma:sspId="b455ded9-018c-4ba2-b002-67b0ff4f7b2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e050a49-9301-43fa-9b23-5612c9352b99" elementFormDefault="qualified">
    <xsd:import namespace="http://schemas.microsoft.com/office/2006/documentManagement/types"/>
    <xsd:import namespace="http://schemas.microsoft.com/office/infopath/2007/PartnerControls"/>
    <xsd:element name="SharedWithUsers" ma:index="19" nillable="true" ma:displayName="แชร์กับ"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แชร์พร้อมกับรายละเอียด" ma:internalName="SharedWithDetails" ma:readOnly="true">
      <xsd:simpleType>
        <xsd:restriction base="dms:Note">
          <xsd:maxLength value="255"/>
        </xsd:restriction>
      </xsd:simpleType>
    </xsd:element>
    <xsd:element name="TaxCatchAll" ma:index="24" nillable="true" ma:displayName="Taxonomy Catch All Column" ma:hidden="true" ma:list="{9db00834-6d88-43f8-be60-c57b4b79bc1e}" ma:internalName="TaxCatchAll" ma:showField="CatchAllData" ma:web="5e050a49-9301-43fa-9b23-5612c9352b9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ชนิดเนื้อหา"/>
        <xsd:element ref="dc:title" minOccurs="0" maxOccurs="1" ma:index="4" ma:displayName="ชื่อเรื่อง"/>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34C76D-A4EE-48CE-B27B-BC53891BAB62}">
  <ds:schemaRefs>
    <ds:schemaRef ds:uri="http://schemas.microsoft.com/sharepoint/v3/contenttype/forms"/>
  </ds:schemaRefs>
</ds:datastoreItem>
</file>

<file path=customXml/itemProps2.xml><?xml version="1.0" encoding="utf-8"?>
<ds:datastoreItem xmlns:ds="http://schemas.openxmlformats.org/officeDocument/2006/customXml" ds:itemID="{1F9AF1D9-CB6C-4E37-8069-0FF0F82F18C2}">
  <ds:schemaRefs>
    <ds:schemaRef ds:uri="http://schemas.microsoft.com/office/2006/metadata/properties"/>
    <ds:schemaRef ds:uri="http://schemas.microsoft.com/office/infopath/2007/PartnerControls"/>
    <ds:schemaRef ds:uri="e90fe10f-6d2e-42ee-aaa1-34d962de8e3e"/>
    <ds:schemaRef ds:uri="5e050a49-9301-43fa-9b23-5612c9352b99"/>
  </ds:schemaRefs>
</ds:datastoreItem>
</file>

<file path=customXml/itemProps3.xml><?xml version="1.0" encoding="utf-8"?>
<ds:datastoreItem xmlns:ds="http://schemas.openxmlformats.org/officeDocument/2006/customXml" ds:itemID="{45D1F301-950B-4549-AF62-069E4A9922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0fe10f-6d2e-42ee-aaa1-34d962de8e3e"/>
    <ds:schemaRef ds:uri="5e050a49-9301-43fa-9b23-5612c9352b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3</vt:i4>
      </vt:variant>
      <vt:variant>
        <vt:lpstr>Named Ranges</vt:lpstr>
      </vt:variant>
      <vt:variant>
        <vt:i4>68</vt:i4>
      </vt:variant>
    </vt:vector>
  </HeadingPairs>
  <TitlesOfParts>
    <vt:vector size="79" baseType="lpstr">
      <vt:lpstr>The model</vt:lpstr>
      <vt:lpstr>Parameters &amp; DSA</vt:lpstr>
      <vt:lpstr>Life table 2014</vt:lpstr>
      <vt:lpstr>CUA</vt:lpstr>
      <vt:lpstr>MM Conventional</vt:lpstr>
      <vt:lpstr>MM ICP</vt:lpstr>
      <vt:lpstr>Simulation</vt:lpstr>
      <vt:lpstr>Threshold_line</vt:lpstr>
      <vt:lpstr>PSA- CE Plane</vt:lpstr>
      <vt:lpstr>CE acceptability 1</vt:lpstr>
      <vt:lpstr>CE acceptability 2</vt:lpstr>
      <vt:lpstr>c_MDCT</vt:lpstr>
      <vt:lpstr>cDC</vt:lpstr>
      <vt:lpstr>cDO</vt:lpstr>
      <vt:lpstr>cM_3a</vt:lpstr>
      <vt:lpstr>cM_3b</vt:lpstr>
      <vt:lpstr>cM_4</vt:lpstr>
      <vt:lpstr>cM_5</vt:lpstr>
      <vt:lpstr>cM_Dialysis0</vt:lpstr>
      <vt:lpstr>cM_Dialysis1</vt:lpstr>
      <vt:lpstr>cM3a</vt:lpstr>
      <vt:lpstr>cM3b</vt:lpstr>
      <vt:lpstr>cMN_3a</vt:lpstr>
      <vt:lpstr>cMN_3b</vt:lpstr>
      <vt:lpstr>cMN_4</vt:lpstr>
      <vt:lpstr>cNM_3a</vt:lpstr>
      <vt:lpstr>cNM_3b</vt:lpstr>
      <vt:lpstr>cNM_4</vt:lpstr>
      <vt:lpstr>cNM_5</vt:lpstr>
      <vt:lpstr>cNM_Dialysis</vt:lpstr>
      <vt:lpstr>HDpercent</vt:lpstr>
      <vt:lpstr>LLB_3a</vt:lpstr>
      <vt:lpstr>LLB_3b</vt:lpstr>
      <vt:lpstr>LLB_4</vt:lpstr>
      <vt:lpstr>mm_3a</vt:lpstr>
      <vt:lpstr>mm_3b</vt:lpstr>
      <vt:lpstr>mm_4</vt:lpstr>
      <vt:lpstr>p3a_3a</vt:lpstr>
      <vt:lpstr>p3a_3aMDCT</vt:lpstr>
      <vt:lpstr>p3a_3b</vt:lpstr>
      <vt:lpstr>p3a_3bMDCT</vt:lpstr>
      <vt:lpstr>p3a3a</vt:lpstr>
      <vt:lpstr>p3a3b</vt:lpstr>
      <vt:lpstr>p3b_3b</vt:lpstr>
      <vt:lpstr>p3b_3bMDCT</vt:lpstr>
      <vt:lpstr>p3b_4</vt:lpstr>
      <vt:lpstr>p3b_4MDCT</vt:lpstr>
      <vt:lpstr>p3b3b</vt:lpstr>
      <vt:lpstr>p3b4</vt:lpstr>
      <vt:lpstr>p4_4</vt:lpstr>
      <vt:lpstr>p4_4MDCT</vt:lpstr>
      <vt:lpstr>p4_5</vt:lpstr>
      <vt:lpstr>p4_5MDCT</vt:lpstr>
      <vt:lpstr>p5_5</vt:lpstr>
      <vt:lpstr>p5_5MDCT</vt:lpstr>
      <vt:lpstr>p5_Death</vt:lpstr>
      <vt:lpstr>p5_DeathMDCT</vt:lpstr>
      <vt:lpstr>p5_Dialysis</vt:lpstr>
      <vt:lpstr>p5_DialysisMDCT</vt:lpstr>
      <vt:lpstr>pDialysis_Death</vt:lpstr>
      <vt:lpstr>pDialysis_DeathMDCT</vt:lpstr>
      <vt:lpstr>pDialysis_Dialysis</vt:lpstr>
      <vt:lpstr>pDialysis_DialysisMDCT</vt:lpstr>
      <vt:lpstr>RR</vt:lpstr>
      <vt:lpstr>RR_3a</vt:lpstr>
      <vt:lpstr>RR_3b</vt:lpstr>
      <vt:lpstr>RR_4</vt:lpstr>
      <vt:lpstr>RR_5</vt:lpstr>
      <vt:lpstr>RR3a</vt:lpstr>
      <vt:lpstr>RR3b</vt:lpstr>
      <vt:lpstr>Threshold</vt:lpstr>
      <vt:lpstr>u3aCT</vt:lpstr>
      <vt:lpstr>u3bCT</vt:lpstr>
      <vt:lpstr>u4CT</vt:lpstr>
      <vt:lpstr>u5CT</vt:lpstr>
      <vt:lpstr>uDialysisCT</vt:lpstr>
      <vt:lpstr>ULB_3a</vt:lpstr>
      <vt:lpstr>ULB_3b</vt:lpstr>
      <vt:lpstr>ULB_4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Jeerath Phannajit</cp:lastModifiedBy>
  <cp:revision/>
  <dcterms:created xsi:type="dcterms:W3CDTF">2023-04-29T09:25:17Z</dcterms:created>
  <dcterms:modified xsi:type="dcterms:W3CDTF">2024-04-02T16:01:13Z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0x0101002342830970DB904584C6EAD2FD327112</vt:lpwstr>
  </property>
  <property fmtid="{D5CDD505-2E9C-101B-9397-08002B2CF9AE}" pid="3" name="MediaServiceImageTags">
    <vt:lpwstr/>
  </property>
</Properties>
</file>