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137552\Documents\aTUe\2017-2018\kwartiel 3\introduction to CFD\final assignment\git\"/>
    </mc:Choice>
  </mc:AlternateContent>
  <bookViews>
    <workbookView xWindow="0" yWindow="0" windowWidth="23040" windowHeight="9120"/>
  </bookViews>
  <sheets>
    <sheet name="LengthBaffle" sheetId="2" r:id="rId1"/>
    <sheet name="Baffle_Down_Up" sheetId="3" r:id="rId2"/>
    <sheet name="Baffle_Down_Up_Re " sheetId="5" r:id="rId3"/>
    <sheet name="Mesh_analyses" sheetId="4" r:id="rId4"/>
    <sheet name="oud" sheetId="1" r:id="rId5"/>
  </sheets>
  <calcPr calcId="152511"/>
  <pivotCaches>
    <pivotCache cacheId="41" r:id="rId6"/>
    <pivotCache cacheId="44" r:id="rId7"/>
    <pivotCache cacheId="47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H19" i="4"/>
  <c r="H18" i="4"/>
  <c r="H17" i="4"/>
  <c r="H16" i="4"/>
  <c r="K15" i="5"/>
  <c r="J15" i="5"/>
  <c r="H15" i="5"/>
  <c r="G15" i="5"/>
  <c r="M15" i="5" s="1"/>
  <c r="K14" i="5"/>
  <c r="J14" i="5"/>
  <c r="H14" i="5"/>
  <c r="G14" i="5"/>
  <c r="M14" i="5" s="1"/>
  <c r="K13" i="5"/>
  <c r="J13" i="5"/>
  <c r="L13" i="5" s="1"/>
  <c r="H13" i="5"/>
  <c r="G13" i="5"/>
  <c r="M13" i="5" s="1"/>
  <c r="K12" i="5"/>
  <c r="J12" i="5"/>
  <c r="L12" i="5" s="1"/>
  <c r="H12" i="5"/>
  <c r="G12" i="5"/>
  <c r="M12" i="5" s="1"/>
  <c r="K11" i="5"/>
  <c r="J11" i="5"/>
  <c r="H11" i="5"/>
  <c r="G11" i="5"/>
  <c r="M11" i="5" s="1"/>
  <c r="K10" i="5"/>
  <c r="J10" i="5"/>
  <c r="H10" i="5"/>
  <c r="G10" i="5"/>
  <c r="M10" i="5" s="1"/>
  <c r="K9" i="5"/>
  <c r="J9" i="5"/>
  <c r="L9" i="5" s="1"/>
  <c r="H9" i="5"/>
  <c r="G9" i="5"/>
  <c r="M9" i="5" s="1"/>
  <c r="K8" i="5"/>
  <c r="J8" i="5"/>
  <c r="L8" i="5" s="1"/>
  <c r="H8" i="5"/>
  <c r="G8" i="5"/>
  <c r="M8" i="5" s="1"/>
  <c r="K7" i="5"/>
  <c r="J7" i="5"/>
  <c r="H7" i="5"/>
  <c r="G7" i="5"/>
  <c r="M7" i="5" s="1"/>
  <c r="K6" i="5"/>
  <c r="J6" i="5"/>
  <c r="H6" i="5"/>
  <c r="G6" i="5"/>
  <c r="M6" i="5" s="1"/>
  <c r="K5" i="5"/>
  <c r="J5" i="5"/>
  <c r="L5" i="5" s="1"/>
  <c r="H5" i="5"/>
  <c r="G5" i="5"/>
  <c r="M5" i="5" s="1"/>
  <c r="K4" i="5"/>
  <c r="J4" i="5"/>
  <c r="L4" i="5" s="1"/>
  <c r="H4" i="5"/>
  <c r="G4" i="5"/>
  <c r="M4" i="5" s="1"/>
  <c r="K3" i="5"/>
  <c r="J3" i="5"/>
  <c r="H3" i="5"/>
  <c r="G3" i="5"/>
  <c r="M3" i="5" s="1"/>
  <c r="K2" i="5"/>
  <c r="J2" i="5"/>
  <c r="L2" i="5" s="1"/>
  <c r="H2" i="5"/>
  <c r="I15" i="5" s="1"/>
  <c r="G2" i="5"/>
  <c r="M2" i="5" s="1"/>
  <c r="N13" i="5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2" i="3"/>
  <c r="L10" i="5" l="1"/>
  <c r="I4" i="5"/>
  <c r="I12" i="5"/>
  <c r="I3" i="5"/>
  <c r="I9" i="5"/>
  <c r="L3" i="5"/>
  <c r="L7" i="5"/>
  <c r="I6" i="5"/>
  <c r="I11" i="5"/>
  <c r="I14" i="5"/>
  <c r="L6" i="5"/>
  <c r="I8" i="5"/>
  <c r="L11" i="5"/>
  <c r="L14" i="5"/>
  <c r="I5" i="5"/>
  <c r="I10" i="5"/>
  <c r="I13" i="5"/>
  <c r="I7" i="5"/>
  <c r="L15" i="5"/>
  <c r="N7" i="5"/>
  <c r="N6" i="5"/>
  <c r="N9" i="5"/>
  <c r="N10" i="5"/>
  <c r="N8" i="5"/>
  <c r="N5" i="5"/>
  <c r="I2" i="5"/>
  <c r="N4" i="5"/>
  <c r="N3" i="5"/>
  <c r="N12" i="5"/>
  <c r="N11" i="5"/>
  <c r="N2" i="5"/>
  <c r="N14" i="5"/>
  <c r="N15" i="5"/>
  <c r="H7" i="4"/>
  <c r="H6" i="4"/>
  <c r="H5" i="4"/>
  <c r="H4" i="4"/>
  <c r="H3" i="4"/>
  <c r="N15" i="3"/>
  <c r="L15" i="3"/>
  <c r="K15" i="3"/>
  <c r="J15" i="3"/>
  <c r="I15" i="3"/>
  <c r="H15" i="3"/>
  <c r="G15" i="3"/>
  <c r="N14" i="3"/>
  <c r="L14" i="3"/>
  <c r="K14" i="3"/>
  <c r="J14" i="3"/>
  <c r="I14" i="3"/>
  <c r="H14" i="3"/>
  <c r="G14" i="3"/>
  <c r="N13" i="3"/>
  <c r="L13" i="3"/>
  <c r="K13" i="3"/>
  <c r="J13" i="3"/>
  <c r="I13" i="3"/>
  <c r="H13" i="3"/>
  <c r="G13" i="3"/>
  <c r="N12" i="3"/>
  <c r="L12" i="3"/>
  <c r="K12" i="3"/>
  <c r="J12" i="3"/>
  <c r="I12" i="3"/>
  <c r="H12" i="3"/>
  <c r="G12" i="3"/>
  <c r="N11" i="3"/>
  <c r="L11" i="3"/>
  <c r="K11" i="3"/>
  <c r="J11" i="3"/>
  <c r="I11" i="3"/>
  <c r="H11" i="3"/>
  <c r="G11" i="3"/>
  <c r="N10" i="3"/>
  <c r="L10" i="3"/>
  <c r="K10" i="3"/>
  <c r="J10" i="3"/>
  <c r="I10" i="3"/>
  <c r="H10" i="3"/>
  <c r="G10" i="3"/>
  <c r="N9" i="3"/>
  <c r="L9" i="3"/>
  <c r="K9" i="3"/>
  <c r="J9" i="3"/>
  <c r="I9" i="3"/>
  <c r="H9" i="3"/>
  <c r="G9" i="3"/>
  <c r="N8" i="3"/>
  <c r="L8" i="3"/>
  <c r="K8" i="3"/>
  <c r="J8" i="3"/>
  <c r="I8" i="3"/>
  <c r="H8" i="3"/>
  <c r="G8" i="3"/>
  <c r="N7" i="3"/>
  <c r="L7" i="3"/>
  <c r="K7" i="3"/>
  <c r="J7" i="3"/>
  <c r="I7" i="3"/>
  <c r="H7" i="3"/>
  <c r="G7" i="3"/>
  <c r="N6" i="3"/>
  <c r="L6" i="3"/>
  <c r="K6" i="3"/>
  <c r="J6" i="3"/>
  <c r="I6" i="3"/>
  <c r="H6" i="3"/>
  <c r="G6" i="3"/>
  <c r="N5" i="3"/>
  <c r="L5" i="3"/>
  <c r="K5" i="3"/>
  <c r="J5" i="3"/>
  <c r="I5" i="3"/>
  <c r="H5" i="3"/>
  <c r="G5" i="3"/>
  <c r="N4" i="3"/>
  <c r="L4" i="3"/>
  <c r="K4" i="3"/>
  <c r="J4" i="3"/>
  <c r="I4" i="3"/>
  <c r="H4" i="3"/>
  <c r="G4" i="3"/>
  <c r="N3" i="3"/>
  <c r="L3" i="3"/>
  <c r="K3" i="3"/>
  <c r="J3" i="3"/>
  <c r="I3" i="3"/>
  <c r="H3" i="3"/>
  <c r="G3" i="3"/>
  <c r="N2" i="3"/>
  <c r="L2" i="3"/>
  <c r="K2" i="3"/>
  <c r="J2" i="3"/>
  <c r="I2" i="3"/>
  <c r="H2" i="3"/>
  <c r="G2" i="3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<sst xmlns="http://schemas.openxmlformats.org/spreadsheetml/2006/main" count="195" uniqueCount="96">
  <si>
    <t>LengthBaffle</t>
  </si>
  <si>
    <t>Test #</t>
  </si>
  <si>
    <t>IoS</t>
  </si>
  <si>
    <t>dp</t>
  </si>
  <si>
    <t>PosBaffle = NPI/2</t>
  </si>
  <si>
    <t>1 Baffle located at the bottom</t>
  </si>
  <si>
    <t>mean frac</t>
  </si>
  <si>
    <t>Mesh: 100 x 40</t>
  </si>
  <si>
    <t>Domain 10 x 0.2</t>
  </si>
  <si>
    <t>velocity (U_IN) 0.5</t>
  </si>
  <si>
    <t>Convergeerde niet, telkens 100 iteraties</t>
  </si>
  <si>
    <t>Mesh: 200 x 80</t>
  </si>
  <si>
    <t>Mesh: 300 x 120</t>
  </si>
  <si>
    <t>velocity (U_IN) 0.1</t>
  </si>
  <si>
    <t>velocity (U_IN) 0.2</t>
  </si>
  <si>
    <t>0.1 NPJ</t>
  </si>
  <si>
    <t>0.15 NPJ</t>
  </si>
  <si>
    <t>0.2 NPJ</t>
  </si>
  <si>
    <t>0.25 NPJ</t>
  </si>
  <si>
    <t>0.3 NPJ</t>
  </si>
  <si>
    <t>0.35 NPJ</t>
  </si>
  <si>
    <t>0.4 NPJ</t>
  </si>
  <si>
    <t>0.45 NPJ</t>
  </si>
  <si>
    <t>0.5 NPJ</t>
  </si>
  <si>
    <t>0.55 NPJ</t>
  </si>
  <si>
    <t>0.6 NPJ</t>
  </si>
  <si>
    <t>0.65 NPJ</t>
  </si>
  <si>
    <t>0.7 NPJ</t>
  </si>
  <si>
    <t>Convergeerde niet, steeds 100 iteraties</t>
  </si>
  <si>
    <t>1 Baffle located at the bottom, 1 baffle located at the top</t>
  </si>
  <si>
    <t>PosBaffleUp = variable</t>
  </si>
  <si>
    <t>LengthBaffle = 0.5*NPJ</t>
  </si>
  <si>
    <t>Positie baffle Up</t>
  </si>
  <si>
    <t>0.115 * NPI</t>
  </si>
  <si>
    <t>PosBaffleLow = 0,1*NPI  = 20 gridcels</t>
  </si>
  <si>
    <t>gridcels</t>
  </si>
  <si>
    <t>-</t>
  </si>
  <si>
    <t>U_in = 0,2</t>
  </si>
  <si>
    <t>dP</t>
  </si>
  <si>
    <t>time</t>
  </si>
  <si>
    <t>D IoS</t>
  </si>
  <si>
    <t>NPI = 50</t>
  </si>
  <si>
    <t>NPJ = 20</t>
  </si>
  <si>
    <t>6 sec</t>
  </si>
  <si>
    <t>NPI = 100</t>
  </si>
  <si>
    <t>NPJ = 40</t>
  </si>
  <si>
    <t>32 sec</t>
  </si>
  <si>
    <t>NPI = 150</t>
  </si>
  <si>
    <t>NPJ = 60</t>
  </si>
  <si>
    <t>80 sec</t>
  </si>
  <si>
    <t>NPI = 200</t>
  </si>
  <si>
    <t>NPJ = 80</t>
  </si>
  <si>
    <t>145 sec</t>
  </si>
  <si>
    <t>NPI = 250</t>
  </si>
  <si>
    <t>NPJ = 100</t>
  </si>
  <si>
    <t>237 sec</t>
  </si>
  <si>
    <t>NPI = 300</t>
  </si>
  <si>
    <t>NPJ = 120</t>
  </si>
  <si>
    <t>360 sec</t>
  </si>
  <si>
    <t>0.120 * NPI</t>
  </si>
  <si>
    <t>0.150 * NPI</t>
  </si>
  <si>
    <t>IoS*dp</t>
  </si>
  <si>
    <t>0.125 * NPI</t>
  </si>
  <si>
    <t>0.200 * NPI</t>
  </si>
  <si>
    <t>0.250 * NPI</t>
  </si>
  <si>
    <t>0.300 * NPI</t>
  </si>
  <si>
    <t>0.350 * NPI</t>
  </si>
  <si>
    <t>0.400 * NPI</t>
  </si>
  <si>
    <t>0.500 * NPI</t>
  </si>
  <si>
    <t>0.600 * NPI</t>
  </si>
  <si>
    <t>0.700 * NPI</t>
  </si>
  <si>
    <t>0.800 * NPI</t>
  </si>
  <si>
    <t>0.900 * NPI</t>
  </si>
  <si>
    <t>Row Labels</t>
  </si>
  <si>
    <t>Grand Total</t>
  </si>
  <si>
    <t>Sum of IoS</t>
  </si>
  <si>
    <t>abs(dp)</t>
  </si>
  <si>
    <t>Sum of abs(dp)</t>
  </si>
  <si>
    <t>Nor(IoS*dp)</t>
  </si>
  <si>
    <t>Sum of Nor(IoS*dp)</t>
  </si>
  <si>
    <t>nor(IoS)</t>
  </si>
  <si>
    <t>nor(dp)</t>
  </si>
  <si>
    <t>nor(IoS) + nor(dp)</t>
  </si>
  <si>
    <t>IoS * dp</t>
  </si>
  <si>
    <t>IoS + dp</t>
  </si>
  <si>
    <t>nor(IoS * dp)</t>
  </si>
  <si>
    <t>nor(IoS + dp)</t>
  </si>
  <si>
    <t>Sum of nor(IoS * dp)</t>
  </si>
  <si>
    <t>Sum of nor(IoS + dp)</t>
  </si>
  <si>
    <t>dp*L</t>
  </si>
  <si>
    <t>nor(dp*L)</t>
  </si>
  <si>
    <t>Sum of nor(dp*L)</t>
  </si>
  <si>
    <t>sim time [s]</t>
  </si>
  <si>
    <t>Diameter [m]</t>
  </si>
  <si>
    <t>U_in = 0,1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</si>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</sst>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[Results_Up_Down_Baffle.xlsx]LengthBaffle!PivotTable3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LengthBaffle!$E$21</c:f>
              <c:strCache>
                <c:ptCount val="1"/>
                <c:pt idx="0">
                  <c:v>Sum of nor(IoS * dp)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LengthBaffle!$D$22:$D$33</c:f>
              <c:strCache>
                <c:ptCount val="11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</c:strCache>
            </c:strRef>
          </c:cat>
          <c:val>
            <c:numRef>
              <c:f>LengthBaffle!$E$22:$E$33</c:f>
              <c:numCache>
                <c:formatCode>General</c:formatCode>
                <c:ptCount val="11"/>
                <c:pt idx="0">
                  <c:v>1</c:v>
                </c:pt>
                <c:pt idx="1">
                  <c:v>0.98991713271012771</c:v>
                </c:pt>
                <c:pt idx="2">
                  <c:v>0.96362819937135136</c:v>
                </c:pt>
                <c:pt idx="3">
                  <c:v>0.92207889401423293</c:v>
                </c:pt>
                <c:pt idx="4">
                  <c:v>0.87187546774434965</c:v>
                </c:pt>
                <c:pt idx="5">
                  <c:v>0.82905389775618776</c:v>
                </c:pt>
                <c:pt idx="6">
                  <c:v>0.79138261827978928</c:v>
                </c:pt>
                <c:pt idx="7">
                  <c:v>0.75873236178579695</c:v>
                </c:pt>
                <c:pt idx="8">
                  <c:v>0.74058047924235604</c:v>
                </c:pt>
                <c:pt idx="9">
                  <c:v>0.73155216284987268</c:v>
                </c:pt>
                <c:pt idx="10">
                  <c:v>0.72357839735477814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LengthBaffle!$F$21</c:f>
              <c:strCache>
                <c:ptCount val="1"/>
                <c:pt idx="0">
                  <c:v>Sum of nor(IoS + 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LengthBaffle!$D$22:$D$33</c:f>
              <c:strCache>
                <c:ptCount val="11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</c:strCache>
            </c:strRef>
          </c:cat>
          <c:val>
            <c:numRef>
              <c:f>LengthBaffle!$F$22:$F$33</c:f>
              <c:numCache>
                <c:formatCode>General</c:formatCode>
                <c:ptCount val="11"/>
                <c:pt idx="0">
                  <c:v>1</c:v>
                </c:pt>
                <c:pt idx="1">
                  <c:v>0.96143122676579928</c:v>
                </c:pt>
                <c:pt idx="2">
                  <c:v>0.90311338289962817</c:v>
                </c:pt>
                <c:pt idx="3">
                  <c:v>0.82783457249070636</c:v>
                </c:pt>
                <c:pt idx="4">
                  <c:v>0.74721189591078063</c:v>
                </c:pt>
                <c:pt idx="5">
                  <c:v>0.67193308550185871</c:v>
                </c:pt>
                <c:pt idx="6">
                  <c:v>0.60478624535315995</c:v>
                </c:pt>
                <c:pt idx="7">
                  <c:v>0.54739776951672869</c:v>
                </c:pt>
                <c:pt idx="8">
                  <c:v>0.50697026022304836</c:v>
                </c:pt>
                <c:pt idx="9">
                  <c:v>0.48443308550185876</c:v>
                </c:pt>
                <c:pt idx="10">
                  <c:v>0.48303903345724908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432"/>
        <c:axId val="237555688"/>
      </c:lineChart>
      <c:catAx>
        <c:axId val="2375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5688"/>
        <c:crosses val="autoZero"/>
        <c:auto val="1"/>
        <c:lblAlgn val="ctr"/>
        <c:lblOffset val="100"/>
        <c:noMultiLvlLbl val="0"/>
      </c:catAx>
      <c:valAx>
        <c:axId val="2375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[Results_Up_Down_Baffle.xlsx]Baffle_Down_Up!PivotTable1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Baffle_Down_Up!$C$38</c:f>
              <c:strCache>
                <c:ptCount val="1"/>
                <c:pt idx="0">
                  <c:v>Sum of 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Baffle_Down_Up!$B$39:$B$53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Baffle_Down_Up!$C$39:$C$53</c:f>
              <c:numCache>
                <c:formatCode>General</c:formatCode>
                <c:ptCount val="14"/>
                <c:pt idx="0">
                  <c:v>4.0899999999999999E-3</c:v>
                </c:pt>
                <c:pt idx="1">
                  <c:v>5.2199999999999998E-3</c:v>
                </c:pt>
                <c:pt idx="2">
                  <c:v>6.3899999999999998E-3</c:v>
                </c:pt>
                <c:pt idx="3">
                  <c:v>1.2200000000000001E-2</c:v>
                </c:pt>
                <c:pt idx="4">
                  <c:v>2.4199999999999999E-2</c:v>
                </c:pt>
                <c:pt idx="5">
                  <c:v>2.7E-2</c:v>
                </c:pt>
                <c:pt idx="6">
                  <c:v>2.7799999999999998E-2</c:v>
                </c:pt>
                <c:pt idx="7">
                  <c:v>2.7799999999999998E-2</c:v>
                </c:pt>
                <c:pt idx="8">
                  <c:v>2.8000000000000001E-2</c:v>
                </c:pt>
                <c:pt idx="9">
                  <c:v>2.8400000000000002E-2</c:v>
                </c:pt>
                <c:pt idx="10">
                  <c:v>2.92E-2</c:v>
                </c:pt>
                <c:pt idx="11">
                  <c:v>3.04E-2</c:v>
                </c:pt>
                <c:pt idx="12">
                  <c:v>3.1600000000000003E-2</c:v>
                </c:pt>
                <c:pt idx="13">
                  <c:v>3.0200000000000001E-2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Baffle_Down_Up!$D$38</c:f>
              <c:strCache>
                <c:ptCount val="1"/>
                <c:pt idx="0">
                  <c:v>Sum of abs(dp)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Baffle_Down_Up!$B$39:$B$53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Baffle_Down_Up!$D$39:$D$53</c:f>
              <c:numCache>
                <c:formatCode>General</c:formatCode>
                <c:ptCount val="14"/>
                <c:pt idx="0">
                  <c:v>0.28499999999999998</c:v>
                </c:pt>
                <c:pt idx="1">
                  <c:v>0.25900000000000001</c:v>
                </c:pt>
                <c:pt idx="2">
                  <c:v>0.24299999999999999</c:v>
                </c:pt>
                <c:pt idx="3">
                  <c:v>0.21199999999999999</c:v>
                </c:pt>
                <c:pt idx="4">
                  <c:v>0.20399999999999999</c:v>
                </c:pt>
                <c:pt idx="5">
                  <c:v>0.19</c:v>
                </c:pt>
                <c:pt idx="6">
                  <c:v>0.18099999999999999</c:v>
                </c:pt>
                <c:pt idx="7">
                  <c:v>0.17399999999999999</c:v>
                </c:pt>
                <c:pt idx="8">
                  <c:v>0.16800000000000001</c:v>
                </c:pt>
                <c:pt idx="9">
                  <c:v>0.158</c:v>
                </c:pt>
                <c:pt idx="10">
                  <c:v>0.14799999999999999</c:v>
                </c:pt>
                <c:pt idx="11">
                  <c:v>0.13900000000000001</c:v>
                </c:pt>
                <c:pt idx="12">
                  <c:v>0.129</c:v>
                </c:pt>
                <c:pt idx="13">
                  <c:v>0.121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58824"/>
        <c:axId val="237561176"/>
      </c:lineChart>
      <c:catAx>
        <c:axId val="2375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176"/>
        <c:crosses val="autoZero"/>
        <c:auto val="1"/>
        <c:lblAlgn val="ctr"/>
        <c:lblOffset val="100"/>
        <c:noMultiLvlLbl val="0"/>
      </c:catAx>
      <c:valAx>
        <c:axId val="2375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[Results_Up_Down_Baffle.xlsx]Baffle_Down_Up!PivotTable2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</a:t>
            </a:r>
            <a:r>
              <a:rPr lang="en-GB" baseline="0"/>
              <a:t>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Baffle_Down_Up!$J$38</c:f>
              <c:strCache>
                <c:ptCount val="1"/>
                <c:pt idx="0">
                  <c:v>Sum of nor(dp*L)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Baffle_Down_Up!$I$39:$I$53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Baffle_Down_Up!$J$39:$J$53</c:f>
              <c:numCache>
                <c:formatCode>General</c:formatCode>
                <c:ptCount val="14"/>
                <c:pt idx="0">
                  <c:v>1</c:v>
                </c:pt>
                <c:pt idx="1">
                  <c:v>0.92990616075071408</c:v>
                </c:pt>
                <c:pt idx="2">
                  <c:v>0.89228886168910659</c:v>
                </c:pt>
                <c:pt idx="3">
                  <c:v>0.86495308037535701</c:v>
                </c:pt>
                <c:pt idx="4">
                  <c:v>0.9987760097919216</c:v>
                </c:pt>
                <c:pt idx="5">
                  <c:v>1.0852713178294575</c:v>
                </c:pt>
                <c:pt idx="6">
                  <c:v>1.1815585475316199</c:v>
                </c:pt>
                <c:pt idx="7">
                  <c:v>1.2778457772337821</c:v>
                </c:pt>
                <c:pt idx="8">
                  <c:v>1.3708690330477358</c:v>
                </c:pt>
                <c:pt idx="9">
                  <c:v>1.5471236230110161</c:v>
                </c:pt>
                <c:pt idx="10">
                  <c:v>1.6907384740922073</c:v>
                </c:pt>
                <c:pt idx="11">
                  <c:v>1.8147694818441455</c:v>
                </c:pt>
                <c:pt idx="12">
                  <c:v>1.8947368421052633</c:v>
                </c:pt>
                <c:pt idx="13">
                  <c:v>1.9747042023663812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Baffle_Down_Up!$K$38</c:f>
              <c:strCache>
                <c:ptCount val="1"/>
                <c:pt idx="0">
                  <c:v>Sum of Nor(IoS*dp)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Baffle_Down_Up!$I$39:$I$53</c:f>
              <c:strCache>
                <c:ptCount val="1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</c:strCache>
            </c:strRef>
          </c:cat>
          <c:val>
            <c:numRef>
              <c:f>Baffle_Down_Up!$K$39:$K$53</c:f>
              <c:numCache>
                <c:formatCode>General</c:formatCode>
                <c:ptCount val="14"/>
                <c:pt idx="0">
                  <c:v>1</c:v>
                </c:pt>
                <c:pt idx="1">
                  <c:v>1.1598507270621543</c:v>
                </c:pt>
                <c:pt idx="2">
                  <c:v>1.332106549993566</c:v>
                </c:pt>
                <c:pt idx="3">
                  <c:v>2.2188478531291556</c:v>
                </c:pt>
                <c:pt idx="4">
                  <c:v>4.2352335606743026</c:v>
                </c:pt>
                <c:pt idx="5">
                  <c:v>4.4009779951100247</c:v>
                </c:pt>
                <c:pt idx="6">
                  <c:v>4.3167331531763393</c:v>
                </c:pt>
                <c:pt idx="7">
                  <c:v>4.1497876721142708</c:v>
                </c:pt>
                <c:pt idx="8">
                  <c:v>4.0355166645219418</c:v>
                </c:pt>
                <c:pt idx="9">
                  <c:v>3.8495260155278177</c:v>
                </c:pt>
                <c:pt idx="10">
                  <c:v>3.7074593574400554</c:v>
                </c:pt>
                <c:pt idx="11">
                  <c:v>3.6251018744906283</c:v>
                </c:pt>
                <c:pt idx="12">
                  <c:v>3.4971046197400604</c:v>
                </c:pt>
                <c:pt idx="13">
                  <c:v>3.1349032728520574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61960"/>
        <c:axId val="237562744"/>
      </c:lineChart>
      <c:catAx>
        <c:axId val="2375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2744"/>
        <c:crosses val="autoZero"/>
        <c:auto val="1"/>
        <c:lblAlgn val="ctr"/>
        <c:lblOffset val="100"/>
        <c:noMultiLvlLbl val="0"/>
      </c:catAx>
      <c:valAx>
        <c:axId val="2375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19</xdr:row>
      <xdr:rowOff>45720</xdr:rowOff>
    </xdr:from>
    <xdr:to>
      <xdr:col>14</xdr:col>
      <xdr:colOff>563880</xdr:colOff>
      <xdr:row>34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19</xdr:row>
      <xdr:rowOff>114300</xdr:rowOff>
    </xdr:from>
    <xdr:to>
      <xdr:col>7</xdr:col>
      <xdr:colOff>84667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819572</xdr:colOff>
      <xdr:row>16</xdr:row>
      <xdr:rowOff>50800</xdr:rowOff>
    </xdr:from>
    <xdr:to>
      <xdr:col>12</xdr:col>
      <xdr:colOff>677333</xdr:colOff>
      <xdr:row>34</xdr:row>
      <xdr:rowOff>4233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95.511395717593" createdVersion="5" refreshedVersion="5" minRefreshableVersion="3" recordCount="14">
  <cacheSource type="worksheet">
    <worksheetSource ref="C1:N15" sheet="Baffle_Down_Up"/>
  </cacheSource>
  <cacheFields count="12">
    <cacheField name="gridcels" numFmtId="0">
      <sharedItems containsSemiMixedTypes="0" containsString="0" containsNumber="1" containsInteger="1" minValue="23" maxValue="180" count="14">
        <n v="23"/>
        <n v="24"/>
        <n v="25"/>
        <n v="30"/>
        <n v="40"/>
        <n v="50"/>
        <n v="60"/>
        <n v="70"/>
        <n v="80"/>
        <n v="100"/>
        <n v="120"/>
        <n v="140"/>
        <n v="160"/>
        <n v="180"/>
      </sharedItems>
    </cacheField>
    <cacheField name="IoS" numFmtId="11">
      <sharedItems containsSemiMixedTypes="0" containsString="0" containsNumber="1" minValue="4.0899999999999999E-3" maxValue="3.1600000000000003E-2"/>
    </cacheField>
    <cacheField name="dp" numFmtId="11">
      <sharedItems containsSemiMixedTypes="0" containsString="0" containsNumber="1" minValue="-0.28499999999999998" maxValue="-0.121"/>
    </cacheField>
    <cacheField name="mean frac" numFmtId="11">
      <sharedItems containsSemiMixedTypes="0" containsString="0" containsNumber="1" minValue="-0.48799999999999999" maxValue="0.52"/>
    </cacheField>
    <cacheField name="abs(dp)" numFmtId="11">
      <sharedItems containsSemiMixedTypes="0" containsString="0" containsNumber="1" minValue="0.121" maxValue="0.28499999999999998"/>
    </cacheField>
    <cacheField name="IoS*dp" numFmtId="11">
      <sharedItems containsSemiMixedTypes="0" containsString="0" containsNumber="1" minValue="1.1656499999999998E-3" maxValue="5.13E-3"/>
    </cacheField>
    <cacheField name="Nor(IoS*dp)" numFmtId="11">
      <sharedItems containsSemiMixedTypes="0" containsString="0" containsNumber="1" minValue="1" maxValue="4.4009779951100247"/>
    </cacheField>
    <cacheField name="nor(IoS)" numFmtId="11">
      <sharedItems containsSemiMixedTypes="0" containsString="0" containsNumber="1" minValue="1" maxValue="7.7261613691931554"/>
    </cacheField>
    <cacheField name="nor(dp)" numFmtId="11">
      <sharedItems containsSemiMixedTypes="0" containsString="0" containsNumber="1" minValue="0.42456140350877197" maxValue="1"/>
    </cacheField>
    <cacheField name="nor(IoS) + nor(dp)" numFmtId="11">
      <sharedItems containsSemiMixedTypes="0" containsString="0" containsNumber="1" minValue="1" maxValue="4.089396474070262"/>
    </cacheField>
    <cacheField name="dp*L" numFmtId="11">
      <sharedItems containsSemiMixedTypes="0" containsString="0" containsNumber="1" minValue="10.6" maxValue="24.2"/>
    </cacheField>
    <cacheField name="nor(dp*L)" numFmtId="11">
      <sharedItems containsSemiMixedTypes="0" containsString="0" containsNumber="1" minValue="0.86495308037535701" maxValue="1.97470420236638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95.511396064816" createdVersion="5" refreshedVersion="5" minRefreshableVersion="3" recordCount="11">
  <cacheSource type="worksheet">
    <worksheetSource ref="C1:J12" sheet="LengthBaffle"/>
  </cacheSource>
  <cacheFields count="8">
    <cacheField name="LengthBaffle" numFmtId="0">
      <sharedItems containsSemiMixedTypes="0" containsString="0" containsNumber="1" containsInteger="1" minValue="8" maxValue="48" count="11">
        <n v="8"/>
        <n v="12"/>
        <n v="16"/>
        <n v="20"/>
        <n v="24"/>
        <n v="28"/>
        <n v="32"/>
        <n v="36"/>
        <n v="40"/>
        <n v="44"/>
        <n v="48"/>
      </sharedItems>
    </cacheField>
    <cacheField name="IoS" numFmtId="0">
      <sharedItems containsSemiMixedTypes="0" containsString="0" containsNumber="1" minValue="9.0899999999999995E-2" maxValue="0.39300000000000002"/>
    </cacheField>
    <cacheField name="dp" numFmtId="0">
      <sharedItems containsSemiMixedTypes="0" containsString="0" containsNumber="1" minValue="-0.11700000000000001" maxValue="-3.7400000000000003E-2"/>
    </cacheField>
    <cacheField name="mean frac" numFmtId="0">
      <sharedItems containsSemiMixedTypes="0" containsString="0" containsNumber="1" minValue="0.48699999999999999" maxValue="0.503"/>
    </cacheField>
    <cacheField name="IoS * dp" numFmtId="0">
      <sharedItems containsSemiMixedTypes="0" containsString="0" containsNumber="1" minValue="1.06353E-2" maxValue="1.4698200000000002E-2"/>
    </cacheField>
    <cacheField name="IoS + dp" numFmtId="0">
      <sharedItems containsSemiMixedTypes="0" containsString="0" containsNumber="1" minValue="0.2079" maxValue="0.4304"/>
    </cacheField>
    <cacheField name="nor(IoS * dp)" numFmtId="0">
      <sharedItems containsSemiMixedTypes="0" containsString="0" containsNumber="1" minValue="0.72357839735477814" maxValue="1"/>
    </cacheField>
    <cacheField name="nor(IoS + dp)" numFmtId="0">
      <sharedItems containsSemiMixedTypes="0" containsString="0" containsNumber="1" minValue="0.4830390334572490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195.511396296293" createdVersion="5" refreshedVersion="5" minRefreshableVersion="3" recordCount="14">
  <cacheSource type="worksheet">
    <worksheetSource ref="C1:I15" sheet="Baffle_Down_Up"/>
  </cacheSource>
  <cacheFields count="7">
    <cacheField name="gridcels" numFmtId="0">
      <sharedItems containsSemiMixedTypes="0" containsString="0" containsNumber="1" containsInteger="1" minValue="0" maxValue="180" count="15">
        <n v="23"/>
        <n v="24"/>
        <n v="25"/>
        <n v="30"/>
        <n v="40"/>
        <n v="50"/>
        <n v="60"/>
        <n v="70"/>
        <n v="80"/>
        <n v="100"/>
        <n v="120"/>
        <n v="140"/>
        <n v="160"/>
        <n v="180"/>
        <n v="0" u="1"/>
      </sharedItems>
    </cacheField>
    <cacheField name="IoS" numFmtId="11">
      <sharedItems containsSemiMixedTypes="0" containsString="0" containsNumber="1" minValue="4.0899999999999999E-3" maxValue="3.1600000000000003E-2"/>
    </cacheField>
    <cacheField name="dp" numFmtId="11">
      <sharedItems containsSemiMixedTypes="0" containsString="0" containsNumber="1" minValue="-0.28499999999999998" maxValue="-0.121"/>
    </cacheField>
    <cacheField name="mean frac" numFmtId="11">
      <sharedItems containsSemiMixedTypes="0" containsString="0" containsNumber="1" minValue="-0.48799999999999999" maxValue="0.52"/>
    </cacheField>
    <cacheField name="abs(dp)" numFmtId="11">
      <sharedItems containsSemiMixedTypes="0" containsString="0" containsNumber="1" minValue="0.121" maxValue="0.28499999999999998"/>
    </cacheField>
    <cacheField name="IoS*dp" numFmtId="11">
      <sharedItems containsSemiMixedTypes="0" containsString="0" containsNumber="1" minValue="1.1656499999999998E-3" maxValue="5.13E-3"/>
    </cacheField>
    <cacheField name="Nor(IoS*dp)" numFmtId="11">
      <sharedItems containsSemiMixedTypes="0" containsString="0" containsNumber="1" minValue="1" maxValue="4.4009779951100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4.0899999999999999E-3"/>
    <n v="-0.28499999999999998"/>
    <n v="0.52"/>
    <n v="0.28499999999999998"/>
    <n v="1.1656499999999998E-3"/>
    <n v="1"/>
    <n v="1"/>
    <n v="1"/>
    <n v="1"/>
    <n v="12.254999999999999"/>
    <n v="1"/>
  </r>
  <r>
    <x v="1"/>
    <n v="5.2199999999999998E-3"/>
    <n v="-0.25900000000000001"/>
    <n v="0.49199999999999999"/>
    <n v="0.25900000000000001"/>
    <n v="1.35198E-3"/>
    <n v="1.1598507270621543"/>
    <n v="1.2762836185819071"/>
    <n v="0.90877192982456156"/>
    <n v="1.0925277742032344"/>
    <n v="11.396000000000001"/>
    <n v="0.92990616075071408"/>
  </r>
  <r>
    <x v="2"/>
    <n v="6.3899999999999998E-3"/>
    <n v="-0.24299999999999999"/>
    <n v="0.48799999999999999"/>
    <n v="0.24299999999999999"/>
    <n v="1.55277E-3"/>
    <n v="1.332106549993566"/>
    <n v="1.5623471882640587"/>
    <n v="0.85263157894736852"/>
    <n v="1.2074893836057137"/>
    <n v="10.935"/>
    <n v="0.89228886168910659"/>
  </r>
  <r>
    <x v="3"/>
    <n v="1.2200000000000001E-2"/>
    <n v="-0.21199999999999999"/>
    <n v="-0.48799999999999999"/>
    <n v="0.21199999999999999"/>
    <n v="2.5864E-3"/>
    <n v="2.2188478531291556"/>
    <n v="2.9828850855745723"/>
    <n v="0.74385964912280711"/>
    <n v="1.8633723673486897"/>
    <n v="10.6"/>
    <n v="0.86495308037535701"/>
  </r>
  <r>
    <x v="4"/>
    <n v="2.4199999999999999E-2"/>
    <n v="-0.20399999999999999"/>
    <n v="0.48699999999999999"/>
    <n v="0.20399999999999999"/>
    <n v="4.9367999999999999E-3"/>
    <n v="4.2352335606743026"/>
    <n v="5.9168704156479217"/>
    <n v="0.71578947368421053"/>
    <n v="3.3163299446660659"/>
    <n v="12.239999999999998"/>
    <n v="0.9987760097919216"/>
  </r>
  <r>
    <x v="5"/>
    <n v="2.7E-2"/>
    <n v="-0.19"/>
    <n v="0.48699999999999999"/>
    <n v="0.19"/>
    <n v="5.13E-3"/>
    <n v="4.4009779951100247"/>
    <n v="6.6014669926650367"/>
    <n v="0.66666666666666674"/>
    <n v="3.6340668296658518"/>
    <n v="13.3"/>
    <n v="1.0852713178294575"/>
  </r>
  <r>
    <x v="6"/>
    <n v="2.7799999999999998E-2"/>
    <n v="-0.18099999999999999"/>
    <n v="0.48599999999999999"/>
    <n v="0.18099999999999999"/>
    <n v="5.0317999999999995E-3"/>
    <n v="4.3167331531763393"/>
    <n v="6.7970660146699267"/>
    <n v="0.6350877192982457"/>
    <n v="3.716076866984086"/>
    <n v="14.48"/>
    <n v="1.1815585475316199"/>
  </r>
  <r>
    <x v="7"/>
    <n v="2.7799999999999998E-2"/>
    <n v="-0.17399999999999999"/>
    <n v="0.48499999999999999"/>
    <n v="0.17399999999999999"/>
    <n v="4.837199999999999E-3"/>
    <n v="4.1497876721142708"/>
    <n v="6.7970660146699267"/>
    <n v="0.61052631578947369"/>
    <n v="3.7037961652297002"/>
    <n v="15.659999999999998"/>
    <n v="1.2778457772337821"/>
  </r>
  <r>
    <x v="8"/>
    <n v="2.8000000000000001E-2"/>
    <n v="-0.16800000000000001"/>
    <n v="0.48499999999999999"/>
    <n v="0.16800000000000001"/>
    <n v="4.7040000000000007E-3"/>
    <n v="4.0355166645219418"/>
    <n v="6.8459657701711496"/>
    <n v="0.58947368421052637"/>
    <n v="3.717719727190838"/>
    <n v="16.8"/>
    <n v="1.3708690330477358"/>
  </r>
  <r>
    <x v="9"/>
    <n v="2.8400000000000002E-2"/>
    <n v="-0.158"/>
    <n v="0.48299999999999998"/>
    <n v="0.158"/>
    <n v="4.4872000000000002E-3"/>
    <n v="3.8495260155278177"/>
    <n v="6.9437652811735946"/>
    <n v="0.55438596491228076"/>
    <n v="3.7490756230429376"/>
    <n v="18.96"/>
    <n v="1.5471236230110161"/>
  </r>
  <r>
    <x v="10"/>
    <n v="2.92E-2"/>
    <n v="-0.14799999999999999"/>
    <n v="0.48199999999999998"/>
    <n v="0.14799999999999999"/>
    <n v="4.3216000000000001E-3"/>
    <n v="3.7074593574400554"/>
    <n v="7.1393643031784846"/>
    <n v="0.51929824561403515"/>
    <n v="3.8293312743962598"/>
    <n v="20.72"/>
    <n v="1.6907384740922073"/>
  </r>
  <r>
    <x v="11"/>
    <n v="3.04E-2"/>
    <n v="-0.13900000000000001"/>
    <n v="0.48"/>
    <n v="0.13900000000000001"/>
    <n v="4.2256000000000004E-3"/>
    <n v="3.6251018744906283"/>
    <n v="7.4327628361858196"/>
    <n v="0.48771929824561411"/>
    <n v="3.9602410672157169"/>
    <n v="22.240000000000002"/>
    <n v="1.8147694818441455"/>
  </r>
  <r>
    <x v="12"/>
    <n v="3.1600000000000003E-2"/>
    <n v="-0.129"/>
    <n v="0.48"/>
    <n v="0.129"/>
    <n v="4.0764000000000009E-3"/>
    <n v="3.4971046197400604"/>
    <n v="7.7261613691931554"/>
    <n v="0.4526315789473685"/>
    <n v="4.089396474070262"/>
    <n v="23.22"/>
    <n v="1.8947368421052633"/>
  </r>
  <r>
    <x v="13"/>
    <n v="3.0200000000000001E-2"/>
    <n v="-0.121"/>
    <n v="0.48599999999999999"/>
    <n v="0.121"/>
    <n v="3.6542000000000002E-3"/>
    <n v="3.1349032728520574"/>
    <n v="7.3838630806845966"/>
    <n v="0.42456140350877197"/>
    <n v="3.9042122420966843"/>
    <n v="24.2"/>
    <n v="1.97470420236638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n v="0.39300000000000002"/>
    <n v="-3.7400000000000003E-2"/>
    <n v="0.501"/>
    <n v="1.4698200000000002E-2"/>
    <n v="0.4304"/>
    <n v="1"/>
    <n v="1"/>
  </r>
  <r>
    <x v="1"/>
    <n v="0.375"/>
    <n v="-3.8800000000000001E-2"/>
    <n v="0.502"/>
    <n v="1.455E-2"/>
    <n v="0.4138"/>
    <n v="0.98991713271012771"/>
    <n v="0.96143122676579928"/>
  </r>
  <r>
    <x v="2"/>
    <n v="0.34799999999999998"/>
    <n v="-4.07E-2"/>
    <n v="0.503"/>
    <n v="1.4163599999999998E-2"/>
    <n v="0.38869999999999999"/>
    <n v="0.96362819937135136"/>
    <n v="0.90311338289962817"/>
  </r>
  <r>
    <x v="3"/>
    <n v="0.313"/>
    <n v="-4.3299999999999998E-2"/>
    <n v="0.503"/>
    <n v="1.35529E-2"/>
    <n v="0.35630000000000001"/>
    <n v="0.92207889401423293"/>
    <n v="0.82783457249070636"/>
  </r>
  <r>
    <x v="4"/>
    <n v="0.27500000000000002"/>
    <n v="-4.6600000000000003E-2"/>
    <n v="0.503"/>
    <n v="1.2815000000000002E-2"/>
    <n v="0.3216"/>
    <n v="0.87187546774434965"/>
    <n v="0.74721189591078063"/>
  </r>
  <r>
    <x v="5"/>
    <n v="0.23799999999999999"/>
    <n v="-5.1200000000000002E-2"/>
    <n v="0.502"/>
    <n v="1.21856E-2"/>
    <n v="0.28920000000000001"/>
    <n v="0.82905389775618776"/>
    <n v="0.67193308550185871"/>
  </r>
  <r>
    <x v="6"/>
    <n v="0.20300000000000001"/>
    <n v="-5.7299999999999997E-2"/>
    <n v="0.5"/>
    <n v="1.1631900000000001E-2"/>
    <n v="0.26030000000000003"/>
    <n v="0.79138261827978928"/>
    <n v="0.60478624535315995"/>
  </r>
  <r>
    <x v="7"/>
    <n v="0.17"/>
    <n v="-6.5600000000000006E-2"/>
    <n v="0.498"/>
    <n v="1.1152000000000002E-2"/>
    <n v="0.23560000000000003"/>
    <n v="0.75873236178579695"/>
    <n v="0.54739776951672869"/>
  </r>
  <r>
    <x v="8"/>
    <n v="0.14099999999999999"/>
    <n v="-7.7200000000000005E-2"/>
    <n v="0.495"/>
    <n v="1.0885199999999999E-2"/>
    <n v="0.21820000000000001"/>
    <n v="0.74058047924235604"/>
    <n v="0.50697026022304836"/>
  </r>
  <r>
    <x v="9"/>
    <n v="0.115"/>
    <n v="-9.35E-2"/>
    <n v="0.49099999999999999"/>
    <n v="1.07525E-2"/>
    <n v="0.20850000000000002"/>
    <n v="0.73155216284987268"/>
    <n v="0.48443308550185876"/>
  </r>
  <r>
    <x v="10"/>
    <n v="9.0899999999999995E-2"/>
    <n v="-0.11700000000000001"/>
    <n v="0.48699999999999999"/>
    <n v="1.06353E-2"/>
    <n v="0.2079"/>
    <n v="0.72357839735477814"/>
    <n v="0.483039033457249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n v="4.0899999999999999E-3"/>
    <n v="-0.28499999999999998"/>
    <n v="0.52"/>
    <n v="0.28499999999999998"/>
    <n v="1.1656499999999998E-3"/>
    <n v="1"/>
  </r>
  <r>
    <x v="1"/>
    <n v="5.2199999999999998E-3"/>
    <n v="-0.25900000000000001"/>
    <n v="0.49199999999999999"/>
    <n v="0.25900000000000001"/>
    <n v="1.35198E-3"/>
    <n v="1.1598507270621543"/>
  </r>
  <r>
    <x v="2"/>
    <n v="6.3899999999999998E-3"/>
    <n v="-0.24299999999999999"/>
    <n v="0.48799999999999999"/>
    <n v="0.24299999999999999"/>
    <n v="1.55277E-3"/>
    <n v="1.332106549993566"/>
  </r>
  <r>
    <x v="3"/>
    <n v="1.2200000000000001E-2"/>
    <n v="-0.21199999999999999"/>
    <n v="-0.48799999999999999"/>
    <n v="0.21199999999999999"/>
    <n v="2.5864E-3"/>
    <n v="2.2188478531291556"/>
  </r>
  <r>
    <x v="4"/>
    <n v="2.4199999999999999E-2"/>
    <n v="-0.20399999999999999"/>
    <n v="0.48699999999999999"/>
    <n v="0.20399999999999999"/>
    <n v="4.9367999999999999E-3"/>
    <n v="4.2352335606743026"/>
  </r>
  <r>
    <x v="5"/>
    <n v="2.7E-2"/>
    <n v="-0.19"/>
    <n v="0.48699999999999999"/>
    <n v="0.19"/>
    <n v="5.13E-3"/>
    <n v="4.4009779951100247"/>
  </r>
  <r>
    <x v="6"/>
    <n v="2.7799999999999998E-2"/>
    <n v="-0.18099999999999999"/>
    <n v="0.48599999999999999"/>
    <n v="0.18099999999999999"/>
    <n v="5.0317999999999995E-3"/>
    <n v="4.3167331531763393"/>
  </r>
  <r>
    <x v="7"/>
    <n v="2.7799999999999998E-2"/>
    <n v="-0.17399999999999999"/>
    <n v="0.48499999999999999"/>
    <n v="0.17399999999999999"/>
    <n v="4.837199999999999E-3"/>
    <n v="4.1497876721142708"/>
  </r>
  <r>
    <x v="8"/>
    <n v="2.8000000000000001E-2"/>
    <n v="-0.16800000000000001"/>
    <n v="0.48499999999999999"/>
    <n v="0.16800000000000001"/>
    <n v="4.7040000000000007E-3"/>
    <n v="4.0355166645219418"/>
  </r>
  <r>
    <x v="9"/>
    <n v="2.8400000000000002E-2"/>
    <n v="-0.158"/>
    <n v="0.48299999999999998"/>
    <n v="0.158"/>
    <n v="4.4872000000000002E-3"/>
    <n v="3.8495260155278177"/>
  </r>
  <r>
    <x v="10"/>
    <n v="2.92E-2"/>
    <n v="-0.14799999999999999"/>
    <n v="0.48199999999999998"/>
    <n v="0.14799999999999999"/>
    <n v="4.3216000000000001E-3"/>
    <n v="3.7074593574400554"/>
  </r>
  <r>
    <x v="11"/>
    <n v="3.04E-2"/>
    <n v="-0.13900000000000001"/>
    <n v="0.48"/>
    <n v="0.13900000000000001"/>
    <n v="4.2256000000000004E-3"/>
    <n v="3.6251018744906283"/>
  </r>
  <r>
    <x v="12"/>
    <n v="3.1600000000000003E-2"/>
    <n v="-0.129"/>
    <n v="0.48"/>
    <n v="0.129"/>
    <n v="4.0764000000000009E-3"/>
    <n v="3.4971046197400604"/>
  </r>
  <r>
    <x v="13"/>
    <n v="3.0200000000000001E-2"/>
    <n v="-0.121"/>
    <n v="0.48599999999999999"/>
    <n v="0.121"/>
    <n v="3.6542000000000002E-3"/>
    <n v="3.13490327285205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D21:F33" firstHeaderRow="0" firstDataRow="1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r(IoS * dp)" fld="6" baseField="0" baseItem="0"/>
    <dataField name="Sum of nor(IoS + dp)" fld="7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38:K53" firstHeaderRow="0" firstDataRow="1" firstDataCol="1"/>
  <pivotFields count="1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1" showAll="0"/>
    <pivotField dataField="1" numFmtId="11" showAll="0"/>
    <pivotField numFmtId="11" showAll="0" defaultSubtotal="0"/>
    <pivotField numFmtId="11" showAll="0" defaultSubtotal="0"/>
    <pivotField numFmtId="11" showAll="0" defaultSubtotal="0"/>
    <pivotField numFmtId="11" showAll="0" defaultSubtotal="0"/>
    <pivotField dataField="1" numFmtId="11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r(dp*L)" fld="11" baseField="0" baseItem="0"/>
    <dataField name="Sum of Nor(IoS*dp)" fld="6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38:D53" firstHeaderRow="0" firstDataRow="1" firstDataCol="1"/>
  <pivotFields count="7">
    <pivotField axis="axisRow" showAll="0" sortType="ascending">
      <items count="16"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dataField="1" showAll="0" defaultSubtotal="0"/>
    <pivotField showAll="0"/>
    <pivotField numFmtId="11" showAll="0" defaultSubtota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oS" fld="1" baseField="0" baseItem="0"/>
    <dataField name="Sum of abs(dp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F8" sqref="F8"/>
    </sheetView>
  </sheetViews>
  <sheetFormatPr defaultRowHeight="14.4" x14ac:dyDescent="0.3"/>
  <cols>
    <col min="2" max="2" width="13.44140625" customWidth="1"/>
    <col min="3" max="3" width="13.21875" customWidth="1"/>
    <col min="4" max="4" width="12.5546875" bestFit="1" customWidth="1"/>
    <col min="5" max="6" width="18.6640625" bestFit="1" customWidth="1"/>
    <col min="7" max="7" width="14.33203125" bestFit="1" customWidth="1"/>
    <col min="9" max="10" width="11.33203125" bestFit="1" customWidth="1"/>
  </cols>
  <sheetData>
    <row r="1" spans="1:12" x14ac:dyDescent="0.3">
      <c r="A1" t="s">
        <v>1</v>
      </c>
      <c r="B1" t="s">
        <v>0</v>
      </c>
      <c r="C1" t="s">
        <v>0</v>
      </c>
      <c r="D1" t="s">
        <v>2</v>
      </c>
      <c r="E1" t="s">
        <v>3</v>
      </c>
      <c r="F1" t="s">
        <v>6</v>
      </c>
      <c r="G1" t="s">
        <v>83</v>
      </c>
      <c r="H1" t="s">
        <v>84</v>
      </c>
      <c r="I1" t="s">
        <v>85</v>
      </c>
      <c r="J1" t="s">
        <v>86</v>
      </c>
      <c r="L1" s="3" t="s">
        <v>4</v>
      </c>
    </row>
    <row r="2" spans="1:12" x14ac:dyDescent="0.3">
      <c r="A2">
        <v>1</v>
      </c>
      <c r="B2" t="s">
        <v>15</v>
      </c>
      <c r="C2">
        <v>8</v>
      </c>
      <c r="D2">
        <v>0.39300000000000002</v>
      </c>
      <c r="E2">
        <v>-3.7400000000000003E-2</v>
      </c>
      <c r="F2">
        <v>0.501</v>
      </c>
      <c r="G2">
        <f>D2*ABS(E2)</f>
        <v>1.4698200000000002E-2</v>
      </c>
      <c r="H2">
        <f>D2+ABS(E2)</f>
        <v>0.4304</v>
      </c>
      <c r="I2">
        <f>G2/$G$2</f>
        <v>1</v>
      </c>
      <c r="J2">
        <f>H2/$H$2</f>
        <v>1</v>
      </c>
      <c r="L2" s="3" t="s">
        <v>5</v>
      </c>
    </row>
    <row r="3" spans="1:12" x14ac:dyDescent="0.3">
      <c r="A3">
        <v>2</v>
      </c>
      <c r="B3" t="s">
        <v>16</v>
      </c>
      <c r="C3">
        <v>12</v>
      </c>
      <c r="D3">
        <v>0.375</v>
      </c>
      <c r="E3">
        <v>-3.8800000000000001E-2</v>
      </c>
      <c r="F3">
        <v>0.502</v>
      </c>
      <c r="G3">
        <f t="shared" ref="G3:G12" si="0">D3*ABS(E3)</f>
        <v>1.455E-2</v>
      </c>
      <c r="H3">
        <f t="shared" ref="H3:H12" si="1">D3+ABS(E3)</f>
        <v>0.4138</v>
      </c>
      <c r="I3">
        <f t="shared" ref="I3:I12" si="2">G3/$G$2</f>
        <v>0.98991713271012771</v>
      </c>
      <c r="J3">
        <f t="shared" ref="J3:J12" si="3">H3/$H$2</f>
        <v>0.96143122676579928</v>
      </c>
      <c r="L3" s="3" t="s">
        <v>11</v>
      </c>
    </row>
    <row r="4" spans="1:12" x14ac:dyDescent="0.3">
      <c r="A4">
        <v>3</v>
      </c>
      <c r="B4" t="s">
        <v>17</v>
      </c>
      <c r="C4">
        <v>16</v>
      </c>
      <c r="D4">
        <v>0.34799999999999998</v>
      </c>
      <c r="E4">
        <v>-4.07E-2</v>
      </c>
      <c r="F4">
        <v>0.503</v>
      </c>
      <c r="G4">
        <f t="shared" si="0"/>
        <v>1.4163599999999998E-2</v>
      </c>
      <c r="H4">
        <f t="shared" si="1"/>
        <v>0.38869999999999999</v>
      </c>
      <c r="I4">
        <f t="shared" si="2"/>
        <v>0.96362819937135136</v>
      </c>
      <c r="J4">
        <f t="shared" si="3"/>
        <v>0.90311338289962817</v>
      </c>
      <c r="L4" s="3" t="s">
        <v>8</v>
      </c>
    </row>
    <row r="5" spans="1:12" x14ac:dyDescent="0.3">
      <c r="A5">
        <v>4</v>
      </c>
      <c r="B5" t="s">
        <v>18</v>
      </c>
      <c r="C5">
        <v>20</v>
      </c>
      <c r="D5">
        <v>0.313</v>
      </c>
      <c r="E5">
        <v>-4.3299999999999998E-2</v>
      </c>
      <c r="F5">
        <v>0.503</v>
      </c>
      <c r="G5">
        <f t="shared" si="0"/>
        <v>1.35529E-2</v>
      </c>
      <c r="H5">
        <f t="shared" si="1"/>
        <v>0.35630000000000001</v>
      </c>
      <c r="I5">
        <f t="shared" si="2"/>
        <v>0.92207889401423293</v>
      </c>
      <c r="J5">
        <f t="shared" si="3"/>
        <v>0.82783457249070636</v>
      </c>
      <c r="L5" s="3" t="s">
        <v>14</v>
      </c>
    </row>
    <row r="6" spans="1:12" x14ac:dyDescent="0.3">
      <c r="A6">
        <v>5</v>
      </c>
      <c r="B6" t="s">
        <v>19</v>
      </c>
      <c r="C6">
        <v>24</v>
      </c>
      <c r="D6">
        <v>0.27500000000000002</v>
      </c>
      <c r="E6">
        <v>-4.6600000000000003E-2</v>
      </c>
      <c r="F6">
        <v>0.503</v>
      </c>
      <c r="G6">
        <f t="shared" si="0"/>
        <v>1.2815000000000002E-2</v>
      </c>
      <c r="H6">
        <f t="shared" si="1"/>
        <v>0.3216</v>
      </c>
      <c r="I6">
        <f t="shared" si="2"/>
        <v>0.87187546774434965</v>
      </c>
      <c r="J6">
        <f t="shared" si="3"/>
        <v>0.74721189591078063</v>
      </c>
      <c r="L6" s="3"/>
    </row>
    <row r="7" spans="1:12" x14ac:dyDescent="0.3">
      <c r="A7">
        <v>6</v>
      </c>
      <c r="B7" t="s">
        <v>20</v>
      </c>
      <c r="C7">
        <v>28</v>
      </c>
      <c r="D7">
        <v>0.23799999999999999</v>
      </c>
      <c r="E7">
        <v>-5.1200000000000002E-2</v>
      </c>
      <c r="F7">
        <v>0.502</v>
      </c>
      <c r="G7">
        <f t="shared" si="0"/>
        <v>1.21856E-2</v>
      </c>
      <c r="H7">
        <f t="shared" si="1"/>
        <v>0.28920000000000001</v>
      </c>
      <c r="I7">
        <f t="shared" si="2"/>
        <v>0.82905389775618776</v>
      </c>
      <c r="J7">
        <f t="shared" si="3"/>
        <v>0.67193308550185871</v>
      </c>
      <c r="L7" s="3"/>
    </row>
    <row r="8" spans="1:12" x14ac:dyDescent="0.3">
      <c r="A8">
        <v>7</v>
      </c>
      <c r="B8" t="s">
        <v>21</v>
      </c>
      <c r="C8">
        <v>32</v>
      </c>
      <c r="D8">
        <v>0.20300000000000001</v>
      </c>
      <c r="E8">
        <v>-5.7299999999999997E-2</v>
      </c>
      <c r="F8">
        <v>0.5</v>
      </c>
      <c r="G8">
        <f t="shared" si="0"/>
        <v>1.1631900000000001E-2</v>
      </c>
      <c r="H8">
        <f t="shared" si="1"/>
        <v>0.26030000000000003</v>
      </c>
      <c r="I8">
        <f t="shared" si="2"/>
        <v>0.79138261827978928</v>
      </c>
      <c r="J8">
        <f t="shared" si="3"/>
        <v>0.60478624535315995</v>
      </c>
    </row>
    <row r="9" spans="1:12" x14ac:dyDescent="0.3">
      <c r="A9">
        <v>8</v>
      </c>
      <c r="B9" t="s">
        <v>22</v>
      </c>
      <c r="C9">
        <v>36</v>
      </c>
      <c r="D9">
        <v>0.17</v>
      </c>
      <c r="E9">
        <v>-6.5600000000000006E-2</v>
      </c>
      <c r="F9">
        <v>0.498</v>
      </c>
      <c r="G9">
        <f t="shared" si="0"/>
        <v>1.1152000000000002E-2</v>
      </c>
      <c r="H9">
        <f t="shared" si="1"/>
        <v>0.23560000000000003</v>
      </c>
      <c r="I9">
        <f t="shared" si="2"/>
        <v>0.75873236178579695</v>
      </c>
      <c r="J9">
        <f t="shared" si="3"/>
        <v>0.54739776951672869</v>
      </c>
    </row>
    <row r="10" spans="1:12" x14ac:dyDescent="0.3">
      <c r="A10">
        <v>9</v>
      </c>
      <c r="B10" t="s">
        <v>23</v>
      </c>
      <c r="C10">
        <v>40</v>
      </c>
      <c r="D10">
        <v>0.14099999999999999</v>
      </c>
      <c r="E10">
        <v>-7.7200000000000005E-2</v>
      </c>
      <c r="F10">
        <v>0.495</v>
      </c>
      <c r="G10">
        <f t="shared" si="0"/>
        <v>1.0885199999999999E-2</v>
      </c>
      <c r="H10">
        <f t="shared" si="1"/>
        <v>0.21820000000000001</v>
      </c>
      <c r="I10">
        <f t="shared" si="2"/>
        <v>0.74058047924235604</v>
      </c>
      <c r="J10">
        <f t="shared" si="3"/>
        <v>0.50697026022304836</v>
      </c>
    </row>
    <row r="11" spans="1:12" x14ac:dyDescent="0.3">
      <c r="A11">
        <v>10</v>
      </c>
      <c r="B11" t="s">
        <v>24</v>
      </c>
      <c r="C11">
        <v>44</v>
      </c>
      <c r="D11">
        <v>0.115</v>
      </c>
      <c r="E11">
        <v>-9.35E-2</v>
      </c>
      <c r="F11">
        <v>0.49099999999999999</v>
      </c>
      <c r="G11">
        <f t="shared" si="0"/>
        <v>1.07525E-2</v>
      </c>
      <c r="H11">
        <f t="shared" si="1"/>
        <v>0.20850000000000002</v>
      </c>
      <c r="I11">
        <f t="shared" si="2"/>
        <v>0.73155216284987268</v>
      </c>
      <c r="J11">
        <f t="shared" si="3"/>
        <v>0.48443308550185876</v>
      </c>
    </row>
    <row r="12" spans="1:12" x14ac:dyDescent="0.3">
      <c r="A12">
        <v>11</v>
      </c>
      <c r="B12" t="s">
        <v>25</v>
      </c>
      <c r="C12">
        <v>48</v>
      </c>
      <c r="D12">
        <v>9.0899999999999995E-2</v>
      </c>
      <c r="E12">
        <v>-0.11700000000000001</v>
      </c>
      <c r="F12">
        <v>0.48699999999999999</v>
      </c>
      <c r="G12">
        <f t="shared" si="0"/>
        <v>1.06353E-2</v>
      </c>
      <c r="H12">
        <f t="shared" si="1"/>
        <v>0.2079</v>
      </c>
      <c r="I12">
        <f t="shared" si="2"/>
        <v>0.72357839735477814</v>
      </c>
      <c r="J12">
        <f t="shared" si="3"/>
        <v>0.48303903345724908</v>
      </c>
    </row>
    <row r="13" spans="1:12" x14ac:dyDescent="0.3">
      <c r="A13">
        <v>12</v>
      </c>
      <c r="B13" t="s">
        <v>26</v>
      </c>
      <c r="C13">
        <v>52</v>
      </c>
      <c r="D13" t="s">
        <v>28</v>
      </c>
    </row>
    <row r="14" spans="1:12" x14ac:dyDescent="0.3">
      <c r="A14">
        <v>13</v>
      </c>
      <c r="B14" t="s">
        <v>27</v>
      </c>
      <c r="C14">
        <v>56</v>
      </c>
      <c r="D14" t="s">
        <v>28</v>
      </c>
    </row>
    <row r="21" spans="4:6" x14ac:dyDescent="0.3">
      <c r="D21" s="5" t="s">
        <v>73</v>
      </c>
      <c r="E21" t="s">
        <v>87</v>
      </c>
      <c r="F21" t="s">
        <v>88</v>
      </c>
    </row>
    <row r="22" spans="4:6" x14ac:dyDescent="0.3">
      <c r="D22" s="6">
        <v>8</v>
      </c>
      <c r="E22" s="7">
        <v>1</v>
      </c>
      <c r="F22" s="7">
        <v>1</v>
      </c>
    </row>
    <row r="23" spans="4:6" x14ac:dyDescent="0.3">
      <c r="D23" s="6">
        <v>12</v>
      </c>
      <c r="E23" s="7">
        <v>0.98991713271012771</v>
      </c>
      <c r="F23" s="7">
        <v>0.96143122676579928</v>
      </c>
    </row>
    <row r="24" spans="4:6" x14ac:dyDescent="0.3">
      <c r="D24" s="6">
        <v>16</v>
      </c>
      <c r="E24" s="7">
        <v>0.96362819937135136</v>
      </c>
      <c r="F24" s="7">
        <v>0.90311338289962817</v>
      </c>
    </row>
    <row r="25" spans="4:6" x14ac:dyDescent="0.3">
      <c r="D25" s="6">
        <v>20</v>
      </c>
      <c r="E25" s="7">
        <v>0.92207889401423293</v>
      </c>
      <c r="F25" s="7">
        <v>0.82783457249070636</v>
      </c>
    </row>
    <row r="26" spans="4:6" x14ac:dyDescent="0.3">
      <c r="D26" s="6">
        <v>24</v>
      </c>
      <c r="E26" s="7">
        <v>0.87187546774434965</v>
      </c>
      <c r="F26" s="7">
        <v>0.74721189591078063</v>
      </c>
    </row>
    <row r="27" spans="4:6" x14ac:dyDescent="0.3">
      <c r="D27" s="6">
        <v>28</v>
      </c>
      <c r="E27" s="7">
        <v>0.82905389775618776</v>
      </c>
      <c r="F27" s="7">
        <v>0.67193308550185871</v>
      </c>
    </row>
    <row r="28" spans="4:6" x14ac:dyDescent="0.3">
      <c r="D28" s="6">
        <v>32</v>
      </c>
      <c r="E28" s="7">
        <v>0.79138261827978928</v>
      </c>
      <c r="F28" s="7">
        <v>0.60478624535315995</v>
      </c>
    </row>
    <row r="29" spans="4:6" x14ac:dyDescent="0.3">
      <c r="D29" s="6">
        <v>36</v>
      </c>
      <c r="E29" s="7">
        <v>0.75873236178579695</v>
      </c>
      <c r="F29" s="7">
        <v>0.54739776951672869</v>
      </c>
    </row>
    <row r="30" spans="4:6" x14ac:dyDescent="0.3">
      <c r="D30" s="6">
        <v>40</v>
      </c>
      <c r="E30" s="7">
        <v>0.74058047924235604</v>
      </c>
      <c r="F30" s="7">
        <v>0.50697026022304836</v>
      </c>
    </row>
    <row r="31" spans="4:6" x14ac:dyDescent="0.3">
      <c r="D31" s="6">
        <v>44</v>
      </c>
      <c r="E31" s="7">
        <v>0.73155216284987268</v>
      </c>
      <c r="F31" s="7">
        <v>0.48443308550185876</v>
      </c>
    </row>
    <row r="32" spans="4:6" x14ac:dyDescent="0.3">
      <c r="D32" s="6">
        <v>48</v>
      </c>
      <c r="E32" s="7">
        <v>0.72357839735477814</v>
      </c>
      <c r="F32" s="7">
        <v>0.48303903345724908</v>
      </c>
    </row>
    <row r="33" spans="4:6" x14ac:dyDescent="0.3">
      <c r="D33" s="6" t="s">
        <v>74</v>
      </c>
      <c r="E33" s="7">
        <v>9.3223796111088433</v>
      </c>
      <c r="F33" s="7">
        <v>7.738150557620818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zoomScaleNormal="100" workbookViewId="0">
      <selection activeCell="F2" sqref="F2"/>
    </sheetView>
  </sheetViews>
  <sheetFormatPr defaultRowHeight="14.4" x14ac:dyDescent="0.3"/>
  <cols>
    <col min="2" max="2" width="12.5546875" customWidth="1"/>
    <col min="3" max="3" width="10.109375" customWidth="1"/>
    <col min="4" max="4" width="14" customWidth="1"/>
    <col min="5" max="8" width="13.44140625" customWidth="1"/>
    <col min="9" max="9" width="12.5546875" customWidth="1"/>
    <col min="10" max="10" width="15.88671875" customWidth="1"/>
    <col min="11" max="11" width="18" customWidth="1"/>
    <col min="12" max="12" width="16" customWidth="1"/>
    <col min="13" max="13" width="23" customWidth="1"/>
    <col min="14" max="16" width="18" customWidth="1"/>
    <col min="17" max="17" width="6" customWidth="1"/>
    <col min="18" max="18" width="7" customWidth="1"/>
    <col min="19" max="19" width="6" customWidth="1"/>
    <col min="20" max="21" width="7" customWidth="1"/>
    <col min="22" max="22" width="10.77734375" bestFit="1" customWidth="1"/>
  </cols>
  <sheetData>
    <row r="1" spans="1:18" x14ac:dyDescent="0.3">
      <c r="A1" s="1" t="s">
        <v>1</v>
      </c>
      <c r="B1" s="1" t="s">
        <v>32</v>
      </c>
      <c r="C1" s="1" t="s">
        <v>35</v>
      </c>
      <c r="D1" s="1" t="s">
        <v>2</v>
      </c>
      <c r="E1" s="1" t="s">
        <v>3</v>
      </c>
      <c r="F1" s="1" t="s">
        <v>6</v>
      </c>
      <c r="G1" s="1" t="s">
        <v>76</v>
      </c>
      <c r="H1" s="1" t="s">
        <v>61</v>
      </c>
      <c r="I1" s="1" t="s">
        <v>78</v>
      </c>
      <c r="J1" s="1" t="s">
        <v>80</v>
      </c>
      <c r="K1" s="1" t="s">
        <v>81</v>
      </c>
      <c r="L1" s="1" t="s">
        <v>82</v>
      </c>
      <c r="M1" s="1" t="s">
        <v>89</v>
      </c>
      <c r="N1" s="1" t="s">
        <v>90</v>
      </c>
      <c r="R1" s="1" t="s">
        <v>29</v>
      </c>
    </row>
    <row r="2" spans="1:18" x14ac:dyDescent="0.3">
      <c r="A2">
        <v>1</v>
      </c>
      <c r="B2" t="s">
        <v>33</v>
      </c>
      <c r="C2">
        <v>23</v>
      </c>
      <c r="D2" s="8">
        <v>4.0899999999999999E-3</v>
      </c>
      <c r="E2" s="8">
        <v>-0.28499999999999998</v>
      </c>
      <c r="F2" s="4">
        <v>0.52</v>
      </c>
      <c r="G2" s="4">
        <f t="shared" ref="G2:G15" si="0">ABS(E2)</f>
        <v>0.28499999999999998</v>
      </c>
      <c r="H2" s="4">
        <f t="shared" ref="H2:H15" si="1">D2*ABS(E2)</f>
        <v>1.1656499999999998E-3</v>
      </c>
      <c r="I2" s="4">
        <f t="shared" ref="I2:I15" si="2">H2/$H$2</f>
        <v>1</v>
      </c>
      <c r="J2" s="4">
        <f t="shared" ref="J2:J15" si="3">D2/$D$2</f>
        <v>1</v>
      </c>
      <c r="K2" s="4">
        <f t="shared" ref="K2:K15" si="4">E2/$E$2</f>
        <v>1</v>
      </c>
      <c r="L2" s="4">
        <f t="shared" ref="L2:L15" si="5">(J2+K2)/2</f>
        <v>1</v>
      </c>
      <c r="M2" s="4">
        <f>G2*(C2+20)</f>
        <v>12.254999999999999</v>
      </c>
      <c r="N2" s="4">
        <f>M2/$M$2</f>
        <v>1</v>
      </c>
      <c r="Q2" s="4"/>
      <c r="R2" s="3" t="s">
        <v>34</v>
      </c>
    </row>
    <row r="3" spans="1:18" x14ac:dyDescent="0.3">
      <c r="A3">
        <v>2</v>
      </c>
      <c r="B3" t="s">
        <v>59</v>
      </c>
      <c r="C3">
        <v>24</v>
      </c>
      <c r="D3" s="8">
        <v>5.2199999999999998E-3</v>
      </c>
      <c r="E3" s="8">
        <v>-0.25900000000000001</v>
      </c>
      <c r="F3" s="4">
        <v>0.49199999999999999</v>
      </c>
      <c r="G3" s="4">
        <f t="shared" si="0"/>
        <v>0.25900000000000001</v>
      </c>
      <c r="H3" s="4">
        <f t="shared" si="1"/>
        <v>1.35198E-3</v>
      </c>
      <c r="I3" s="4">
        <f t="shared" si="2"/>
        <v>1.1598507270621543</v>
      </c>
      <c r="J3" s="4">
        <f t="shared" si="3"/>
        <v>1.2762836185819071</v>
      </c>
      <c r="K3" s="4">
        <f t="shared" si="4"/>
        <v>0.90877192982456156</v>
      </c>
      <c r="L3" s="4">
        <f t="shared" si="5"/>
        <v>1.0925277742032344</v>
      </c>
      <c r="M3" s="4">
        <f t="shared" ref="M3:M15" si="6">G3*(C3+20)</f>
        <v>11.396000000000001</v>
      </c>
      <c r="N3" s="4">
        <f t="shared" ref="N3:N15" si="7">M3/$M$2</f>
        <v>0.92990616075071408</v>
      </c>
      <c r="Q3" s="4"/>
      <c r="R3" t="s">
        <v>30</v>
      </c>
    </row>
    <row r="4" spans="1:18" x14ac:dyDescent="0.3">
      <c r="A4">
        <v>3</v>
      </c>
      <c r="B4" t="s">
        <v>62</v>
      </c>
      <c r="C4">
        <v>25</v>
      </c>
      <c r="D4" s="8">
        <v>6.3899999999999998E-3</v>
      </c>
      <c r="E4" s="8">
        <v>-0.24299999999999999</v>
      </c>
      <c r="F4" s="4">
        <v>0.48799999999999999</v>
      </c>
      <c r="G4" s="4">
        <f t="shared" si="0"/>
        <v>0.24299999999999999</v>
      </c>
      <c r="H4" s="4">
        <f t="shared" si="1"/>
        <v>1.55277E-3</v>
      </c>
      <c r="I4" s="4">
        <f t="shared" si="2"/>
        <v>1.332106549993566</v>
      </c>
      <c r="J4" s="4">
        <f t="shared" si="3"/>
        <v>1.5623471882640587</v>
      </c>
      <c r="K4" s="4">
        <f t="shared" si="4"/>
        <v>0.85263157894736852</v>
      </c>
      <c r="L4" s="4">
        <f t="shared" si="5"/>
        <v>1.2074893836057137</v>
      </c>
      <c r="M4" s="4">
        <f t="shared" si="6"/>
        <v>10.935</v>
      </c>
      <c r="N4" s="4">
        <f t="shared" si="7"/>
        <v>0.89228886168910659</v>
      </c>
      <c r="Q4" s="4"/>
      <c r="R4" t="s">
        <v>31</v>
      </c>
    </row>
    <row r="5" spans="1:18" x14ac:dyDescent="0.3">
      <c r="A5" s="1">
        <v>4</v>
      </c>
      <c r="B5" s="1" t="s">
        <v>60</v>
      </c>
      <c r="C5" s="1">
        <v>30</v>
      </c>
      <c r="D5" s="8">
        <v>1.2200000000000001E-2</v>
      </c>
      <c r="E5" s="8">
        <v>-0.21199999999999999</v>
      </c>
      <c r="F5" s="4">
        <v>-0.48799999999999999</v>
      </c>
      <c r="G5" s="4">
        <f t="shared" si="0"/>
        <v>0.21199999999999999</v>
      </c>
      <c r="H5" s="4">
        <f t="shared" si="1"/>
        <v>2.5864E-3</v>
      </c>
      <c r="I5" s="4">
        <f t="shared" si="2"/>
        <v>2.2188478531291556</v>
      </c>
      <c r="J5" s="4">
        <f t="shared" si="3"/>
        <v>2.9828850855745723</v>
      </c>
      <c r="K5" s="4">
        <f t="shared" si="4"/>
        <v>0.74385964912280711</v>
      </c>
      <c r="L5" s="4">
        <f t="shared" si="5"/>
        <v>1.8633723673486897</v>
      </c>
      <c r="M5" s="4">
        <f t="shared" si="6"/>
        <v>10.6</v>
      </c>
      <c r="N5" s="4">
        <f t="shared" si="7"/>
        <v>0.86495308037535701</v>
      </c>
      <c r="Q5" s="4"/>
    </row>
    <row r="6" spans="1:18" x14ac:dyDescent="0.3">
      <c r="A6">
        <v>5</v>
      </c>
      <c r="B6" t="s">
        <v>63</v>
      </c>
      <c r="C6">
        <v>40</v>
      </c>
      <c r="D6" s="8">
        <v>2.4199999999999999E-2</v>
      </c>
      <c r="E6" s="8">
        <v>-0.20399999999999999</v>
      </c>
      <c r="F6" s="4">
        <v>0.48699999999999999</v>
      </c>
      <c r="G6" s="4">
        <f t="shared" si="0"/>
        <v>0.20399999999999999</v>
      </c>
      <c r="H6" s="4">
        <f t="shared" si="1"/>
        <v>4.9367999999999999E-3</v>
      </c>
      <c r="I6" s="4">
        <f t="shared" si="2"/>
        <v>4.2352335606743026</v>
      </c>
      <c r="J6" s="4">
        <f t="shared" si="3"/>
        <v>5.9168704156479217</v>
      </c>
      <c r="K6" s="4">
        <f t="shared" si="4"/>
        <v>0.71578947368421053</v>
      </c>
      <c r="L6" s="4">
        <f t="shared" si="5"/>
        <v>3.3163299446660659</v>
      </c>
      <c r="M6" s="4">
        <f t="shared" si="6"/>
        <v>12.239999999999998</v>
      </c>
      <c r="N6" s="4">
        <f t="shared" si="7"/>
        <v>0.9987760097919216</v>
      </c>
      <c r="Q6" s="4"/>
      <c r="R6" s="3" t="s">
        <v>11</v>
      </c>
    </row>
    <row r="7" spans="1:18" x14ac:dyDescent="0.3">
      <c r="A7">
        <v>6</v>
      </c>
      <c r="B7" t="s">
        <v>64</v>
      </c>
      <c r="C7">
        <v>50</v>
      </c>
      <c r="D7" s="8">
        <v>2.7E-2</v>
      </c>
      <c r="E7" s="8">
        <v>-0.19</v>
      </c>
      <c r="F7" s="4">
        <v>0.48699999999999999</v>
      </c>
      <c r="G7" s="4">
        <f t="shared" si="0"/>
        <v>0.19</v>
      </c>
      <c r="H7" s="4">
        <f t="shared" si="1"/>
        <v>5.13E-3</v>
      </c>
      <c r="I7" s="4">
        <f t="shared" si="2"/>
        <v>4.4009779951100247</v>
      </c>
      <c r="J7" s="4">
        <f t="shared" si="3"/>
        <v>6.6014669926650367</v>
      </c>
      <c r="K7" s="4">
        <f t="shared" si="4"/>
        <v>0.66666666666666674</v>
      </c>
      <c r="L7" s="4">
        <f t="shared" si="5"/>
        <v>3.6340668296658518</v>
      </c>
      <c r="M7" s="4">
        <f t="shared" si="6"/>
        <v>13.3</v>
      </c>
      <c r="N7" s="4">
        <f t="shared" si="7"/>
        <v>1.0852713178294575</v>
      </c>
      <c r="Q7" s="4"/>
      <c r="R7" s="3" t="s">
        <v>8</v>
      </c>
    </row>
    <row r="8" spans="1:18" x14ac:dyDescent="0.3">
      <c r="A8">
        <v>7</v>
      </c>
      <c r="B8" t="s">
        <v>65</v>
      </c>
      <c r="C8">
        <v>60</v>
      </c>
      <c r="D8" s="8">
        <v>2.7799999999999998E-2</v>
      </c>
      <c r="E8" s="8">
        <v>-0.18099999999999999</v>
      </c>
      <c r="F8" s="4">
        <v>0.48599999999999999</v>
      </c>
      <c r="G8" s="4">
        <f t="shared" si="0"/>
        <v>0.18099999999999999</v>
      </c>
      <c r="H8" s="4">
        <f t="shared" si="1"/>
        <v>5.0317999999999995E-3</v>
      </c>
      <c r="I8" s="4">
        <f t="shared" si="2"/>
        <v>4.3167331531763393</v>
      </c>
      <c r="J8" s="4">
        <f t="shared" si="3"/>
        <v>6.7970660146699267</v>
      </c>
      <c r="K8" s="4">
        <f t="shared" si="4"/>
        <v>0.6350877192982457</v>
      </c>
      <c r="L8" s="4">
        <f t="shared" si="5"/>
        <v>3.716076866984086</v>
      </c>
      <c r="M8" s="4">
        <f t="shared" si="6"/>
        <v>14.48</v>
      </c>
      <c r="N8" s="4">
        <f t="shared" si="7"/>
        <v>1.1815585475316199</v>
      </c>
      <c r="Q8" s="4"/>
      <c r="R8" s="3" t="s">
        <v>14</v>
      </c>
    </row>
    <row r="9" spans="1:18" x14ac:dyDescent="0.3">
      <c r="A9">
        <v>8</v>
      </c>
      <c r="B9" t="s">
        <v>66</v>
      </c>
      <c r="C9">
        <v>70</v>
      </c>
      <c r="D9" s="8">
        <v>2.7799999999999998E-2</v>
      </c>
      <c r="E9" s="8">
        <v>-0.17399999999999999</v>
      </c>
      <c r="F9" s="4">
        <v>0.48499999999999999</v>
      </c>
      <c r="G9" s="4">
        <f t="shared" si="0"/>
        <v>0.17399999999999999</v>
      </c>
      <c r="H9" s="4">
        <f t="shared" si="1"/>
        <v>4.837199999999999E-3</v>
      </c>
      <c r="I9" s="4">
        <f t="shared" si="2"/>
        <v>4.1497876721142708</v>
      </c>
      <c r="J9" s="4">
        <f t="shared" si="3"/>
        <v>6.7970660146699267</v>
      </c>
      <c r="K9" s="4">
        <f t="shared" si="4"/>
        <v>0.61052631578947369</v>
      </c>
      <c r="L9" s="4">
        <f t="shared" si="5"/>
        <v>3.7037961652297002</v>
      </c>
      <c r="M9" s="4">
        <f t="shared" si="6"/>
        <v>15.659999999999998</v>
      </c>
      <c r="N9" s="4">
        <f t="shared" si="7"/>
        <v>1.2778457772337821</v>
      </c>
      <c r="Q9" s="4"/>
    </row>
    <row r="10" spans="1:18" x14ac:dyDescent="0.3">
      <c r="A10">
        <v>9</v>
      </c>
      <c r="B10" t="s">
        <v>67</v>
      </c>
      <c r="C10">
        <v>80</v>
      </c>
      <c r="D10" s="8">
        <v>2.8000000000000001E-2</v>
      </c>
      <c r="E10" s="8">
        <v>-0.16800000000000001</v>
      </c>
      <c r="F10" s="4">
        <v>0.48499999999999999</v>
      </c>
      <c r="G10" s="4">
        <f t="shared" si="0"/>
        <v>0.16800000000000001</v>
      </c>
      <c r="H10" s="4">
        <f t="shared" si="1"/>
        <v>4.7040000000000007E-3</v>
      </c>
      <c r="I10" s="4">
        <f t="shared" si="2"/>
        <v>4.0355166645219418</v>
      </c>
      <c r="J10" s="4">
        <f t="shared" si="3"/>
        <v>6.8459657701711496</v>
      </c>
      <c r="K10" s="4">
        <f t="shared" si="4"/>
        <v>0.58947368421052637</v>
      </c>
      <c r="L10" s="4">
        <f t="shared" si="5"/>
        <v>3.717719727190838</v>
      </c>
      <c r="M10" s="4">
        <f t="shared" si="6"/>
        <v>16.8</v>
      </c>
      <c r="N10" s="4">
        <f t="shared" si="7"/>
        <v>1.3708690330477358</v>
      </c>
      <c r="Q10" s="4"/>
    </row>
    <row r="11" spans="1:18" x14ac:dyDescent="0.3">
      <c r="A11">
        <v>10</v>
      </c>
      <c r="B11" t="s">
        <v>68</v>
      </c>
      <c r="C11">
        <v>100</v>
      </c>
      <c r="D11" s="8">
        <v>2.8400000000000002E-2</v>
      </c>
      <c r="E11" s="8">
        <v>-0.158</v>
      </c>
      <c r="F11" s="4">
        <v>0.48299999999999998</v>
      </c>
      <c r="G11" s="4">
        <f t="shared" si="0"/>
        <v>0.158</v>
      </c>
      <c r="H11" s="4">
        <f t="shared" si="1"/>
        <v>4.4872000000000002E-3</v>
      </c>
      <c r="I11" s="4">
        <f t="shared" si="2"/>
        <v>3.8495260155278177</v>
      </c>
      <c r="J11" s="4">
        <f t="shared" si="3"/>
        <v>6.9437652811735946</v>
      </c>
      <c r="K11" s="4">
        <f t="shared" si="4"/>
        <v>0.55438596491228076</v>
      </c>
      <c r="L11" s="4">
        <f t="shared" si="5"/>
        <v>3.7490756230429376</v>
      </c>
      <c r="M11" s="4">
        <f t="shared" si="6"/>
        <v>18.96</v>
      </c>
      <c r="N11" s="4">
        <f t="shared" si="7"/>
        <v>1.5471236230110161</v>
      </c>
      <c r="Q11" s="4"/>
    </row>
    <row r="12" spans="1:18" x14ac:dyDescent="0.3">
      <c r="A12">
        <v>11</v>
      </c>
      <c r="B12" t="s">
        <v>69</v>
      </c>
      <c r="C12">
        <v>120</v>
      </c>
      <c r="D12" s="8">
        <v>2.92E-2</v>
      </c>
      <c r="E12" s="8">
        <v>-0.14799999999999999</v>
      </c>
      <c r="F12" s="4">
        <v>0.48199999999999998</v>
      </c>
      <c r="G12" s="4">
        <f t="shared" si="0"/>
        <v>0.14799999999999999</v>
      </c>
      <c r="H12" s="4">
        <f t="shared" si="1"/>
        <v>4.3216000000000001E-3</v>
      </c>
      <c r="I12" s="4">
        <f t="shared" si="2"/>
        <v>3.7074593574400554</v>
      </c>
      <c r="J12" s="4">
        <f t="shared" si="3"/>
        <v>7.1393643031784846</v>
      </c>
      <c r="K12" s="4">
        <f t="shared" si="4"/>
        <v>0.51929824561403515</v>
      </c>
      <c r="L12" s="4">
        <f t="shared" si="5"/>
        <v>3.8293312743962598</v>
      </c>
      <c r="M12" s="4">
        <f t="shared" si="6"/>
        <v>20.72</v>
      </c>
      <c r="N12" s="4">
        <f t="shared" si="7"/>
        <v>1.6907384740922073</v>
      </c>
      <c r="Q12" s="4"/>
    </row>
    <row r="13" spans="1:18" x14ac:dyDescent="0.3">
      <c r="A13">
        <v>12</v>
      </c>
      <c r="B13" t="s">
        <v>70</v>
      </c>
      <c r="C13">
        <v>140</v>
      </c>
      <c r="D13" s="8">
        <v>3.04E-2</v>
      </c>
      <c r="E13" s="8">
        <v>-0.13900000000000001</v>
      </c>
      <c r="F13" s="4">
        <v>0.48</v>
      </c>
      <c r="G13" s="4">
        <f t="shared" si="0"/>
        <v>0.13900000000000001</v>
      </c>
      <c r="H13" s="4">
        <f t="shared" si="1"/>
        <v>4.2256000000000004E-3</v>
      </c>
      <c r="I13" s="4">
        <f t="shared" si="2"/>
        <v>3.6251018744906283</v>
      </c>
      <c r="J13" s="4">
        <f t="shared" si="3"/>
        <v>7.4327628361858196</v>
      </c>
      <c r="K13" s="4">
        <f t="shared" si="4"/>
        <v>0.48771929824561411</v>
      </c>
      <c r="L13" s="4">
        <f t="shared" si="5"/>
        <v>3.9602410672157169</v>
      </c>
      <c r="M13" s="4">
        <f t="shared" si="6"/>
        <v>22.240000000000002</v>
      </c>
      <c r="N13" s="4">
        <f t="shared" si="7"/>
        <v>1.8147694818441455</v>
      </c>
    </row>
    <row r="14" spans="1:18" x14ac:dyDescent="0.3">
      <c r="A14">
        <v>13</v>
      </c>
      <c r="B14" t="s">
        <v>71</v>
      </c>
      <c r="C14">
        <v>160</v>
      </c>
      <c r="D14" s="8">
        <v>3.1600000000000003E-2</v>
      </c>
      <c r="E14" s="8">
        <v>-0.129</v>
      </c>
      <c r="F14" s="4">
        <v>0.48</v>
      </c>
      <c r="G14" s="4">
        <f t="shared" si="0"/>
        <v>0.129</v>
      </c>
      <c r="H14" s="4">
        <f t="shared" si="1"/>
        <v>4.0764000000000009E-3</v>
      </c>
      <c r="I14" s="4">
        <f t="shared" si="2"/>
        <v>3.4971046197400604</v>
      </c>
      <c r="J14" s="4">
        <f t="shared" si="3"/>
        <v>7.7261613691931554</v>
      </c>
      <c r="K14" s="4">
        <f t="shared" si="4"/>
        <v>0.4526315789473685</v>
      </c>
      <c r="L14" s="4">
        <f t="shared" si="5"/>
        <v>4.089396474070262</v>
      </c>
      <c r="M14" s="4">
        <f t="shared" si="6"/>
        <v>23.22</v>
      </c>
      <c r="N14" s="4">
        <f t="shared" si="7"/>
        <v>1.8947368421052633</v>
      </c>
    </row>
    <row r="15" spans="1:18" x14ac:dyDescent="0.3">
      <c r="A15">
        <v>14</v>
      </c>
      <c r="B15" t="s">
        <v>72</v>
      </c>
      <c r="C15">
        <v>180</v>
      </c>
      <c r="D15" s="8">
        <v>3.0200000000000001E-2</v>
      </c>
      <c r="E15" s="8">
        <v>-0.121</v>
      </c>
      <c r="F15" s="4">
        <v>0.48599999999999999</v>
      </c>
      <c r="G15" s="4">
        <f t="shared" si="0"/>
        <v>0.121</v>
      </c>
      <c r="H15" s="4">
        <f t="shared" si="1"/>
        <v>3.6542000000000002E-3</v>
      </c>
      <c r="I15" s="4">
        <f t="shared" si="2"/>
        <v>3.1349032728520574</v>
      </c>
      <c r="J15" s="4">
        <f t="shared" si="3"/>
        <v>7.3838630806845966</v>
      </c>
      <c r="K15" s="4">
        <f t="shared" si="4"/>
        <v>0.42456140350877197</v>
      </c>
      <c r="L15" s="4">
        <f t="shared" si="5"/>
        <v>3.9042122420966843</v>
      </c>
      <c r="M15" s="4">
        <f t="shared" si="6"/>
        <v>24.2</v>
      </c>
      <c r="N15" s="4">
        <f t="shared" si="7"/>
        <v>1.9747042023663812</v>
      </c>
    </row>
    <row r="23" spans="8:9" x14ac:dyDescent="0.3">
      <c r="H23" s="7"/>
      <c r="I23" s="7"/>
    </row>
    <row r="24" spans="8:9" x14ac:dyDescent="0.3">
      <c r="H24" s="7"/>
      <c r="I24" s="7"/>
    </row>
    <row r="25" spans="8:9" x14ac:dyDescent="0.3">
      <c r="H25" s="7"/>
      <c r="I25" s="7"/>
    </row>
    <row r="26" spans="8:9" x14ac:dyDescent="0.3">
      <c r="H26" s="7"/>
      <c r="I26" s="7"/>
    </row>
    <row r="27" spans="8:9" x14ac:dyDescent="0.3">
      <c r="H27" s="7"/>
      <c r="I27" s="7"/>
    </row>
    <row r="28" spans="8:9" x14ac:dyDescent="0.3">
      <c r="H28" s="7"/>
      <c r="I28" s="7"/>
    </row>
    <row r="29" spans="8:9" x14ac:dyDescent="0.3">
      <c r="H29" s="7"/>
      <c r="I29" s="7"/>
    </row>
    <row r="30" spans="8:9" x14ac:dyDescent="0.3">
      <c r="H30" s="7"/>
      <c r="I30" s="7"/>
    </row>
    <row r="31" spans="8:9" x14ac:dyDescent="0.3">
      <c r="H31" s="7"/>
      <c r="I31" s="7"/>
    </row>
    <row r="32" spans="8:9" x14ac:dyDescent="0.3">
      <c r="H32" s="7"/>
      <c r="I32" s="7"/>
    </row>
    <row r="33" spans="2:16" x14ac:dyDescent="0.3">
      <c r="H33" s="7"/>
      <c r="I33" s="7"/>
    </row>
    <row r="34" spans="2:16" x14ac:dyDescent="0.3">
      <c r="H34" s="7"/>
      <c r="I34" s="7"/>
    </row>
    <row r="35" spans="2:16" x14ac:dyDescent="0.3">
      <c r="H35" s="7"/>
      <c r="I35" s="7"/>
    </row>
    <row r="36" spans="2:16" x14ac:dyDescent="0.3">
      <c r="H36" s="7"/>
      <c r="I36" s="7"/>
    </row>
    <row r="37" spans="2:16" x14ac:dyDescent="0.3">
      <c r="H37" s="7"/>
      <c r="I37" s="7"/>
    </row>
    <row r="38" spans="2:16" x14ac:dyDescent="0.3">
      <c r="B38" s="5" t="s">
        <v>73</v>
      </c>
      <c r="C38" t="s">
        <v>75</v>
      </c>
      <c r="D38" t="s">
        <v>77</v>
      </c>
      <c r="H38" s="7"/>
      <c r="I38" s="5" t="s">
        <v>73</v>
      </c>
      <c r="J38" t="s">
        <v>91</v>
      </c>
      <c r="K38" t="s">
        <v>79</v>
      </c>
    </row>
    <row r="39" spans="2:16" x14ac:dyDescent="0.3">
      <c r="B39" s="6">
        <v>23</v>
      </c>
      <c r="C39" s="7">
        <v>4.0899999999999999E-3</v>
      </c>
      <c r="D39" s="7">
        <v>0.28499999999999998</v>
      </c>
      <c r="I39" s="6">
        <v>23</v>
      </c>
      <c r="J39" s="7">
        <v>1</v>
      </c>
      <c r="K39" s="7">
        <v>1</v>
      </c>
      <c r="N39" s="7"/>
      <c r="O39" s="7"/>
      <c r="P39" s="7"/>
    </row>
    <row r="40" spans="2:16" x14ac:dyDescent="0.3">
      <c r="B40" s="6">
        <v>24</v>
      </c>
      <c r="C40" s="7">
        <v>5.2199999999999998E-3</v>
      </c>
      <c r="D40" s="7">
        <v>0.25900000000000001</v>
      </c>
      <c r="I40" s="6">
        <v>24</v>
      </c>
      <c r="J40" s="7">
        <v>0.92990616075071408</v>
      </c>
      <c r="K40" s="7">
        <v>1.1598507270621543</v>
      </c>
      <c r="N40" s="7"/>
      <c r="O40" s="7"/>
      <c r="P40" s="7"/>
    </row>
    <row r="41" spans="2:16" x14ac:dyDescent="0.3">
      <c r="B41" s="6">
        <v>25</v>
      </c>
      <c r="C41" s="7">
        <v>6.3899999999999998E-3</v>
      </c>
      <c r="D41" s="7">
        <v>0.24299999999999999</v>
      </c>
      <c r="I41" s="6">
        <v>25</v>
      </c>
      <c r="J41" s="7">
        <v>0.89228886168910659</v>
      </c>
      <c r="K41" s="7">
        <v>1.332106549993566</v>
      </c>
      <c r="N41" s="7"/>
      <c r="O41" s="7"/>
      <c r="P41" s="7"/>
    </row>
    <row r="42" spans="2:16" x14ac:dyDescent="0.3">
      <c r="B42" s="6">
        <v>30</v>
      </c>
      <c r="C42" s="7">
        <v>1.2200000000000001E-2</v>
      </c>
      <c r="D42" s="7">
        <v>0.21199999999999999</v>
      </c>
      <c r="I42" s="6">
        <v>30</v>
      </c>
      <c r="J42" s="7">
        <v>0.86495308037535701</v>
      </c>
      <c r="K42" s="7">
        <v>2.2188478531291556</v>
      </c>
      <c r="N42" s="7"/>
      <c r="O42" s="7"/>
      <c r="P42" s="7"/>
    </row>
    <row r="43" spans="2:16" x14ac:dyDescent="0.3">
      <c r="B43" s="6">
        <v>40</v>
      </c>
      <c r="C43" s="7">
        <v>2.4199999999999999E-2</v>
      </c>
      <c r="D43" s="7">
        <v>0.20399999999999999</v>
      </c>
      <c r="I43" s="6">
        <v>40</v>
      </c>
      <c r="J43" s="7">
        <v>0.9987760097919216</v>
      </c>
      <c r="K43" s="7">
        <v>4.2352335606743026</v>
      </c>
      <c r="N43" s="7"/>
      <c r="O43" s="7"/>
      <c r="P43" s="7"/>
    </row>
    <row r="44" spans="2:16" x14ac:dyDescent="0.3">
      <c r="B44" s="6">
        <v>50</v>
      </c>
      <c r="C44" s="7">
        <v>2.7E-2</v>
      </c>
      <c r="D44" s="7">
        <v>0.19</v>
      </c>
      <c r="I44" s="6">
        <v>50</v>
      </c>
      <c r="J44" s="7">
        <v>1.0852713178294575</v>
      </c>
      <c r="K44" s="7">
        <v>4.4009779951100247</v>
      </c>
      <c r="N44" s="7"/>
      <c r="O44" s="7"/>
      <c r="P44" s="7"/>
    </row>
    <row r="45" spans="2:16" x14ac:dyDescent="0.3">
      <c r="B45" s="6">
        <v>60</v>
      </c>
      <c r="C45" s="7">
        <v>2.7799999999999998E-2</v>
      </c>
      <c r="D45" s="7">
        <v>0.18099999999999999</v>
      </c>
      <c r="I45" s="6">
        <v>60</v>
      </c>
      <c r="J45" s="7">
        <v>1.1815585475316199</v>
      </c>
      <c r="K45" s="7">
        <v>4.3167331531763393</v>
      </c>
      <c r="N45" s="7"/>
      <c r="O45" s="7"/>
      <c r="P45" s="7"/>
    </row>
    <row r="46" spans="2:16" x14ac:dyDescent="0.3">
      <c r="B46" s="6">
        <v>70</v>
      </c>
      <c r="C46" s="7">
        <v>2.7799999999999998E-2</v>
      </c>
      <c r="D46" s="7">
        <v>0.17399999999999999</v>
      </c>
      <c r="I46" s="6">
        <v>70</v>
      </c>
      <c r="J46" s="7">
        <v>1.2778457772337821</v>
      </c>
      <c r="K46" s="7">
        <v>4.1497876721142708</v>
      </c>
      <c r="N46" s="7"/>
      <c r="O46" s="7"/>
      <c r="P46" s="7"/>
    </row>
    <row r="47" spans="2:16" x14ac:dyDescent="0.3">
      <c r="B47" s="6">
        <v>80</v>
      </c>
      <c r="C47" s="7">
        <v>2.8000000000000001E-2</v>
      </c>
      <c r="D47" s="7">
        <v>0.16800000000000001</v>
      </c>
      <c r="I47" s="6">
        <v>80</v>
      </c>
      <c r="J47" s="7">
        <v>1.3708690330477358</v>
      </c>
      <c r="K47" s="7">
        <v>4.0355166645219418</v>
      </c>
      <c r="N47" s="7"/>
      <c r="O47" s="7"/>
      <c r="P47" s="7"/>
    </row>
    <row r="48" spans="2:16" x14ac:dyDescent="0.3">
      <c r="B48" s="6">
        <v>100</v>
      </c>
      <c r="C48" s="7">
        <v>2.8400000000000002E-2</v>
      </c>
      <c r="D48" s="7">
        <v>0.158</v>
      </c>
      <c r="I48" s="6">
        <v>100</v>
      </c>
      <c r="J48" s="7">
        <v>1.5471236230110161</v>
      </c>
      <c r="K48" s="7">
        <v>3.8495260155278177</v>
      </c>
      <c r="N48" s="7"/>
      <c r="O48" s="7"/>
      <c r="P48" s="7"/>
    </row>
    <row r="49" spans="2:16" x14ac:dyDescent="0.3">
      <c r="B49" s="6">
        <v>120</v>
      </c>
      <c r="C49" s="7">
        <v>2.92E-2</v>
      </c>
      <c r="D49" s="7">
        <v>0.14799999999999999</v>
      </c>
      <c r="I49" s="6">
        <v>120</v>
      </c>
      <c r="J49" s="7">
        <v>1.6907384740922073</v>
      </c>
      <c r="K49" s="7">
        <v>3.7074593574400554</v>
      </c>
      <c r="N49" s="7"/>
      <c r="O49" s="7"/>
      <c r="P49" s="7"/>
    </row>
    <row r="50" spans="2:16" x14ac:dyDescent="0.3">
      <c r="B50" s="6">
        <v>140</v>
      </c>
      <c r="C50" s="7">
        <v>3.04E-2</v>
      </c>
      <c r="D50" s="7">
        <v>0.13900000000000001</v>
      </c>
      <c r="I50" s="6">
        <v>140</v>
      </c>
      <c r="J50" s="7">
        <v>1.8147694818441455</v>
      </c>
      <c r="K50" s="7">
        <v>3.6251018744906283</v>
      </c>
      <c r="N50" s="7"/>
      <c r="O50" s="7"/>
      <c r="P50" s="7"/>
    </row>
    <row r="51" spans="2:16" x14ac:dyDescent="0.3">
      <c r="B51" s="6">
        <v>160</v>
      </c>
      <c r="C51" s="7">
        <v>3.1600000000000003E-2</v>
      </c>
      <c r="D51" s="7">
        <v>0.129</v>
      </c>
      <c r="I51" s="6">
        <v>160</v>
      </c>
      <c r="J51" s="7">
        <v>1.8947368421052633</v>
      </c>
      <c r="K51" s="7">
        <v>3.4971046197400604</v>
      </c>
      <c r="N51" s="7"/>
      <c r="O51" s="7"/>
      <c r="P51" s="7"/>
    </row>
    <row r="52" spans="2:16" x14ac:dyDescent="0.3">
      <c r="B52" s="6">
        <v>180</v>
      </c>
      <c r="C52" s="7">
        <v>3.0200000000000001E-2</v>
      </c>
      <c r="D52" s="7">
        <v>0.121</v>
      </c>
      <c r="I52" s="6">
        <v>180</v>
      </c>
      <c r="J52" s="7">
        <v>1.9747042023663812</v>
      </c>
      <c r="K52" s="7">
        <v>3.1349032728520574</v>
      </c>
      <c r="N52" s="7"/>
      <c r="O52" s="7"/>
      <c r="P52" s="7"/>
    </row>
    <row r="53" spans="2:16" x14ac:dyDescent="0.3">
      <c r="B53" s="6" t="s">
        <v>74</v>
      </c>
      <c r="C53" s="7">
        <v>0.3125</v>
      </c>
      <c r="D53" s="7">
        <v>2.6109999999999998</v>
      </c>
      <c r="I53" s="6" t="s">
        <v>74</v>
      </c>
      <c r="J53" s="7">
        <v>18.523541411668706</v>
      </c>
      <c r="K53" s="7">
        <v>44.663149315832371</v>
      </c>
      <c r="N53" s="7"/>
      <c r="O53" s="7"/>
      <c r="P53" s="7"/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2" sqref="B2:F2"/>
    </sheetView>
  </sheetViews>
  <sheetFormatPr defaultRowHeight="14.4" x14ac:dyDescent="0.3"/>
  <cols>
    <col min="1" max="1" width="5.88671875" bestFit="1" customWidth="1"/>
    <col min="2" max="2" width="14.88671875" bestFit="1" customWidth="1"/>
    <col min="3" max="3" width="10.6640625" bestFit="1" customWidth="1"/>
    <col min="4" max="4" width="8.21875" bestFit="1" customWidth="1"/>
    <col min="6" max="6" width="9.44140625" bestFit="1" customWidth="1"/>
    <col min="7" max="7" width="11.77734375" customWidth="1"/>
    <col min="8" max="8" width="13.5546875" customWidth="1"/>
    <col min="9" max="9" width="11.33203125" bestFit="1" customWidth="1"/>
    <col min="10" max="11" width="8.44140625" bestFit="1" customWidth="1"/>
    <col min="12" max="12" width="16.33203125" bestFit="1" customWidth="1"/>
    <col min="13" max="13" width="8.44140625" bestFit="1" customWidth="1"/>
    <col min="14" max="14" width="9.33203125" bestFit="1" customWidth="1"/>
  </cols>
  <sheetData>
    <row r="1" spans="1:14" x14ac:dyDescent="0.3">
      <c r="A1" s="1" t="s">
        <v>1</v>
      </c>
      <c r="B1" s="1" t="s">
        <v>93</v>
      </c>
      <c r="C1" s="1" t="s">
        <v>92</v>
      </c>
      <c r="D1" s="1" t="s">
        <v>2</v>
      </c>
      <c r="E1" s="1" t="s">
        <v>3</v>
      </c>
      <c r="F1" s="1" t="s">
        <v>6</v>
      </c>
      <c r="G1" s="1" t="s">
        <v>76</v>
      </c>
      <c r="H1" s="1" t="s">
        <v>61</v>
      </c>
      <c r="I1" s="1" t="s">
        <v>78</v>
      </c>
      <c r="J1" s="1" t="s">
        <v>80</v>
      </c>
      <c r="K1" s="1" t="s">
        <v>81</v>
      </c>
      <c r="L1" s="1" t="s">
        <v>82</v>
      </c>
      <c r="M1" s="1" t="s">
        <v>89</v>
      </c>
      <c r="N1" s="1" t="s">
        <v>90</v>
      </c>
    </row>
    <row r="2" spans="1:14" x14ac:dyDescent="0.3">
      <c r="A2">
        <v>1</v>
      </c>
      <c r="B2">
        <v>0.2</v>
      </c>
      <c r="D2" s="8">
        <v>1.2200000000000001E-2</v>
      </c>
      <c r="E2" s="8">
        <v>-0.21199999999999999</v>
      </c>
      <c r="F2" s="4">
        <v>-0.48799999999999999</v>
      </c>
      <c r="G2" s="4">
        <f t="shared" ref="G2:G15" si="0">ABS(E2)</f>
        <v>0.21199999999999999</v>
      </c>
      <c r="H2" s="4">
        <f t="shared" ref="H2:H15" si="1">D2*ABS(E2)</f>
        <v>2.5864E-3</v>
      </c>
      <c r="I2" s="4">
        <f t="shared" ref="I2:I15" si="2">H2/$H$2</f>
        <v>1</v>
      </c>
      <c r="J2" s="4">
        <f t="shared" ref="J2:J15" si="3">D2/$D$2</f>
        <v>1</v>
      </c>
      <c r="K2" s="4">
        <f t="shared" ref="K2:K15" si="4">E2/$E$2</f>
        <v>1</v>
      </c>
      <c r="L2" s="4">
        <f t="shared" ref="L2:L15" si="5">(J2+K2)/2</f>
        <v>1</v>
      </c>
      <c r="M2" s="4">
        <f>G2*(C2+20)</f>
        <v>4.24</v>
      </c>
      <c r="N2" s="4">
        <f>M2/$M$2</f>
        <v>1</v>
      </c>
    </row>
    <row r="3" spans="1:14" x14ac:dyDescent="0.3">
      <c r="A3">
        <v>2</v>
      </c>
      <c r="B3">
        <v>0.15</v>
      </c>
      <c r="D3" s="8">
        <v>5.47E-3</v>
      </c>
      <c r="E3" s="8">
        <v>0.23499999999999999</v>
      </c>
      <c r="F3" s="4">
        <v>0.47799999999999998</v>
      </c>
      <c r="G3" s="4">
        <f t="shared" si="0"/>
        <v>0.23499999999999999</v>
      </c>
      <c r="H3" s="4">
        <f t="shared" si="1"/>
        <v>1.2854499999999998E-3</v>
      </c>
      <c r="I3" s="4">
        <f t="shared" si="2"/>
        <v>0.49700355706773885</v>
      </c>
      <c r="J3" s="4">
        <f t="shared" si="3"/>
        <v>0.44836065573770489</v>
      </c>
      <c r="K3" s="4">
        <f t="shared" si="4"/>
        <v>-1.1084905660377358</v>
      </c>
      <c r="L3" s="4">
        <f t="shared" si="5"/>
        <v>-0.33006495515001544</v>
      </c>
      <c r="M3" s="4">
        <f>G3*(C3+20)</f>
        <v>4.6999999999999993</v>
      </c>
      <c r="N3" s="4">
        <f t="shared" ref="N3:N15" si="6">M3/$M$2</f>
        <v>1.1084905660377355</v>
      </c>
    </row>
    <row r="4" spans="1:14" x14ac:dyDescent="0.3">
      <c r="A4">
        <v>3</v>
      </c>
      <c r="D4" s="8"/>
      <c r="E4" s="8"/>
      <c r="F4" s="4"/>
      <c r="G4" s="4">
        <f t="shared" si="0"/>
        <v>0</v>
      </c>
      <c r="H4" s="4">
        <f t="shared" si="1"/>
        <v>0</v>
      </c>
      <c r="I4" s="4">
        <f t="shared" si="2"/>
        <v>0</v>
      </c>
      <c r="J4" s="4">
        <f t="shared" si="3"/>
        <v>0</v>
      </c>
      <c r="K4" s="4">
        <f t="shared" si="4"/>
        <v>0</v>
      </c>
      <c r="L4" s="4">
        <f t="shared" si="5"/>
        <v>0</v>
      </c>
      <c r="M4" s="4">
        <f>G4*(C4+20)</f>
        <v>0</v>
      </c>
      <c r="N4" s="4">
        <f t="shared" si="6"/>
        <v>0</v>
      </c>
    </row>
    <row r="5" spans="1:14" x14ac:dyDescent="0.3">
      <c r="A5" s="1">
        <v>4</v>
      </c>
      <c r="B5" s="1"/>
      <c r="C5" s="1"/>
      <c r="D5" s="8"/>
      <c r="E5" s="8"/>
      <c r="F5" s="4"/>
      <c r="G5" s="4">
        <f t="shared" si="0"/>
        <v>0</v>
      </c>
      <c r="H5" s="4">
        <f t="shared" si="1"/>
        <v>0</v>
      </c>
      <c r="I5" s="4">
        <f t="shared" si="2"/>
        <v>0</v>
      </c>
      <c r="J5" s="4">
        <f t="shared" si="3"/>
        <v>0</v>
      </c>
      <c r="K5" s="4">
        <f t="shared" si="4"/>
        <v>0</v>
      </c>
      <c r="L5" s="4">
        <f t="shared" si="5"/>
        <v>0</v>
      </c>
      <c r="M5" s="4">
        <f>G5*(C5+20)</f>
        <v>0</v>
      </c>
      <c r="N5" s="4">
        <f t="shared" si="6"/>
        <v>0</v>
      </c>
    </row>
    <row r="6" spans="1:14" x14ac:dyDescent="0.3">
      <c r="A6">
        <v>5</v>
      </c>
      <c r="D6" s="8"/>
      <c r="E6" s="8"/>
      <c r="F6" s="4"/>
      <c r="G6" s="4">
        <f t="shared" si="0"/>
        <v>0</v>
      </c>
      <c r="H6" s="4">
        <f t="shared" si="1"/>
        <v>0</v>
      </c>
      <c r="I6" s="4">
        <f t="shared" si="2"/>
        <v>0</v>
      </c>
      <c r="J6" s="4">
        <f t="shared" si="3"/>
        <v>0</v>
      </c>
      <c r="K6" s="4">
        <f t="shared" si="4"/>
        <v>0</v>
      </c>
      <c r="L6" s="4">
        <f t="shared" si="5"/>
        <v>0</v>
      </c>
      <c r="M6" s="4">
        <f>G6*(C6+20)</f>
        <v>0</v>
      </c>
      <c r="N6" s="4">
        <f t="shared" si="6"/>
        <v>0</v>
      </c>
    </row>
    <row r="7" spans="1:14" x14ac:dyDescent="0.3">
      <c r="A7">
        <v>6</v>
      </c>
      <c r="D7" s="8"/>
      <c r="E7" s="8"/>
      <c r="F7" s="4"/>
      <c r="G7" s="4">
        <f t="shared" si="0"/>
        <v>0</v>
      </c>
      <c r="H7" s="4">
        <f t="shared" si="1"/>
        <v>0</v>
      </c>
      <c r="I7" s="4">
        <f t="shared" si="2"/>
        <v>0</v>
      </c>
      <c r="J7" s="4">
        <f t="shared" si="3"/>
        <v>0</v>
      </c>
      <c r="K7" s="4">
        <f t="shared" si="4"/>
        <v>0</v>
      </c>
      <c r="L7" s="4">
        <f t="shared" si="5"/>
        <v>0</v>
      </c>
      <c r="M7" s="4">
        <f>G7*(C7+20)</f>
        <v>0</v>
      </c>
      <c r="N7" s="4">
        <f t="shared" si="6"/>
        <v>0</v>
      </c>
    </row>
    <row r="8" spans="1:14" x14ac:dyDescent="0.3">
      <c r="A8">
        <v>7</v>
      </c>
      <c r="D8" s="8"/>
      <c r="E8" s="8"/>
      <c r="F8" s="4"/>
      <c r="G8" s="4">
        <f t="shared" si="0"/>
        <v>0</v>
      </c>
      <c r="H8" s="4">
        <f t="shared" si="1"/>
        <v>0</v>
      </c>
      <c r="I8" s="4">
        <f t="shared" si="2"/>
        <v>0</v>
      </c>
      <c r="J8" s="4">
        <f t="shared" si="3"/>
        <v>0</v>
      </c>
      <c r="K8" s="4">
        <f t="shared" si="4"/>
        <v>0</v>
      </c>
      <c r="L8" s="4">
        <f t="shared" si="5"/>
        <v>0</v>
      </c>
      <c r="M8" s="4">
        <f>G8*(C8+20)</f>
        <v>0</v>
      </c>
      <c r="N8" s="4">
        <f t="shared" si="6"/>
        <v>0</v>
      </c>
    </row>
    <row r="9" spans="1:14" x14ac:dyDescent="0.3">
      <c r="A9">
        <v>8</v>
      </c>
      <c r="D9" s="8"/>
      <c r="E9" s="8"/>
      <c r="F9" s="4"/>
      <c r="G9" s="4">
        <f t="shared" si="0"/>
        <v>0</v>
      </c>
      <c r="H9" s="4">
        <f t="shared" si="1"/>
        <v>0</v>
      </c>
      <c r="I9" s="4">
        <f t="shared" si="2"/>
        <v>0</v>
      </c>
      <c r="J9" s="4">
        <f t="shared" si="3"/>
        <v>0</v>
      </c>
      <c r="K9" s="4">
        <f t="shared" si="4"/>
        <v>0</v>
      </c>
      <c r="L9" s="4">
        <f t="shared" si="5"/>
        <v>0</v>
      </c>
      <c r="M9" s="4">
        <f>G9*(C9+20)</f>
        <v>0</v>
      </c>
      <c r="N9" s="4">
        <f t="shared" si="6"/>
        <v>0</v>
      </c>
    </row>
    <row r="10" spans="1:14" x14ac:dyDescent="0.3">
      <c r="A10">
        <v>9</v>
      </c>
      <c r="D10" s="8"/>
      <c r="E10" s="8"/>
      <c r="F10" s="4"/>
      <c r="G10" s="4">
        <f t="shared" si="0"/>
        <v>0</v>
      </c>
      <c r="H10" s="4">
        <f t="shared" si="1"/>
        <v>0</v>
      </c>
      <c r="I10" s="4">
        <f t="shared" si="2"/>
        <v>0</v>
      </c>
      <c r="J10" s="4">
        <f t="shared" si="3"/>
        <v>0</v>
      </c>
      <c r="K10" s="4">
        <f t="shared" si="4"/>
        <v>0</v>
      </c>
      <c r="L10" s="4">
        <f t="shared" si="5"/>
        <v>0</v>
      </c>
      <c r="M10" s="4">
        <f>G10*(C10+20)</f>
        <v>0</v>
      </c>
      <c r="N10" s="4">
        <f t="shared" si="6"/>
        <v>0</v>
      </c>
    </row>
    <row r="11" spans="1:14" x14ac:dyDescent="0.3">
      <c r="A11">
        <v>10</v>
      </c>
      <c r="D11" s="8"/>
      <c r="E11" s="8"/>
      <c r="F11" s="4"/>
      <c r="G11" s="4">
        <f t="shared" si="0"/>
        <v>0</v>
      </c>
      <c r="H11" s="4">
        <f t="shared" si="1"/>
        <v>0</v>
      </c>
      <c r="I11" s="4">
        <f t="shared" si="2"/>
        <v>0</v>
      </c>
      <c r="J11" s="4">
        <f t="shared" si="3"/>
        <v>0</v>
      </c>
      <c r="K11" s="4">
        <f t="shared" si="4"/>
        <v>0</v>
      </c>
      <c r="L11" s="4">
        <f t="shared" si="5"/>
        <v>0</v>
      </c>
      <c r="M11" s="4">
        <f>G11*(C11+20)</f>
        <v>0</v>
      </c>
      <c r="N11" s="4">
        <f t="shared" si="6"/>
        <v>0</v>
      </c>
    </row>
    <row r="12" spans="1:14" x14ac:dyDescent="0.3">
      <c r="A12">
        <v>11</v>
      </c>
      <c r="D12" s="8"/>
      <c r="E12" s="8"/>
      <c r="F12" s="4"/>
      <c r="G12" s="4">
        <f t="shared" si="0"/>
        <v>0</v>
      </c>
      <c r="H12" s="4">
        <f t="shared" si="1"/>
        <v>0</v>
      </c>
      <c r="I12" s="4">
        <f t="shared" si="2"/>
        <v>0</v>
      </c>
      <c r="J12" s="4">
        <f t="shared" si="3"/>
        <v>0</v>
      </c>
      <c r="K12" s="4">
        <f t="shared" si="4"/>
        <v>0</v>
      </c>
      <c r="L12" s="4">
        <f t="shared" si="5"/>
        <v>0</v>
      </c>
      <c r="M12" s="4">
        <f>G12*(C12+20)</f>
        <v>0</v>
      </c>
      <c r="N12" s="4">
        <f t="shared" si="6"/>
        <v>0</v>
      </c>
    </row>
    <row r="13" spans="1:14" x14ac:dyDescent="0.3">
      <c r="A13">
        <v>12</v>
      </c>
      <c r="D13" s="8"/>
      <c r="E13" s="8"/>
      <c r="F13" s="4"/>
      <c r="G13" s="4">
        <f t="shared" si="0"/>
        <v>0</v>
      </c>
      <c r="H13" s="4">
        <f t="shared" si="1"/>
        <v>0</v>
      </c>
      <c r="I13" s="4">
        <f t="shared" si="2"/>
        <v>0</v>
      </c>
      <c r="J13" s="4">
        <f t="shared" si="3"/>
        <v>0</v>
      </c>
      <c r="K13" s="4">
        <f t="shared" si="4"/>
        <v>0</v>
      </c>
      <c r="L13" s="4">
        <f t="shared" si="5"/>
        <v>0</v>
      </c>
      <c r="M13" s="4">
        <f>G13*(C13+20)</f>
        <v>0</v>
      </c>
      <c r="N13" s="4">
        <f t="shared" si="6"/>
        <v>0</v>
      </c>
    </row>
    <row r="14" spans="1:14" x14ac:dyDescent="0.3">
      <c r="A14">
        <v>13</v>
      </c>
      <c r="D14" s="8"/>
      <c r="E14" s="8"/>
      <c r="F14" s="4"/>
      <c r="G14" s="4">
        <f t="shared" si="0"/>
        <v>0</v>
      </c>
      <c r="H14" s="4">
        <f t="shared" si="1"/>
        <v>0</v>
      </c>
      <c r="I14" s="4">
        <f t="shared" si="2"/>
        <v>0</v>
      </c>
      <c r="J14" s="4">
        <f t="shared" si="3"/>
        <v>0</v>
      </c>
      <c r="K14" s="4">
        <f t="shared" si="4"/>
        <v>0</v>
      </c>
      <c r="L14" s="4">
        <f t="shared" si="5"/>
        <v>0</v>
      </c>
      <c r="M14" s="4">
        <f>G14*(C14+20)</f>
        <v>0</v>
      </c>
      <c r="N14" s="4">
        <f t="shared" si="6"/>
        <v>0</v>
      </c>
    </row>
    <row r="15" spans="1:14" x14ac:dyDescent="0.3">
      <c r="A15">
        <v>14</v>
      </c>
      <c r="D15" s="8"/>
      <c r="E15" s="8"/>
      <c r="F15" s="4"/>
      <c r="G15" s="4">
        <f t="shared" si="0"/>
        <v>0</v>
      </c>
      <c r="H15" s="4">
        <f t="shared" si="1"/>
        <v>0</v>
      </c>
      <c r="I15" s="4">
        <f t="shared" si="2"/>
        <v>0</v>
      </c>
      <c r="J15" s="4">
        <f t="shared" si="3"/>
        <v>0</v>
      </c>
      <c r="K15" s="4">
        <f t="shared" si="4"/>
        <v>0</v>
      </c>
      <c r="L15" s="4">
        <f t="shared" si="5"/>
        <v>0</v>
      </c>
      <c r="M15" s="4">
        <f>G15*(C15+20)</f>
        <v>0</v>
      </c>
      <c r="N15" s="4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9" sqref="B19"/>
    </sheetView>
  </sheetViews>
  <sheetFormatPr defaultRowHeight="14.4" x14ac:dyDescent="0.3"/>
  <sheetData>
    <row r="1" spans="1:8" x14ac:dyDescent="0.3">
      <c r="A1" t="s">
        <v>37</v>
      </c>
      <c r="D1" s="1" t="s">
        <v>2</v>
      </c>
      <c r="E1" s="1" t="s">
        <v>38</v>
      </c>
      <c r="F1" s="1" t="s">
        <v>39</v>
      </c>
      <c r="H1" s="1" t="s">
        <v>40</v>
      </c>
    </row>
    <row r="2" spans="1:8" x14ac:dyDescent="0.3">
      <c r="B2" t="s">
        <v>41</v>
      </c>
      <c r="C2" t="s">
        <v>42</v>
      </c>
      <c r="D2" s="3">
        <v>2.9999999999999997E-4</v>
      </c>
      <c r="E2" s="3">
        <v>-0.124</v>
      </c>
      <c r="F2" t="s">
        <v>43</v>
      </c>
      <c r="H2" t="s">
        <v>36</v>
      </c>
    </row>
    <row r="3" spans="1:8" x14ac:dyDescent="0.3">
      <c r="B3" s="3" t="s">
        <v>44</v>
      </c>
      <c r="C3" s="3" t="s">
        <v>45</v>
      </c>
      <c r="D3">
        <v>9.3700000000000006E-2</v>
      </c>
      <c r="E3">
        <v>-9.1899999999999996E-2</v>
      </c>
      <c r="F3" t="s">
        <v>46</v>
      </c>
      <c r="H3">
        <f>D3-D2</f>
        <v>9.3400000000000011E-2</v>
      </c>
    </row>
    <row r="4" spans="1:8" x14ac:dyDescent="0.3">
      <c r="B4" s="3" t="s">
        <v>47</v>
      </c>
      <c r="C4" s="3" t="s">
        <v>48</v>
      </c>
      <c r="D4">
        <v>0.108</v>
      </c>
      <c r="E4">
        <v>-0.10299999999999999</v>
      </c>
      <c r="F4" t="s">
        <v>49</v>
      </c>
      <c r="H4">
        <f>D4-D3</f>
        <v>1.4299999999999993E-2</v>
      </c>
    </row>
    <row r="5" spans="1:8" x14ac:dyDescent="0.3">
      <c r="B5" t="s">
        <v>50</v>
      </c>
      <c r="C5" t="s">
        <v>51</v>
      </c>
      <c r="D5">
        <v>0.12</v>
      </c>
      <c r="E5">
        <v>-0.109</v>
      </c>
      <c r="F5" t="s">
        <v>52</v>
      </c>
      <c r="H5">
        <f>D5-D4</f>
        <v>1.1999999999999997E-2</v>
      </c>
    </row>
    <row r="6" spans="1:8" x14ac:dyDescent="0.3">
      <c r="B6" t="s">
        <v>53</v>
      </c>
      <c r="C6" t="s">
        <v>54</v>
      </c>
      <c r="D6">
        <v>0.129</v>
      </c>
      <c r="E6">
        <v>-0.112</v>
      </c>
      <c r="F6" t="s">
        <v>55</v>
      </c>
      <c r="H6">
        <f>D6-D5</f>
        <v>9.000000000000008E-3</v>
      </c>
    </row>
    <row r="7" spans="1:8" x14ac:dyDescent="0.3">
      <c r="B7" t="s">
        <v>56</v>
      </c>
      <c r="C7" t="s">
        <v>57</v>
      </c>
      <c r="D7">
        <v>0.13300000000000001</v>
      </c>
      <c r="E7">
        <v>-0.114</v>
      </c>
      <c r="F7" t="s">
        <v>58</v>
      </c>
      <c r="H7">
        <f>D7-D6</f>
        <v>4.0000000000000036E-3</v>
      </c>
    </row>
    <row r="14" spans="1:8" x14ac:dyDescent="0.3">
      <c r="A14" t="s">
        <v>94</v>
      </c>
      <c r="D14" s="1" t="s">
        <v>2</v>
      </c>
      <c r="E14" s="1" t="s">
        <v>95</v>
      </c>
      <c r="F14" s="1" t="s">
        <v>39</v>
      </c>
      <c r="H14" s="1" t="s">
        <v>40</v>
      </c>
    </row>
    <row r="15" spans="1:8" x14ac:dyDescent="0.3">
      <c r="B15" t="s">
        <v>41</v>
      </c>
      <c r="C15" t="s">
        <v>42</v>
      </c>
      <c r="D15" s="3">
        <v>0.16600000000000001</v>
      </c>
      <c r="E15" s="3">
        <v>-9.35</v>
      </c>
      <c r="F15" t="s">
        <v>36</v>
      </c>
      <c r="H15" t="s">
        <v>36</v>
      </c>
    </row>
    <row r="16" spans="1:8" x14ac:dyDescent="0.3">
      <c r="B16" s="3" t="s">
        <v>44</v>
      </c>
      <c r="C16" s="3" t="s">
        <v>45</v>
      </c>
      <c r="D16">
        <v>0.23</v>
      </c>
      <c r="E16">
        <v>-11.1</v>
      </c>
      <c r="F16">
        <v>46</v>
      </c>
      <c r="H16">
        <f>D16-D15</f>
        <v>6.4000000000000001E-2</v>
      </c>
    </row>
    <row r="17" spans="2:8" x14ac:dyDescent="0.3">
      <c r="B17" s="3" t="s">
        <v>47</v>
      </c>
      <c r="C17" s="3" t="s">
        <v>48</v>
      </c>
      <c r="D17">
        <v>0.27</v>
      </c>
      <c r="E17">
        <v>-12.2</v>
      </c>
      <c r="F17">
        <v>109</v>
      </c>
      <c r="H17">
        <f>D17-D16</f>
        <v>4.0000000000000008E-2</v>
      </c>
    </row>
    <row r="18" spans="2:8" x14ac:dyDescent="0.3">
      <c r="B18" t="s">
        <v>50</v>
      </c>
      <c r="C18" t="s">
        <v>51</v>
      </c>
      <c r="D18">
        <v>0.3</v>
      </c>
      <c r="E18">
        <v>-12.1</v>
      </c>
      <c r="F18">
        <v>200.2</v>
      </c>
      <c r="H18">
        <f>D18-D17</f>
        <v>2.9999999999999971E-2</v>
      </c>
    </row>
    <row r="19" spans="2:8" x14ac:dyDescent="0.3">
      <c r="B19" t="s">
        <v>53</v>
      </c>
      <c r="C19" t="s">
        <v>54</v>
      </c>
      <c r="H19">
        <f>D19-D18</f>
        <v>-0.3</v>
      </c>
    </row>
    <row r="20" spans="2:8" x14ac:dyDescent="0.3">
      <c r="B20" t="s">
        <v>56</v>
      </c>
      <c r="C20" t="s">
        <v>57</v>
      </c>
      <c r="H20">
        <f>D20-D19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Normal="100" workbookViewId="0">
      <selection activeCell="H30" sqref="H30"/>
    </sheetView>
  </sheetViews>
  <sheetFormatPr defaultRowHeight="14.4" x14ac:dyDescent="0.3"/>
  <cols>
    <col min="2" max="2" width="14.33203125" customWidth="1"/>
    <col min="10" max="10" width="13" customWidth="1"/>
    <col min="18" max="18" width="10.77734375" customWidth="1"/>
  </cols>
  <sheetData>
    <row r="1" spans="1:30" x14ac:dyDescent="0.3">
      <c r="A1" t="s">
        <v>1</v>
      </c>
      <c r="B1" t="s">
        <v>0</v>
      </c>
      <c r="C1" t="s">
        <v>2</v>
      </c>
      <c r="D1" t="s">
        <v>3</v>
      </c>
      <c r="E1" t="s">
        <v>6</v>
      </c>
      <c r="G1" t="s">
        <v>4</v>
      </c>
      <c r="I1" s="2"/>
      <c r="J1" t="s">
        <v>0</v>
      </c>
      <c r="K1" t="s">
        <v>2</v>
      </c>
      <c r="L1" t="s">
        <v>3</v>
      </c>
      <c r="M1" t="s">
        <v>6</v>
      </c>
      <c r="O1" t="s">
        <v>4</v>
      </c>
      <c r="R1" t="s">
        <v>0</v>
      </c>
      <c r="W1" t="s">
        <v>4</v>
      </c>
    </row>
    <row r="2" spans="1:30" x14ac:dyDescent="0.3">
      <c r="A2">
        <v>1</v>
      </c>
      <c r="B2">
        <v>4</v>
      </c>
      <c r="C2">
        <v>0.54400000000000004</v>
      </c>
      <c r="D2">
        <v>-0.121</v>
      </c>
      <c r="E2">
        <v>0.502</v>
      </c>
      <c r="G2" t="s">
        <v>5</v>
      </c>
      <c r="I2" s="2"/>
      <c r="J2">
        <v>8</v>
      </c>
      <c r="O2" t="s">
        <v>5</v>
      </c>
      <c r="R2">
        <v>12</v>
      </c>
      <c r="W2" t="s">
        <v>5</v>
      </c>
    </row>
    <row r="3" spans="1:30" x14ac:dyDescent="0.3">
      <c r="A3">
        <v>2</v>
      </c>
      <c r="B3">
        <v>6</v>
      </c>
      <c r="C3">
        <v>0.48</v>
      </c>
      <c r="D3">
        <v>-0.129</v>
      </c>
      <c r="E3">
        <v>0.504</v>
      </c>
      <c r="G3" s="1" t="s">
        <v>7</v>
      </c>
      <c r="I3" s="2"/>
      <c r="J3">
        <v>12</v>
      </c>
      <c r="O3" s="1" t="s">
        <v>11</v>
      </c>
      <c r="R3">
        <v>18</v>
      </c>
      <c r="W3" s="1" t="s">
        <v>12</v>
      </c>
    </row>
    <row r="4" spans="1:30" x14ac:dyDescent="0.3">
      <c r="A4">
        <v>3</v>
      </c>
      <c r="B4">
        <v>8</v>
      </c>
      <c r="C4">
        <v>0.41399999999999998</v>
      </c>
      <c r="D4">
        <v>-0.13900000000000001</v>
      </c>
      <c r="E4">
        <v>0.50600000000000001</v>
      </c>
      <c r="G4" t="s">
        <v>8</v>
      </c>
      <c r="I4" s="2"/>
      <c r="J4">
        <v>16</v>
      </c>
      <c r="O4" t="s">
        <v>8</v>
      </c>
      <c r="R4">
        <v>24</v>
      </c>
      <c r="W4" t="s">
        <v>8</v>
      </c>
    </row>
    <row r="5" spans="1:30" x14ac:dyDescent="0.3">
      <c r="A5">
        <v>4</v>
      </c>
      <c r="B5">
        <v>10</v>
      </c>
      <c r="C5">
        <v>0.34499999999999997</v>
      </c>
      <c r="D5">
        <v>-0.152</v>
      </c>
      <c r="E5">
        <v>0.50700000000000001</v>
      </c>
      <c r="G5" s="1" t="s">
        <v>9</v>
      </c>
      <c r="I5" s="2"/>
      <c r="J5">
        <v>20</v>
      </c>
      <c r="K5">
        <v>0.34699999999999998</v>
      </c>
      <c r="L5">
        <v>-0.183</v>
      </c>
      <c r="M5">
        <v>0.505</v>
      </c>
      <c r="O5" s="1" t="s">
        <v>9</v>
      </c>
      <c r="R5">
        <v>30</v>
      </c>
      <c r="S5">
        <v>0.34899999999999998</v>
      </c>
      <c r="T5">
        <v>-0.191</v>
      </c>
      <c r="U5">
        <v>0.505</v>
      </c>
      <c r="W5" s="1" t="s">
        <v>9</v>
      </c>
    </row>
    <row r="6" spans="1:30" x14ac:dyDescent="0.3">
      <c r="A6">
        <v>5</v>
      </c>
      <c r="B6">
        <v>12</v>
      </c>
      <c r="C6">
        <v>0.28599999999999998</v>
      </c>
      <c r="D6">
        <v>-0.17</v>
      </c>
      <c r="E6">
        <v>0.50700000000000001</v>
      </c>
      <c r="I6" s="2"/>
      <c r="J6">
        <v>24</v>
      </c>
      <c r="K6">
        <v>0.28199999999999997</v>
      </c>
      <c r="L6">
        <v>-0.218</v>
      </c>
      <c r="M6">
        <v>0.502</v>
      </c>
      <c r="R6">
        <v>36</v>
      </c>
    </row>
    <row r="7" spans="1:30" x14ac:dyDescent="0.3">
      <c r="A7">
        <v>6</v>
      </c>
      <c r="B7">
        <v>14</v>
      </c>
      <c r="C7">
        <v>0.23499999999999999</v>
      </c>
      <c r="D7">
        <v>-0.193</v>
      </c>
      <c r="E7">
        <v>0.50700000000000001</v>
      </c>
      <c r="I7" s="2"/>
      <c r="J7">
        <v>28</v>
      </c>
      <c r="K7">
        <v>0.23899999999999999</v>
      </c>
      <c r="L7">
        <v>-0.248</v>
      </c>
      <c r="M7">
        <v>0.501</v>
      </c>
      <c r="R7">
        <v>42</v>
      </c>
    </row>
    <row r="8" spans="1:30" x14ac:dyDescent="0.3">
      <c r="A8">
        <v>7</v>
      </c>
      <c r="B8">
        <v>16</v>
      </c>
      <c r="C8">
        <v>0.191</v>
      </c>
      <c r="D8">
        <v>-0.22500000000000001</v>
      </c>
      <c r="E8">
        <v>0.50600000000000001</v>
      </c>
      <c r="I8" s="2"/>
      <c r="J8">
        <v>32</v>
      </c>
      <c r="R8">
        <v>48</v>
      </c>
    </row>
    <row r="9" spans="1:30" x14ac:dyDescent="0.3">
      <c r="A9">
        <v>8</v>
      </c>
      <c r="B9">
        <v>18</v>
      </c>
      <c r="C9">
        <v>0.151</v>
      </c>
      <c r="D9">
        <v>-0.27</v>
      </c>
      <c r="E9">
        <v>0.504</v>
      </c>
      <c r="I9" s="2"/>
      <c r="J9">
        <v>36</v>
      </c>
      <c r="R9">
        <v>54</v>
      </c>
    </row>
    <row r="10" spans="1:30" x14ac:dyDescent="0.3">
      <c r="A10">
        <v>9</v>
      </c>
      <c r="B10">
        <v>20</v>
      </c>
      <c r="C10">
        <v>0.11799999999999999</v>
      </c>
      <c r="D10">
        <v>-0.33200000000000002</v>
      </c>
      <c r="E10">
        <v>0.503</v>
      </c>
      <c r="I10" s="2"/>
      <c r="J10">
        <v>40</v>
      </c>
      <c r="R10">
        <v>60</v>
      </c>
    </row>
    <row r="11" spans="1:30" x14ac:dyDescent="0.3">
      <c r="A11">
        <v>10</v>
      </c>
      <c r="B11">
        <v>22</v>
      </c>
      <c r="C11" t="s">
        <v>10</v>
      </c>
      <c r="I11" s="2"/>
      <c r="J11">
        <v>44</v>
      </c>
      <c r="K11">
        <v>0.30599999999999999</v>
      </c>
      <c r="L11">
        <v>-0.20599999999999999</v>
      </c>
      <c r="M11">
        <v>0.503</v>
      </c>
      <c r="R11">
        <v>66</v>
      </c>
    </row>
    <row r="12" spans="1:30" x14ac:dyDescent="0.3">
      <c r="A12">
        <v>11</v>
      </c>
      <c r="B12">
        <v>24</v>
      </c>
      <c r="C12" t="s">
        <v>10</v>
      </c>
      <c r="I12" s="2"/>
      <c r="J12">
        <v>48</v>
      </c>
      <c r="R12">
        <v>72</v>
      </c>
    </row>
    <row r="13" spans="1:30" x14ac:dyDescent="0.3">
      <c r="A13">
        <v>12</v>
      </c>
      <c r="B13">
        <v>26</v>
      </c>
      <c r="C13" t="s">
        <v>10</v>
      </c>
      <c r="I13" s="2"/>
      <c r="J13">
        <v>52</v>
      </c>
      <c r="K13">
        <v>0.25900000000000001</v>
      </c>
      <c r="L13">
        <v>-0.23200000000000001</v>
      </c>
      <c r="M13">
        <v>0.502</v>
      </c>
      <c r="R13">
        <v>78</v>
      </c>
    </row>
    <row r="14" spans="1:30" x14ac:dyDescent="0.3">
      <c r="A14">
        <v>13</v>
      </c>
      <c r="B14">
        <v>28</v>
      </c>
      <c r="C14" t="s">
        <v>10</v>
      </c>
      <c r="I14" s="2"/>
      <c r="J14">
        <v>56</v>
      </c>
      <c r="R14">
        <v>84</v>
      </c>
    </row>
    <row r="15" spans="1:30" x14ac:dyDescent="0.3">
      <c r="I15" s="2"/>
    </row>
    <row r="16" spans="1:30" x14ac:dyDescent="0.3">
      <c r="C16" t="s">
        <v>2</v>
      </c>
      <c r="D16" t="s">
        <v>3</v>
      </c>
      <c r="E16" t="s">
        <v>6</v>
      </c>
      <c r="G16" t="s">
        <v>4</v>
      </c>
      <c r="I16" s="2"/>
      <c r="K16" t="s">
        <v>2</v>
      </c>
      <c r="L16" t="s">
        <v>3</v>
      </c>
      <c r="M16" t="s">
        <v>6</v>
      </c>
      <c r="O16" t="s">
        <v>4</v>
      </c>
      <c r="S16" t="s">
        <v>2</v>
      </c>
      <c r="T16" t="s">
        <v>3</v>
      </c>
      <c r="U16" t="s">
        <v>6</v>
      </c>
      <c r="W16" t="s">
        <v>4</v>
      </c>
      <c r="Z16" t="s">
        <v>2</v>
      </c>
      <c r="AA16" t="s">
        <v>3</v>
      </c>
      <c r="AB16" t="s">
        <v>6</v>
      </c>
      <c r="AD16" t="s">
        <v>4</v>
      </c>
    </row>
    <row r="17" spans="3:30" x14ac:dyDescent="0.3">
      <c r="C17">
        <v>6.4399999999999999E-2</v>
      </c>
      <c r="D17">
        <v>-2.2200000000000001E-2</v>
      </c>
      <c r="E17">
        <v>0.499</v>
      </c>
      <c r="G17" t="s">
        <v>5</v>
      </c>
      <c r="I17" s="2"/>
      <c r="K17">
        <v>0.16500000000000001</v>
      </c>
      <c r="L17">
        <v>-1.5599999999999999E-2</v>
      </c>
      <c r="M17">
        <v>0.49399999999999999</v>
      </c>
      <c r="O17" t="s">
        <v>5</v>
      </c>
      <c r="S17">
        <v>0.183</v>
      </c>
      <c r="T17">
        <v>-1.3299999999999999E-2</v>
      </c>
      <c r="U17">
        <v>0.49299999999999999</v>
      </c>
      <c r="W17" t="s">
        <v>5</v>
      </c>
      <c r="AD17" t="s">
        <v>5</v>
      </c>
    </row>
    <row r="18" spans="3:30" x14ac:dyDescent="0.3">
      <c r="G18" s="1" t="s">
        <v>7</v>
      </c>
      <c r="I18" s="2"/>
      <c r="O18" s="1" t="s">
        <v>11</v>
      </c>
      <c r="W18" s="1" t="s">
        <v>12</v>
      </c>
      <c r="AD18" s="1" t="s">
        <v>12</v>
      </c>
    </row>
    <row r="19" spans="3:30" x14ac:dyDescent="0.3">
      <c r="G19" t="s">
        <v>8</v>
      </c>
      <c r="I19" s="2"/>
      <c r="O19" t="s">
        <v>8</v>
      </c>
      <c r="W19" t="s">
        <v>8</v>
      </c>
      <c r="AD19" t="s">
        <v>8</v>
      </c>
    </row>
    <row r="20" spans="3:30" x14ac:dyDescent="0.3">
      <c r="G20" s="1" t="s">
        <v>13</v>
      </c>
      <c r="I20" s="2"/>
      <c r="O20" s="1" t="s">
        <v>13</v>
      </c>
      <c r="W20" s="1" t="s">
        <v>13</v>
      </c>
      <c r="AD20" s="1" t="s">
        <v>13</v>
      </c>
    </row>
    <row r="21" spans="3:30" x14ac:dyDescent="0.3">
      <c r="I21" s="2"/>
    </row>
    <row r="22" spans="3:30" x14ac:dyDescent="0.3">
      <c r="I22" s="2"/>
    </row>
    <row r="23" spans="3:30" x14ac:dyDescent="0.3">
      <c r="I23" s="2"/>
    </row>
    <row r="24" spans="3:30" x14ac:dyDescent="0.3">
      <c r="I24" s="2"/>
    </row>
    <row r="25" spans="3:30" x14ac:dyDescent="0.3">
      <c r="I25" s="2"/>
    </row>
    <row r="26" spans="3:30" x14ac:dyDescent="0.3">
      <c r="I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LengthBaffle</vt:lpstr>
      <vt:lpstr>Baffle_Down_Up</vt:lpstr>
      <vt:lpstr>Baffle_Down_Up_Re </vt:lpstr>
      <vt:lpstr>Mesh_analyses</vt:lpstr>
      <vt:lpstr>oud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2018-04-02T14:17:19Z</dcterms:created>
  <dcterms:modified xsi:type="dcterms:W3CDTF">2018-04-05T12:51:51Z</dcterms:modified>
</cp:coreProperties>
</file>