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37552\Documents\aTUe\2017-2018\kwartiel 3\introduction to CFD\final assignment\git\"/>
    </mc:Choice>
  </mc:AlternateContent>
  <bookViews>
    <workbookView xWindow="0" yWindow="0" windowWidth="23040" windowHeight="9120" firstSheet="1" activeTab="4"/>
  </bookViews>
  <sheets>
    <sheet name="LengthBaffle" sheetId="2" r:id="rId1"/>
    <sheet name="Baffle_Down_Up" sheetId="3" r:id="rId2"/>
    <sheet name="Baffle_Down_Up_Rep " sheetId="5" r:id="rId3"/>
    <sheet name="Mesh_analyses" sheetId="4" r:id="rId4"/>
    <sheet name="Baffle_down_up Re" sheetId="7" r:id="rId5"/>
    <sheet name="oud" sheetId="1" r:id="rId6"/>
  </sheets>
  <calcPr calcId="152511"/>
  <pivotCaches>
    <pivotCache cacheId="88" r:id="rId7"/>
    <pivotCache cacheId="91" r:id="rId8"/>
    <pivotCache cacheId="98" r:id="rId9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7" l="1"/>
  <c r="U11" i="7"/>
  <c r="S11" i="7"/>
  <c r="R11" i="7"/>
  <c r="O11" i="7"/>
  <c r="V10" i="7"/>
  <c r="U10" i="7"/>
  <c r="S10" i="7"/>
  <c r="R10" i="7"/>
  <c r="O10" i="7"/>
  <c r="V9" i="7"/>
  <c r="W9" i="7" s="1"/>
  <c r="U9" i="7"/>
  <c r="S9" i="7"/>
  <c r="R9" i="7"/>
  <c r="O9" i="7"/>
  <c r="V8" i="7"/>
  <c r="U8" i="7"/>
  <c r="S8" i="7"/>
  <c r="R8" i="7"/>
  <c r="O8" i="7"/>
  <c r="V15" i="7"/>
  <c r="U15" i="7"/>
  <c r="S15" i="7"/>
  <c r="R15" i="7"/>
  <c r="O15" i="7"/>
  <c r="V14" i="7"/>
  <c r="U14" i="7"/>
  <c r="S14" i="7"/>
  <c r="R14" i="7"/>
  <c r="O14" i="7"/>
  <c r="V13" i="7"/>
  <c r="U13" i="7"/>
  <c r="S13" i="7"/>
  <c r="R13" i="7"/>
  <c r="O13" i="7"/>
  <c r="V12" i="7"/>
  <c r="U12" i="7"/>
  <c r="S12" i="7"/>
  <c r="T12" i="7" s="1"/>
  <c r="R12" i="7"/>
  <c r="O12" i="7"/>
  <c r="G12" i="7"/>
  <c r="H12" i="7"/>
  <c r="J12" i="7"/>
  <c r="L12" i="7" s="1"/>
  <c r="K12" i="7"/>
  <c r="G9" i="7"/>
  <c r="H9" i="7"/>
  <c r="J9" i="7"/>
  <c r="K9" i="7"/>
  <c r="D9" i="7"/>
  <c r="D12" i="7"/>
  <c r="D3" i="7"/>
  <c r="D4" i="7"/>
  <c r="D5" i="7"/>
  <c r="D8" i="7"/>
  <c r="D10" i="7"/>
  <c r="D11" i="7"/>
  <c r="D13" i="7"/>
  <c r="D14" i="7"/>
  <c r="D15" i="7"/>
  <c r="D2" i="7"/>
  <c r="K15" i="7"/>
  <c r="J15" i="7"/>
  <c r="H15" i="7"/>
  <c r="G15" i="7"/>
  <c r="K14" i="7"/>
  <c r="J14" i="7"/>
  <c r="H14" i="7"/>
  <c r="G14" i="7"/>
  <c r="K13" i="7"/>
  <c r="J13" i="7"/>
  <c r="H13" i="7"/>
  <c r="G13" i="7"/>
  <c r="K11" i="7"/>
  <c r="J11" i="7"/>
  <c r="H11" i="7"/>
  <c r="G11" i="7"/>
  <c r="K10" i="7"/>
  <c r="J10" i="7"/>
  <c r="H10" i="7"/>
  <c r="G10" i="7"/>
  <c r="K8" i="7"/>
  <c r="J8" i="7"/>
  <c r="H8" i="7"/>
  <c r="G8" i="7"/>
  <c r="K5" i="7"/>
  <c r="J5" i="7"/>
  <c r="H5" i="7"/>
  <c r="G5" i="7"/>
  <c r="K4" i="7"/>
  <c r="J4" i="7"/>
  <c r="H4" i="7"/>
  <c r="G4" i="7"/>
  <c r="K3" i="7"/>
  <c r="J3" i="7"/>
  <c r="H3" i="7"/>
  <c r="G3" i="7"/>
  <c r="K2" i="7"/>
  <c r="J2" i="7"/>
  <c r="H2" i="7"/>
  <c r="I2" i="7" s="1"/>
  <c r="G2" i="7"/>
  <c r="F4" i="3"/>
  <c r="L4" i="3" s="1"/>
  <c r="M4" i="3" s="1"/>
  <c r="G4" i="3"/>
  <c r="H4" i="3" s="1"/>
  <c r="I4" i="3"/>
  <c r="K4" i="3" s="1"/>
  <c r="J4" i="3"/>
  <c r="F5" i="3"/>
  <c r="L5" i="3" s="1"/>
  <c r="M5" i="3" s="1"/>
  <c r="G5" i="3"/>
  <c r="H5" i="3" s="1"/>
  <c r="I5" i="3"/>
  <c r="K5" i="3" s="1"/>
  <c r="J5" i="3"/>
  <c r="F6" i="3"/>
  <c r="G6" i="3"/>
  <c r="H6" i="3" s="1"/>
  <c r="I6" i="3"/>
  <c r="K6" i="3" s="1"/>
  <c r="J6" i="3"/>
  <c r="L6" i="3"/>
  <c r="M6" i="3" s="1"/>
  <c r="F7" i="3"/>
  <c r="G7" i="3"/>
  <c r="I7" i="3"/>
  <c r="J7" i="3"/>
  <c r="K7" i="3" s="1"/>
  <c r="L7" i="3"/>
  <c r="F8" i="3"/>
  <c r="G8" i="3"/>
  <c r="I8" i="3"/>
  <c r="J8" i="3"/>
  <c r="K8" i="3"/>
  <c r="L8" i="3"/>
  <c r="M8" i="3" s="1"/>
  <c r="F9" i="3"/>
  <c r="G9" i="3"/>
  <c r="H9" i="3" s="1"/>
  <c r="I9" i="3"/>
  <c r="J9" i="3"/>
  <c r="K9" i="3"/>
  <c r="L9" i="3"/>
  <c r="M9" i="3"/>
  <c r="F10" i="3"/>
  <c r="G10" i="3"/>
  <c r="H10" i="3" s="1"/>
  <c r="I10" i="3"/>
  <c r="K10" i="3" s="1"/>
  <c r="J10" i="3"/>
  <c r="L10" i="3"/>
  <c r="M10" i="3"/>
  <c r="F11" i="3"/>
  <c r="L11" i="3" s="1"/>
  <c r="M11" i="3" s="1"/>
  <c r="G11" i="3"/>
  <c r="H11" i="3" s="1"/>
  <c r="I11" i="3"/>
  <c r="K11" i="3" s="1"/>
  <c r="J11" i="3"/>
  <c r="F12" i="3"/>
  <c r="L12" i="3" s="1"/>
  <c r="M12" i="3" s="1"/>
  <c r="G12" i="3"/>
  <c r="H12" i="3" s="1"/>
  <c r="I12" i="3"/>
  <c r="K12" i="3" s="1"/>
  <c r="J12" i="3"/>
  <c r="F13" i="3"/>
  <c r="L13" i="3" s="1"/>
  <c r="M13" i="3" s="1"/>
  <c r="G13" i="3"/>
  <c r="H13" i="3" s="1"/>
  <c r="I13" i="3"/>
  <c r="K13" i="3" s="1"/>
  <c r="J13" i="3"/>
  <c r="F14" i="3"/>
  <c r="G14" i="3"/>
  <c r="H14" i="3" s="1"/>
  <c r="I14" i="3"/>
  <c r="K14" i="3" s="1"/>
  <c r="J14" i="3"/>
  <c r="L14" i="3"/>
  <c r="M14" i="3" s="1"/>
  <c r="F2" i="3"/>
  <c r="G2" i="3"/>
  <c r="H2" i="3"/>
  <c r="I2" i="3"/>
  <c r="K2" i="3" s="1"/>
  <c r="J2" i="3"/>
  <c r="L2" i="3"/>
  <c r="M2" i="3" s="1"/>
  <c r="J3" i="3"/>
  <c r="I3" i="3"/>
  <c r="F15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2" i="2"/>
  <c r="I2" i="2"/>
  <c r="I3" i="2"/>
  <c r="H3" i="2"/>
  <c r="F2" i="2"/>
  <c r="G2" i="2"/>
  <c r="F16" i="2"/>
  <c r="G16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G15" i="2"/>
  <c r="H19" i="4"/>
  <c r="H18" i="4"/>
  <c r="H17" i="4"/>
  <c r="H16" i="4"/>
  <c r="I15" i="5"/>
  <c r="H15" i="5"/>
  <c r="F15" i="5"/>
  <c r="E15" i="5"/>
  <c r="I14" i="5"/>
  <c r="H14" i="5"/>
  <c r="F14" i="5"/>
  <c r="E14" i="5"/>
  <c r="I13" i="5"/>
  <c r="H13" i="5"/>
  <c r="F13" i="5"/>
  <c r="E13" i="5"/>
  <c r="I12" i="5"/>
  <c r="H12" i="5"/>
  <c r="F12" i="5"/>
  <c r="E12" i="5"/>
  <c r="I11" i="5"/>
  <c r="H11" i="5"/>
  <c r="F11" i="5"/>
  <c r="E11" i="5"/>
  <c r="I10" i="5"/>
  <c r="H10" i="5"/>
  <c r="F10" i="5"/>
  <c r="E10" i="5"/>
  <c r="I9" i="5"/>
  <c r="H9" i="5"/>
  <c r="J9" i="5" s="1"/>
  <c r="F9" i="5"/>
  <c r="E9" i="5"/>
  <c r="I8" i="5"/>
  <c r="H8" i="5"/>
  <c r="F8" i="5"/>
  <c r="E8" i="5"/>
  <c r="I7" i="5"/>
  <c r="H7" i="5"/>
  <c r="F7" i="5"/>
  <c r="E7" i="5"/>
  <c r="I6" i="5"/>
  <c r="H6" i="5"/>
  <c r="F6" i="5"/>
  <c r="E6" i="5"/>
  <c r="I5" i="5"/>
  <c r="H5" i="5"/>
  <c r="J5" i="5" s="1"/>
  <c r="F5" i="5"/>
  <c r="E5" i="5"/>
  <c r="I4" i="5"/>
  <c r="H4" i="5"/>
  <c r="F4" i="5"/>
  <c r="E4" i="5"/>
  <c r="I3" i="5"/>
  <c r="H3" i="5"/>
  <c r="F3" i="5"/>
  <c r="E3" i="5"/>
  <c r="I2" i="5"/>
  <c r="H2" i="5"/>
  <c r="F2" i="5"/>
  <c r="G15" i="5" s="1"/>
  <c r="E2" i="5"/>
  <c r="T10" i="7" l="1"/>
  <c r="T15" i="7"/>
  <c r="W10" i="7"/>
  <c r="T9" i="7"/>
  <c r="T14" i="7"/>
  <c r="T11" i="7"/>
  <c r="L2" i="7"/>
  <c r="L8" i="7"/>
  <c r="L11" i="7"/>
  <c r="T8" i="7"/>
  <c r="T13" i="7"/>
  <c r="L9" i="7"/>
  <c r="W12" i="7"/>
  <c r="W15" i="7"/>
  <c r="W11" i="7"/>
  <c r="W13" i="7"/>
  <c r="W8" i="7"/>
  <c r="W14" i="7"/>
  <c r="I12" i="7"/>
  <c r="I9" i="7"/>
  <c r="L5" i="7"/>
  <c r="L14" i="7"/>
  <c r="L13" i="7"/>
  <c r="L10" i="7"/>
  <c r="L15" i="7"/>
  <c r="I10" i="7"/>
  <c r="I4" i="7"/>
  <c r="I15" i="7"/>
  <c r="I13" i="7"/>
  <c r="L4" i="7"/>
  <c r="I5" i="7"/>
  <c r="I11" i="7"/>
  <c r="L3" i="7"/>
  <c r="I3" i="7"/>
  <c r="I8" i="7"/>
  <c r="I14" i="7"/>
  <c r="J2" i="5"/>
  <c r="J13" i="5"/>
  <c r="J4" i="5"/>
  <c r="J8" i="5"/>
  <c r="J12" i="5"/>
  <c r="H7" i="3"/>
  <c r="H8" i="3"/>
  <c r="M7" i="3"/>
  <c r="J10" i="5"/>
  <c r="G4" i="5"/>
  <c r="G12" i="5"/>
  <c r="G3" i="5"/>
  <c r="G9" i="5"/>
  <c r="J3" i="5"/>
  <c r="J7" i="5"/>
  <c r="G6" i="5"/>
  <c r="G11" i="5"/>
  <c r="G14" i="5"/>
  <c r="J6" i="5"/>
  <c r="G8" i="5"/>
  <c r="J11" i="5"/>
  <c r="J14" i="5"/>
  <c r="G5" i="5"/>
  <c r="G10" i="5"/>
  <c r="G13" i="5"/>
  <c r="G7" i="5"/>
  <c r="J15" i="5"/>
  <c r="G2" i="5"/>
  <c r="H7" i="4"/>
  <c r="H6" i="4"/>
  <c r="H5" i="4"/>
  <c r="H4" i="4"/>
  <c r="H3" i="4"/>
  <c r="G3" i="3"/>
  <c r="H3" i="3" s="1"/>
  <c r="F3" i="3"/>
  <c r="L3" i="3" s="1"/>
  <c r="M3" i="3" s="1"/>
  <c r="G3" i="2"/>
  <c r="F3" i="2"/>
  <c r="K3" i="3" l="1"/>
</calcChain>
</file>

<file path=xl/sharedStrings.xml><?xml version="1.0" encoding="utf-8"?>
<sst xmlns="http://schemas.openxmlformats.org/spreadsheetml/2006/main" count="226" uniqueCount="102">
  <si>
    <t>LengthBaffle</t>
  </si>
  <si>
    <t>Test #</t>
  </si>
  <si>
    <t>IoS</t>
  </si>
  <si>
    <t>dp</t>
  </si>
  <si>
    <t>PosBaffle = NPI/2</t>
  </si>
  <si>
    <t>1 Baffle located at the bottom</t>
  </si>
  <si>
    <t>mean frac</t>
  </si>
  <si>
    <t>Mesh: 100 x 40</t>
  </si>
  <si>
    <t>Domain 10 x 0.2</t>
  </si>
  <si>
    <t>velocity (U_IN) 0.5</t>
  </si>
  <si>
    <t>Convergeerde niet, telkens 100 iteraties</t>
  </si>
  <si>
    <t>Mesh: 200 x 80</t>
  </si>
  <si>
    <t>Mesh: 300 x 120</t>
  </si>
  <si>
    <t>velocity (U_IN) 0.1</t>
  </si>
  <si>
    <t>0.1 NPJ</t>
  </si>
  <si>
    <t>0.15 NPJ</t>
  </si>
  <si>
    <t>0.2 NPJ</t>
  </si>
  <si>
    <t>0.25 NPJ</t>
  </si>
  <si>
    <t>0.3 NPJ</t>
  </si>
  <si>
    <t>0.35 NPJ</t>
  </si>
  <si>
    <t>0.4 NPJ</t>
  </si>
  <si>
    <t>0.45 NPJ</t>
  </si>
  <si>
    <t>0.5 NPJ</t>
  </si>
  <si>
    <t>0.55 NPJ</t>
  </si>
  <si>
    <t>0.6 NPJ</t>
  </si>
  <si>
    <t>0.65 NPJ</t>
  </si>
  <si>
    <t>0.7 NPJ</t>
  </si>
  <si>
    <t>1 Baffle located at the bottom, 1 baffle located at the top</t>
  </si>
  <si>
    <t>PosBaffleUp = variable</t>
  </si>
  <si>
    <t>Positie baffle Up</t>
  </si>
  <si>
    <t>gridcels</t>
  </si>
  <si>
    <t>-</t>
  </si>
  <si>
    <t>U_in = 0,2</t>
  </si>
  <si>
    <t>dP</t>
  </si>
  <si>
    <t>time</t>
  </si>
  <si>
    <t>D IoS</t>
  </si>
  <si>
    <t>NPI = 50</t>
  </si>
  <si>
    <t>NPJ = 20</t>
  </si>
  <si>
    <t>6 sec</t>
  </si>
  <si>
    <t>NPI = 100</t>
  </si>
  <si>
    <t>NPJ = 40</t>
  </si>
  <si>
    <t>32 sec</t>
  </si>
  <si>
    <t>NPI = 150</t>
  </si>
  <si>
    <t>NPJ = 60</t>
  </si>
  <si>
    <t>80 sec</t>
  </si>
  <si>
    <t>NPI = 200</t>
  </si>
  <si>
    <t>NPJ = 80</t>
  </si>
  <si>
    <t>145 sec</t>
  </si>
  <si>
    <t>NPI = 250</t>
  </si>
  <si>
    <t>NPJ = 100</t>
  </si>
  <si>
    <t>237 sec</t>
  </si>
  <si>
    <t>NPI = 300</t>
  </si>
  <si>
    <t>NPJ = 120</t>
  </si>
  <si>
    <t>360 sec</t>
  </si>
  <si>
    <t>IoS*dp</t>
  </si>
  <si>
    <t>0.250 * NPI</t>
  </si>
  <si>
    <t>0.300 * NPI</t>
  </si>
  <si>
    <t>0.350 * NPI</t>
  </si>
  <si>
    <t>0.400 * NPI</t>
  </si>
  <si>
    <t>0.500 * NPI</t>
  </si>
  <si>
    <t>0.600 * NPI</t>
  </si>
  <si>
    <t>0.700 * NPI</t>
  </si>
  <si>
    <t>0.800 * NPI</t>
  </si>
  <si>
    <t>0.900 * NPI</t>
  </si>
  <si>
    <t>Row Labels</t>
  </si>
  <si>
    <t>Grand Total</t>
  </si>
  <si>
    <t>Sum of IoS</t>
  </si>
  <si>
    <t>abs(dp)</t>
  </si>
  <si>
    <t>Nor(IoS*dp)</t>
  </si>
  <si>
    <t>Sum of Nor(IoS*dp)</t>
  </si>
  <si>
    <t>nor(IoS)</t>
  </si>
  <si>
    <t>nor(dp)</t>
  </si>
  <si>
    <t>nor(IoS) + nor(dp)</t>
  </si>
  <si>
    <t>IoS * dp</t>
  </si>
  <si>
    <t>IoS + dp</t>
  </si>
  <si>
    <t>nor(IoS * dp)</t>
  </si>
  <si>
    <t>Sum of nor(IoS * dp)</t>
  </si>
  <si>
    <t>dp*L</t>
  </si>
  <si>
    <t>nor(dp*L)</t>
  </si>
  <si>
    <t>U_in = 0,1</t>
  </si>
  <si>
    <t>dP [bar]</t>
  </si>
  <si>
    <t>Domain 5 x 0.1</t>
  </si>
  <si>
    <t>(nor(IoS) + nor(dp))</t>
  </si>
  <si>
    <t>dp (Pa)</t>
  </si>
  <si>
    <t>0.0 NPJ</t>
  </si>
  <si>
    <t>0.75 NPJ</t>
  </si>
  <si>
    <t>0.13 * NPI</t>
  </si>
  <si>
    <t>0.15 * NPI</t>
  </si>
  <si>
    <t>0.20 * NPI</t>
  </si>
  <si>
    <t>PosBaffleLow = 0,1*NPI  = 10 gridcels</t>
  </si>
  <si>
    <t>LengthBaffle = 0.35*NPJ</t>
  </si>
  <si>
    <t>Repetitions</t>
  </si>
  <si>
    <t>water</t>
  </si>
  <si>
    <t>Reynolds</t>
  </si>
  <si>
    <t>Density</t>
  </si>
  <si>
    <t>Viscosity</t>
  </si>
  <si>
    <t>U_init</t>
  </si>
  <si>
    <t>D</t>
  </si>
  <si>
    <t>IoS Dens</t>
  </si>
  <si>
    <t>IoS Visco</t>
  </si>
  <si>
    <t>Sum of IoS Visco</t>
  </si>
  <si>
    <t>Sum of IoS 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</si>
</sst>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on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1" fontId="1" fillId="0" borderId="0" xfId="0" applyNumberFormat="1" applyFont="1"/>
    <xf numFmtId="0" fontId="0" fillId="0" borderId="2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[Results_water_Up_Down_Baffle.xlsx]LengthBaffle!PivotTable3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LengthBaffle!$E$22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LengthBaffle!$D$23:$D$38</c:f>
              <c:strCache>
                <c:ptCount val="1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32</c:v>
                </c:pt>
              </c:strCache>
            </c:strRef>
          </c:cat>
          <c:val>
            <c:numRef>
              <c:f>LengthBaffle!$E$23:$E$38</c:f>
              <c:numCache>
                <c:formatCode>General</c:formatCode>
                <c:ptCount val="15"/>
                <c:pt idx="0">
                  <c:v>1</c:v>
                </c:pt>
                <c:pt idx="1">
                  <c:v>1.008443721434658</c:v>
                </c:pt>
                <c:pt idx="2">
                  <c:v>1.046157107852131</c:v>
                </c:pt>
                <c:pt idx="3">
                  <c:v>1.0596768472424378</c:v>
                </c:pt>
                <c:pt idx="4">
                  <c:v>1.0464995861720301</c:v>
                </c:pt>
                <c:pt idx="5">
                  <c:v>1.0259794268380689</c:v>
                </c:pt>
                <c:pt idx="6">
                  <c:v>1.0109960003424783</c:v>
                </c:pt>
                <c:pt idx="7">
                  <c:v>1.0146124083156995</c:v>
                </c:pt>
                <c:pt idx="8">
                  <c:v>1.0238674771986904</c:v>
                </c:pt>
                <c:pt idx="9">
                  <c:v>1.0408894651222524</c:v>
                </c:pt>
                <c:pt idx="10">
                  <c:v>1.0641290654011275</c:v>
                </c:pt>
                <c:pt idx="11">
                  <c:v>1.0701632072279235</c:v>
                </c:pt>
                <c:pt idx="12">
                  <c:v>1.0937289773352739</c:v>
                </c:pt>
                <c:pt idx="13">
                  <c:v>1.066534567886134</c:v>
                </c:pt>
                <c:pt idx="14">
                  <c:v>1.0471641571975487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58432"/>
        <c:axId val="237555688"/>
      </c:lineChart>
      <c:catAx>
        <c:axId val="23755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55688"/>
        <c:crosses val="autoZero"/>
        <c:auto val="1"/>
        <c:lblAlgn val="ctr"/>
        <c:lblOffset val="100"/>
        <c:noMultiLvlLbl val="0"/>
      </c:catAx>
      <c:valAx>
        <c:axId val="23755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[Results_water_Up_Down_Baffle.xlsx]Baffle_Down_Up!PivotTable1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Absolute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Baffle_Down_Up!$C$38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Baffle_Down_Up!$B$39:$B$51</c:f>
              <c:strCache>
                <c:ptCount val="12"/>
                <c:pt idx="0">
                  <c:v>13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</c:strCache>
            </c:strRef>
          </c:cat>
          <c:val>
            <c:numRef>
              <c:f>Baffle_Down_Up!$C$39:$C$51</c:f>
              <c:numCache>
                <c:formatCode>General</c:formatCode>
                <c:ptCount val="12"/>
                <c:pt idx="0">
                  <c:v>3.5699999999999998E-3</c:v>
                </c:pt>
                <c:pt idx="1">
                  <c:v>6.9199999999999999E-3</c:v>
                </c:pt>
                <c:pt idx="2">
                  <c:v>1.2200000000000001E-2</c:v>
                </c:pt>
                <c:pt idx="3">
                  <c:v>1.5599999999999999E-2</c:v>
                </c:pt>
                <c:pt idx="4">
                  <c:v>1.7100000000000001E-2</c:v>
                </c:pt>
                <c:pt idx="5">
                  <c:v>1.8100000000000002E-2</c:v>
                </c:pt>
                <c:pt idx="6">
                  <c:v>1.8800000000000001E-2</c:v>
                </c:pt>
                <c:pt idx="7">
                  <c:v>1.8800000000000001E-2</c:v>
                </c:pt>
                <c:pt idx="8">
                  <c:v>1.9199999999999998E-2</c:v>
                </c:pt>
                <c:pt idx="9">
                  <c:v>1.9400000000000001E-2</c:v>
                </c:pt>
                <c:pt idx="10">
                  <c:v>1.83E-2</c:v>
                </c:pt>
                <c:pt idx="11">
                  <c:v>1.5599999999999999E-2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58824"/>
        <c:axId val="237561176"/>
      </c:lineChart>
      <c:catAx>
        <c:axId val="23755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61176"/>
        <c:crosses val="autoZero"/>
        <c:auto val="1"/>
        <c:lblAlgn val="ctr"/>
        <c:lblOffset val="100"/>
        <c:noMultiLvlLbl val="0"/>
      </c:catAx>
      <c:valAx>
        <c:axId val="23756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5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[Results_water_Up_Down_Baffle.xlsx]Baffle_Down_Up!PivotTable2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Normalised</a:t>
            </a:r>
            <a:r>
              <a:rPr lang="en-GB" baseline="0"/>
              <a:t>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Baffle_Down_Up!$J$38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Baffle_Down_Up!$I$39:$I$51</c:f>
              <c:strCache>
                <c:ptCount val="12"/>
                <c:pt idx="0">
                  <c:v>13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</c:strCache>
            </c:strRef>
          </c:cat>
          <c:val>
            <c:numRef>
              <c:f>Baffle_Down_Up!$J$39:$J$51</c:f>
              <c:numCache>
                <c:formatCode>General</c:formatCode>
                <c:ptCount val="12"/>
                <c:pt idx="0">
                  <c:v>9.6792935161515201E-2</c:v>
                </c:pt>
                <c:pt idx="1">
                  <c:v>0.18338898606031692</c:v>
                </c:pt>
                <c:pt idx="2">
                  <c:v>0.32580288741840657</c:v>
                </c:pt>
                <c:pt idx="3">
                  <c:v>0.39115916679917312</c:v>
                </c:pt>
                <c:pt idx="4">
                  <c:v>0.39460841273530095</c:v>
                </c:pt>
                <c:pt idx="5">
                  <c:v>0.38373880320135684</c:v>
                </c:pt>
                <c:pt idx="6">
                  <c:v>0.36638656832646338</c:v>
                </c:pt>
                <c:pt idx="7">
                  <c:v>0.30430014147616313</c:v>
                </c:pt>
                <c:pt idx="8">
                  <c:v>0.26380615727093698</c:v>
                </c:pt>
                <c:pt idx="9">
                  <c:v>0.22146931353482474</c:v>
                </c:pt>
                <c:pt idx="10">
                  <c:v>0.16563719314554104</c:v>
                </c:pt>
                <c:pt idx="11">
                  <c:v>0.10240101764986484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61960"/>
        <c:axId val="237562744"/>
      </c:lineChart>
      <c:catAx>
        <c:axId val="23756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62744"/>
        <c:crosses val="autoZero"/>
        <c:auto val="1"/>
        <c:lblAlgn val="ctr"/>
        <c:lblOffset val="100"/>
        <c:noMultiLvlLbl val="0"/>
      </c:catAx>
      <c:valAx>
        <c:axId val="23756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6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[Results_water_Up_Down_Baffle.xlsx]Baffle_down_up Re!PivotTable1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'Baffle_down_up Re'!$G$38</c:f>
              <c:strCache>
                <c:ptCount val="1"/>
                <c:pt idx="0">
                  <c:v>Sum of IoS Visco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'Baffle_down_up Re'!$F$39:$F$47</c:f>
              <c:strCache>
                <c:ptCount val="8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1000000</c:v>
                </c:pt>
              </c:strCache>
            </c:strRef>
          </c:cat>
          <c:val>
            <c:numRef>
              <c:f>'Baffle_down_up Re'!$G$39:$G$47</c:f>
              <c:numCache>
                <c:formatCode>General</c:formatCode>
                <c:ptCount val="8"/>
                <c:pt idx="0">
                  <c:v>1.5900000000000001E-2</c:v>
                </c:pt>
                <c:pt idx="1">
                  <c:v>1.4500000000000001E-2</c:v>
                </c:pt>
                <c:pt idx="2">
                  <c:v>1.4200000000000001E-2</c:v>
                </c:pt>
                <c:pt idx="3">
                  <c:v>1.34E-2</c:v>
                </c:pt>
                <c:pt idx="4">
                  <c:v>1.18E-2</c:v>
                </c:pt>
                <c:pt idx="5">
                  <c:v>1.2200000000000001E-2</c:v>
                </c:pt>
                <c:pt idx="6">
                  <c:v>1.18E-2</c:v>
                </c:pt>
                <c:pt idx="7">
                  <c:v>1.14E-2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'Baffle_down_up Re'!$H$38</c:f>
              <c:strCache>
                <c:ptCount val="1"/>
                <c:pt idx="0">
                  <c:v>Sum of IoS Dens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'Baffle_down_up Re'!$F$39:$F$47</c:f>
              <c:strCache>
                <c:ptCount val="8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1000000</c:v>
                </c:pt>
              </c:strCache>
            </c:strRef>
          </c:cat>
          <c:val>
            <c:numRef>
              <c:f>'Baffle_down_up Re'!$H$39:$H$47</c:f>
              <c:numCache>
                <c:formatCode>General</c:formatCode>
                <c:ptCount val="8"/>
                <c:pt idx="0">
                  <c:v>6.8900000000000003E-3</c:v>
                </c:pt>
                <c:pt idx="1">
                  <c:v>1.41E-2</c:v>
                </c:pt>
                <c:pt idx="2">
                  <c:v>1.41E-2</c:v>
                </c:pt>
                <c:pt idx="3">
                  <c:v>1.34E-2</c:v>
                </c:pt>
                <c:pt idx="5">
                  <c:v>1.23E-2</c:v>
                </c:pt>
                <c:pt idx="6">
                  <c:v>1.23E-2</c:v>
                </c:pt>
                <c:pt idx="7">
                  <c:v>1.1900000000000001E-2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038792"/>
        <c:axId val="481040752"/>
      </c:lineChart>
      <c:catAx>
        <c:axId val="48103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40752"/>
        <c:crosses val="autoZero"/>
        <c:auto val="1"/>
        <c:lblAlgn val="ctr"/>
        <c:lblOffset val="100"/>
        <c:noMultiLvlLbl val="0"/>
      </c:catAx>
      <c:valAx>
        <c:axId val="4810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3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18</xdr:row>
      <xdr:rowOff>129540</xdr:rowOff>
    </xdr:from>
    <xdr:to>
      <xdr:col>14</xdr:col>
      <xdr:colOff>274320</xdr:colOff>
      <xdr:row>33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19</xdr:row>
      <xdr:rowOff>114300</xdr:rowOff>
    </xdr:from>
    <xdr:to>
      <xdr:col>7</xdr:col>
      <xdr:colOff>84667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819572</xdr:colOff>
      <xdr:row>16</xdr:row>
      <xdr:rowOff>50800</xdr:rowOff>
    </xdr:from>
    <xdr:to>
      <xdr:col>12</xdr:col>
      <xdr:colOff>677333</xdr:colOff>
      <xdr:row>34</xdr:row>
      <xdr:rowOff>4233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17</xdr:row>
      <xdr:rowOff>160020</xdr:rowOff>
    </xdr:from>
    <xdr:to>
      <xdr:col>10</xdr:col>
      <xdr:colOff>0</xdr:colOff>
      <xdr:row>32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195.669390162038" createdVersion="5" refreshedVersion="5" minRefreshableVersion="3" recordCount="13">
  <cacheSource type="worksheet">
    <worksheetSource ref="C1:M14" sheet="Baffle_Down_Up"/>
  </cacheSource>
  <cacheFields count="11">
    <cacheField name="gridcels" numFmtId="0">
      <sharedItems containsString="0" containsBlank="1" containsNumber="1" containsInteger="1" minValue="13" maxValue="90" count="14">
        <m/>
        <n v="13"/>
        <n v="15"/>
        <n v="20"/>
        <n v="25"/>
        <n v="30"/>
        <n v="35"/>
        <n v="40"/>
        <n v="50"/>
        <n v="60"/>
        <n v="70"/>
        <n v="80"/>
        <n v="90"/>
        <n v="14" u="1"/>
      </sharedItems>
    </cacheField>
    <cacheField name="IoS" numFmtId="11">
      <sharedItems containsSemiMixedTypes="0" containsString="0" containsNumber="1" minValue="3.5699999999999998E-3" maxValue="0.99299999999999999"/>
    </cacheField>
    <cacheField name="dp" numFmtId="0">
      <sharedItems containsSemiMixedTypes="0" containsString="0" containsNumber="1" minValue="-66.5" maxValue="-2.4700000000000002"/>
    </cacheField>
    <cacheField name="abs(dp)" numFmtId="11">
      <sharedItems containsSemiMixedTypes="0" containsString="0" containsNumber="1" minValue="2.4700000000000002" maxValue="66.5"/>
    </cacheField>
    <cacheField name="IoS*dp" numFmtId="11">
      <sharedItems containsSemiMixedTypes="0" containsString="0" containsNumber="1" minValue="0.23740499999999998" maxValue="2.4527100000000002"/>
    </cacheField>
    <cacheField name="Nor(IoS*dp)" numFmtId="11">
      <sharedItems containsSemiMixedTypes="0" containsString="0" containsNumber="1" minValue="9.6792935161515201E-2" maxValue="1"/>
    </cacheField>
    <cacheField name="nor(IoS)" numFmtId="11">
      <sharedItems containsSemiMixedTypes="0" containsString="0" containsNumber="1" minValue="3.5951661631419937E-3" maxValue="1"/>
    </cacheField>
    <cacheField name="nor(dp)" numFmtId="11">
      <sharedItems containsSemiMixedTypes="0" containsString="0" containsNumber="1" minValue="1" maxValue="26.92307692307692"/>
    </cacheField>
    <cacheField name="nor(IoS) + nor(dp)" numFmtId="11">
      <sharedItems containsSemiMixedTypes="0" containsString="0" containsNumber="1" minValue="1" maxValue="13.46333604462003"/>
    </cacheField>
    <cacheField name="dp*L" numFmtId="11">
      <sharedItems containsSemiMixedTypes="0" containsString="0" containsNumber="1" minValue="49.400000000000006" maxValue="2868"/>
    </cacheField>
    <cacheField name="nor(dp*L)" numFmtId="11">
      <sharedItems containsSemiMixedTypes="0" containsString="0" containsNumber="1" minValue="1" maxValue="58.0566801619433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3195.669390625" createdVersion="5" refreshedVersion="5" minRefreshableVersion="3" recordCount="15">
  <cacheSource type="worksheet">
    <worksheetSource ref="C1:I16" sheet="LengthBaffle"/>
  </cacheSource>
  <cacheFields count="7">
    <cacheField name="LengthBaffle" numFmtId="0">
      <sharedItems containsSemiMixedTypes="0" containsString="0" containsNumber="1" containsInteger="1" minValue="0" maxValue="32" count="15">
        <n v="0"/>
        <n v="4"/>
        <n v="6"/>
        <n v="8"/>
        <n v="10"/>
        <n v="12"/>
        <n v="14"/>
        <n v="16"/>
        <n v="18"/>
        <n v="20"/>
        <n v="22"/>
        <n v="24"/>
        <n v="26"/>
        <n v="28"/>
        <n v="32"/>
      </sharedItems>
    </cacheField>
    <cacheField name="IoS" numFmtId="11">
      <sharedItems containsSemiMixedTypes="0" containsString="0" containsNumber="1" minValue="4.7300000000000002E-2" maxValue="0.99299999999999999"/>
    </cacheField>
    <cacheField name="dp (Pa)" numFmtId="0">
      <sharedItems containsSemiMixedTypes="0" containsString="0" containsNumber="1" minValue="-54.3" maxValue="-2.4700000000000002"/>
    </cacheField>
    <cacheField name="IoS * dp" numFmtId="0">
      <sharedItems containsSemiMixedTypes="0" containsString="0" containsNumber="1" minValue="2.4527100000000002" maxValue="2.6825999999999999"/>
    </cacheField>
    <cacheField name="IoS + dp" numFmtId="0">
      <sharedItems containsSemiMixedTypes="0" containsString="0" containsNumber="1" minValue="3.4630000000000001" maxValue="54.347299999999997"/>
    </cacheField>
    <cacheField name="nor(IoS * dp)" numFmtId="0">
      <sharedItems containsSemiMixedTypes="0" containsString="0" containsNumber="1" minValue="1" maxValue="1.0937289773352739"/>
    </cacheField>
    <cacheField name="(nor(IoS) + nor(dp))" numFmtId="0">
      <sharedItems containsSemiMixedTypes="0" containsString="0" containsNumber="1" minValue="1" maxValue="11.015719551027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3195.79275335648" createdVersion="5" refreshedVersion="5" minRefreshableVersion="3" recordCount="8">
  <cacheSource type="worksheet">
    <worksheetSource ref="D7:W15" sheet="Baffle_down_up Re"/>
  </cacheSource>
  <cacheFields count="20">
    <cacheField name="Reynolds" numFmtId="0">
      <sharedItems containsSemiMixedTypes="0" containsString="0" containsNumber="1" minValue="100" maxValue="999999.99999999988" count="8">
        <n v="20000"/>
        <n v="50000"/>
        <n v="100000"/>
        <n v="999999.99999999988"/>
        <n v="5000"/>
        <n v="2000"/>
        <n v="1000"/>
        <n v="100"/>
      </sharedItems>
    </cacheField>
    <cacheField name="IoS Visco" numFmtId="11">
      <sharedItems containsSemiMixedTypes="0" containsString="0" containsNumber="1" minValue="1.14E-2" maxValue="1.5900000000000001E-2"/>
    </cacheField>
    <cacheField name="dp" numFmtId="11">
      <sharedItems containsSemiMixedTypes="0" containsString="0" containsNumber="1" minValue="-138" maxValue="-65.599999999999994"/>
    </cacheField>
    <cacheField name="abs(dp)" numFmtId="11">
      <sharedItems containsSemiMixedTypes="0" containsString="0" containsNumber="1" minValue="65.599999999999994" maxValue="138"/>
    </cacheField>
    <cacheField name="IoS*dp" numFmtId="11">
      <sharedItems containsSemiMixedTypes="0" containsString="0" containsNumber="1" minValue="0.74783999999999995" maxValue="2.1941999999999999"/>
    </cacheField>
    <cacheField name="Nor(IoS*dp)" numFmtId="11">
      <sharedItems containsSemiMixedTypes="0" containsString="0" containsNumber="1" minValue="0.93585283443874345" maxValue="2.7458390689525713"/>
    </cacheField>
    <cacheField name="nor(IoS)" numFmtId="11">
      <sharedItems containsSemiMixedTypes="0" containsString="0" containsNumber="1" minValue="0.93442622950819665" maxValue="1.3032786885245902"/>
    </cacheField>
    <cacheField name="nor(dp)" numFmtId="11">
      <sharedItems containsSemiMixedTypes="0" containsString="0" containsNumber="1" minValue="1.0015267175572518" maxValue="2.1068702290076335"/>
    </cacheField>
    <cacheField name="nor(IoS) + nor(dp)" numFmtId="11">
      <sharedItems containsSemiMixedTypes="0" containsString="0" containsNumber="1" minValue="0.9679764735327242" maxValue="1.705074458766112"/>
    </cacheField>
    <cacheField name="Density" numFmtId="0">
      <sharedItems containsSemiMixedTypes="0" containsString="0" containsNumber="1" containsInteger="1" minValue="10" maxValue="100000"/>
    </cacheField>
    <cacheField name="Viscosity" numFmtId="0">
      <sharedItems containsSemiMixedTypes="0" containsString="0" containsNumber="1" minValue="1E-3" maxValue="1E-3"/>
    </cacheField>
    <cacheField name="Reynolds2" numFmtId="0">
      <sharedItems containsSemiMixedTypes="0" containsString="0" containsNumber="1" containsInteger="1" minValue="100" maxValue="1000000"/>
    </cacheField>
    <cacheField name="IoS Dens" numFmtId="11">
      <sharedItems containsString="0" containsBlank="1" containsNumber="1" minValue="6.8900000000000003E-3" maxValue="1.41E-2" count="6">
        <m/>
        <n v="1.23E-2"/>
        <n v="1.1900000000000001E-2"/>
        <n v="1.34E-2"/>
        <n v="1.41E-2"/>
        <n v="6.8900000000000003E-3"/>
      </sharedItems>
    </cacheField>
    <cacheField name="dp2" numFmtId="11">
      <sharedItems containsString="0" containsBlank="1" containsNumber="1" minValue="-6560" maxValue="-1.38"/>
    </cacheField>
    <cacheField name="abs(dp)2" numFmtId="11">
      <sharedItems containsSemiMixedTypes="0" containsString="0" containsNumber="1" minValue="0" maxValue="6560"/>
    </cacheField>
    <cacheField name="IoS*dp2" numFmtId="11">
      <sharedItems containsSemiMixedTypes="0" containsString="0" containsNumber="1" minValue="0" maxValue="78.064000000000007"/>
    </cacheField>
    <cacheField name="Nor(IoS*dp)2" numFmtId="11">
      <sharedItems containsSemiMixedTypes="0" containsString="0" containsNumber="1" minValue="0" maxValue="97.689901138781138"/>
    </cacheField>
    <cacheField name="nor(IoS)2" numFmtId="11">
      <sharedItems containsSemiMixedTypes="0" containsString="0" containsNumber="1" minValue="0" maxValue="1.1557377049180326"/>
    </cacheField>
    <cacheField name="nor(dp)2" numFmtId="11">
      <sharedItems containsSemiMixedTypes="0" containsString="0" containsNumber="1" minValue="0" maxValue="100.15267175572519"/>
    </cacheField>
    <cacheField name="nor(IoS) + nor(dp)2" numFmtId="11">
      <sharedItems containsSemiMixedTypes="0" containsString="0" containsNumber="1" minValue="0" maxValue="50.5640407958953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n v="0.99299999999999999"/>
    <n v="-2.4700000000000002"/>
    <n v="2.4700000000000002"/>
    <n v="2.4527100000000002"/>
    <n v="1"/>
    <n v="1"/>
    <n v="1"/>
    <n v="1"/>
    <n v="49.400000000000006"/>
    <n v="1"/>
  </r>
  <r>
    <x v="1"/>
    <n v="3.5699999999999998E-3"/>
    <n v="-66.5"/>
    <n v="66.5"/>
    <n v="0.23740499999999998"/>
    <n v="9.6792935161515201E-2"/>
    <n v="3.5951661631419937E-3"/>
    <n v="26.92307692307692"/>
    <n v="13.46333604462003"/>
    <n v="2194.5"/>
    <n v="44.42307692307692"/>
  </r>
  <r>
    <x v="2"/>
    <n v="6.9199999999999999E-3"/>
    <n v="-65"/>
    <n v="65"/>
    <n v="0.44979999999999998"/>
    <n v="0.18338898606031692"/>
    <n v="6.9687814702920443E-3"/>
    <n v="26.315789473684209"/>
    <n v="13.16137912757725"/>
    <n v="2275"/>
    <n v="46.052631578947363"/>
  </r>
  <r>
    <x v="3"/>
    <n v="1.2200000000000001E-2"/>
    <n v="-65.5"/>
    <n v="65.5"/>
    <n v="0.79910000000000003"/>
    <n v="0.32580288741840657"/>
    <n v="1.2286002014098692E-2"/>
    <n v="26.518218623481779"/>
    <n v="13.26525231274794"/>
    <n v="2620"/>
    <n v="53.036437246963558"/>
  </r>
  <r>
    <x v="4"/>
    <n v="1.5599999999999999E-2"/>
    <n v="-61.5"/>
    <n v="61.5"/>
    <n v="0.95939999999999992"/>
    <n v="0.39115916679917312"/>
    <n v="1.5709969788519636E-2"/>
    <n v="24.898785425101213"/>
    <n v="12.457247697444867"/>
    <n v="2767.5"/>
    <n v="56.022267206477729"/>
  </r>
  <r>
    <x v="5"/>
    <n v="1.7100000000000001E-2"/>
    <n v="-56.6"/>
    <n v="56.6"/>
    <n v="0.96786000000000005"/>
    <n v="0.39460841273530095"/>
    <n v="1.7220543806646525E-2"/>
    <n v="22.914979757085018"/>
    <n v="11.466100150445833"/>
    <n v="2830"/>
    <n v="57.287449392712546"/>
  </r>
  <r>
    <x v="6"/>
    <n v="1.8100000000000002E-2"/>
    <n v="-52"/>
    <n v="52"/>
    <n v="0.94120000000000004"/>
    <n v="0.38373880320135684"/>
    <n v="1.8227593152064452E-2"/>
    <n v="21.052631578947366"/>
    <n v="10.535429586049716"/>
    <n v="2860"/>
    <n v="57.894736842105253"/>
  </r>
  <r>
    <x v="7"/>
    <n v="1.8800000000000001E-2"/>
    <n v="-47.8"/>
    <n v="47.8"/>
    <n v="0.89863999999999999"/>
    <n v="0.36638656832646338"/>
    <n v="1.8932527693857001E-2"/>
    <n v="19.352226720647771"/>
    <n v="9.6855796241708134"/>
    <n v="2868"/>
    <n v="58.056680161943312"/>
  </r>
  <r>
    <x v="8"/>
    <n v="1.8800000000000001E-2"/>
    <n v="-39.700000000000003"/>
    <n v="39.700000000000003"/>
    <n v="0.74636000000000013"/>
    <n v="0.30430014147616313"/>
    <n v="1.8932527693857001E-2"/>
    <n v="16.072874493927124"/>
    <n v="8.0459035108104899"/>
    <n v="2779"/>
    <n v="56.25506072874493"/>
  </r>
  <r>
    <x v="9"/>
    <n v="1.9199999999999998E-2"/>
    <n v="-33.700000000000003"/>
    <n v="33.700000000000003"/>
    <n v="0.64703999999999995"/>
    <n v="0.26380615727093698"/>
    <n v="1.9335347432024169E-2"/>
    <n v="13.643724696356275"/>
    <n v="6.8315300218941495"/>
    <n v="2696"/>
    <n v="54.574898785425098"/>
  </r>
  <r>
    <x v="10"/>
    <n v="1.9400000000000001E-2"/>
    <n v="-28"/>
    <n v="28"/>
    <n v="0.54320000000000002"/>
    <n v="0.22146931353482474"/>
    <n v="1.9536757301107755E-2"/>
    <n v="11.336032388663966"/>
    <n v="5.6777845729825369"/>
    <n v="2520"/>
    <n v="51.012145748987848"/>
  </r>
  <r>
    <x v="11"/>
    <n v="1.83E-2"/>
    <n v="-22.2"/>
    <n v="22.2"/>
    <n v="0.40626000000000001"/>
    <n v="0.16563719314554104"/>
    <n v="1.8429003021148038E-2"/>
    <n v="8.9878542510121449"/>
    <n v="4.5031416270166469"/>
    <n v="2220"/>
    <n v="44.939271255060724"/>
  </r>
  <r>
    <x v="12"/>
    <n v="1.5599999999999999E-2"/>
    <n v="-16.100000000000001"/>
    <n v="16.100000000000001"/>
    <n v="0.25115999999999999"/>
    <n v="0.10240101764986484"/>
    <n v="1.5709969788519636E-2"/>
    <n v="6.5182186234817818"/>
    <n v="3.2669642966351509"/>
    <n v="1771.0000000000002"/>
    <n v="35.8502024291497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n v="0.99299999999999999"/>
    <n v="-2.4700000000000002"/>
    <n v="2.4527100000000002"/>
    <n v="3.4630000000000001"/>
    <n v="1"/>
    <n v="1"/>
  </r>
  <r>
    <x v="1"/>
    <n v="0.874"/>
    <n v="-2.83"/>
    <n v="2.47342"/>
    <n v="3.7040000000000002"/>
    <n v="1.008443721434658"/>
    <n v="1.012955057874759"/>
  </r>
  <r>
    <x v="2"/>
    <n v="0.81200000000000006"/>
    <n v="-3.16"/>
    <n v="2.5659200000000002"/>
    <n v="3.9720000000000004"/>
    <n v="1.046157107852131"/>
    <n v="1.0485381476000015"/>
  </r>
  <r>
    <x v="3"/>
    <n v="0.72599999999999998"/>
    <n v="-3.58"/>
    <n v="2.5990799999999998"/>
    <n v="4.306"/>
    <n v="1.0596768472424378"/>
    <n v="1.0902552686620106"/>
  </r>
  <r>
    <x v="4"/>
    <n v="0.623"/>
    <n v="-4.12"/>
    <n v="2.5667599999999999"/>
    <n v="4.7430000000000003"/>
    <n v="1.0464995861720301"/>
    <n v="1.1477039682636756"/>
  </r>
  <r>
    <x v="5"/>
    <n v="0.52100000000000002"/>
    <n v="-4.83"/>
    <n v="2.5164300000000002"/>
    <n v="5.351"/>
    <n v="1.0259794268380689"/>
    <n v="1.2400691480036368"/>
  </r>
  <r>
    <x v="6"/>
    <n v="0.432"/>
    <n v="-5.74"/>
    <n v="2.4796800000000001"/>
    <n v="6.1720000000000006"/>
    <n v="1.0109960003424783"/>
    <n v="1.3794659784483285"/>
  </r>
  <r>
    <x v="7"/>
    <n v="0.35499999999999998"/>
    <n v="-7.01"/>
    <n v="2.4885499999999996"/>
    <n v="7.3650000000000002"/>
    <n v="1.0146124083156995"/>
    <n v="1.5977795988926533"/>
  </r>
  <r>
    <x v="8"/>
    <n v="0.28699999999999998"/>
    <n v="-8.75"/>
    <n v="2.51125"/>
    <n v="9.0370000000000008"/>
    <n v="1.0238674771986904"/>
    <n v="1.9157666417962171"/>
  </r>
  <r>
    <x v="9"/>
    <n v="0.23"/>
    <n v="-11.1"/>
    <n v="2.5529999999999999"/>
    <n v="11.33"/>
    <n v="1.0408894651222524"/>
    <n v="2.3627742374760978"/>
  </r>
  <r>
    <x v="10"/>
    <n v="0.18"/>
    <n v="-14.5"/>
    <n v="2.61"/>
    <n v="14.68"/>
    <n v="1.0641290654011275"/>
    <n v="3.0258571131523904"/>
  </r>
  <r>
    <x v="11"/>
    <n v="0.13600000000000001"/>
    <n v="-19.3"/>
    <n v="2.6248000000000005"/>
    <n v="19.436"/>
    <n v="1.0701632072279235"/>
    <n v="3.9753619465815362"/>
  </r>
  <r>
    <x v="12"/>
    <n v="0.10199999999999999"/>
    <n v="-26.3"/>
    <n v="2.6825999999999999"/>
    <n v="26.402000000000001"/>
    <n v="1.0937289773352739"/>
    <n v="5.3752461562924267"/>
  </r>
  <r>
    <x v="13"/>
    <n v="7.0699999999999999E-2"/>
    <n v="-37"/>
    <n v="2.6158999999999999"/>
    <n v="37.070700000000002"/>
    <n v="1.066534567886134"/>
    <n v="7.5254777368706449"/>
  </r>
  <r>
    <x v="14"/>
    <n v="4.7300000000000002E-2"/>
    <n v="-54.3"/>
    <n v="2.56839"/>
    <n v="54.347299999999997"/>
    <n v="1.0471641571975487"/>
    <n v="11.015719551027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">
  <r>
    <x v="0"/>
    <n v="1.18E-2"/>
    <n v="-65.900000000000006"/>
    <n v="65.900000000000006"/>
    <n v="0.77762000000000009"/>
    <n v="0.973119759729696"/>
    <n v="0.96721311475409832"/>
    <n v="1.0061068702290077"/>
    <n v="0.98665999249155301"/>
    <n v="2000"/>
    <n v="1E-3"/>
    <n v="20000"/>
    <x v="0"/>
    <m/>
    <n v="0"/>
    <n v="0"/>
    <n v="0"/>
    <n v="0"/>
    <n v="0"/>
    <n v="0"/>
  </r>
  <r>
    <x v="1"/>
    <n v="1.2200000000000001E-2"/>
    <n v="-66"/>
    <n v="66"/>
    <n v="0.80520000000000003"/>
    <n v="1.0076335877862594"/>
    <n v="1"/>
    <n v="1.0076335877862594"/>
    <n v="1.0038167938931297"/>
    <n v="5000"/>
    <n v="1E-3"/>
    <n v="50000"/>
    <x v="1"/>
    <n v="-330"/>
    <n v="330"/>
    <n v="4.0590000000000002"/>
    <n v="5.0794643974471283"/>
    <n v="1.0081967213114753"/>
    <n v="5.0381679389312977"/>
    <n v="3.0231823301213865"/>
  </r>
  <r>
    <x v="2"/>
    <n v="1.18E-2"/>
    <n v="-65.900000000000006"/>
    <n v="65.900000000000006"/>
    <n v="0.77762000000000009"/>
    <n v="0.973119759729696"/>
    <n v="0.96721311475409832"/>
    <n v="1.0061068702290077"/>
    <n v="0.98665999249155301"/>
    <n v="10000"/>
    <n v="1E-3"/>
    <n v="100000"/>
    <x v="1"/>
    <n v="-658"/>
    <n v="658"/>
    <n v="8.0934000000000008"/>
    <n v="10.128144162182457"/>
    <n v="1.0081967213114753"/>
    <n v="10.045801526717558"/>
    <n v="5.526999124014516"/>
  </r>
  <r>
    <x v="3"/>
    <n v="1.14E-2"/>
    <n v="-65.599999999999994"/>
    <n v="65.599999999999994"/>
    <n v="0.74783999999999995"/>
    <n v="0.93585283443874345"/>
    <n v="0.93442622950819665"/>
    <n v="1.0015267175572518"/>
    <n v="0.9679764735327242"/>
    <n v="100000"/>
    <n v="1E-3"/>
    <n v="1000000"/>
    <x v="2"/>
    <n v="-6560"/>
    <n v="6560"/>
    <n v="78.064000000000007"/>
    <n v="97.689901138781138"/>
    <n v="0.97540983606557374"/>
    <n v="100.15267175572519"/>
    <n v="50.564040795895387"/>
  </r>
  <r>
    <x v="4"/>
    <n v="1.34E-2"/>
    <n v="-66.400000000000006"/>
    <n v="66.400000000000006"/>
    <n v="0.88976000000000011"/>
    <n v="1.1134526342134903"/>
    <n v="1.0983606557377048"/>
    <n v="1.0137404580152674"/>
    <n v="1.0560505568764862"/>
    <n v="500"/>
    <n v="1E-3"/>
    <n v="5000"/>
    <x v="3"/>
    <n v="-33.200000000000003"/>
    <n v="33.200000000000003"/>
    <n v="0.44488000000000005"/>
    <n v="0.55672631710674514"/>
    <n v="1.0983606557377048"/>
    <n v="0.50687022900763368"/>
    <n v="0.80261544237266924"/>
  </r>
  <r>
    <x v="5"/>
    <n v="1.4200000000000001E-2"/>
    <n v="-70.099999999999994"/>
    <n v="70.099999999999994"/>
    <n v="0.99541999999999997"/>
    <n v="1.245676385934176"/>
    <n v="1.1639344262295082"/>
    <n v="1.0702290076335876"/>
    <n v="1.1170817169315479"/>
    <n v="200"/>
    <n v="1E-3"/>
    <n v="2000"/>
    <x v="4"/>
    <n v="-14"/>
    <n v="14"/>
    <n v="0.19739999999999999"/>
    <n v="0.24702790639469402"/>
    <n v="1.1557377049180326"/>
    <n v="0.21374045801526717"/>
    <n v="0.68473908146664986"/>
  </r>
  <r>
    <x v="6"/>
    <n v="1.4500000000000001E-2"/>
    <n v="-77"/>
    <n v="77"/>
    <n v="1.1165"/>
    <n v="1.3971968464522588"/>
    <n v="1.1885245901639343"/>
    <n v="1.1755725190839694"/>
    <n v="1.1820485546239519"/>
    <n v="100"/>
    <n v="1E-3"/>
    <n v="1000"/>
    <x v="4"/>
    <n v="-7.7"/>
    <n v="7.7"/>
    <n v="0.10857"/>
    <n v="0.13586534851708171"/>
    <n v="1.1557377049180326"/>
    <n v="0.11755725190839694"/>
    <n v="0.63664747841321478"/>
  </r>
  <r>
    <x v="7"/>
    <n v="1.5900000000000001E-2"/>
    <n v="-138"/>
    <n v="138"/>
    <n v="2.1941999999999999"/>
    <n v="2.7458390689525713"/>
    <n v="1.3032786885245902"/>
    <n v="2.1068702290076335"/>
    <n v="1.705074458766112"/>
    <n v="10"/>
    <n v="1E-3"/>
    <n v="100"/>
    <x v="5"/>
    <n v="-1.38"/>
    <n v="1.38"/>
    <n v="9.5081999999999996E-3"/>
    <n v="1.1898635965461143E-2"/>
    <n v="0.56475409836065571"/>
    <n v="2.1068702290076333E-2"/>
    <n v="0.2929114003253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9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D22:E38" firstHeaderRow="1" firstDataRow="1" firstDataCol="1"/>
  <pivotFields count="7">
    <pivotField axis="axisRow" showAll="0" sortType="a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 defaultSubtotal="0"/>
    <pivotField showAll="0"/>
    <pivotField showAll="0"/>
    <pivotField dataField="1" showAll="0" defaultSubtotal="0"/>
    <pivotField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nor(IoS * dp)" fld="5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I38:J51" firstHeaderRow="1" firstDataRow="1" firstDataCol="1"/>
  <pivotFields count="11">
    <pivotField axis="axisRow" showAll="0" sortType="ascending">
      <items count="15">
        <item x="1"/>
        <item m="1" x="13"/>
        <item x="2"/>
        <item x="3"/>
        <item x="4"/>
        <item x="5"/>
        <item x="6"/>
        <item x="7"/>
        <item x="8"/>
        <item x="9"/>
        <item x="10"/>
        <item x="11"/>
        <item x="12"/>
        <item h="1" x="0"/>
        <item t="default"/>
      </items>
    </pivotField>
    <pivotField showAll="0"/>
    <pivotField showAll="0"/>
    <pivotField showAll="0"/>
    <pivotField numFmtId="11" showAll="0"/>
    <pivotField dataField="1" numFmtId="11" showAl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</pivotFields>
  <rowFields count="1">
    <field x="0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Nor(IoS*dp)" fld="5" baseField="0" baseItem="0"/>
  </dataFields>
  <chartFormats count="1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8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B38:C51" firstHeaderRow="1" firstDataRow="1" firstDataCol="1"/>
  <pivotFields count="11">
    <pivotField axis="axisRow" showAll="0" sortType="ascending">
      <items count="15">
        <item x="1"/>
        <item m="1" x="13"/>
        <item x="2"/>
        <item x="3"/>
        <item x="4"/>
        <item x="5"/>
        <item x="6"/>
        <item x="7"/>
        <item x="8"/>
        <item x="9"/>
        <item x="10"/>
        <item x="11"/>
        <item x="12"/>
        <item h="1" x="0"/>
        <item t="default"/>
      </items>
    </pivotField>
    <pivotField dataField="1" showAll="0"/>
    <pivotField showAll="0"/>
    <pivotField showAll="0" defaultSubtotal="0"/>
    <pivotField showAl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</pivotFields>
  <rowFields count="1">
    <field x="0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IoS" fld="1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9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F38:H47" firstHeaderRow="0" firstDataRow="1" firstDataCol="1"/>
  <pivotFields count="20">
    <pivotField axis="axisRow" showAll="0" defaultSubtotal="0">
      <items count="8">
        <item x="7"/>
        <item x="6"/>
        <item x="5"/>
        <item x="4"/>
        <item x="0"/>
        <item x="1"/>
        <item x="2"/>
        <item x="3"/>
      </items>
    </pivotField>
    <pivotField dataField="1" numFmtId="11"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showAll="0" defaultSubtotal="0"/>
    <pivotField showAll="0" defaultSubtotal="0"/>
    <pivotField showAll="0" defaultSubtotal="0"/>
    <pivotField dataField="1" showAll="0" defaultSubtotal="0">
      <items count="6">
        <item x="5"/>
        <item x="2"/>
        <item x="1"/>
        <item x="3"/>
        <item x="4"/>
        <item x="0"/>
      </items>
    </pivotField>
    <pivotField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oS Visco" fld="1" baseField="0" baseItem="0"/>
    <dataField name="Sum of IoS Dens" fld="12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sqref="A1:I16"/>
    </sheetView>
  </sheetViews>
  <sheetFormatPr defaultRowHeight="14.4" x14ac:dyDescent="0.3"/>
  <cols>
    <col min="1" max="1" width="5.88671875" bestFit="1" customWidth="1"/>
    <col min="2" max="3" width="11.33203125" bestFit="1" customWidth="1"/>
    <col min="4" max="4" width="12.5546875" bestFit="1" customWidth="1"/>
    <col min="5" max="5" width="18.6640625" bestFit="1" customWidth="1"/>
    <col min="6" max="6" width="24.33203125" bestFit="1" customWidth="1"/>
    <col min="7" max="7" width="13.6640625" bestFit="1" customWidth="1"/>
    <col min="8" max="8" width="12" bestFit="1" customWidth="1"/>
    <col min="9" max="9" width="16.44140625" bestFit="1" customWidth="1"/>
    <col min="10" max="10" width="11.33203125" bestFit="1" customWidth="1"/>
    <col min="12" max="12" width="26.109375" bestFit="1" customWidth="1"/>
  </cols>
  <sheetData>
    <row r="1" spans="1:12" x14ac:dyDescent="0.3">
      <c r="A1" t="s">
        <v>1</v>
      </c>
      <c r="B1" t="s">
        <v>0</v>
      </c>
      <c r="C1" t="s">
        <v>0</v>
      </c>
      <c r="D1" t="s">
        <v>2</v>
      </c>
      <c r="E1" t="s">
        <v>83</v>
      </c>
      <c r="F1" t="s">
        <v>73</v>
      </c>
      <c r="G1" t="s">
        <v>74</v>
      </c>
      <c r="H1" t="s">
        <v>75</v>
      </c>
      <c r="I1" t="s">
        <v>82</v>
      </c>
      <c r="L1" s="3" t="s">
        <v>4</v>
      </c>
    </row>
    <row r="2" spans="1:12" x14ac:dyDescent="0.3">
      <c r="A2">
        <v>0</v>
      </c>
      <c r="B2" t="s">
        <v>84</v>
      </c>
      <c r="C2">
        <v>0</v>
      </c>
      <c r="D2" s="4">
        <v>0.99299999999999999</v>
      </c>
      <c r="E2">
        <v>-2.4700000000000002</v>
      </c>
      <c r="F2">
        <f>D2*ABS(E2)</f>
        <v>2.4527100000000002</v>
      </c>
      <c r="G2">
        <f>D2+ABS(E2)</f>
        <v>3.4630000000000001</v>
      </c>
      <c r="H2">
        <f>F2/$F$2</f>
        <v>1</v>
      </c>
      <c r="I2">
        <f>(D2/$D$2+E2/$E$2)/2</f>
        <v>1</v>
      </c>
      <c r="L2" s="3"/>
    </row>
    <row r="3" spans="1:12" x14ac:dyDescent="0.3">
      <c r="A3">
        <v>1</v>
      </c>
      <c r="B3" t="s">
        <v>14</v>
      </c>
      <c r="C3">
        <v>4</v>
      </c>
      <c r="D3" s="4">
        <v>0.874</v>
      </c>
      <c r="E3">
        <v>-2.83</v>
      </c>
      <c r="F3">
        <f>D3*ABS(E3)</f>
        <v>2.47342</v>
      </c>
      <c r="G3">
        <f>D3+ABS(E3)</f>
        <v>3.7040000000000002</v>
      </c>
      <c r="H3">
        <f>F3/$F$2</f>
        <v>1.008443721434658</v>
      </c>
      <c r="I3">
        <f>(D3/$D$2+E3/$E$2)/2</f>
        <v>1.012955057874759</v>
      </c>
      <c r="L3" s="3" t="s">
        <v>5</v>
      </c>
    </row>
    <row r="4" spans="1:12" x14ac:dyDescent="0.3">
      <c r="A4">
        <v>2</v>
      </c>
      <c r="B4" t="s">
        <v>15</v>
      </c>
      <c r="C4">
        <v>6</v>
      </c>
      <c r="D4" s="4">
        <v>0.81200000000000006</v>
      </c>
      <c r="E4">
        <v>-3.16</v>
      </c>
      <c r="F4">
        <f t="shared" ref="F4:F16" si="0">D4*ABS(E4)</f>
        <v>2.5659200000000002</v>
      </c>
      <c r="G4">
        <f t="shared" ref="G4:G16" si="1">D4+ABS(E4)</f>
        <v>3.9720000000000004</v>
      </c>
      <c r="H4">
        <f t="shared" ref="H4:H16" si="2">F4/$F$2</f>
        <v>1.046157107852131</v>
      </c>
      <c r="I4">
        <f t="shared" ref="I4:I16" si="3">(D4/$D$2+E4/$E$2)/2</f>
        <v>1.0485381476000015</v>
      </c>
      <c r="L4" s="3" t="s">
        <v>7</v>
      </c>
    </row>
    <row r="5" spans="1:12" x14ac:dyDescent="0.3">
      <c r="A5">
        <v>3</v>
      </c>
      <c r="B5" t="s">
        <v>16</v>
      </c>
      <c r="C5">
        <v>8</v>
      </c>
      <c r="D5" s="4">
        <v>0.72599999999999998</v>
      </c>
      <c r="E5">
        <v>-3.58</v>
      </c>
      <c r="F5">
        <f t="shared" si="0"/>
        <v>2.5990799999999998</v>
      </c>
      <c r="G5">
        <f t="shared" si="1"/>
        <v>4.306</v>
      </c>
      <c r="H5">
        <f t="shared" si="2"/>
        <v>1.0596768472424378</v>
      </c>
      <c r="I5">
        <f t="shared" si="3"/>
        <v>1.0902552686620106</v>
      </c>
      <c r="L5" s="3" t="s">
        <v>81</v>
      </c>
    </row>
    <row r="6" spans="1:12" x14ac:dyDescent="0.3">
      <c r="A6">
        <v>4</v>
      </c>
      <c r="B6" t="s">
        <v>17</v>
      </c>
      <c r="C6">
        <v>10</v>
      </c>
      <c r="D6" s="4">
        <v>0.623</v>
      </c>
      <c r="E6">
        <v>-4.12</v>
      </c>
      <c r="F6">
        <f t="shared" si="0"/>
        <v>2.5667599999999999</v>
      </c>
      <c r="G6">
        <f t="shared" si="1"/>
        <v>4.7430000000000003</v>
      </c>
      <c r="H6">
        <f t="shared" si="2"/>
        <v>1.0464995861720301</v>
      </c>
      <c r="I6">
        <f t="shared" si="3"/>
        <v>1.1477039682636756</v>
      </c>
      <c r="L6" s="3" t="s">
        <v>13</v>
      </c>
    </row>
    <row r="7" spans="1:12" x14ac:dyDescent="0.3">
      <c r="A7">
        <v>5</v>
      </c>
      <c r="B7" t="s">
        <v>18</v>
      </c>
      <c r="C7">
        <v>12</v>
      </c>
      <c r="D7" s="4">
        <v>0.52100000000000002</v>
      </c>
      <c r="E7">
        <v>-4.83</v>
      </c>
      <c r="F7">
        <f t="shared" si="0"/>
        <v>2.5164300000000002</v>
      </c>
      <c r="G7">
        <f t="shared" si="1"/>
        <v>5.351</v>
      </c>
      <c r="H7">
        <f t="shared" si="2"/>
        <v>1.0259794268380689</v>
      </c>
      <c r="I7">
        <f t="shared" si="3"/>
        <v>1.2400691480036368</v>
      </c>
      <c r="L7" s="3"/>
    </row>
    <row r="8" spans="1:12" x14ac:dyDescent="0.3">
      <c r="A8">
        <v>6</v>
      </c>
      <c r="B8" t="s">
        <v>19</v>
      </c>
      <c r="C8">
        <v>14</v>
      </c>
      <c r="D8" s="4">
        <v>0.432</v>
      </c>
      <c r="E8">
        <v>-5.74</v>
      </c>
      <c r="F8">
        <f t="shared" si="0"/>
        <v>2.4796800000000001</v>
      </c>
      <c r="G8">
        <f t="shared" si="1"/>
        <v>6.1720000000000006</v>
      </c>
      <c r="H8">
        <f t="shared" si="2"/>
        <v>1.0109960003424783</v>
      </c>
      <c r="I8">
        <f t="shared" si="3"/>
        <v>1.3794659784483285</v>
      </c>
      <c r="L8" s="3"/>
    </row>
    <row r="9" spans="1:12" x14ac:dyDescent="0.3">
      <c r="A9">
        <v>7</v>
      </c>
      <c r="B9" t="s">
        <v>20</v>
      </c>
      <c r="C9">
        <v>16</v>
      </c>
      <c r="D9" s="4">
        <v>0.35499999999999998</v>
      </c>
      <c r="E9">
        <v>-7.01</v>
      </c>
      <c r="F9">
        <f t="shared" si="0"/>
        <v>2.4885499999999996</v>
      </c>
      <c r="G9">
        <f t="shared" si="1"/>
        <v>7.3650000000000002</v>
      </c>
      <c r="H9">
        <f t="shared" si="2"/>
        <v>1.0146124083156995</v>
      </c>
      <c r="I9">
        <f t="shared" si="3"/>
        <v>1.5977795988926533</v>
      </c>
    </row>
    <row r="10" spans="1:12" x14ac:dyDescent="0.3">
      <c r="A10">
        <v>8</v>
      </c>
      <c r="B10" t="s">
        <v>21</v>
      </c>
      <c r="C10">
        <v>18</v>
      </c>
      <c r="D10" s="4">
        <v>0.28699999999999998</v>
      </c>
      <c r="E10">
        <v>-8.75</v>
      </c>
      <c r="F10">
        <f t="shared" si="0"/>
        <v>2.51125</v>
      </c>
      <c r="G10">
        <f t="shared" si="1"/>
        <v>9.0370000000000008</v>
      </c>
      <c r="H10">
        <f t="shared" si="2"/>
        <v>1.0238674771986904</v>
      </c>
      <c r="I10">
        <f t="shared" si="3"/>
        <v>1.9157666417962171</v>
      </c>
    </row>
    <row r="11" spans="1:12" x14ac:dyDescent="0.3">
      <c r="A11">
        <v>9</v>
      </c>
      <c r="B11" t="s">
        <v>22</v>
      </c>
      <c r="C11">
        <v>20</v>
      </c>
      <c r="D11" s="4">
        <v>0.23</v>
      </c>
      <c r="E11">
        <v>-11.1</v>
      </c>
      <c r="F11">
        <f t="shared" si="0"/>
        <v>2.5529999999999999</v>
      </c>
      <c r="G11">
        <f t="shared" si="1"/>
        <v>11.33</v>
      </c>
      <c r="H11">
        <f t="shared" si="2"/>
        <v>1.0408894651222524</v>
      </c>
      <c r="I11">
        <f t="shared" si="3"/>
        <v>2.3627742374760978</v>
      </c>
    </row>
    <row r="12" spans="1:12" x14ac:dyDescent="0.3">
      <c r="A12">
        <v>10</v>
      </c>
      <c r="B12" t="s">
        <v>23</v>
      </c>
      <c r="C12">
        <v>22</v>
      </c>
      <c r="D12" s="4">
        <v>0.18</v>
      </c>
      <c r="E12">
        <v>-14.5</v>
      </c>
      <c r="F12">
        <f t="shared" si="0"/>
        <v>2.61</v>
      </c>
      <c r="G12">
        <f t="shared" si="1"/>
        <v>14.68</v>
      </c>
      <c r="H12">
        <f t="shared" si="2"/>
        <v>1.0641290654011275</v>
      </c>
      <c r="I12">
        <f t="shared" si="3"/>
        <v>3.0258571131523904</v>
      </c>
    </row>
    <row r="13" spans="1:12" x14ac:dyDescent="0.3">
      <c r="A13">
        <v>11</v>
      </c>
      <c r="B13" t="s">
        <v>24</v>
      </c>
      <c r="C13">
        <v>24</v>
      </c>
      <c r="D13" s="4">
        <v>0.13600000000000001</v>
      </c>
      <c r="E13">
        <v>-19.3</v>
      </c>
      <c r="F13">
        <f t="shared" si="0"/>
        <v>2.6248000000000005</v>
      </c>
      <c r="G13">
        <f t="shared" si="1"/>
        <v>19.436</v>
      </c>
      <c r="H13">
        <f t="shared" si="2"/>
        <v>1.0701632072279235</v>
      </c>
      <c r="I13">
        <f t="shared" si="3"/>
        <v>3.9753619465815362</v>
      </c>
    </row>
    <row r="14" spans="1:12" x14ac:dyDescent="0.3">
      <c r="A14">
        <v>12</v>
      </c>
      <c r="B14" t="s">
        <v>25</v>
      </c>
      <c r="C14">
        <v>26</v>
      </c>
      <c r="D14" s="4">
        <v>0.10199999999999999</v>
      </c>
      <c r="E14">
        <v>-26.3</v>
      </c>
      <c r="F14">
        <f t="shared" si="0"/>
        <v>2.6825999999999999</v>
      </c>
      <c r="G14">
        <f t="shared" si="1"/>
        <v>26.402000000000001</v>
      </c>
      <c r="H14">
        <f t="shared" si="2"/>
        <v>1.0937289773352739</v>
      </c>
      <c r="I14">
        <f t="shared" si="3"/>
        <v>5.3752461562924267</v>
      </c>
    </row>
    <row r="15" spans="1:12" x14ac:dyDescent="0.3">
      <c r="A15">
        <v>13</v>
      </c>
      <c r="B15" t="s">
        <v>26</v>
      </c>
      <c r="C15">
        <v>28</v>
      </c>
      <c r="D15" s="4">
        <v>7.0699999999999999E-2</v>
      </c>
      <c r="E15">
        <v>-37</v>
      </c>
      <c r="F15" s="4">
        <f>D15*ABS(E15)</f>
        <v>2.6158999999999999</v>
      </c>
      <c r="G15">
        <f t="shared" si="1"/>
        <v>37.070700000000002</v>
      </c>
      <c r="H15">
        <f t="shared" si="2"/>
        <v>1.066534567886134</v>
      </c>
      <c r="I15">
        <f t="shared" si="3"/>
        <v>7.5254777368706449</v>
      </c>
    </row>
    <row r="16" spans="1:12" x14ac:dyDescent="0.3">
      <c r="A16">
        <v>14</v>
      </c>
      <c r="B16" t="s">
        <v>85</v>
      </c>
      <c r="C16">
        <v>32</v>
      </c>
      <c r="D16" s="4">
        <v>4.7300000000000002E-2</v>
      </c>
      <c r="E16">
        <v>-54.3</v>
      </c>
      <c r="F16">
        <f t="shared" si="0"/>
        <v>2.56839</v>
      </c>
      <c r="G16">
        <f t="shared" si="1"/>
        <v>54.347299999999997</v>
      </c>
      <c r="H16">
        <f t="shared" si="2"/>
        <v>1.0471641571975487</v>
      </c>
      <c r="I16">
        <f t="shared" si="3"/>
        <v>11.01571955102723</v>
      </c>
    </row>
    <row r="22" spans="4:5" x14ac:dyDescent="0.3">
      <c r="D22" s="5" t="s">
        <v>64</v>
      </c>
      <c r="E22" t="s">
        <v>76</v>
      </c>
    </row>
    <row r="23" spans="4:5" x14ac:dyDescent="0.3">
      <c r="D23" s="6">
        <v>0</v>
      </c>
      <c r="E23" s="7">
        <v>1</v>
      </c>
    </row>
    <row r="24" spans="4:5" x14ac:dyDescent="0.3">
      <c r="D24" s="6">
        <v>4</v>
      </c>
      <c r="E24" s="7">
        <v>1.008443721434658</v>
      </c>
    </row>
    <row r="25" spans="4:5" x14ac:dyDescent="0.3">
      <c r="D25" s="6">
        <v>6</v>
      </c>
      <c r="E25" s="7">
        <v>1.046157107852131</v>
      </c>
    </row>
    <row r="26" spans="4:5" x14ac:dyDescent="0.3">
      <c r="D26" s="6">
        <v>8</v>
      </c>
      <c r="E26" s="7">
        <v>1.0596768472424378</v>
      </c>
    </row>
    <row r="27" spans="4:5" x14ac:dyDescent="0.3">
      <c r="D27" s="6">
        <v>10</v>
      </c>
      <c r="E27" s="7">
        <v>1.0464995861720301</v>
      </c>
    </row>
    <row r="28" spans="4:5" x14ac:dyDescent="0.3">
      <c r="D28" s="6">
        <v>12</v>
      </c>
      <c r="E28" s="7">
        <v>1.0259794268380689</v>
      </c>
    </row>
    <row r="29" spans="4:5" x14ac:dyDescent="0.3">
      <c r="D29" s="6">
        <v>14</v>
      </c>
      <c r="E29" s="7">
        <v>1.0109960003424783</v>
      </c>
    </row>
    <row r="30" spans="4:5" x14ac:dyDescent="0.3">
      <c r="D30" s="6">
        <v>16</v>
      </c>
      <c r="E30" s="7">
        <v>1.0146124083156995</v>
      </c>
    </row>
    <row r="31" spans="4:5" x14ac:dyDescent="0.3">
      <c r="D31" s="6">
        <v>18</v>
      </c>
      <c r="E31" s="7">
        <v>1.0238674771986904</v>
      </c>
    </row>
    <row r="32" spans="4:5" x14ac:dyDescent="0.3">
      <c r="D32" s="6">
        <v>20</v>
      </c>
      <c r="E32" s="7">
        <v>1.0408894651222524</v>
      </c>
    </row>
    <row r="33" spans="4:5" x14ac:dyDescent="0.3">
      <c r="D33" s="6">
        <v>22</v>
      </c>
      <c r="E33" s="7">
        <v>1.0641290654011275</v>
      </c>
    </row>
    <row r="34" spans="4:5" x14ac:dyDescent="0.3">
      <c r="D34" s="6">
        <v>24</v>
      </c>
      <c r="E34" s="7">
        <v>1.0701632072279235</v>
      </c>
    </row>
    <row r="35" spans="4:5" x14ac:dyDescent="0.3">
      <c r="D35" s="6">
        <v>26</v>
      </c>
      <c r="E35" s="7">
        <v>1.0937289773352739</v>
      </c>
    </row>
    <row r="36" spans="4:5" x14ac:dyDescent="0.3">
      <c r="D36" s="6">
        <v>28</v>
      </c>
      <c r="E36" s="7">
        <v>1.066534567886134</v>
      </c>
    </row>
    <row r="37" spans="4:5" x14ac:dyDescent="0.3">
      <c r="D37" s="6">
        <v>32</v>
      </c>
      <c r="E37" s="7">
        <v>1.0471641571975487</v>
      </c>
    </row>
    <row r="38" spans="4:5" x14ac:dyDescent="0.3">
      <c r="D38" s="6" t="s">
        <v>65</v>
      </c>
      <c r="E38" s="7">
        <v>15.618842015566454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Normal="100" workbookViewId="0">
      <selection activeCell="D4" sqref="D4:E4"/>
    </sheetView>
  </sheetViews>
  <sheetFormatPr defaultRowHeight="14.4" x14ac:dyDescent="0.3"/>
  <cols>
    <col min="2" max="2" width="12.5546875" customWidth="1"/>
    <col min="3" max="3" width="10.109375" customWidth="1"/>
    <col min="4" max="4" width="23" customWidth="1"/>
    <col min="5" max="8" width="13.44140625" customWidth="1"/>
    <col min="9" max="9" width="12.5546875" customWidth="1"/>
    <col min="10" max="11" width="18" customWidth="1"/>
    <col min="12" max="12" width="16" customWidth="1"/>
    <col min="13" max="13" width="23" customWidth="1"/>
    <col min="14" max="16" width="18" customWidth="1"/>
    <col min="17" max="17" width="6" customWidth="1"/>
    <col min="18" max="18" width="7" customWidth="1"/>
    <col min="19" max="19" width="6" customWidth="1"/>
    <col min="20" max="21" width="7" customWidth="1"/>
    <col min="22" max="22" width="10.77734375" bestFit="1" customWidth="1"/>
  </cols>
  <sheetData>
    <row r="1" spans="1:17" x14ac:dyDescent="0.3">
      <c r="A1" s="1" t="s">
        <v>1</v>
      </c>
      <c r="B1" s="1" t="s">
        <v>29</v>
      </c>
      <c r="C1" s="1" t="s">
        <v>30</v>
      </c>
      <c r="D1" s="1" t="s">
        <v>2</v>
      </c>
      <c r="E1" s="1" t="s">
        <v>3</v>
      </c>
      <c r="F1" s="1" t="s">
        <v>67</v>
      </c>
      <c r="G1" s="1" t="s">
        <v>54</v>
      </c>
      <c r="H1" s="1" t="s">
        <v>68</v>
      </c>
      <c r="I1" s="1" t="s">
        <v>70</v>
      </c>
      <c r="J1" s="1" t="s">
        <v>71</v>
      </c>
      <c r="K1" s="1" t="s">
        <v>72</v>
      </c>
      <c r="L1" s="1" t="s">
        <v>77</v>
      </c>
      <c r="M1" s="1" t="s">
        <v>78</v>
      </c>
    </row>
    <row r="2" spans="1:17" x14ac:dyDescent="0.3">
      <c r="A2" s="1"/>
      <c r="B2" s="1"/>
      <c r="C2" s="1"/>
      <c r="D2" s="4">
        <v>0.99299999999999999</v>
      </c>
      <c r="E2">
        <v>-2.4700000000000002</v>
      </c>
      <c r="F2" s="4">
        <f>ABS(E2)</f>
        <v>2.4700000000000002</v>
      </c>
      <c r="G2" s="4">
        <f>D2*ABS(E2)</f>
        <v>2.4527100000000002</v>
      </c>
      <c r="H2" s="4">
        <f>G2/$G$2</f>
        <v>1</v>
      </c>
      <c r="I2" s="4">
        <f>D2/$D$2</f>
        <v>1</v>
      </c>
      <c r="J2" s="4">
        <f>E2/$E$2</f>
        <v>1</v>
      </c>
      <c r="K2" s="4">
        <f t="shared" ref="K2" si="0">(I2+J2)/2</f>
        <v>1</v>
      </c>
      <c r="L2" s="4">
        <f>F2*(C2+20)</f>
        <v>49.400000000000006</v>
      </c>
      <c r="M2" s="4">
        <f>L2/$L$2</f>
        <v>1</v>
      </c>
    </row>
    <row r="3" spans="1:17" x14ac:dyDescent="0.3">
      <c r="A3">
        <v>1</v>
      </c>
      <c r="B3" t="s">
        <v>86</v>
      </c>
      <c r="C3">
        <v>13</v>
      </c>
      <c r="D3" s="8">
        <v>3.5699999999999998E-3</v>
      </c>
      <c r="E3" s="8">
        <v>-66.5</v>
      </c>
      <c r="F3" s="4">
        <f>ABS(E3)</f>
        <v>66.5</v>
      </c>
      <c r="G3" s="4">
        <f>D3*ABS(E3)</f>
        <v>0.23740499999999998</v>
      </c>
      <c r="H3" s="4">
        <f>G3/$G$2</f>
        <v>9.6792935161515201E-2</v>
      </c>
      <c r="I3" s="4">
        <f>D3/$D$2</f>
        <v>3.5951661631419937E-3</v>
      </c>
      <c r="J3" s="4">
        <f>E3/$E$2</f>
        <v>26.92307692307692</v>
      </c>
      <c r="K3" s="4">
        <f t="shared" ref="K3" si="1">(I3+J3)/2</f>
        <v>13.46333604462003</v>
      </c>
      <c r="L3" s="4">
        <f>F3*(C3+20)</f>
        <v>2194.5</v>
      </c>
      <c r="M3" s="4">
        <f>L3/$L$2</f>
        <v>44.42307692307692</v>
      </c>
      <c r="P3" s="1" t="s">
        <v>27</v>
      </c>
      <c r="Q3" s="4"/>
    </row>
    <row r="4" spans="1:17" x14ac:dyDescent="0.3">
      <c r="A4" s="1">
        <v>3</v>
      </c>
      <c r="B4" s="1" t="s">
        <v>87</v>
      </c>
      <c r="C4" s="1">
        <v>15</v>
      </c>
      <c r="D4" s="8">
        <v>6.9199999999999999E-3</v>
      </c>
      <c r="E4" s="8">
        <v>-65</v>
      </c>
      <c r="F4" s="4">
        <f t="shared" ref="F4:F14" si="2">ABS(E4)</f>
        <v>65</v>
      </c>
      <c r="G4" s="4">
        <f t="shared" ref="G4:G14" si="3">D4*ABS(E4)</f>
        <v>0.44979999999999998</v>
      </c>
      <c r="H4" s="4">
        <f t="shared" ref="H4:H14" si="4">G4/$G$2</f>
        <v>0.18338898606031692</v>
      </c>
      <c r="I4" s="4">
        <f t="shared" ref="I4:I14" si="5">D4/$D$2</f>
        <v>6.9687814702920443E-3</v>
      </c>
      <c r="J4" s="4">
        <f t="shared" ref="J4:J14" si="6">E4/$E$2</f>
        <v>26.315789473684209</v>
      </c>
      <c r="K4" s="4">
        <f t="shared" ref="K4:K14" si="7">(I4+J4)/2</f>
        <v>13.16137912757725</v>
      </c>
      <c r="L4" s="4">
        <f t="shared" ref="L4:L14" si="8">F4*(C4+20)</f>
        <v>2275</v>
      </c>
      <c r="M4" s="4">
        <f t="shared" ref="M4:M14" si="9">L4/$L$2</f>
        <v>46.052631578947363</v>
      </c>
      <c r="P4" s="3" t="s">
        <v>89</v>
      </c>
      <c r="Q4" s="4"/>
    </row>
    <row r="5" spans="1:17" x14ac:dyDescent="0.3">
      <c r="A5" s="3">
        <v>4</v>
      </c>
      <c r="B5" s="3" t="s">
        <v>88</v>
      </c>
      <c r="C5" s="3">
        <v>20</v>
      </c>
      <c r="D5" s="8">
        <v>1.2200000000000001E-2</v>
      </c>
      <c r="E5" s="8">
        <v>-65.5</v>
      </c>
      <c r="F5" s="4">
        <f t="shared" si="2"/>
        <v>65.5</v>
      </c>
      <c r="G5" s="4">
        <f t="shared" si="3"/>
        <v>0.79910000000000003</v>
      </c>
      <c r="H5" s="4">
        <f t="shared" si="4"/>
        <v>0.32580288741840657</v>
      </c>
      <c r="I5" s="4">
        <f t="shared" si="5"/>
        <v>1.2286002014098692E-2</v>
      </c>
      <c r="J5" s="4">
        <f t="shared" si="6"/>
        <v>26.518218623481779</v>
      </c>
      <c r="K5" s="4">
        <f t="shared" si="7"/>
        <v>13.26525231274794</v>
      </c>
      <c r="L5" s="4">
        <f t="shared" si="8"/>
        <v>2620</v>
      </c>
      <c r="M5" s="4">
        <f t="shared" si="9"/>
        <v>53.036437246963558</v>
      </c>
      <c r="P5" t="s">
        <v>28</v>
      </c>
      <c r="Q5" s="4"/>
    </row>
    <row r="6" spans="1:17" x14ac:dyDescent="0.3">
      <c r="A6">
        <v>5</v>
      </c>
      <c r="B6" t="s">
        <v>55</v>
      </c>
      <c r="C6">
        <v>25</v>
      </c>
      <c r="D6" s="8">
        <v>1.5599999999999999E-2</v>
      </c>
      <c r="E6" s="8">
        <v>-61.5</v>
      </c>
      <c r="F6" s="4">
        <f t="shared" si="2"/>
        <v>61.5</v>
      </c>
      <c r="G6" s="4">
        <f t="shared" si="3"/>
        <v>0.95939999999999992</v>
      </c>
      <c r="H6" s="4">
        <f t="shared" si="4"/>
        <v>0.39115916679917312</v>
      </c>
      <c r="I6" s="4">
        <f t="shared" si="5"/>
        <v>1.5709969788519636E-2</v>
      </c>
      <c r="J6" s="4">
        <f t="shared" si="6"/>
        <v>24.898785425101213</v>
      </c>
      <c r="K6" s="4">
        <f t="shared" si="7"/>
        <v>12.457247697444867</v>
      </c>
      <c r="L6" s="4">
        <f t="shared" si="8"/>
        <v>2767.5</v>
      </c>
      <c r="M6" s="4">
        <f t="shared" si="9"/>
        <v>56.022267206477729</v>
      </c>
      <c r="P6" t="s">
        <v>90</v>
      </c>
      <c r="Q6" s="4"/>
    </row>
    <row r="7" spans="1:17" x14ac:dyDescent="0.3">
      <c r="A7">
        <v>6</v>
      </c>
      <c r="B7" t="s">
        <v>56</v>
      </c>
      <c r="C7">
        <v>30</v>
      </c>
      <c r="D7" s="8">
        <v>1.7100000000000001E-2</v>
      </c>
      <c r="E7" s="8">
        <v>-56.6</v>
      </c>
      <c r="F7" s="4">
        <f t="shared" si="2"/>
        <v>56.6</v>
      </c>
      <c r="G7" s="4">
        <f t="shared" si="3"/>
        <v>0.96786000000000005</v>
      </c>
      <c r="H7" s="4">
        <f t="shared" si="4"/>
        <v>0.39460841273530095</v>
      </c>
      <c r="I7" s="4">
        <f t="shared" si="5"/>
        <v>1.7220543806646525E-2</v>
      </c>
      <c r="J7" s="4">
        <f t="shared" si="6"/>
        <v>22.914979757085018</v>
      </c>
      <c r="K7" s="4">
        <f t="shared" si="7"/>
        <v>11.466100150445833</v>
      </c>
      <c r="L7" s="4">
        <f t="shared" si="8"/>
        <v>2830</v>
      </c>
      <c r="M7" s="4">
        <f t="shared" si="9"/>
        <v>57.287449392712546</v>
      </c>
      <c r="Q7" s="4"/>
    </row>
    <row r="8" spans="1:17" x14ac:dyDescent="0.3">
      <c r="A8">
        <v>7</v>
      </c>
      <c r="B8" t="s">
        <v>57</v>
      </c>
      <c r="C8">
        <v>35</v>
      </c>
      <c r="D8" s="8">
        <v>1.8100000000000002E-2</v>
      </c>
      <c r="E8" s="8">
        <v>-52</v>
      </c>
      <c r="F8" s="4">
        <f t="shared" si="2"/>
        <v>52</v>
      </c>
      <c r="G8" s="4">
        <f t="shared" si="3"/>
        <v>0.94120000000000004</v>
      </c>
      <c r="H8" s="4">
        <f t="shared" si="4"/>
        <v>0.38373880320135684</v>
      </c>
      <c r="I8" s="4">
        <f t="shared" si="5"/>
        <v>1.8227593152064452E-2</v>
      </c>
      <c r="J8" s="4">
        <f t="shared" si="6"/>
        <v>21.052631578947366</v>
      </c>
      <c r="K8" s="4">
        <f t="shared" si="7"/>
        <v>10.535429586049716</v>
      </c>
      <c r="L8" s="4">
        <f t="shared" si="8"/>
        <v>2860</v>
      </c>
      <c r="M8" s="4">
        <f t="shared" si="9"/>
        <v>57.894736842105253</v>
      </c>
      <c r="P8" s="3" t="s">
        <v>7</v>
      </c>
      <c r="Q8" s="4"/>
    </row>
    <row r="9" spans="1:17" x14ac:dyDescent="0.3">
      <c r="A9">
        <v>8</v>
      </c>
      <c r="B9" t="s">
        <v>58</v>
      </c>
      <c r="C9">
        <v>40</v>
      </c>
      <c r="D9" s="8">
        <v>1.8800000000000001E-2</v>
      </c>
      <c r="E9" s="8">
        <v>-47.8</v>
      </c>
      <c r="F9" s="4">
        <f t="shared" si="2"/>
        <v>47.8</v>
      </c>
      <c r="G9" s="4">
        <f t="shared" si="3"/>
        <v>0.89863999999999999</v>
      </c>
      <c r="H9" s="4">
        <f t="shared" si="4"/>
        <v>0.36638656832646338</v>
      </c>
      <c r="I9" s="4">
        <f t="shared" si="5"/>
        <v>1.8932527693857001E-2</v>
      </c>
      <c r="J9" s="4">
        <f t="shared" si="6"/>
        <v>19.352226720647771</v>
      </c>
      <c r="K9" s="4">
        <f t="shared" si="7"/>
        <v>9.6855796241708134</v>
      </c>
      <c r="L9" s="4">
        <f t="shared" si="8"/>
        <v>2868</v>
      </c>
      <c r="M9" s="4">
        <f t="shared" si="9"/>
        <v>58.056680161943312</v>
      </c>
      <c r="P9" s="3" t="s">
        <v>81</v>
      </c>
      <c r="Q9" s="4"/>
    </row>
    <row r="10" spans="1:17" x14ac:dyDescent="0.3">
      <c r="A10">
        <v>9</v>
      </c>
      <c r="B10" t="s">
        <v>59</v>
      </c>
      <c r="C10">
        <v>50</v>
      </c>
      <c r="D10" s="8">
        <v>1.8800000000000001E-2</v>
      </c>
      <c r="E10" s="8">
        <v>-39.700000000000003</v>
      </c>
      <c r="F10" s="4">
        <f t="shared" si="2"/>
        <v>39.700000000000003</v>
      </c>
      <c r="G10" s="4">
        <f t="shared" si="3"/>
        <v>0.74636000000000013</v>
      </c>
      <c r="H10" s="4">
        <f t="shared" si="4"/>
        <v>0.30430014147616313</v>
      </c>
      <c r="I10" s="4">
        <f t="shared" si="5"/>
        <v>1.8932527693857001E-2</v>
      </c>
      <c r="J10" s="4">
        <f t="shared" si="6"/>
        <v>16.072874493927124</v>
      </c>
      <c r="K10" s="4">
        <f t="shared" si="7"/>
        <v>8.0459035108104899</v>
      </c>
      <c r="L10" s="4">
        <f t="shared" si="8"/>
        <v>2779</v>
      </c>
      <c r="M10" s="4">
        <f t="shared" si="9"/>
        <v>56.25506072874493</v>
      </c>
      <c r="P10" s="3" t="s">
        <v>13</v>
      </c>
      <c r="Q10" s="4"/>
    </row>
    <row r="11" spans="1:17" x14ac:dyDescent="0.3">
      <c r="A11">
        <v>10</v>
      </c>
      <c r="B11" t="s">
        <v>60</v>
      </c>
      <c r="C11">
        <v>60</v>
      </c>
      <c r="D11" s="8">
        <v>1.9199999999999998E-2</v>
      </c>
      <c r="E11" s="8">
        <v>-33.700000000000003</v>
      </c>
      <c r="F11" s="4">
        <f t="shared" si="2"/>
        <v>33.700000000000003</v>
      </c>
      <c r="G11" s="4">
        <f t="shared" si="3"/>
        <v>0.64703999999999995</v>
      </c>
      <c r="H11" s="4">
        <f t="shared" si="4"/>
        <v>0.26380615727093698</v>
      </c>
      <c r="I11" s="4">
        <f t="shared" si="5"/>
        <v>1.9335347432024169E-2</v>
      </c>
      <c r="J11" s="4">
        <f t="shared" si="6"/>
        <v>13.643724696356275</v>
      </c>
      <c r="K11" s="4">
        <f t="shared" si="7"/>
        <v>6.8315300218941495</v>
      </c>
      <c r="L11" s="4">
        <f t="shared" si="8"/>
        <v>2696</v>
      </c>
      <c r="M11" s="4">
        <f t="shared" si="9"/>
        <v>54.574898785425098</v>
      </c>
      <c r="Q11" s="4"/>
    </row>
    <row r="12" spans="1:17" x14ac:dyDescent="0.3">
      <c r="A12">
        <v>11</v>
      </c>
      <c r="B12" t="s">
        <v>61</v>
      </c>
      <c r="C12">
        <v>70</v>
      </c>
      <c r="D12" s="8">
        <v>1.9400000000000001E-2</v>
      </c>
      <c r="E12" s="8">
        <v>-28</v>
      </c>
      <c r="F12" s="4">
        <f t="shared" si="2"/>
        <v>28</v>
      </c>
      <c r="G12" s="4">
        <f t="shared" si="3"/>
        <v>0.54320000000000002</v>
      </c>
      <c r="H12" s="4">
        <f t="shared" si="4"/>
        <v>0.22146931353482474</v>
      </c>
      <c r="I12" s="4">
        <f t="shared" si="5"/>
        <v>1.9536757301107755E-2</v>
      </c>
      <c r="J12" s="4">
        <f t="shared" si="6"/>
        <v>11.336032388663966</v>
      </c>
      <c r="K12" s="4">
        <f t="shared" si="7"/>
        <v>5.6777845729825369</v>
      </c>
      <c r="L12" s="4">
        <f t="shared" si="8"/>
        <v>2520</v>
      </c>
      <c r="M12" s="4">
        <f t="shared" si="9"/>
        <v>51.012145748987848</v>
      </c>
      <c r="Q12" s="4"/>
    </row>
    <row r="13" spans="1:17" x14ac:dyDescent="0.3">
      <c r="A13">
        <v>12</v>
      </c>
      <c r="B13" t="s">
        <v>62</v>
      </c>
      <c r="C13">
        <v>80</v>
      </c>
      <c r="D13" s="8">
        <v>1.83E-2</v>
      </c>
      <c r="E13" s="8">
        <v>-22.2</v>
      </c>
      <c r="F13" s="4">
        <f t="shared" si="2"/>
        <v>22.2</v>
      </c>
      <c r="G13" s="4">
        <f t="shared" si="3"/>
        <v>0.40626000000000001</v>
      </c>
      <c r="H13" s="4">
        <f t="shared" si="4"/>
        <v>0.16563719314554104</v>
      </c>
      <c r="I13" s="4">
        <f t="shared" si="5"/>
        <v>1.8429003021148038E-2</v>
      </c>
      <c r="J13" s="4">
        <f t="shared" si="6"/>
        <v>8.9878542510121449</v>
      </c>
      <c r="K13" s="4">
        <f t="shared" si="7"/>
        <v>4.5031416270166469</v>
      </c>
      <c r="L13" s="4">
        <f t="shared" si="8"/>
        <v>2220</v>
      </c>
      <c r="M13" s="4">
        <f t="shared" si="9"/>
        <v>44.939271255060724</v>
      </c>
    </row>
    <row r="14" spans="1:17" x14ac:dyDescent="0.3">
      <c r="A14">
        <v>13</v>
      </c>
      <c r="B14" t="s">
        <v>63</v>
      </c>
      <c r="C14">
        <v>90</v>
      </c>
      <c r="D14" s="8">
        <v>1.5599999999999999E-2</v>
      </c>
      <c r="E14" s="8">
        <v>-16.100000000000001</v>
      </c>
      <c r="F14" s="4">
        <f t="shared" si="2"/>
        <v>16.100000000000001</v>
      </c>
      <c r="G14" s="4">
        <f t="shared" si="3"/>
        <v>0.25115999999999999</v>
      </c>
      <c r="H14" s="4">
        <f t="shared" si="4"/>
        <v>0.10240101764986484</v>
      </c>
      <c r="I14" s="4">
        <f t="shared" si="5"/>
        <v>1.5709969788519636E-2</v>
      </c>
      <c r="J14" s="4">
        <f t="shared" si="6"/>
        <v>6.5182186234817818</v>
      </c>
      <c r="K14" s="4">
        <f t="shared" si="7"/>
        <v>3.2669642966351509</v>
      </c>
      <c r="L14" s="4">
        <f t="shared" si="8"/>
        <v>1771.0000000000002</v>
      </c>
      <c r="M14" s="4">
        <f t="shared" si="9"/>
        <v>35.850202429149796</v>
      </c>
    </row>
    <row r="15" spans="1:17" x14ac:dyDescent="0.3">
      <c r="D15" s="8"/>
      <c r="E15" s="8"/>
      <c r="F15" s="4"/>
      <c r="G15" s="4"/>
      <c r="H15" s="4"/>
      <c r="I15" s="4"/>
      <c r="J15" s="4"/>
      <c r="K15" s="4"/>
      <c r="L15" s="4"/>
      <c r="M15" s="4"/>
      <c r="N15" s="4"/>
    </row>
    <row r="23" spans="8:9" x14ac:dyDescent="0.3">
      <c r="H23" s="7"/>
      <c r="I23" s="7"/>
    </row>
    <row r="24" spans="8:9" x14ac:dyDescent="0.3">
      <c r="H24" s="7"/>
      <c r="I24" s="7"/>
    </row>
    <row r="25" spans="8:9" x14ac:dyDescent="0.3">
      <c r="H25" s="7"/>
      <c r="I25" s="7"/>
    </row>
    <row r="26" spans="8:9" x14ac:dyDescent="0.3">
      <c r="H26" s="7"/>
      <c r="I26" s="7"/>
    </row>
    <row r="27" spans="8:9" x14ac:dyDescent="0.3">
      <c r="H27" s="7"/>
      <c r="I27" s="7"/>
    </row>
    <row r="28" spans="8:9" x14ac:dyDescent="0.3">
      <c r="H28" s="7"/>
      <c r="I28" s="7"/>
    </row>
    <row r="29" spans="8:9" x14ac:dyDescent="0.3">
      <c r="H29" s="7"/>
      <c r="I29" s="7"/>
    </row>
    <row r="30" spans="8:9" x14ac:dyDescent="0.3">
      <c r="H30" s="7"/>
      <c r="I30" s="7"/>
    </row>
    <row r="31" spans="8:9" x14ac:dyDescent="0.3">
      <c r="H31" s="7"/>
      <c r="I31" s="7"/>
    </row>
    <row r="32" spans="8:9" x14ac:dyDescent="0.3">
      <c r="H32" s="7"/>
      <c r="I32" s="7"/>
    </row>
    <row r="33" spans="2:16" x14ac:dyDescent="0.3">
      <c r="H33" s="7"/>
      <c r="I33" s="7"/>
    </row>
    <row r="34" spans="2:16" x14ac:dyDescent="0.3">
      <c r="H34" s="7"/>
      <c r="I34" s="7"/>
    </row>
    <row r="35" spans="2:16" x14ac:dyDescent="0.3">
      <c r="H35" s="7"/>
      <c r="I35" s="7"/>
    </row>
    <row r="36" spans="2:16" x14ac:dyDescent="0.3">
      <c r="H36" s="7"/>
      <c r="I36" s="7"/>
    </row>
    <row r="37" spans="2:16" x14ac:dyDescent="0.3">
      <c r="H37" s="7"/>
      <c r="I37" s="7"/>
    </row>
    <row r="38" spans="2:16" x14ac:dyDescent="0.3">
      <c r="B38" s="5" t="s">
        <v>64</v>
      </c>
      <c r="C38" t="s">
        <v>66</v>
      </c>
      <c r="H38" s="7"/>
      <c r="I38" s="5" t="s">
        <v>64</v>
      </c>
      <c r="J38" t="s">
        <v>69</v>
      </c>
    </row>
    <row r="39" spans="2:16" x14ac:dyDescent="0.3">
      <c r="B39" s="6">
        <v>13</v>
      </c>
      <c r="C39" s="7">
        <v>3.5699999999999998E-3</v>
      </c>
      <c r="I39" s="6">
        <v>13</v>
      </c>
      <c r="J39" s="7">
        <v>9.6792935161515201E-2</v>
      </c>
      <c r="N39" s="7"/>
      <c r="O39" s="7"/>
      <c r="P39" s="7"/>
    </row>
    <row r="40" spans="2:16" x14ac:dyDescent="0.3">
      <c r="B40" s="6">
        <v>15</v>
      </c>
      <c r="C40" s="7">
        <v>6.9199999999999999E-3</v>
      </c>
      <c r="I40" s="6">
        <v>15</v>
      </c>
      <c r="J40" s="7">
        <v>0.18338898606031692</v>
      </c>
      <c r="N40" s="7"/>
      <c r="O40" s="7"/>
      <c r="P40" s="7"/>
    </row>
    <row r="41" spans="2:16" x14ac:dyDescent="0.3">
      <c r="B41" s="6">
        <v>20</v>
      </c>
      <c r="C41" s="7">
        <v>1.2200000000000001E-2</v>
      </c>
      <c r="I41" s="6">
        <v>20</v>
      </c>
      <c r="J41" s="7">
        <v>0.32580288741840657</v>
      </c>
      <c r="N41" s="7"/>
      <c r="O41" s="7"/>
      <c r="P41" s="7"/>
    </row>
    <row r="42" spans="2:16" x14ac:dyDescent="0.3">
      <c r="B42" s="6">
        <v>25</v>
      </c>
      <c r="C42" s="7">
        <v>1.5599999999999999E-2</v>
      </c>
      <c r="I42" s="6">
        <v>25</v>
      </c>
      <c r="J42" s="7">
        <v>0.39115916679917312</v>
      </c>
      <c r="N42" s="7"/>
      <c r="O42" s="7"/>
      <c r="P42" s="7"/>
    </row>
    <row r="43" spans="2:16" x14ac:dyDescent="0.3">
      <c r="B43" s="6">
        <v>30</v>
      </c>
      <c r="C43" s="7">
        <v>1.7100000000000001E-2</v>
      </c>
      <c r="I43" s="6">
        <v>30</v>
      </c>
      <c r="J43" s="7">
        <v>0.39460841273530095</v>
      </c>
      <c r="N43" s="7"/>
      <c r="O43" s="7"/>
      <c r="P43" s="7"/>
    </row>
    <row r="44" spans="2:16" x14ac:dyDescent="0.3">
      <c r="B44" s="6">
        <v>35</v>
      </c>
      <c r="C44" s="7">
        <v>1.8100000000000002E-2</v>
      </c>
      <c r="I44" s="6">
        <v>35</v>
      </c>
      <c r="J44" s="7">
        <v>0.38373880320135684</v>
      </c>
      <c r="N44" s="7"/>
      <c r="O44" s="7"/>
      <c r="P44" s="7"/>
    </row>
    <row r="45" spans="2:16" x14ac:dyDescent="0.3">
      <c r="B45" s="6">
        <v>40</v>
      </c>
      <c r="C45" s="7">
        <v>1.8800000000000001E-2</v>
      </c>
      <c r="I45" s="6">
        <v>40</v>
      </c>
      <c r="J45" s="7">
        <v>0.36638656832646338</v>
      </c>
      <c r="N45" s="7"/>
      <c r="O45" s="7"/>
      <c r="P45" s="7"/>
    </row>
    <row r="46" spans="2:16" x14ac:dyDescent="0.3">
      <c r="B46" s="6">
        <v>50</v>
      </c>
      <c r="C46" s="7">
        <v>1.8800000000000001E-2</v>
      </c>
      <c r="I46" s="6">
        <v>50</v>
      </c>
      <c r="J46" s="7">
        <v>0.30430014147616313</v>
      </c>
      <c r="N46" s="7"/>
      <c r="O46" s="7"/>
      <c r="P46" s="7"/>
    </row>
    <row r="47" spans="2:16" x14ac:dyDescent="0.3">
      <c r="B47" s="6">
        <v>60</v>
      </c>
      <c r="C47" s="7">
        <v>1.9199999999999998E-2</v>
      </c>
      <c r="I47" s="6">
        <v>60</v>
      </c>
      <c r="J47" s="7">
        <v>0.26380615727093698</v>
      </c>
      <c r="N47" s="7"/>
      <c r="O47" s="7"/>
      <c r="P47" s="7"/>
    </row>
    <row r="48" spans="2:16" x14ac:dyDescent="0.3">
      <c r="B48" s="6">
        <v>70</v>
      </c>
      <c r="C48" s="7">
        <v>1.9400000000000001E-2</v>
      </c>
      <c r="I48" s="6">
        <v>70</v>
      </c>
      <c r="J48" s="7">
        <v>0.22146931353482474</v>
      </c>
      <c r="N48" s="7"/>
      <c r="O48" s="7"/>
      <c r="P48" s="7"/>
    </row>
    <row r="49" spans="2:16" x14ac:dyDescent="0.3">
      <c r="B49" s="6">
        <v>80</v>
      </c>
      <c r="C49" s="7">
        <v>1.83E-2</v>
      </c>
      <c r="I49" s="6">
        <v>80</v>
      </c>
      <c r="J49" s="7">
        <v>0.16563719314554104</v>
      </c>
      <c r="N49" s="7"/>
      <c r="O49" s="7"/>
      <c r="P49" s="7"/>
    </row>
    <row r="50" spans="2:16" x14ac:dyDescent="0.3">
      <c r="B50" s="6">
        <v>90</v>
      </c>
      <c r="C50" s="7">
        <v>1.5599999999999999E-2</v>
      </c>
      <c r="I50" s="6">
        <v>90</v>
      </c>
      <c r="J50" s="7">
        <v>0.10240101764986484</v>
      </c>
      <c r="N50" s="7"/>
      <c r="O50" s="7"/>
      <c r="P50" s="7"/>
    </row>
    <row r="51" spans="2:16" x14ac:dyDescent="0.3">
      <c r="B51" s="6" t="s">
        <v>65</v>
      </c>
      <c r="C51" s="7">
        <v>0.18359000000000003</v>
      </c>
      <c r="I51" s="6" t="s">
        <v>65</v>
      </c>
      <c r="J51" s="7">
        <v>3.1994915827798636</v>
      </c>
      <c r="N51" s="7"/>
      <c r="O51" s="7"/>
      <c r="P51" s="7"/>
    </row>
    <row r="52" spans="2:16" x14ac:dyDescent="0.3">
      <c r="N52" s="7"/>
      <c r="O52" s="7"/>
      <c r="P52" s="7"/>
    </row>
    <row r="53" spans="2:16" x14ac:dyDescent="0.3">
      <c r="N53" s="7"/>
      <c r="O53" s="7"/>
      <c r="P53" s="7"/>
    </row>
  </sheetData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sqref="A1:J15"/>
    </sheetView>
  </sheetViews>
  <sheetFormatPr defaultRowHeight="14.4" x14ac:dyDescent="0.3"/>
  <cols>
    <col min="1" max="1" width="5.88671875" bestFit="1" customWidth="1"/>
    <col min="2" max="2" width="14.88671875" bestFit="1" customWidth="1"/>
    <col min="3" max="3" width="10.6640625" bestFit="1" customWidth="1"/>
    <col min="4" max="4" width="9.21875" bestFit="1" customWidth="1"/>
    <col min="6" max="6" width="11.77734375" customWidth="1"/>
    <col min="7" max="7" width="13.5546875" customWidth="1"/>
    <col min="8" max="8" width="11.33203125" bestFit="1" customWidth="1"/>
    <col min="9" max="9" width="8.44140625" bestFit="1" customWidth="1"/>
    <col min="10" max="11" width="16.33203125" bestFit="1" customWidth="1"/>
    <col min="12" max="12" width="8.44140625" bestFit="1" customWidth="1"/>
    <col min="13" max="13" width="9.33203125" bestFit="1" customWidth="1"/>
  </cols>
  <sheetData>
    <row r="1" spans="1:12" x14ac:dyDescent="0.3">
      <c r="A1" s="1" t="s">
        <v>1</v>
      </c>
      <c r="B1" s="1" t="s">
        <v>91</v>
      </c>
      <c r="C1" s="1" t="s">
        <v>2</v>
      </c>
      <c r="D1" s="1" t="s">
        <v>3</v>
      </c>
      <c r="E1" s="1" t="s">
        <v>67</v>
      </c>
      <c r="F1" s="1" t="s">
        <v>54</v>
      </c>
      <c r="G1" s="1" t="s">
        <v>68</v>
      </c>
      <c r="H1" s="1" t="s">
        <v>70</v>
      </c>
      <c r="I1" s="1" t="s">
        <v>71</v>
      </c>
      <c r="J1" s="1" t="s">
        <v>72</v>
      </c>
      <c r="K1" s="1"/>
      <c r="L1" s="1"/>
    </row>
    <row r="2" spans="1:12" x14ac:dyDescent="0.3">
      <c r="A2">
        <v>0</v>
      </c>
      <c r="B2">
        <v>0</v>
      </c>
      <c r="C2" s="8">
        <v>6.9199999999999999E-3</v>
      </c>
      <c r="D2" s="8">
        <v>-65</v>
      </c>
      <c r="E2" s="4">
        <f>ABS(D2)</f>
        <v>65</v>
      </c>
      <c r="F2" s="4">
        <f>C2*ABS(D2)</f>
        <v>0.44979999999999998</v>
      </c>
      <c r="G2" s="4">
        <f>F2/$F$2</f>
        <v>1</v>
      </c>
      <c r="H2" s="4">
        <f>C2/$C$2</f>
        <v>1</v>
      </c>
      <c r="I2" s="4">
        <f>D2/$D$2</f>
        <v>1</v>
      </c>
      <c r="J2" s="4">
        <f t="shared" ref="J2:J15" si="0">(H2+I2)/2</f>
        <v>1</v>
      </c>
      <c r="K2" s="4"/>
      <c r="L2" s="4"/>
    </row>
    <row r="3" spans="1:12" x14ac:dyDescent="0.3">
      <c r="A3">
        <v>1</v>
      </c>
      <c r="B3">
        <v>1</v>
      </c>
      <c r="C3" s="8">
        <v>1.1299999999999999E-2</v>
      </c>
      <c r="D3" s="8">
        <v>-148</v>
      </c>
      <c r="E3" s="4">
        <f>ABS(D3)</f>
        <v>148</v>
      </c>
      <c r="F3" s="4">
        <f>C3*ABS(D3)</f>
        <v>1.6723999999999999</v>
      </c>
      <c r="G3" s="4">
        <f>F3/$F$2</f>
        <v>3.7180969319697641</v>
      </c>
      <c r="H3" s="4">
        <f>C3/$C$2</f>
        <v>1.6329479768786126</v>
      </c>
      <c r="I3" s="4">
        <f>D3/$D$2</f>
        <v>2.2769230769230768</v>
      </c>
      <c r="J3" s="4">
        <f t="shared" si="0"/>
        <v>1.9549355269008446</v>
      </c>
      <c r="K3" s="4"/>
      <c r="L3" s="4"/>
    </row>
    <row r="4" spans="1:12" x14ac:dyDescent="0.3">
      <c r="A4">
        <v>2</v>
      </c>
      <c r="B4">
        <v>2</v>
      </c>
      <c r="C4" s="8">
        <v>2.1600000000000001E-2</v>
      </c>
      <c r="D4" s="8">
        <v>-219</v>
      </c>
      <c r="E4" s="4">
        <f>ABS(D4)</f>
        <v>219</v>
      </c>
      <c r="F4" s="4">
        <f>C4*ABS(D4)</f>
        <v>4.7304000000000004</v>
      </c>
      <c r="G4" s="4">
        <f>F4/$F$2</f>
        <v>10.516674077367721</v>
      </c>
      <c r="H4" s="4">
        <f>C4/$C$2</f>
        <v>3.1213872832369942</v>
      </c>
      <c r="I4" s="4">
        <f>D4/$D$2</f>
        <v>3.3692307692307693</v>
      </c>
      <c r="J4" s="4">
        <f t="shared" si="0"/>
        <v>3.2453090262338815</v>
      </c>
      <c r="K4" s="4"/>
      <c r="L4" s="4"/>
    </row>
    <row r="5" spans="1:12" x14ac:dyDescent="0.3">
      <c r="A5">
        <v>3</v>
      </c>
      <c r="B5" s="3">
        <v>3</v>
      </c>
      <c r="C5" s="8">
        <v>3.4000000000000002E-2</v>
      </c>
      <c r="D5" s="8">
        <v>-279</v>
      </c>
      <c r="E5" s="4">
        <f>ABS(D5)</f>
        <v>279</v>
      </c>
      <c r="F5" s="4">
        <f>C5*ABS(D5)</f>
        <v>9.4860000000000007</v>
      </c>
      <c r="G5" s="4">
        <f>F5/$F$2</f>
        <v>21.089373054690977</v>
      </c>
      <c r="H5" s="4">
        <f>C5/$C$2</f>
        <v>4.913294797687862</v>
      </c>
      <c r="I5" s="4">
        <f>D5/$D$2</f>
        <v>4.2923076923076922</v>
      </c>
      <c r="J5" s="4">
        <f t="shared" si="0"/>
        <v>4.6028012449977771</v>
      </c>
      <c r="K5" s="4"/>
      <c r="L5" s="4"/>
    </row>
    <row r="6" spans="1:12" x14ac:dyDescent="0.3">
      <c r="A6">
        <v>4</v>
      </c>
      <c r="B6" s="3">
        <v>4</v>
      </c>
      <c r="C6" s="8">
        <v>4.7899999999999998E-2</v>
      </c>
      <c r="D6" s="8">
        <v>-328</v>
      </c>
      <c r="E6" s="4">
        <f>ABS(D6)</f>
        <v>328</v>
      </c>
      <c r="F6" s="4">
        <f>C6*ABS(D6)</f>
        <v>15.7112</v>
      </c>
      <c r="G6" s="4">
        <f>F6/$F$2</f>
        <v>34.92930191196087</v>
      </c>
      <c r="H6" s="4">
        <f>C6/$C$2</f>
        <v>6.9219653179190752</v>
      </c>
      <c r="I6" s="4">
        <f>D6/$D$2</f>
        <v>5.046153846153846</v>
      </c>
      <c r="J6" s="4">
        <f t="shared" si="0"/>
        <v>5.9840595820364602</v>
      </c>
      <c r="K6" s="4"/>
      <c r="L6" s="4"/>
    </row>
    <row r="7" spans="1:12" x14ac:dyDescent="0.3">
      <c r="A7">
        <v>5</v>
      </c>
      <c r="B7" s="3">
        <v>5</v>
      </c>
      <c r="C7" s="8">
        <v>6.2700000000000006E-2</v>
      </c>
      <c r="D7" s="8">
        <v>-365</v>
      </c>
      <c r="E7" s="4">
        <f>ABS(D7)</f>
        <v>365</v>
      </c>
      <c r="F7" s="4">
        <f>C7*ABS(D7)</f>
        <v>22.8855</v>
      </c>
      <c r="G7" s="4">
        <f>F7/$F$2</f>
        <v>50.879279679857717</v>
      </c>
      <c r="H7" s="4">
        <f>C7/$C$2</f>
        <v>9.0606936416184976</v>
      </c>
      <c r="I7" s="4">
        <f>D7/$D$2</f>
        <v>5.615384615384615</v>
      </c>
      <c r="J7" s="4">
        <f t="shared" si="0"/>
        <v>7.3380391285015563</v>
      </c>
      <c r="K7" s="4"/>
      <c r="L7" s="4"/>
    </row>
    <row r="8" spans="1:12" x14ac:dyDescent="0.3">
      <c r="A8">
        <v>6</v>
      </c>
      <c r="C8" s="8"/>
      <c r="D8" s="8"/>
      <c r="E8" s="4">
        <f>ABS(D8)</f>
        <v>0</v>
      </c>
      <c r="F8" s="4">
        <f>C8*ABS(D8)</f>
        <v>0</v>
      </c>
      <c r="G8" s="4">
        <f>F8/$F$2</f>
        <v>0</v>
      </c>
      <c r="H8" s="4">
        <f>C8/$C$2</f>
        <v>0</v>
      </c>
      <c r="I8" s="4">
        <f>D8/$D$2</f>
        <v>0</v>
      </c>
      <c r="J8" s="4">
        <f t="shared" si="0"/>
        <v>0</v>
      </c>
      <c r="K8" s="4"/>
      <c r="L8" s="4"/>
    </row>
    <row r="9" spans="1:12" x14ac:dyDescent="0.3">
      <c r="A9">
        <v>7</v>
      </c>
      <c r="C9" s="8"/>
      <c r="D9" s="8"/>
      <c r="E9" s="4">
        <f>ABS(D9)</f>
        <v>0</v>
      </c>
      <c r="F9" s="4">
        <f>C9*ABS(D9)</f>
        <v>0</v>
      </c>
      <c r="G9" s="4">
        <f>F9/$F$2</f>
        <v>0</v>
      </c>
      <c r="H9" s="4">
        <f>C9/$C$2</f>
        <v>0</v>
      </c>
      <c r="I9" s="4">
        <f>D9/$D$2</f>
        <v>0</v>
      </c>
      <c r="J9" s="4">
        <f t="shared" si="0"/>
        <v>0</v>
      </c>
      <c r="K9" s="4"/>
      <c r="L9" s="4"/>
    </row>
    <row r="10" spans="1:12" x14ac:dyDescent="0.3">
      <c r="A10">
        <v>8</v>
      </c>
      <c r="C10" s="8"/>
      <c r="D10" s="8"/>
      <c r="E10" s="4">
        <f>ABS(D10)</f>
        <v>0</v>
      </c>
      <c r="F10" s="4">
        <f>C10*ABS(D10)</f>
        <v>0</v>
      </c>
      <c r="G10" s="4">
        <f>F10/$F$2</f>
        <v>0</v>
      </c>
      <c r="H10" s="4">
        <f>C10/$C$2</f>
        <v>0</v>
      </c>
      <c r="I10" s="4">
        <f>D10/$D$2</f>
        <v>0</v>
      </c>
      <c r="J10" s="4">
        <f t="shared" si="0"/>
        <v>0</v>
      </c>
      <c r="K10" s="4"/>
      <c r="L10" s="4"/>
    </row>
    <row r="11" spans="1:12" x14ac:dyDescent="0.3">
      <c r="A11">
        <v>9</v>
      </c>
      <c r="C11" s="8"/>
      <c r="D11" s="8"/>
      <c r="E11" s="4">
        <f>ABS(D11)</f>
        <v>0</v>
      </c>
      <c r="F11" s="4">
        <f>C11*ABS(D11)</f>
        <v>0</v>
      </c>
      <c r="G11" s="4">
        <f>F11/$F$2</f>
        <v>0</v>
      </c>
      <c r="H11" s="4">
        <f>C11/$C$2</f>
        <v>0</v>
      </c>
      <c r="I11" s="4">
        <f>D11/$D$2</f>
        <v>0</v>
      </c>
      <c r="J11" s="4">
        <f t="shared" si="0"/>
        <v>0</v>
      </c>
      <c r="K11" s="4"/>
      <c r="L11" s="4"/>
    </row>
    <row r="12" spans="1:12" x14ac:dyDescent="0.3">
      <c r="A12">
        <v>10</v>
      </c>
      <c r="C12" s="8">
        <v>0.23300000000000001</v>
      </c>
      <c r="D12" s="8">
        <v>169</v>
      </c>
      <c r="E12" s="4">
        <f>ABS(D12)</f>
        <v>169</v>
      </c>
      <c r="F12" s="4">
        <f>C12*ABS(D12)</f>
        <v>39.377000000000002</v>
      </c>
      <c r="G12" s="4">
        <f>F12/$F$2</f>
        <v>87.543352601156073</v>
      </c>
      <c r="H12" s="4">
        <f>C12/$C$2</f>
        <v>33.670520231213878</v>
      </c>
      <c r="I12" s="4">
        <f>D12/$D$2</f>
        <v>-2.6</v>
      </c>
      <c r="J12" s="4">
        <f t="shared" si="0"/>
        <v>15.535260115606938</v>
      </c>
      <c r="K12" s="4"/>
      <c r="L12" s="4"/>
    </row>
    <row r="13" spans="1:12" x14ac:dyDescent="0.3">
      <c r="A13">
        <v>11</v>
      </c>
      <c r="C13" s="8">
        <v>3.0800000000000001E-2</v>
      </c>
      <c r="D13" s="8">
        <v>-172</v>
      </c>
      <c r="E13" s="4">
        <f>ABS(D13)</f>
        <v>172</v>
      </c>
      <c r="F13" s="4">
        <f>C13*ABS(D13)</f>
        <v>5.2976000000000001</v>
      </c>
      <c r="G13" s="4">
        <f>F13/$F$2</f>
        <v>11.777678968430415</v>
      </c>
      <c r="H13" s="4">
        <f>C13/$C$2</f>
        <v>4.4508670520231215</v>
      </c>
      <c r="I13" s="4">
        <f>D13/$D$2</f>
        <v>2.6461538461538461</v>
      </c>
      <c r="J13" s="4">
        <f t="shared" si="0"/>
        <v>3.548510449088484</v>
      </c>
      <c r="K13" s="4"/>
      <c r="L13" s="4"/>
    </row>
    <row r="14" spans="1:12" x14ac:dyDescent="0.3">
      <c r="A14">
        <v>12</v>
      </c>
      <c r="C14" s="8"/>
      <c r="D14" s="8"/>
      <c r="E14" s="4">
        <f>ABS(D14)</f>
        <v>0</v>
      </c>
      <c r="F14" s="4">
        <f>C14*ABS(D14)</f>
        <v>0</v>
      </c>
      <c r="G14" s="4">
        <f>F14/$F$2</f>
        <v>0</v>
      </c>
      <c r="H14" s="4">
        <f>C14/$C$2</f>
        <v>0</v>
      </c>
      <c r="I14" s="4">
        <f>D14/$D$2</f>
        <v>0</v>
      </c>
      <c r="J14" s="4">
        <f t="shared" si="0"/>
        <v>0</v>
      </c>
      <c r="K14" s="4"/>
      <c r="L14" s="4"/>
    </row>
    <row r="15" spans="1:12" x14ac:dyDescent="0.3">
      <c r="A15">
        <v>13</v>
      </c>
      <c r="C15" s="8"/>
      <c r="D15" s="8"/>
      <c r="E15" s="4">
        <f>ABS(D15)</f>
        <v>0</v>
      </c>
      <c r="F15" s="4">
        <f>C15*ABS(D15)</f>
        <v>0</v>
      </c>
      <c r="G15" s="4">
        <f>F15/$F$2</f>
        <v>0</v>
      </c>
      <c r="H15" s="4">
        <f>C15/$C$2</f>
        <v>0</v>
      </c>
      <c r="I15" s="4">
        <f>D15/$D$2</f>
        <v>0</v>
      </c>
      <c r="J15" s="4">
        <f t="shared" si="0"/>
        <v>0</v>
      </c>
      <c r="K15" s="4"/>
      <c r="L1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13" sqref="C13"/>
    </sheetView>
  </sheetViews>
  <sheetFormatPr defaultRowHeight="14.4" x14ac:dyDescent="0.3"/>
  <sheetData>
    <row r="1" spans="1:8" x14ac:dyDescent="0.3">
      <c r="A1" t="s">
        <v>32</v>
      </c>
      <c r="D1" s="1" t="s">
        <v>2</v>
      </c>
      <c r="E1" s="1" t="s">
        <v>33</v>
      </c>
      <c r="F1" s="1" t="s">
        <v>34</v>
      </c>
      <c r="H1" s="1" t="s">
        <v>35</v>
      </c>
    </row>
    <row r="2" spans="1:8" x14ac:dyDescent="0.3">
      <c r="B2" t="s">
        <v>36</v>
      </c>
      <c r="C2" t="s">
        <v>37</v>
      </c>
      <c r="D2" s="3">
        <v>2.9999999999999997E-4</v>
      </c>
      <c r="E2" s="3">
        <v>-0.124</v>
      </c>
      <c r="F2" t="s">
        <v>38</v>
      </c>
      <c r="H2" t="s">
        <v>31</v>
      </c>
    </row>
    <row r="3" spans="1:8" x14ac:dyDescent="0.3">
      <c r="B3" s="3" t="s">
        <v>39</v>
      </c>
      <c r="C3" s="3" t="s">
        <v>40</v>
      </c>
      <c r="D3">
        <v>9.3700000000000006E-2</v>
      </c>
      <c r="E3">
        <v>-9.1899999999999996E-2</v>
      </c>
      <c r="F3" t="s">
        <v>41</v>
      </c>
      <c r="H3">
        <f>D3-D2</f>
        <v>9.3400000000000011E-2</v>
      </c>
    </row>
    <row r="4" spans="1:8" x14ac:dyDescent="0.3">
      <c r="B4" s="3" t="s">
        <v>42</v>
      </c>
      <c r="C4" s="3" t="s">
        <v>43</v>
      </c>
      <c r="D4">
        <v>0.108</v>
      </c>
      <c r="E4">
        <v>-0.10299999999999999</v>
      </c>
      <c r="F4" t="s">
        <v>44</v>
      </c>
      <c r="H4">
        <f>D4-D3</f>
        <v>1.4299999999999993E-2</v>
      </c>
    </row>
    <row r="5" spans="1:8" x14ac:dyDescent="0.3">
      <c r="B5" t="s">
        <v>45</v>
      </c>
      <c r="C5" t="s">
        <v>46</v>
      </c>
      <c r="D5">
        <v>0.12</v>
      </c>
      <c r="E5">
        <v>-0.109</v>
      </c>
      <c r="F5" t="s">
        <v>47</v>
      </c>
      <c r="H5">
        <f>D5-D4</f>
        <v>1.1999999999999997E-2</v>
      </c>
    </row>
    <row r="6" spans="1:8" x14ac:dyDescent="0.3">
      <c r="B6" t="s">
        <v>48</v>
      </c>
      <c r="C6" t="s">
        <v>49</v>
      </c>
      <c r="D6">
        <v>0.129</v>
      </c>
      <c r="E6">
        <v>-0.112</v>
      </c>
      <c r="F6" t="s">
        <v>50</v>
      </c>
      <c r="H6">
        <f>D6-D5</f>
        <v>9.000000000000008E-3</v>
      </c>
    </row>
    <row r="7" spans="1:8" x14ac:dyDescent="0.3">
      <c r="B7" t="s">
        <v>51</v>
      </c>
      <c r="C7" t="s">
        <v>52</v>
      </c>
      <c r="D7">
        <v>0.13300000000000001</v>
      </c>
      <c r="E7">
        <v>-0.114</v>
      </c>
      <c r="F7" t="s">
        <v>53</v>
      </c>
      <c r="H7">
        <f>D7-D6</f>
        <v>4.0000000000000036E-3</v>
      </c>
    </row>
    <row r="13" spans="1:8" x14ac:dyDescent="0.3">
      <c r="B13" t="s">
        <v>92</v>
      </c>
    </row>
    <row r="14" spans="1:8" x14ac:dyDescent="0.3">
      <c r="A14" t="s">
        <v>79</v>
      </c>
      <c r="D14" s="1" t="s">
        <v>2</v>
      </c>
      <c r="E14" s="1" t="s">
        <v>80</v>
      </c>
      <c r="F14" s="1" t="s">
        <v>34</v>
      </c>
      <c r="H14" s="1" t="s">
        <v>35</v>
      </c>
    </row>
    <row r="15" spans="1:8" x14ac:dyDescent="0.3">
      <c r="B15" t="s">
        <v>36</v>
      </c>
      <c r="C15" t="s">
        <v>37</v>
      </c>
      <c r="D15" s="3">
        <v>0.16600000000000001</v>
      </c>
      <c r="E15" s="3">
        <v>-9.35</v>
      </c>
      <c r="F15" t="s">
        <v>31</v>
      </c>
      <c r="H15" t="s">
        <v>31</v>
      </c>
    </row>
    <row r="16" spans="1:8" x14ac:dyDescent="0.3">
      <c r="B16" s="3" t="s">
        <v>39</v>
      </c>
      <c r="C16" s="3" t="s">
        <v>40</v>
      </c>
      <c r="D16">
        <v>0.23</v>
      </c>
      <c r="E16">
        <v>-11.1</v>
      </c>
      <c r="F16">
        <v>46</v>
      </c>
      <c r="H16">
        <f>D16-D15</f>
        <v>6.4000000000000001E-2</v>
      </c>
    </row>
    <row r="17" spans="2:8" x14ac:dyDescent="0.3">
      <c r="B17" s="3" t="s">
        <v>42</v>
      </c>
      <c r="C17" s="3" t="s">
        <v>43</v>
      </c>
      <c r="D17">
        <v>0.27</v>
      </c>
      <c r="E17">
        <v>-12.2</v>
      </c>
      <c r="F17">
        <v>109</v>
      </c>
      <c r="H17">
        <f>D17-D16</f>
        <v>4.0000000000000008E-2</v>
      </c>
    </row>
    <row r="18" spans="2:8" x14ac:dyDescent="0.3">
      <c r="B18" t="s">
        <v>45</v>
      </c>
      <c r="C18" t="s">
        <v>46</v>
      </c>
      <c r="D18">
        <v>0.3</v>
      </c>
      <c r="E18">
        <v>-12.1</v>
      </c>
      <c r="F18">
        <v>200.2</v>
      </c>
      <c r="H18">
        <f>D18-D17</f>
        <v>2.9999999999999971E-2</v>
      </c>
    </row>
    <row r="19" spans="2:8" x14ac:dyDescent="0.3">
      <c r="B19" t="s">
        <v>48</v>
      </c>
      <c r="C19" t="s">
        <v>49</v>
      </c>
      <c r="D19">
        <v>0.31900000000000001</v>
      </c>
      <c r="E19">
        <v>10.8</v>
      </c>
      <c r="F19">
        <v>1008</v>
      </c>
      <c r="H19">
        <f>D19-D18</f>
        <v>1.9000000000000017E-2</v>
      </c>
    </row>
    <row r="20" spans="2:8" x14ac:dyDescent="0.3">
      <c r="B20" t="s">
        <v>51</v>
      </c>
      <c r="C20" t="s">
        <v>52</v>
      </c>
      <c r="F20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topLeftCell="A4" workbookViewId="0">
      <selection activeCell="O22" sqref="O22"/>
    </sheetView>
  </sheetViews>
  <sheetFormatPr defaultRowHeight="14.4" x14ac:dyDescent="0.3"/>
  <cols>
    <col min="3" max="3" width="9.77734375" customWidth="1"/>
    <col min="6" max="6" width="12.5546875" customWidth="1"/>
    <col min="7" max="7" width="15.109375" bestFit="1" customWidth="1"/>
    <col min="8" max="8" width="14.77734375" customWidth="1"/>
    <col min="13" max="13" width="8.88671875" style="9"/>
    <col min="17" max="17" width="9.21875" bestFit="1" customWidth="1"/>
  </cols>
  <sheetData>
    <row r="1" spans="1:23" x14ac:dyDescent="0.3">
      <c r="A1" s="1" t="s">
        <v>1</v>
      </c>
      <c r="B1" s="1" t="s">
        <v>94</v>
      </c>
      <c r="C1" s="1" t="s">
        <v>95</v>
      </c>
      <c r="D1" s="1" t="s">
        <v>93</v>
      </c>
      <c r="E1" s="1" t="s">
        <v>2</v>
      </c>
      <c r="F1" s="1" t="s">
        <v>3</v>
      </c>
      <c r="G1" s="1" t="s">
        <v>67</v>
      </c>
      <c r="H1" s="1" t="s">
        <v>54</v>
      </c>
      <c r="I1" s="1" t="s">
        <v>68</v>
      </c>
      <c r="J1" s="1" t="s">
        <v>70</v>
      </c>
      <c r="K1" s="1" t="s">
        <v>71</v>
      </c>
      <c r="L1" s="1" t="s">
        <v>72</v>
      </c>
    </row>
    <row r="2" spans="1:23" x14ac:dyDescent="0.3">
      <c r="A2">
        <v>0</v>
      </c>
      <c r="B2">
        <v>1000</v>
      </c>
      <c r="C2">
        <v>1E-3</v>
      </c>
      <c r="D2">
        <f>B2*$P$2*$P$3/C2</f>
        <v>10000</v>
      </c>
      <c r="E2" s="8">
        <v>1.2200000000000001E-2</v>
      </c>
      <c r="F2" s="8">
        <v>-65.5</v>
      </c>
      <c r="G2" s="4">
        <f>ABS(F2)</f>
        <v>65.5</v>
      </c>
      <c r="H2" s="4">
        <f>E2*ABS(F2)</f>
        <v>0.79910000000000003</v>
      </c>
      <c r="I2" s="4">
        <f>H2/$H$2</f>
        <v>1</v>
      </c>
      <c r="J2" s="4">
        <f>E2/$E$2</f>
        <v>1</v>
      </c>
      <c r="K2" s="4">
        <f>F2/$F$2</f>
        <v>1</v>
      </c>
      <c r="L2" s="4">
        <f t="shared" ref="L2:L15" si="0">(J2+K2)/2</f>
        <v>1</v>
      </c>
      <c r="O2" t="s">
        <v>96</v>
      </c>
      <c r="P2">
        <v>0.1</v>
      </c>
    </row>
    <row r="3" spans="1:23" x14ac:dyDescent="0.3">
      <c r="A3">
        <v>1</v>
      </c>
      <c r="B3">
        <v>2000</v>
      </c>
      <c r="C3">
        <v>2E-3</v>
      </c>
      <c r="D3">
        <f>B3*$P$2*$P$3/C3</f>
        <v>10000</v>
      </c>
      <c r="E3" s="8">
        <v>1.23E-2</v>
      </c>
      <c r="F3" s="8">
        <v>-131</v>
      </c>
      <c r="G3" s="4">
        <f>ABS(F3)</f>
        <v>131</v>
      </c>
      <c r="H3" s="4">
        <f>E3*ABS(F3)</f>
        <v>1.6113</v>
      </c>
      <c r="I3" s="4">
        <f>H3/$H$2</f>
        <v>2.0163934426229506</v>
      </c>
      <c r="J3" s="4">
        <f>E3/$E$2</f>
        <v>1.0081967213114753</v>
      </c>
      <c r="K3" s="4">
        <f>F3/$F$2</f>
        <v>2</v>
      </c>
      <c r="L3" s="4">
        <f t="shared" si="0"/>
        <v>1.5040983606557377</v>
      </c>
      <c r="O3" t="s">
        <v>97</v>
      </c>
      <c r="P3">
        <v>0.1</v>
      </c>
    </row>
    <row r="4" spans="1:23" x14ac:dyDescent="0.3">
      <c r="A4">
        <v>2</v>
      </c>
      <c r="B4">
        <v>3000</v>
      </c>
      <c r="C4">
        <v>3.0000000000000001E-3</v>
      </c>
      <c r="D4">
        <f>B4*$P$2*$P$3/C4</f>
        <v>10000</v>
      </c>
      <c r="E4" s="8">
        <v>1.2200000000000001E-2</v>
      </c>
      <c r="F4" s="8">
        <v>-197</v>
      </c>
      <c r="G4" s="4">
        <f>ABS(F4)</f>
        <v>197</v>
      </c>
      <c r="H4" s="4">
        <f>E4*ABS(F4)</f>
        <v>2.4034</v>
      </c>
      <c r="I4" s="4">
        <f>H4/$H$2</f>
        <v>3.0076335877862594</v>
      </c>
      <c r="J4" s="4">
        <f>E4/$E$2</f>
        <v>1</v>
      </c>
      <c r="K4" s="4">
        <f>F4/$F$2</f>
        <v>3.0076335877862594</v>
      </c>
      <c r="L4" s="4">
        <f t="shared" si="0"/>
        <v>2.0038167938931295</v>
      </c>
    </row>
    <row r="5" spans="1:23" x14ac:dyDescent="0.3">
      <c r="A5">
        <v>3</v>
      </c>
      <c r="B5">
        <v>500</v>
      </c>
      <c r="C5">
        <v>5.0000000000000001E-4</v>
      </c>
      <c r="D5">
        <f>B5*$P$2*$P$3/C5</f>
        <v>10000</v>
      </c>
      <c r="E5" s="8">
        <v>1.2200000000000001E-2</v>
      </c>
      <c r="F5" s="8">
        <v>-32.799999999999997</v>
      </c>
      <c r="G5" s="4">
        <f>ABS(F5)</f>
        <v>32.799999999999997</v>
      </c>
      <c r="H5" s="4">
        <f>E5*ABS(F5)</f>
        <v>0.40016000000000002</v>
      </c>
      <c r="I5" s="4">
        <f>H5/$H$2</f>
        <v>0.50076335877862599</v>
      </c>
      <c r="J5" s="4">
        <f>E5/$E$2</f>
        <v>1</v>
      </c>
      <c r="K5" s="4">
        <f>F5/$F$2</f>
        <v>0.50076335877862588</v>
      </c>
      <c r="L5" s="4">
        <f t="shared" si="0"/>
        <v>0.75038167938931299</v>
      </c>
    </row>
    <row r="6" spans="1:23" x14ac:dyDescent="0.3">
      <c r="A6">
        <v>4</v>
      </c>
      <c r="E6" s="8"/>
      <c r="F6" s="8"/>
      <c r="G6" s="4"/>
      <c r="H6" s="4"/>
      <c r="I6" s="4"/>
      <c r="J6" s="4"/>
      <c r="K6" s="4"/>
      <c r="L6" s="4"/>
    </row>
    <row r="7" spans="1:23" x14ac:dyDescent="0.3">
      <c r="B7" s="1" t="s">
        <v>94</v>
      </c>
      <c r="C7" s="1" t="s">
        <v>95</v>
      </c>
      <c r="D7" s="1" t="s">
        <v>93</v>
      </c>
      <c r="E7" s="1" t="s">
        <v>99</v>
      </c>
      <c r="F7" s="1" t="s">
        <v>3</v>
      </c>
      <c r="G7" s="1" t="s">
        <v>67</v>
      </c>
      <c r="H7" s="1" t="s">
        <v>54</v>
      </c>
      <c r="I7" s="1" t="s">
        <v>68</v>
      </c>
      <c r="J7" s="1" t="s">
        <v>70</v>
      </c>
      <c r="K7" s="1" t="s">
        <v>71</v>
      </c>
      <c r="L7" s="1" t="s">
        <v>72</v>
      </c>
      <c r="M7" s="10" t="s">
        <v>94</v>
      </c>
      <c r="N7" s="1" t="s">
        <v>95</v>
      </c>
      <c r="O7" s="1" t="s">
        <v>93</v>
      </c>
      <c r="P7" s="1" t="s">
        <v>98</v>
      </c>
      <c r="Q7" s="1" t="s">
        <v>3</v>
      </c>
      <c r="R7" s="1" t="s">
        <v>67</v>
      </c>
      <c r="S7" s="1" t="s">
        <v>54</v>
      </c>
      <c r="T7" s="1" t="s">
        <v>68</v>
      </c>
      <c r="U7" s="1" t="s">
        <v>70</v>
      </c>
      <c r="V7" s="1" t="s">
        <v>71</v>
      </c>
      <c r="W7" s="1" t="s">
        <v>72</v>
      </c>
    </row>
    <row r="8" spans="1:23" x14ac:dyDescent="0.3">
      <c r="A8">
        <v>5</v>
      </c>
      <c r="B8">
        <v>1000</v>
      </c>
      <c r="C8">
        <v>5.0000000000000001E-4</v>
      </c>
      <c r="D8">
        <f>B8*$P$2*$P$3/C8</f>
        <v>20000</v>
      </c>
      <c r="E8" s="8">
        <v>1.18E-2</v>
      </c>
      <c r="F8" s="8">
        <v>-65.900000000000006</v>
      </c>
      <c r="G8" s="4">
        <f>ABS(F8)</f>
        <v>65.900000000000006</v>
      </c>
      <c r="H8" s="4">
        <f>E8*ABS(F8)</f>
        <v>0.77762000000000009</v>
      </c>
      <c r="I8" s="4">
        <f>H8/$H$2</f>
        <v>0.973119759729696</v>
      </c>
      <c r="J8" s="4">
        <f>E8/$E$2</f>
        <v>0.96721311475409832</v>
      </c>
      <c r="K8" s="4">
        <f>F8/$F$2</f>
        <v>1.0061068702290077</v>
      </c>
      <c r="L8" s="4">
        <f t="shared" si="0"/>
        <v>0.98665999249155301</v>
      </c>
      <c r="M8" s="9">
        <v>2000</v>
      </c>
      <c r="N8">
        <v>1E-3</v>
      </c>
      <c r="O8">
        <f>M8*$P$2*$P$3/N8</f>
        <v>20000</v>
      </c>
      <c r="P8" s="8"/>
      <c r="Q8" s="8"/>
      <c r="R8" s="4">
        <f>ABS(Q8)</f>
        <v>0</v>
      </c>
      <c r="S8" s="4">
        <f>P8*ABS(Q8)</f>
        <v>0</v>
      </c>
      <c r="T8" s="4">
        <f>S8/$H$2</f>
        <v>0</v>
      </c>
      <c r="U8" s="4">
        <f>P8/$E$2</f>
        <v>0</v>
      </c>
      <c r="V8" s="4">
        <f>Q8/$F$2</f>
        <v>0</v>
      </c>
      <c r="W8" s="4">
        <f>(U8+V8)/2</f>
        <v>0</v>
      </c>
    </row>
    <row r="9" spans="1:23" x14ac:dyDescent="0.3">
      <c r="B9">
        <v>1000</v>
      </c>
      <c r="C9">
        <v>2.0000000000000001E-4</v>
      </c>
      <c r="D9">
        <f>B9*$P$2*$P$3/C9</f>
        <v>50000</v>
      </c>
      <c r="E9" s="8">
        <v>1.2200000000000001E-2</v>
      </c>
      <c r="F9" s="8">
        <v>-66</v>
      </c>
      <c r="G9" s="4">
        <f>ABS(F9)</f>
        <v>66</v>
      </c>
      <c r="H9" s="4">
        <f>E9*ABS(F9)</f>
        <v>0.80520000000000003</v>
      </c>
      <c r="I9" s="4">
        <f>H9/$H$2</f>
        <v>1.0076335877862594</v>
      </c>
      <c r="J9" s="4">
        <f>E9/$E$2</f>
        <v>1</v>
      </c>
      <c r="K9" s="4">
        <f>F9/$F$2</f>
        <v>1.0076335877862594</v>
      </c>
      <c r="L9" s="4">
        <f t="shared" ref="L9" si="1">(J9+K9)/2</f>
        <v>1.0038167938931297</v>
      </c>
      <c r="M9" s="9">
        <v>5000</v>
      </c>
      <c r="N9">
        <v>1E-3</v>
      </c>
      <c r="O9">
        <f>M9*$P$2*$P$3/N9</f>
        <v>50000</v>
      </c>
      <c r="P9" s="8">
        <v>1.23E-2</v>
      </c>
      <c r="Q9" s="8">
        <v>-330</v>
      </c>
      <c r="R9" s="4">
        <f>ABS(Q9)</f>
        <v>330</v>
      </c>
      <c r="S9" s="4">
        <f>P9*ABS(Q9)</f>
        <v>4.0590000000000002</v>
      </c>
      <c r="T9" s="4">
        <f>S9/$H$2</f>
        <v>5.0794643974471283</v>
      </c>
      <c r="U9" s="4">
        <f>P9/$E$2</f>
        <v>1.0081967213114753</v>
      </c>
      <c r="V9" s="4">
        <f>Q9/$F$2</f>
        <v>5.0381679389312977</v>
      </c>
      <c r="W9" s="4">
        <f>(U9+V9)/2</f>
        <v>3.0231823301213865</v>
      </c>
    </row>
    <row r="10" spans="1:23" x14ac:dyDescent="0.3">
      <c r="A10">
        <v>6</v>
      </c>
      <c r="B10">
        <v>1000</v>
      </c>
      <c r="C10">
        <v>1E-4</v>
      </c>
      <c r="D10">
        <f>B10*$P$2*$P$3/C10</f>
        <v>100000</v>
      </c>
      <c r="E10" s="8">
        <v>1.18E-2</v>
      </c>
      <c r="F10" s="8">
        <v>-65.900000000000006</v>
      </c>
      <c r="G10" s="4">
        <f>ABS(F10)</f>
        <v>65.900000000000006</v>
      </c>
      <c r="H10" s="4">
        <f>E10*ABS(F10)</f>
        <v>0.77762000000000009</v>
      </c>
      <c r="I10" s="4">
        <f>H10/$H$2</f>
        <v>0.973119759729696</v>
      </c>
      <c r="J10" s="4">
        <f>E10/$E$2</f>
        <v>0.96721311475409832</v>
      </c>
      <c r="K10" s="4">
        <f>F10/$F$2</f>
        <v>1.0061068702290077</v>
      </c>
      <c r="L10" s="4">
        <f t="shared" si="0"/>
        <v>0.98665999249155301</v>
      </c>
      <c r="M10" s="9">
        <v>10000</v>
      </c>
      <c r="N10">
        <v>1E-3</v>
      </c>
      <c r="O10">
        <f>M10*$P$2*$P$3/N10</f>
        <v>100000</v>
      </c>
      <c r="P10" s="8">
        <v>1.23E-2</v>
      </c>
      <c r="Q10" s="8">
        <v>-658</v>
      </c>
      <c r="R10" s="4">
        <f>ABS(Q10)</f>
        <v>658</v>
      </c>
      <c r="S10" s="4">
        <f>P10*ABS(Q10)</f>
        <v>8.0934000000000008</v>
      </c>
      <c r="T10" s="4">
        <f>S10/$H$2</f>
        <v>10.128144162182457</v>
      </c>
      <c r="U10" s="4">
        <f>P10/$E$2</f>
        <v>1.0081967213114753</v>
      </c>
      <c r="V10" s="4">
        <f>Q10/$F$2</f>
        <v>10.045801526717558</v>
      </c>
      <c r="W10" s="4">
        <f>(U10+V10)/2</f>
        <v>5.526999124014516</v>
      </c>
    </row>
    <row r="11" spans="1:23" x14ac:dyDescent="0.3">
      <c r="A11">
        <v>7</v>
      </c>
      <c r="B11">
        <v>1000</v>
      </c>
      <c r="C11">
        <v>1.0000000000000001E-5</v>
      </c>
      <c r="D11">
        <f>B11*$P$2*$P$3/C11</f>
        <v>999999.99999999988</v>
      </c>
      <c r="E11" s="8">
        <v>1.14E-2</v>
      </c>
      <c r="F11" s="8">
        <v>-65.599999999999994</v>
      </c>
      <c r="G11" s="4">
        <f>ABS(F11)</f>
        <v>65.599999999999994</v>
      </c>
      <c r="H11" s="4">
        <f>E11*ABS(F11)</f>
        <v>0.74783999999999995</v>
      </c>
      <c r="I11" s="4">
        <f>H11/$H$2</f>
        <v>0.93585283443874345</v>
      </c>
      <c r="J11" s="4">
        <f>E11/$E$2</f>
        <v>0.93442622950819665</v>
      </c>
      <c r="K11" s="4">
        <f>F11/$F$2</f>
        <v>1.0015267175572518</v>
      </c>
      <c r="L11" s="4">
        <f t="shared" si="0"/>
        <v>0.9679764735327242</v>
      </c>
      <c r="M11" s="9">
        <v>100000</v>
      </c>
      <c r="N11">
        <v>1E-3</v>
      </c>
      <c r="O11">
        <f>M11*$P$2*$P$3/N11</f>
        <v>1000000</v>
      </c>
      <c r="P11" s="8">
        <v>1.1900000000000001E-2</v>
      </c>
      <c r="Q11" s="8">
        <v>-6560</v>
      </c>
      <c r="R11" s="4">
        <f>ABS(Q11)</f>
        <v>6560</v>
      </c>
      <c r="S11" s="4">
        <f>P11*ABS(Q11)</f>
        <v>78.064000000000007</v>
      </c>
      <c r="T11" s="4">
        <f>S11/$H$2</f>
        <v>97.689901138781138</v>
      </c>
      <c r="U11" s="4">
        <f>P11/$E$2</f>
        <v>0.97540983606557374</v>
      </c>
      <c r="V11" s="4">
        <f>Q11/$F$2</f>
        <v>100.15267175572519</v>
      </c>
      <c r="W11" s="4">
        <f>(U11+V11)/2</f>
        <v>50.564040795895387</v>
      </c>
    </row>
    <row r="12" spans="1:23" x14ac:dyDescent="0.3">
      <c r="B12">
        <v>1000</v>
      </c>
      <c r="C12">
        <v>2E-3</v>
      </c>
      <c r="D12">
        <f>B12*$P$2*$P$3/C12</f>
        <v>5000</v>
      </c>
      <c r="E12" s="8">
        <v>1.34E-2</v>
      </c>
      <c r="F12" s="8">
        <v>-66.400000000000006</v>
      </c>
      <c r="G12" s="4">
        <f>ABS(F12)</f>
        <v>66.400000000000006</v>
      </c>
      <c r="H12" s="4">
        <f>E12*ABS(F12)</f>
        <v>0.88976000000000011</v>
      </c>
      <c r="I12" s="4">
        <f>H12/$H$2</f>
        <v>1.1134526342134903</v>
      </c>
      <c r="J12" s="4">
        <f>E12/$E$2</f>
        <v>1.0983606557377048</v>
      </c>
      <c r="K12" s="4">
        <f>F12/$F$2</f>
        <v>1.0137404580152674</v>
      </c>
      <c r="L12" s="4">
        <f t="shared" ref="L12" si="2">(J12+K12)/2</f>
        <v>1.0560505568764862</v>
      </c>
      <c r="M12" s="9">
        <v>500</v>
      </c>
      <c r="N12">
        <v>1E-3</v>
      </c>
      <c r="O12">
        <f>M12*$P$2*$P$3/N12</f>
        <v>5000</v>
      </c>
      <c r="P12" s="8">
        <v>1.34E-2</v>
      </c>
      <c r="Q12" s="8">
        <v>-33.200000000000003</v>
      </c>
      <c r="R12" s="4">
        <f>ABS(Q12)</f>
        <v>33.200000000000003</v>
      </c>
      <c r="S12" s="4">
        <f>P12*ABS(Q12)</f>
        <v>0.44488000000000005</v>
      </c>
      <c r="T12" s="4">
        <f>S12/$H$2</f>
        <v>0.55672631710674514</v>
      </c>
      <c r="U12" s="4">
        <f>P12/$E$2</f>
        <v>1.0983606557377048</v>
      </c>
      <c r="V12" s="4">
        <f>Q12/$F$2</f>
        <v>0.50687022900763368</v>
      </c>
      <c r="W12" s="4">
        <f>(U12+V12)/2</f>
        <v>0.80261544237266924</v>
      </c>
    </row>
    <row r="13" spans="1:23" x14ac:dyDescent="0.3">
      <c r="A13">
        <v>8</v>
      </c>
      <c r="B13">
        <v>1000</v>
      </c>
      <c r="C13">
        <v>5.0000000000000001E-3</v>
      </c>
      <c r="D13">
        <f>B13*$P$2*$P$3/C13</f>
        <v>2000</v>
      </c>
      <c r="E13" s="8">
        <v>1.4200000000000001E-2</v>
      </c>
      <c r="F13" s="8">
        <v>-70.099999999999994</v>
      </c>
      <c r="G13" s="4">
        <f>ABS(F13)</f>
        <v>70.099999999999994</v>
      </c>
      <c r="H13" s="4">
        <f>E13*ABS(F13)</f>
        <v>0.99541999999999997</v>
      </c>
      <c r="I13" s="4">
        <f>H13/$H$2</f>
        <v>1.245676385934176</v>
      </c>
      <c r="J13" s="4">
        <f>E13/$E$2</f>
        <v>1.1639344262295082</v>
      </c>
      <c r="K13" s="4">
        <f>F13/$F$2</f>
        <v>1.0702290076335876</v>
      </c>
      <c r="L13" s="4">
        <f t="shared" si="0"/>
        <v>1.1170817169315479</v>
      </c>
      <c r="M13" s="9">
        <v>200</v>
      </c>
      <c r="N13">
        <v>1E-3</v>
      </c>
      <c r="O13">
        <f>M13*$P$2*$P$3/N13</f>
        <v>2000</v>
      </c>
      <c r="P13" s="8">
        <v>1.41E-2</v>
      </c>
      <c r="Q13" s="8">
        <v>-14</v>
      </c>
      <c r="R13" s="4">
        <f>ABS(Q13)</f>
        <v>14</v>
      </c>
      <c r="S13" s="4">
        <f>P13*ABS(Q13)</f>
        <v>0.19739999999999999</v>
      </c>
      <c r="T13" s="4">
        <f>S13/$H$2</f>
        <v>0.24702790639469402</v>
      </c>
      <c r="U13" s="4">
        <f>P13/$E$2</f>
        <v>1.1557377049180326</v>
      </c>
      <c r="V13" s="4">
        <f>Q13/$F$2</f>
        <v>0.21374045801526717</v>
      </c>
      <c r="W13" s="4">
        <f>(U13+V13)/2</f>
        <v>0.68473908146664986</v>
      </c>
    </row>
    <row r="14" spans="1:23" x14ac:dyDescent="0.3">
      <c r="A14">
        <v>9</v>
      </c>
      <c r="B14">
        <v>1000</v>
      </c>
      <c r="C14">
        <v>0.01</v>
      </c>
      <c r="D14">
        <f>B14*$P$2*$P$3/C14</f>
        <v>1000</v>
      </c>
      <c r="E14" s="8">
        <v>1.4500000000000001E-2</v>
      </c>
      <c r="F14" s="8">
        <v>-77</v>
      </c>
      <c r="G14" s="4">
        <f>ABS(F14)</f>
        <v>77</v>
      </c>
      <c r="H14" s="4">
        <f>E14*ABS(F14)</f>
        <v>1.1165</v>
      </c>
      <c r="I14" s="4">
        <f>H14/$H$2</f>
        <v>1.3971968464522588</v>
      </c>
      <c r="J14" s="4">
        <f>E14/$E$2</f>
        <v>1.1885245901639343</v>
      </c>
      <c r="K14" s="4">
        <f>F14/$F$2</f>
        <v>1.1755725190839694</v>
      </c>
      <c r="L14" s="4">
        <f t="shared" si="0"/>
        <v>1.1820485546239519</v>
      </c>
      <c r="M14" s="9">
        <v>100</v>
      </c>
      <c r="N14">
        <v>1E-3</v>
      </c>
      <c r="O14">
        <f>M14*$P$2*$P$3/N14</f>
        <v>1000</v>
      </c>
      <c r="P14" s="8">
        <v>1.41E-2</v>
      </c>
      <c r="Q14" s="8">
        <v>-7.7</v>
      </c>
      <c r="R14" s="4">
        <f>ABS(Q14)</f>
        <v>7.7</v>
      </c>
      <c r="S14" s="4">
        <f>P14*ABS(Q14)</f>
        <v>0.10857</v>
      </c>
      <c r="T14" s="4">
        <f>S14/$H$2</f>
        <v>0.13586534851708171</v>
      </c>
      <c r="U14" s="4">
        <f>P14/$E$2</f>
        <v>1.1557377049180326</v>
      </c>
      <c r="V14" s="4">
        <f>Q14/$F$2</f>
        <v>0.11755725190839694</v>
      </c>
      <c r="W14" s="4">
        <f>(U14+V14)/2</f>
        <v>0.63664747841321478</v>
      </c>
    </row>
    <row r="15" spans="1:23" x14ac:dyDescent="0.3">
      <c r="A15">
        <v>10</v>
      </c>
      <c r="B15">
        <v>1000</v>
      </c>
      <c r="C15">
        <v>0.1</v>
      </c>
      <c r="D15">
        <f>B15*$P$2*$P$3/C15</f>
        <v>100</v>
      </c>
      <c r="E15" s="8">
        <v>1.5900000000000001E-2</v>
      </c>
      <c r="F15" s="8">
        <v>-138</v>
      </c>
      <c r="G15" s="4">
        <f>ABS(F15)</f>
        <v>138</v>
      </c>
      <c r="H15" s="4">
        <f>E15*ABS(F15)</f>
        <v>2.1941999999999999</v>
      </c>
      <c r="I15" s="4">
        <f>H15/$H$2</f>
        <v>2.7458390689525713</v>
      </c>
      <c r="J15" s="4">
        <f>E15/$E$2</f>
        <v>1.3032786885245902</v>
      </c>
      <c r="K15" s="4">
        <f>F15/$F$2</f>
        <v>2.1068702290076335</v>
      </c>
      <c r="L15" s="4">
        <f t="shared" si="0"/>
        <v>1.705074458766112</v>
      </c>
      <c r="M15" s="9">
        <v>10</v>
      </c>
      <c r="N15">
        <v>1E-3</v>
      </c>
      <c r="O15">
        <f>M15*$P$2*$P$3/N15</f>
        <v>100</v>
      </c>
      <c r="P15" s="8">
        <v>6.8900000000000003E-3</v>
      </c>
      <c r="Q15" s="8">
        <v>-1.38</v>
      </c>
      <c r="R15" s="4">
        <f>ABS(Q15)</f>
        <v>1.38</v>
      </c>
      <c r="S15" s="4">
        <f>P15*ABS(Q15)</f>
        <v>9.5081999999999996E-3</v>
      </c>
      <c r="T15" s="4">
        <f>S15/$H$2</f>
        <v>1.1898635965461143E-2</v>
      </c>
      <c r="U15" s="4">
        <f>P15/$E$2</f>
        <v>0.56475409836065571</v>
      </c>
      <c r="V15" s="4">
        <f>Q15/$F$2</f>
        <v>2.1068702290076333E-2</v>
      </c>
      <c r="W15" s="4">
        <f>(U15+V15)/2</f>
        <v>0.292911400325366</v>
      </c>
    </row>
    <row r="16" spans="1:23" x14ac:dyDescent="0.3">
      <c r="A16">
        <v>11</v>
      </c>
      <c r="E16" s="8"/>
      <c r="F16" s="8"/>
      <c r="G16" s="4"/>
      <c r="H16" s="4"/>
      <c r="I16" s="4"/>
      <c r="J16" s="4"/>
      <c r="K16" s="4"/>
      <c r="L16" s="4"/>
    </row>
    <row r="17" spans="5:12" x14ac:dyDescent="0.3">
      <c r="E17" s="8"/>
      <c r="F17" s="8"/>
      <c r="G17" s="4"/>
      <c r="H17" s="4"/>
      <c r="I17" s="4"/>
      <c r="J17" s="4"/>
      <c r="K17" s="4"/>
      <c r="L17" s="4"/>
    </row>
    <row r="18" spans="5:12" x14ac:dyDescent="0.3">
      <c r="E18" s="8"/>
      <c r="F18" s="8"/>
      <c r="G18" s="4"/>
      <c r="H18" s="4"/>
      <c r="I18" s="4"/>
      <c r="J18" s="4"/>
      <c r="K18" s="4"/>
      <c r="L18" s="4"/>
    </row>
    <row r="19" spans="5:12" x14ac:dyDescent="0.3">
      <c r="F19" s="8"/>
      <c r="G19" s="4"/>
      <c r="H19" s="4"/>
      <c r="I19" s="4"/>
      <c r="J19" s="4"/>
      <c r="K19" s="4"/>
      <c r="L19" s="4"/>
    </row>
    <row r="20" spans="5:12" x14ac:dyDescent="0.3">
      <c r="F20" s="8"/>
      <c r="G20" s="4"/>
      <c r="H20" s="4"/>
      <c r="I20" s="4"/>
      <c r="J20" s="4"/>
      <c r="K20" s="4"/>
      <c r="L20" s="4"/>
    </row>
    <row r="21" spans="5:12" x14ac:dyDescent="0.3">
      <c r="F21" s="8"/>
      <c r="G21" s="4"/>
      <c r="H21" s="4"/>
      <c r="I21" s="4"/>
      <c r="J21" s="4"/>
      <c r="K21" s="4"/>
      <c r="L21" s="4"/>
    </row>
    <row r="22" spans="5:12" x14ac:dyDescent="0.3">
      <c r="F22" s="8"/>
      <c r="G22" s="4"/>
      <c r="H22" s="4"/>
      <c r="I22" s="4"/>
      <c r="J22" s="4"/>
      <c r="K22" s="4"/>
      <c r="L22" s="4"/>
    </row>
    <row r="23" spans="5:12" x14ac:dyDescent="0.3">
      <c r="F23" s="8"/>
      <c r="G23" s="4"/>
      <c r="H23" s="4"/>
      <c r="I23" s="4"/>
      <c r="J23" s="4"/>
      <c r="K23" s="4"/>
      <c r="L23" s="4"/>
    </row>
    <row r="24" spans="5:12" x14ac:dyDescent="0.3">
      <c r="F24" s="8"/>
      <c r="G24" s="4"/>
      <c r="H24" s="4"/>
      <c r="I24" s="4"/>
      <c r="J24" s="4"/>
      <c r="K24" s="4"/>
      <c r="L24" s="4"/>
    </row>
    <row r="25" spans="5:12" x14ac:dyDescent="0.3">
      <c r="G25" s="4"/>
      <c r="H25" s="4"/>
      <c r="I25" s="4"/>
      <c r="J25" s="4"/>
      <c r="K25" s="4"/>
      <c r="L25" s="4"/>
    </row>
    <row r="37" spans="6:8" x14ac:dyDescent="0.3">
      <c r="H37" s="8"/>
    </row>
    <row r="38" spans="6:8" x14ac:dyDescent="0.3">
      <c r="F38" s="5" t="s">
        <v>64</v>
      </c>
      <c r="G38" t="s">
        <v>100</v>
      </c>
      <c r="H38" t="s">
        <v>101</v>
      </c>
    </row>
    <row r="39" spans="6:8" x14ac:dyDescent="0.3">
      <c r="F39" s="6">
        <v>100</v>
      </c>
      <c r="G39" s="7">
        <v>1.5900000000000001E-2</v>
      </c>
      <c r="H39" s="7">
        <v>6.8900000000000003E-3</v>
      </c>
    </row>
    <row r="40" spans="6:8" x14ac:dyDescent="0.3">
      <c r="F40" s="6">
        <v>1000</v>
      </c>
      <c r="G40" s="7">
        <v>1.4500000000000001E-2</v>
      </c>
      <c r="H40" s="7">
        <v>1.41E-2</v>
      </c>
    </row>
    <row r="41" spans="6:8" x14ac:dyDescent="0.3">
      <c r="F41" s="6">
        <v>2000</v>
      </c>
      <c r="G41" s="7">
        <v>1.4200000000000001E-2</v>
      </c>
      <c r="H41" s="7">
        <v>1.41E-2</v>
      </c>
    </row>
    <row r="42" spans="6:8" x14ac:dyDescent="0.3">
      <c r="F42" s="6">
        <v>5000</v>
      </c>
      <c r="G42" s="7">
        <v>1.34E-2</v>
      </c>
      <c r="H42" s="7">
        <v>1.34E-2</v>
      </c>
    </row>
    <row r="43" spans="6:8" x14ac:dyDescent="0.3">
      <c r="F43" s="6">
        <v>20000</v>
      </c>
      <c r="G43" s="7">
        <v>1.18E-2</v>
      </c>
      <c r="H43" s="7"/>
    </row>
    <row r="44" spans="6:8" x14ac:dyDescent="0.3">
      <c r="F44" s="6">
        <v>50000</v>
      </c>
      <c r="G44" s="7">
        <v>1.2200000000000001E-2</v>
      </c>
      <c r="H44" s="7">
        <v>1.23E-2</v>
      </c>
    </row>
    <row r="45" spans="6:8" x14ac:dyDescent="0.3">
      <c r="F45" s="6">
        <v>100000</v>
      </c>
      <c r="G45" s="7">
        <v>1.18E-2</v>
      </c>
      <c r="H45" s="7">
        <v>1.23E-2</v>
      </c>
    </row>
    <row r="46" spans="6:8" x14ac:dyDescent="0.3">
      <c r="F46" s="6">
        <v>999999.99999999988</v>
      </c>
      <c r="G46" s="7">
        <v>1.14E-2</v>
      </c>
      <c r="H46" s="7">
        <v>1.1900000000000001E-2</v>
      </c>
    </row>
    <row r="47" spans="6:8" x14ac:dyDescent="0.3">
      <c r="F47" s="6" t="s">
        <v>65</v>
      </c>
      <c r="G47" s="7">
        <v>0.10520000000000002</v>
      </c>
      <c r="H47" s="7">
        <v>8.499000000000001E-2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zoomScaleNormal="100" workbookViewId="0">
      <selection activeCell="H30" sqref="H30"/>
    </sheetView>
  </sheetViews>
  <sheetFormatPr defaultRowHeight="14.4" x14ac:dyDescent="0.3"/>
  <cols>
    <col min="2" max="2" width="14.33203125" customWidth="1"/>
    <col min="10" max="10" width="13" customWidth="1"/>
    <col min="18" max="18" width="10.77734375" customWidth="1"/>
  </cols>
  <sheetData>
    <row r="1" spans="1:30" x14ac:dyDescent="0.3">
      <c r="A1" t="s">
        <v>1</v>
      </c>
      <c r="B1" t="s">
        <v>0</v>
      </c>
      <c r="C1" t="s">
        <v>2</v>
      </c>
      <c r="D1" t="s">
        <v>3</v>
      </c>
      <c r="E1" t="s">
        <v>6</v>
      </c>
      <c r="G1" t="s">
        <v>4</v>
      </c>
      <c r="I1" s="2"/>
      <c r="J1" t="s">
        <v>0</v>
      </c>
      <c r="K1" t="s">
        <v>2</v>
      </c>
      <c r="L1" t="s">
        <v>3</v>
      </c>
      <c r="M1" t="s">
        <v>6</v>
      </c>
      <c r="O1" t="s">
        <v>4</v>
      </c>
      <c r="R1" t="s">
        <v>0</v>
      </c>
      <c r="W1" t="s">
        <v>4</v>
      </c>
    </row>
    <row r="2" spans="1:30" x14ac:dyDescent="0.3">
      <c r="A2">
        <v>1</v>
      </c>
      <c r="B2">
        <v>4</v>
      </c>
      <c r="C2">
        <v>0.54400000000000004</v>
      </c>
      <c r="D2">
        <v>-0.121</v>
      </c>
      <c r="E2">
        <v>0.502</v>
      </c>
      <c r="G2" t="s">
        <v>5</v>
      </c>
      <c r="I2" s="2"/>
      <c r="J2">
        <v>8</v>
      </c>
      <c r="O2" t="s">
        <v>5</v>
      </c>
      <c r="R2">
        <v>12</v>
      </c>
      <c r="W2" t="s">
        <v>5</v>
      </c>
    </row>
    <row r="3" spans="1:30" x14ac:dyDescent="0.3">
      <c r="A3">
        <v>2</v>
      </c>
      <c r="B3">
        <v>6</v>
      </c>
      <c r="C3">
        <v>0.48</v>
      </c>
      <c r="D3">
        <v>-0.129</v>
      </c>
      <c r="E3">
        <v>0.504</v>
      </c>
      <c r="G3" s="1" t="s">
        <v>7</v>
      </c>
      <c r="I3" s="2"/>
      <c r="J3">
        <v>12</v>
      </c>
      <c r="O3" s="1" t="s">
        <v>11</v>
      </c>
      <c r="R3">
        <v>18</v>
      </c>
      <c r="W3" s="1" t="s">
        <v>12</v>
      </c>
    </row>
    <row r="4" spans="1:30" x14ac:dyDescent="0.3">
      <c r="A4">
        <v>3</v>
      </c>
      <c r="B4">
        <v>8</v>
      </c>
      <c r="C4">
        <v>0.41399999999999998</v>
      </c>
      <c r="D4">
        <v>-0.13900000000000001</v>
      </c>
      <c r="E4">
        <v>0.50600000000000001</v>
      </c>
      <c r="G4" t="s">
        <v>8</v>
      </c>
      <c r="I4" s="2"/>
      <c r="J4">
        <v>16</v>
      </c>
      <c r="O4" t="s">
        <v>8</v>
      </c>
      <c r="R4">
        <v>24</v>
      </c>
      <c r="W4" t="s">
        <v>8</v>
      </c>
    </row>
    <row r="5" spans="1:30" x14ac:dyDescent="0.3">
      <c r="A5">
        <v>4</v>
      </c>
      <c r="B5">
        <v>10</v>
      </c>
      <c r="C5">
        <v>0.34499999999999997</v>
      </c>
      <c r="D5">
        <v>-0.152</v>
      </c>
      <c r="E5">
        <v>0.50700000000000001</v>
      </c>
      <c r="G5" s="1" t="s">
        <v>9</v>
      </c>
      <c r="I5" s="2"/>
      <c r="J5">
        <v>20</v>
      </c>
      <c r="K5">
        <v>0.34699999999999998</v>
      </c>
      <c r="L5">
        <v>-0.183</v>
      </c>
      <c r="M5">
        <v>0.505</v>
      </c>
      <c r="O5" s="1" t="s">
        <v>9</v>
      </c>
      <c r="R5">
        <v>30</v>
      </c>
      <c r="S5">
        <v>0.34899999999999998</v>
      </c>
      <c r="T5">
        <v>-0.191</v>
      </c>
      <c r="U5">
        <v>0.505</v>
      </c>
      <c r="W5" s="1" t="s">
        <v>9</v>
      </c>
    </row>
    <row r="6" spans="1:30" x14ac:dyDescent="0.3">
      <c r="A6">
        <v>5</v>
      </c>
      <c r="B6">
        <v>12</v>
      </c>
      <c r="C6">
        <v>0.28599999999999998</v>
      </c>
      <c r="D6">
        <v>-0.17</v>
      </c>
      <c r="E6">
        <v>0.50700000000000001</v>
      </c>
      <c r="I6" s="2"/>
      <c r="J6">
        <v>24</v>
      </c>
      <c r="K6">
        <v>0.28199999999999997</v>
      </c>
      <c r="L6">
        <v>-0.218</v>
      </c>
      <c r="M6">
        <v>0.502</v>
      </c>
      <c r="R6">
        <v>36</v>
      </c>
    </row>
    <row r="7" spans="1:30" x14ac:dyDescent="0.3">
      <c r="A7">
        <v>6</v>
      </c>
      <c r="B7">
        <v>14</v>
      </c>
      <c r="C7">
        <v>0.23499999999999999</v>
      </c>
      <c r="D7">
        <v>-0.193</v>
      </c>
      <c r="E7">
        <v>0.50700000000000001</v>
      </c>
      <c r="I7" s="2"/>
      <c r="J7">
        <v>28</v>
      </c>
      <c r="K7">
        <v>0.23899999999999999</v>
      </c>
      <c r="L7">
        <v>-0.248</v>
      </c>
      <c r="M7">
        <v>0.501</v>
      </c>
      <c r="R7">
        <v>42</v>
      </c>
    </row>
    <row r="8" spans="1:30" x14ac:dyDescent="0.3">
      <c r="A8">
        <v>7</v>
      </c>
      <c r="B8">
        <v>16</v>
      </c>
      <c r="C8">
        <v>0.191</v>
      </c>
      <c r="D8">
        <v>-0.22500000000000001</v>
      </c>
      <c r="E8">
        <v>0.50600000000000001</v>
      </c>
      <c r="I8" s="2"/>
      <c r="J8">
        <v>32</v>
      </c>
      <c r="R8">
        <v>48</v>
      </c>
    </row>
    <row r="9" spans="1:30" x14ac:dyDescent="0.3">
      <c r="A9">
        <v>8</v>
      </c>
      <c r="B9">
        <v>18</v>
      </c>
      <c r="C9">
        <v>0.151</v>
      </c>
      <c r="D9">
        <v>-0.27</v>
      </c>
      <c r="E9">
        <v>0.504</v>
      </c>
      <c r="I9" s="2"/>
      <c r="J9">
        <v>36</v>
      </c>
      <c r="R9">
        <v>54</v>
      </c>
    </row>
    <row r="10" spans="1:30" x14ac:dyDescent="0.3">
      <c r="A10">
        <v>9</v>
      </c>
      <c r="B10">
        <v>20</v>
      </c>
      <c r="C10">
        <v>0.11799999999999999</v>
      </c>
      <c r="D10">
        <v>-0.33200000000000002</v>
      </c>
      <c r="E10">
        <v>0.503</v>
      </c>
      <c r="I10" s="2"/>
      <c r="J10">
        <v>40</v>
      </c>
      <c r="R10">
        <v>60</v>
      </c>
    </row>
    <row r="11" spans="1:30" x14ac:dyDescent="0.3">
      <c r="A11">
        <v>10</v>
      </c>
      <c r="B11">
        <v>22</v>
      </c>
      <c r="C11" t="s">
        <v>10</v>
      </c>
      <c r="I11" s="2"/>
      <c r="J11">
        <v>44</v>
      </c>
      <c r="K11">
        <v>0.30599999999999999</v>
      </c>
      <c r="L11">
        <v>-0.20599999999999999</v>
      </c>
      <c r="M11">
        <v>0.503</v>
      </c>
      <c r="R11">
        <v>66</v>
      </c>
    </row>
    <row r="12" spans="1:30" x14ac:dyDescent="0.3">
      <c r="A12">
        <v>11</v>
      </c>
      <c r="B12">
        <v>24</v>
      </c>
      <c r="C12" t="s">
        <v>10</v>
      </c>
      <c r="I12" s="2"/>
      <c r="J12">
        <v>48</v>
      </c>
      <c r="R12">
        <v>72</v>
      </c>
    </row>
    <row r="13" spans="1:30" x14ac:dyDescent="0.3">
      <c r="A13">
        <v>12</v>
      </c>
      <c r="B13">
        <v>26</v>
      </c>
      <c r="C13" t="s">
        <v>10</v>
      </c>
      <c r="I13" s="2"/>
      <c r="J13">
        <v>52</v>
      </c>
      <c r="K13">
        <v>0.25900000000000001</v>
      </c>
      <c r="L13">
        <v>-0.23200000000000001</v>
      </c>
      <c r="M13">
        <v>0.502</v>
      </c>
      <c r="R13">
        <v>78</v>
      </c>
    </row>
    <row r="14" spans="1:30" x14ac:dyDescent="0.3">
      <c r="A14">
        <v>13</v>
      </c>
      <c r="B14">
        <v>28</v>
      </c>
      <c r="C14" t="s">
        <v>10</v>
      </c>
      <c r="I14" s="2"/>
      <c r="J14">
        <v>56</v>
      </c>
      <c r="R14">
        <v>84</v>
      </c>
    </row>
    <row r="15" spans="1:30" x14ac:dyDescent="0.3">
      <c r="I15" s="2"/>
    </row>
    <row r="16" spans="1:30" x14ac:dyDescent="0.3">
      <c r="C16" t="s">
        <v>2</v>
      </c>
      <c r="D16" t="s">
        <v>3</v>
      </c>
      <c r="E16" t="s">
        <v>6</v>
      </c>
      <c r="G16" t="s">
        <v>4</v>
      </c>
      <c r="I16" s="2"/>
      <c r="K16" t="s">
        <v>2</v>
      </c>
      <c r="L16" t="s">
        <v>3</v>
      </c>
      <c r="M16" t="s">
        <v>6</v>
      </c>
      <c r="O16" t="s">
        <v>4</v>
      </c>
      <c r="S16" t="s">
        <v>2</v>
      </c>
      <c r="T16" t="s">
        <v>3</v>
      </c>
      <c r="U16" t="s">
        <v>6</v>
      </c>
      <c r="W16" t="s">
        <v>4</v>
      </c>
      <c r="Z16" t="s">
        <v>2</v>
      </c>
      <c r="AA16" t="s">
        <v>3</v>
      </c>
      <c r="AB16" t="s">
        <v>6</v>
      </c>
      <c r="AD16" t="s">
        <v>4</v>
      </c>
    </row>
    <row r="17" spans="3:30" x14ac:dyDescent="0.3">
      <c r="C17">
        <v>6.4399999999999999E-2</v>
      </c>
      <c r="D17">
        <v>-2.2200000000000001E-2</v>
      </c>
      <c r="E17">
        <v>0.499</v>
      </c>
      <c r="G17" t="s">
        <v>5</v>
      </c>
      <c r="I17" s="2"/>
      <c r="K17">
        <v>0.16500000000000001</v>
      </c>
      <c r="L17">
        <v>-1.5599999999999999E-2</v>
      </c>
      <c r="M17">
        <v>0.49399999999999999</v>
      </c>
      <c r="O17" t="s">
        <v>5</v>
      </c>
      <c r="S17">
        <v>0.183</v>
      </c>
      <c r="T17">
        <v>-1.3299999999999999E-2</v>
      </c>
      <c r="U17">
        <v>0.49299999999999999</v>
      </c>
      <c r="W17" t="s">
        <v>5</v>
      </c>
      <c r="AD17" t="s">
        <v>5</v>
      </c>
    </row>
    <row r="18" spans="3:30" x14ac:dyDescent="0.3">
      <c r="G18" s="1" t="s">
        <v>7</v>
      </c>
      <c r="I18" s="2"/>
      <c r="O18" s="1" t="s">
        <v>11</v>
      </c>
      <c r="W18" s="1" t="s">
        <v>12</v>
      </c>
      <c r="AD18" s="1" t="s">
        <v>12</v>
      </c>
    </row>
    <row r="19" spans="3:30" x14ac:dyDescent="0.3">
      <c r="G19" t="s">
        <v>8</v>
      </c>
      <c r="I19" s="2"/>
      <c r="O19" t="s">
        <v>8</v>
      </c>
      <c r="W19" t="s">
        <v>8</v>
      </c>
      <c r="AD19" t="s">
        <v>8</v>
      </c>
    </row>
    <row r="20" spans="3:30" x14ac:dyDescent="0.3">
      <c r="G20" s="1" t="s">
        <v>13</v>
      </c>
      <c r="I20" s="2"/>
      <c r="O20" s="1" t="s">
        <v>13</v>
      </c>
      <c r="W20" s="1" t="s">
        <v>13</v>
      </c>
      <c r="AD20" s="1" t="s">
        <v>13</v>
      </c>
    </row>
    <row r="21" spans="3:30" x14ac:dyDescent="0.3">
      <c r="I21" s="2"/>
    </row>
    <row r="22" spans="3:30" x14ac:dyDescent="0.3">
      <c r="I22" s="2"/>
    </row>
    <row r="23" spans="3:30" x14ac:dyDescent="0.3">
      <c r="I23" s="2"/>
    </row>
    <row r="24" spans="3:30" x14ac:dyDescent="0.3">
      <c r="I24" s="2"/>
    </row>
    <row r="25" spans="3:30" x14ac:dyDescent="0.3">
      <c r="I25" s="2"/>
    </row>
    <row r="26" spans="3:30" x14ac:dyDescent="0.3">
      <c r="I2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LengthBaffle</vt:lpstr>
      <vt:lpstr>Baffle_Down_Up</vt:lpstr>
      <vt:lpstr>Baffle_Down_Up_Rep </vt:lpstr>
      <vt:lpstr>Mesh_analyses</vt:lpstr>
      <vt:lpstr>Baffle_down_up Re</vt:lpstr>
      <vt:lpstr>oud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2018-04-02T14:17:19Z</dcterms:created>
  <dcterms:modified xsi:type="dcterms:W3CDTF">2018-04-05T17:03:07Z</dcterms:modified>
</cp:coreProperties>
</file>