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ownloads\"/>
    </mc:Choice>
  </mc:AlternateContent>
  <xr:revisionPtr revIDLastSave="0" documentId="13_ncr:1_{94E456A6-E9E5-401E-8DF3-CE82FAB9BE2E}" xr6:coauthVersionLast="47" xr6:coauthVersionMax="47" xr10:uidLastSave="{00000000-0000-0000-0000-000000000000}"/>
  <bookViews>
    <workbookView minimized="1" xWindow="3495" yWindow="3645" windowWidth="15045" windowHeight="7875" activeTab="1" xr2:uid="{2ED7B6B7-CA7D-4D9C-ABBD-B99A4DFA2EC3}"/>
  </bookViews>
  <sheets>
    <sheet name="machine learning" sheetId="1" r:id="rId1"/>
    <sheet name="complete linear regression" sheetId="5" r:id="rId2"/>
    <sheet name="Sheet3" sheetId="3" r:id="rId3"/>
    <sheet name="Sheet1" sheetId="4" r:id="rId4"/>
    <sheet name="Sheet2" sheetId="2" r:id="rId5"/>
    <sheet name="Sheet5" sheetId="6" r:id="rId6"/>
  </sheets>
  <definedNames>
    <definedName name="_xlchart.v1.0" hidden="1">Sheet2!$F$22:$F$25</definedName>
    <definedName name="_xlchart.v1.1" hidden="1">Sheet2!$G$21</definedName>
    <definedName name="_xlchart.v1.2" hidden="1">Sheet2!$G$22:$G$25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Z13" i="4"/>
  <c r="W30" i="4"/>
  <c r="AH14" i="5"/>
  <c r="U33" i="5"/>
  <c r="U30" i="5"/>
  <c r="U28" i="5"/>
  <c r="U24" i="5"/>
  <c r="U22" i="5"/>
  <c r="V10" i="5"/>
  <c r="V8" i="5"/>
  <c r="U18" i="5" l="1"/>
  <c r="D14" i="5"/>
  <c r="D3" i="5"/>
  <c r="D4" i="5"/>
  <c r="D5" i="5"/>
  <c r="D6" i="5"/>
  <c r="D7" i="5"/>
  <c r="D8" i="5"/>
  <c r="D9" i="5"/>
  <c r="D10" i="5"/>
  <c r="D11" i="5"/>
  <c r="D12" i="5"/>
  <c r="D13" i="5"/>
  <c r="D2" i="5"/>
  <c r="E14" i="5"/>
  <c r="E2" i="5"/>
  <c r="E3" i="5"/>
  <c r="E4" i="5"/>
  <c r="E5" i="5"/>
  <c r="E6" i="5"/>
  <c r="E7" i="5"/>
  <c r="E8" i="5"/>
  <c r="E9" i="5"/>
  <c r="E10" i="5"/>
  <c r="E11" i="5"/>
  <c r="E12" i="5"/>
  <c r="E13" i="5"/>
  <c r="C14" i="5"/>
  <c r="B14" i="5"/>
  <c r="E17" i="5"/>
  <c r="K8" i="5"/>
  <c r="K12" i="5"/>
  <c r="K5" i="5"/>
  <c r="U5" i="5"/>
  <c r="C17" i="5"/>
  <c r="K9" i="5" s="1"/>
  <c r="G3" i="5"/>
  <c r="I3" i="5" s="1"/>
  <c r="G4" i="5"/>
  <c r="J4" i="5" s="1"/>
  <c r="G5" i="5"/>
  <c r="I5" i="5" s="1"/>
  <c r="G6" i="5"/>
  <c r="J6" i="5" s="1"/>
  <c r="G7" i="5"/>
  <c r="I7" i="5" s="1"/>
  <c r="G8" i="5"/>
  <c r="J8" i="5" s="1"/>
  <c r="G9" i="5"/>
  <c r="I9" i="5" s="1"/>
  <c r="G10" i="5"/>
  <c r="J10" i="5" s="1"/>
  <c r="G11" i="5"/>
  <c r="I11" i="5" s="1"/>
  <c r="G12" i="5"/>
  <c r="J12" i="5" s="1"/>
  <c r="G13" i="5"/>
  <c r="I13" i="5" s="1"/>
  <c r="J2" i="5"/>
  <c r="F3" i="5"/>
  <c r="F4" i="5"/>
  <c r="F5" i="5"/>
  <c r="F6" i="5"/>
  <c r="F7" i="5"/>
  <c r="F8" i="5"/>
  <c r="F9" i="5"/>
  <c r="F10" i="5"/>
  <c r="F11" i="5"/>
  <c r="F12" i="5"/>
  <c r="F13" i="5"/>
  <c r="F2" i="5"/>
  <c r="F14" i="5" s="1"/>
  <c r="C16" i="5"/>
  <c r="C15" i="5"/>
  <c r="E14" i="1"/>
  <c r="P3" i="6"/>
  <c r="P2" i="6"/>
  <c r="K7" i="5" l="1"/>
  <c r="K3" i="5"/>
  <c r="K10" i="5"/>
  <c r="K2" i="5"/>
  <c r="K6" i="5"/>
  <c r="K4" i="5"/>
  <c r="K13" i="5"/>
  <c r="K11" i="5"/>
  <c r="H2" i="5"/>
  <c r="H12" i="5"/>
  <c r="H10" i="5"/>
  <c r="H8" i="5"/>
  <c r="H6" i="5"/>
  <c r="H4" i="5"/>
  <c r="I2" i="5"/>
  <c r="I12" i="5"/>
  <c r="I10" i="5"/>
  <c r="I8" i="5"/>
  <c r="I6" i="5"/>
  <c r="I4" i="5"/>
  <c r="J13" i="5"/>
  <c r="J11" i="5"/>
  <c r="J9" i="5"/>
  <c r="J7" i="5"/>
  <c r="J5" i="5"/>
  <c r="J3" i="5"/>
  <c r="H13" i="5"/>
  <c r="H11" i="5"/>
  <c r="H9" i="5"/>
  <c r="H7" i="5"/>
  <c r="H5" i="5"/>
  <c r="H3" i="5"/>
  <c r="J14" i="5" l="1"/>
  <c r="I14" i="5"/>
  <c r="K14" i="5"/>
  <c r="P13" i="5" s="1"/>
  <c r="P17" i="5" l="1"/>
  <c r="D19" i="2"/>
  <c r="I18" i="2"/>
  <c r="H15" i="2"/>
  <c r="I15" i="2"/>
  <c r="J15" i="2"/>
  <c r="J4" i="2"/>
  <c r="J5" i="2"/>
  <c r="J6" i="2"/>
  <c r="J7" i="2"/>
  <c r="J8" i="2"/>
  <c r="J9" i="2"/>
  <c r="J10" i="2"/>
  <c r="J11" i="2"/>
  <c r="J12" i="2"/>
  <c r="J13" i="2"/>
  <c r="J14" i="2"/>
  <c r="J3" i="2"/>
  <c r="I4" i="2"/>
  <c r="I5" i="2"/>
  <c r="I6" i="2"/>
  <c r="I7" i="2"/>
  <c r="I8" i="2"/>
  <c r="I9" i="2"/>
  <c r="I10" i="2"/>
  <c r="I11" i="2"/>
  <c r="I12" i="2"/>
  <c r="I13" i="2"/>
  <c r="I14" i="2"/>
  <c r="I3" i="2"/>
  <c r="H4" i="2"/>
  <c r="H5" i="2"/>
  <c r="H6" i="2"/>
  <c r="H7" i="2"/>
  <c r="H8" i="2"/>
  <c r="H9" i="2"/>
  <c r="H10" i="2"/>
  <c r="H11" i="2"/>
  <c r="H12" i="2"/>
  <c r="H13" i="2"/>
  <c r="H14" i="2"/>
  <c r="H3" i="2"/>
  <c r="C16" i="2"/>
  <c r="D16" i="2"/>
  <c r="E16" i="2"/>
  <c r="F16" i="2"/>
  <c r="G16" i="2"/>
  <c r="B16" i="2"/>
  <c r="G4" i="2"/>
  <c r="G5" i="2"/>
  <c r="G6" i="2"/>
  <c r="G7" i="2"/>
  <c r="G8" i="2"/>
  <c r="G9" i="2"/>
  <c r="G10" i="2"/>
  <c r="G11" i="2"/>
  <c r="G12" i="2"/>
  <c r="G13" i="2"/>
  <c r="G14" i="2"/>
  <c r="F15" i="2"/>
  <c r="F4" i="2"/>
  <c r="F5" i="2"/>
  <c r="F6" i="2"/>
  <c r="F7" i="2"/>
  <c r="F8" i="2"/>
  <c r="F9" i="2"/>
  <c r="F10" i="2"/>
  <c r="F11" i="2"/>
  <c r="F12" i="2"/>
  <c r="F13" i="2"/>
  <c r="F14" i="2"/>
  <c r="G3" i="2" l="1"/>
  <c r="F3" i="2"/>
  <c r="C14" i="3"/>
  <c r="C15" i="2"/>
  <c r="D15" i="2"/>
  <c r="E15" i="2"/>
  <c r="B15" i="2"/>
  <c r="E4" i="2"/>
  <c r="E5" i="2"/>
  <c r="E6" i="2"/>
  <c r="E7" i="2"/>
  <c r="E8" i="2"/>
  <c r="E9" i="2"/>
  <c r="E10" i="2"/>
  <c r="E11" i="2"/>
  <c r="E12" i="2"/>
  <c r="E13" i="2"/>
  <c r="E14" i="2"/>
  <c r="E3" i="2"/>
  <c r="D4" i="2"/>
  <c r="D5" i="2"/>
  <c r="D6" i="2"/>
  <c r="D7" i="2"/>
  <c r="D8" i="2"/>
  <c r="D9" i="2"/>
  <c r="D10" i="2"/>
  <c r="D11" i="2"/>
  <c r="D12" i="2"/>
  <c r="D13" i="2"/>
  <c r="D14" i="2"/>
  <c r="D3" i="2"/>
  <c r="C14" i="1"/>
</calcChain>
</file>

<file path=xl/sharedStrings.xml><?xml version="1.0" encoding="utf-8"?>
<sst xmlns="http://schemas.openxmlformats.org/spreadsheetml/2006/main" count="569" uniqueCount="405">
  <si>
    <t>Observation no</t>
  </si>
  <si>
    <t>Advt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</si>
  <si>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</si>
  <si>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</si>
  <si>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</si>
  <si>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</si>
  <si>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</si>
  <si>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</si>
  <si>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</si>
  <si>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</si>
  <si>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</si>
  <si>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</si>
  <si>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</si>
  <si>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</si>
  <si>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</si>
  <si>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</si>
  <si>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</si>
  <si>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</si>
  <si>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</si>
  <si>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</si>
  <si>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</si>
  <si>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</si>
  <si>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</si>
  <si>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</si>
  <si>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</si>
  <si>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</si>
  <si>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</si>
  <si>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</si>
  <si>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</si>
  <si>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</si>
  <si>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</si>
  <si>
    <t>x^2(xx)</t>
  </si>
  <si>
    <t>Advt(x)</t>
  </si>
  <si>
    <t>Sales(y)</t>
  </si>
  <si>
    <t>xy</t>
  </si>
  <si>
    <t>SUM=</t>
  </si>
  <si>
    <t>residuals</t>
  </si>
  <si>
    <t>average=</t>
  </si>
  <si>
    <t>pred=yhat=a+bx= -852.08+19.07H(predicted average of sales)</t>
  </si>
  <si>
    <t>(SST)</t>
  </si>
  <si>
    <t>SSR</t>
  </si>
  <si>
    <t>SSE</t>
  </si>
  <si>
    <t>SSR/SST=</t>
  </si>
  <si>
    <t>POINT ESTIMATE</t>
  </si>
  <si>
    <t xml:space="preserve"># where advertisement </t>
  </si>
  <si>
    <t>Bin</t>
  </si>
  <si>
    <t>More</t>
  </si>
  <si>
    <t>Frequency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</si>
  <si>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</si>
  <si>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</si>
  <si>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</si>
  <si>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</si>
  <si>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</si>
  <si>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</si>
  <si>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</si>
  <si>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</si>
  <si>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</si>
  <si>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</si>
  <si>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</si>
  <si>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</si>
  <si>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</si>
  <si>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</si>
  <si>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</si>
  <si>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</si>
  <si>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</si>
  <si>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</si>
  <si>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</si>
  <si>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</si>
  <si>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</si>
  <si>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</si>
  <si>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</si>
  <si>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</si>
  <si>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</si>
  <si>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</si>
  <si>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</si>
  <si>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</si>
  <si>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</si>
  <si>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</si>
  <si>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</si>
  <si>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</si>
  <si>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</si>
  <si>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</si>
  <si>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</si>
  <si>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</si>
  <si>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</si>
  <si>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</si>
  <si>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</si>
  <si>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</si>
  <si>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</si>
  <si>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</si>
  <si>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</si>
  <si>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 xml:space="preserve">R-square </t>
  </si>
  <si>
    <t>data</t>
  </si>
  <si>
    <t>vif</t>
  </si>
  <si>
    <t xml:space="preserve"> disp</t>
  </si>
  <si>
    <t>correlation</t>
  </si>
  <si>
    <r>
      <t>R-square(corr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</si>
  <si>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correlation between advt,sales</t>
  </si>
  <si>
    <t>square of correlation is r squared</t>
  </si>
  <si>
    <t>lets find the regression by using the data analysis tool pack</t>
  </si>
  <si>
    <t>Drawing the scatter plot using the dependentvariable(y),independent variable (x)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</si>
  <si>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</si>
  <si>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x*y</t>
  </si>
  <si>
    <t>Linear regression (y=a+bx)</t>
  </si>
  <si>
    <t>SSE(sum squared error)</t>
  </si>
  <si>
    <t>SSR(sum squared regression)</t>
  </si>
  <si>
    <t>mean (y)</t>
  </si>
  <si>
    <t>SST(sum squared total)</t>
  </si>
  <si>
    <t xml:space="preserve">Q1 when adverticement is 95 what is the sales </t>
  </si>
  <si>
    <t>point estimator=</t>
  </si>
  <si>
    <r>
      <t>use Y</t>
    </r>
    <r>
      <rPr>
        <vertAlign val="superscript"/>
        <sz val="11"/>
        <color theme="1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=a+bx</t>
    </r>
  </si>
  <si>
    <t>where x=95</t>
  </si>
  <si>
    <t>a=-852.084241103849</t>
  </si>
  <si>
    <t>b=19.0704429920116</t>
  </si>
  <si>
    <t>It  says that when the advertisement is 0 the sales is -852.084 its an negative sales</t>
  </si>
  <si>
    <t>for the 1 unit change in adverticement we have 19.07 change in sales</t>
  </si>
  <si>
    <t xml:space="preserve">now will find r squared </t>
  </si>
  <si>
    <t>r squared =ssr/sst</t>
  </si>
  <si>
    <t>r squared =</t>
  </si>
  <si>
    <t>now will find the adjusted r square</t>
  </si>
  <si>
    <t>adjusted r square=1-((SSE/(n-k-1)/(SST/(n-1))</t>
  </si>
  <si>
    <t>adjusted r square =</t>
  </si>
  <si>
    <t xml:space="preserve">now will do hypothesis test </t>
  </si>
  <si>
    <t>t-statistics=(b1-beta1)/sb</t>
  </si>
  <si>
    <t>Resedules (ei)</t>
  </si>
  <si>
    <t>mean(x)</t>
  </si>
  <si>
    <r>
      <t>y</t>
    </r>
    <r>
      <rPr>
        <vertAlign val="superscript"/>
        <sz val="11"/>
        <color theme="1"/>
        <rFont val="Calibri"/>
        <family val="2"/>
        <scheme val="minor"/>
      </rPr>
      <t>2</t>
    </r>
  </si>
  <si>
    <t>correlation square</t>
  </si>
  <si>
    <t>standard error resinduals</t>
  </si>
  <si>
    <t>It is never a good idea to express prediction in POINT ESTIMATE....rather; we should present CONFIDENCE INTERVALS as shown below:</t>
  </si>
  <si>
    <t>upper limit sales</t>
  </si>
  <si>
    <t>y^+critical value of z at 95% CL  X   SE resendials</t>
  </si>
  <si>
    <t>critical value of z for 95% in z table (95/2)%=0.475   ==&gt;1.96</t>
  </si>
  <si>
    <t>lower limit sales</t>
  </si>
  <si>
    <t>y^-critical value of z at 95% CL  X   SE resendials</t>
  </si>
  <si>
    <t>sb=standard error of residuals/(sqrt SSXX)</t>
  </si>
  <si>
    <r>
      <t>ssxx=(sum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-(sum x)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/n)</t>
    </r>
  </si>
  <si>
    <t>𝐻𝑎: 𝛽1≠0(𝑡h𝑒𝑟𝑒 𝑖𝑠 𝑙𝑖𝑛𝑒𝑎𝑟 𝑟𝑒𝑙𝑎𝑡𝑖𝑜𝑛𝑠h𝑖𝑝)</t>
  </si>
  <si>
    <t>𝐻0: 𝛽1=0(𝑡h𝑒𝑟𝑒 𝑖𝑠 𝒏𝒐 𝑙𝑖𝑛𝑒𝑎𝑟 𝑟𝑒𝑙𝑎𝑡𝑖𝑜𝑛𝑠h𝑖𝑝)</t>
  </si>
  <si>
    <t>tinverse</t>
  </si>
  <si>
    <t>p-value( t dist)</t>
  </si>
  <si>
    <t xml:space="preserve">Therefore the p-value is less than 0.05 so we reject the null hypothesis and accept the alternative hypothesis </t>
  </si>
  <si>
    <t>null hypothesis = ho= there is no linear relationship</t>
  </si>
  <si>
    <t>alternative hypothesis =ha=there is a linear relationship</t>
  </si>
  <si>
    <t>Predicted Sales(y)</t>
  </si>
  <si>
    <t>MS regression = ssr/dof of ssr</t>
  </si>
  <si>
    <t xml:space="preserve">k=degree of freedom of ssr = no or independent variables </t>
  </si>
  <si>
    <t xml:space="preserve">#   Column         Non-Null Count  Dtype  </t>
  </si>
  <si>
    <t xml:space="preserve">---  ------         --------------  -----  </t>
  </si>
  <si>
    <t xml:space="preserve"> 0   Id             1460 non-null   int64  </t>
  </si>
  <si>
    <t xml:space="preserve"> 1   MSSubClass     1460 non-null   int64  </t>
  </si>
  <si>
    <t xml:space="preserve"> 2   MSZoning       1460 non-null   object </t>
  </si>
  <si>
    <t xml:space="preserve"> 3   LotFrontage    1201 non-null   float64</t>
  </si>
  <si>
    <t xml:space="preserve"> 4   LotArea        1460 non-null   int64  </t>
  </si>
  <si>
    <t xml:space="preserve"> 5   Street         1460 non-null   object </t>
  </si>
  <si>
    <t xml:space="preserve"> 6   Alley          91 non-null     object </t>
  </si>
  <si>
    <t xml:space="preserve"> 7   LotShape       1460 non-null   object </t>
  </si>
  <si>
    <t xml:space="preserve"> 8   LandContour    1460 non-null   object </t>
  </si>
  <si>
    <t xml:space="preserve"> 9   Utilities      1460 non-null   object </t>
  </si>
  <si>
    <t xml:space="preserve"> 10  LotConfig      1460 non-null   object </t>
  </si>
  <si>
    <t xml:space="preserve"> 11  LandSlope      1460 non-null   object </t>
  </si>
  <si>
    <t xml:space="preserve"> 12  Neighborhood   1460 non-null   object </t>
  </si>
  <si>
    <t xml:space="preserve"> 13  Condition1     1460 non-null   object </t>
  </si>
  <si>
    <t xml:space="preserve"> 14  Condition2     1460 non-null   object </t>
  </si>
  <si>
    <t xml:space="preserve"> 15  BldgType       1460 non-null   object </t>
  </si>
  <si>
    <t xml:space="preserve"> 16  HouseStyle     1460 non-null   object </t>
  </si>
  <si>
    <t xml:space="preserve"> 17  OverallQual    1460 non-null   int64  </t>
  </si>
  <si>
    <t xml:space="preserve"> 18  OverallCond    1460 non-null   int64  </t>
  </si>
  <si>
    <t xml:space="preserve"> 19  YearBuilt      1460 non-null   int64  </t>
  </si>
  <si>
    <t xml:space="preserve"> 20  YearRemodAdd   1460 non-null   int64  </t>
  </si>
  <si>
    <t xml:space="preserve"> 21  RoofStyle      1460 non-null   object </t>
  </si>
  <si>
    <t xml:space="preserve"> 22  RoofMatl       1460 non-null   object </t>
  </si>
  <si>
    <t xml:space="preserve"> 23  Exterior1st    1460 non-null   object </t>
  </si>
  <si>
    <t xml:space="preserve"> 24  Exterior2nd    1460 non-null   object </t>
  </si>
  <si>
    <t xml:space="preserve"> 25  MasVnrType     1452 non-null   object </t>
  </si>
  <si>
    <t xml:space="preserve"> 26  MasVnrArea     1452 non-null   float64</t>
  </si>
  <si>
    <t xml:space="preserve"> 27  ExterQual      1460 non-null   object </t>
  </si>
  <si>
    <t xml:space="preserve"> 28  ExterCond      1460 non-null   object </t>
  </si>
  <si>
    <t xml:space="preserve"> 29  Foundation     1460 non-null   object </t>
  </si>
  <si>
    <t xml:space="preserve"> 30  BsmtQual       1423 non-null   object </t>
  </si>
  <si>
    <t xml:space="preserve"> 31  BsmtCond       1423 non-null   object </t>
  </si>
  <si>
    <t xml:space="preserve"> 32  BsmtExposure   1422 non-null   object </t>
  </si>
  <si>
    <t xml:space="preserve"> 33  BsmtFinType1   1423 non-null   object </t>
  </si>
  <si>
    <t xml:space="preserve"> 34  BsmtFinSF1     1460 non-null   int64  </t>
  </si>
  <si>
    <t xml:space="preserve"> 35  BsmtFinType2   1422 non-null   object </t>
  </si>
  <si>
    <t xml:space="preserve"> 36  BsmtFinSF2     1460 non-null   int64  </t>
  </si>
  <si>
    <t xml:space="preserve"> 37  BsmtUnfSF      1460 non-null   int64  </t>
  </si>
  <si>
    <t xml:space="preserve"> 38  TotalBsmtSF    1460 non-null   int64  </t>
  </si>
  <si>
    <t xml:space="preserve"> 39  Heating        1460 non-null   object </t>
  </si>
  <si>
    <t xml:space="preserve"> 40  HeatingQC      1460 non-null   object </t>
  </si>
  <si>
    <t xml:space="preserve"> 41  CentralAir     1460 non-null   object </t>
  </si>
  <si>
    <t xml:space="preserve"> 42  Electrical     1459 non-null   object </t>
  </si>
  <si>
    <t xml:space="preserve"> 43  1stFlrSF       1460 non-null   int64  </t>
  </si>
  <si>
    <t xml:space="preserve"> 44  2ndFlrSF       1460 non-null   int64  </t>
  </si>
  <si>
    <t xml:space="preserve"> 45  LowQualFinSF   1460 non-null   int64  </t>
  </si>
  <si>
    <t xml:space="preserve"> 46  GrLivArea      1460 non-null   int64  </t>
  </si>
  <si>
    <t xml:space="preserve"> 47  BsmtFullBath   1460 non-null   int64  </t>
  </si>
  <si>
    <t xml:space="preserve"> 48  BsmtHalfBath   1460 non-null   int64  </t>
  </si>
  <si>
    <t xml:space="preserve"> 49  FullBath       1460 non-null   int64  </t>
  </si>
  <si>
    <t xml:space="preserve"> 50  HalfBath       1460 non-null   int64  </t>
  </si>
  <si>
    <t xml:space="preserve"> 51  BedroomAbvGr   1460 non-null   int64  </t>
  </si>
  <si>
    <t xml:space="preserve"> 52  KitchenAbvGr   1460 non-null   int64  </t>
  </si>
  <si>
    <t xml:space="preserve"> 53  KitchenQual    1460 non-null   object </t>
  </si>
  <si>
    <t xml:space="preserve"> 54  TotRmsAbvGrd   1460 non-null   int64  </t>
  </si>
  <si>
    <t xml:space="preserve"> 55  Functional     1460 non-null   object </t>
  </si>
  <si>
    <t xml:space="preserve"> 56  Fireplaces     1460 non-null   int64  </t>
  </si>
  <si>
    <t xml:space="preserve"> 57  FireplaceQu    770 non-null    object </t>
  </si>
  <si>
    <t xml:space="preserve"> 58  GarageType     1379 non-null   object </t>
  </si>
  <si>
    <t xml:space="preserve"> 59  GarageYrBlt    1379 non-null   float64</t>
  </si>
  <si>
    <t xml:space="preserve"> 60  GarageFinish   1379 non-null   object </t>
  </si>
  <si>
    <t xml:space="preserve"> 61  GarageCars     1460 non-null   int64  </t>
  </si>
  <si>
    <t xml:space="preserve"> 62  GarageArea     1460 non-null   int64  </t>
  </si>
  <si>
    <t xml:space="preserve"> 63  GarageQual     1379 non-null   object </t>
  </si>
  <si>
    <t xml:space="preserve"> 64  GarageCond     1379 non-null   object </t>
  </si>
  <si>
    <t xml:space="preserve"> 65  PavedDrive     1460 non-null   object </t>
  </si>
  <si>
    <t xml:space="preserve"> 66  WoodDeckSF     1460 non-null   int64  </t>
  </si>
  <si>
    <t xml:space="preserve"> 67  OpenPorchSF    1460 non-null   int64  </t>
  </si>
  <si>
    <t xml:space="preserve"> 68  EnclosedPorch  1460 non-null   int64  </t>
  </si>
  <si>
    <t xml:space="preserve"> 69  3SsnPorch      1460 non-null   int64  </t>
  </si>
  <si>
    <t xml:space="preserve"> 70  ScreenPorch    1460 non-null   int64  </t>
  </si>
  <si>
    <t xml:space="preserve"> 71  PoolArea       1460 non-null   int64  </t>
  </si>
  <si>
    <t xml:space="preserve"> 72  PoolQC         7 non-null      object </t>
  </si>
  <si>
    <t xml:space="preserve"> 73  Fence          281 non-null    object </t>
  </si>
  <si>
    <t xml:space="preserve"> 74  MiscFeature    54 non-null     object </t>
  </si>
  <si>
    <t xml:space="preserve"> 75  MiscVal        1460 non-null   int64  </t>
  </si>
  <si>
    <t xml:space="preserve"> 76  MoSold         1460 non-null   int64  </t>
  </si>
  <si>
    <t xml:space="preserve"> 77  YrSold         1460 non-null   int64  </t>
  </si>
  <si>
    <t xml:space="preserve"> 78  SaleType       1460 non-null   object </t>
  </si>
  <si>
    <t xml:space="preserve"> 79  SaleCondition  1460 non-null   object </t>
  </si>
  <si>
    <t xml:space="preserve"> 80  SalePrice      1460 non-null   int64  </t>
  </si>
  <si>
    <t>dtypes: float64(3), int64(35), object(43)</t>
  </si>
  <si>
    <t xml:space="preserve"> #   Column                     Non-Null Count  Dtype  </t>
  </si>
  <si>
    <t xml:space="preserve">---  ------                     --------------  -----  </t>
  </si>
  <si>
    <t xml:space="preserve"> 0   Id                         1459 non-null   int64  </t>
  </si>
  <si>
    <t xml:space="preserve"> 1   Building_Class             1459 non-null   int64  </t>
  </si>
  <si>
    <t xml:space="preserve"> 2   Zoning_Class               1459 non-null   object </t>
  </si>
  <si>
    <t xml:space="preserve"> 3   Lot_Extent                 1200 non-null   float64</t>
  </si>
  <si>
    <t xml:space="preserve"> 4   Lot_Size                   1459 non-null   int64  </t>
  </si>
  <si>
    <t xml:space="preserve"> 5   Road_Type                  1459 non-null   object </t>
  </si>
  <si>
    <t xml:space="preserve"> 6   Lane_Type                  91 non-null     object </t>
  </si>
  <si>
    <t xml:space="preserve"> 7   Property_Shape             1459 non-null   object </t>
  </si>
  <si>
    <t xml:space="preserve"> 8   Land_Outline               1459 non-null   object </t>
  </si>
  <si>
    <t xml:space="preserve"> 9   Utility_Type               1459 non-null   object </t>
  </si>
  <si>
    <t xml:space="preserve"> 10  Lot_Configuration          1459 non-null   object </t>
  </si>
  <si>
    <t xml:space="preserve"> 11  Property_Slope             1459 non-null   object </t>
  </si>
  <si>
    <t xml:space="preserve"> 12  Neighborhood               1459 non-null   object </t>
  </si>
  <si>
    <t xml:space="preserve"> 13  Condition1                 1459 non-null   object </t>
  </si>
  <si>
    <t xml:space="preserve"> 14  Condition2                 1459 non-null   object </t>
  </si>
  <si>
    <t xml:space="preserve"> 15  House_Type                 1459 non-null   object </t>
  </si>
  <si>
    <t xml:space="preserve"> 16  House_Design               1459 non-null   object </t>
  </si>
  <si>
    <t xml:space="preserve"> 17  Overall_Material           1459 non-null   int64  </t>
  </si>
  <si>
    <t xml:space="preserve"> 18  House_Condition            1459 non-null   int64  </t>
  </si>
  <si>
    <t xml:space="preserve"> 19  Construction_Year          1459 non-null   int64  </t>
  </si>
  <si>
    <t xml:space="preserve"> 20  Remodel_Year               1459 non-null   int64  </t>
  </si>
  <si>
    <t xml:space="preserve"> 21  Roof_Design                1459 non-null   object </t>
  </si>
  <si>
    <t xml:space="preserve"> 22  Roof_Quality               1459 non-null   object </t>
  </si>
  <si>
    <t xml:space="preserve"> 23  Exterior1st                1459 non-null   object </t>
  </si>
  <si>
    <t xml:space="preserve"> 24  Exterior2nd                1459 non-null   object </t>
  </si>
  <si>
    <t xml:space="preserve"> 25  Brick_Veneer_Type          1451 non-null   object </t>
  </si>
  <si>
    <t xml:space="preserve"> 26  Brick_Veneer_Area          1451 non-null   float64</t>
  </si>
  <si>
    <t xml:space="preserve"> 27  Exterior_Material          1459 non-null   object </t>
  </si>
  <si>
    <t xml:space="preserve"> 28  Exterior_Condition         1459 non-null   object </t>
  </si>
  <si>
    <t xml:space="preserve"> 29  Foundation_Type            1459 non-null   object </t>
  </si>
  <si>
    <t xml:space="preserve"> 30  Basement_Height            1422 non-null   object </t>
  </si>
  <si>
    <t xml:space="preserve"> 31  Basement_Condition         1422 non-null   object </t>
  </si>
  <si>
    <t xml:space="preserve"> 32  Exposure_Level             1421 non-null   object </t>
  </si>
  <si>
    <t xml:space="preserve"> 33  BsmtFinType1               1422 non-null   object </t>
  </si>
  <si>
    <t xml:space="preserve"> 34  BsmtFinSF1                 1459 non-null   int64  </t>
  </si>
  <si>
    <t xml:space="preserve"> 35  BsmtFinType2               1421 non-null   object </t>
  </si>
  <si>
    <t xml:space="preserve"> 36  BsmtFinSF2                 1459 non-null   int64  </t>
  </si>
  <si>
    <t xml:space="preserve"> 37  BsmtUnfSF                  1459 non-null   int64  </t>
  </si>
  <si>
    <t xml:space="preserve"> 38  Total_Basement_Area        1459 non-null   int64  </t>
  </si>
  <si>
    <t xml:space="preserve"> 39  Heating_Type               1459 non-null   object </t>
  </si>
  <si>
    <t xml:space="preserve"> 40  Heating_Quality            1459 non-null   object </t>
  </si>
  <si>
    <t xml:space="preserve"> 41  Air_Conditioning           1459 non-null   object </t>
  </si>
  <si>
    <t xml:space="preserve"> 42  Electrical_System          1458 non-null   object </t>
  </si>
  <si>
    <t xml:space="preserve"> 43  First_Floor_Area           1459 non-null   int64  </t>
  </si>
  <si>
    <t xml:space="preserve"> 44  Second_Floor_Area          1459 non-null   int64  </t>
  </si>
  <si>
    <t xml:space="preserve"> 45  LowQualFinSF               1459 non-null   int64  </t>
  </si>
  <si>
    <t xml:space="preserve"> 46  Grade_Living_Area          1459 non-null   int64  </t>
  </si>
  <si>
    <t xml:space="preserve"> 47  Underground_Full_Bathroom  1459 non-null   int64  </t>
  </si>
  <si>
    <t xml:space="preserve"> 48  Underground_Half_Bathroom  1459 non-null   int64  </t>
  </si>
  <si>
    <t xml:space="preserve"> 49  Full_Bathroom_Above_Grade  1459 non-null   int64  </t>
  </si>
  <si>
    <t xml:space="preserve"> 50  Half_Bathroom_Above_Grade  1459 non-null   int64  </t>
  </si>
  <si>
    <t xml:space="preserve"> 51  Bedroom_Above_Grade        1459 non-null   int64  </t>
  </si>
  <si>
    <t xml:space="preserve"> 52  Kitchen_Above_Grade        1459 non-null   int64  </t>
  </si>
  <si>
    <t xml:space="preserve"> 53  Kitchen_Quality            1459 non-null   object </t>
  </si>
  <si>
    <t xml:space="preserve"> 54  Rooms_Above_Grade          1459 non-null   int64  </t>
  </si>
  <si>
    <t xml:space="preserve"> 55  Functional_Rate            1459 non-null   object </t>
  </si>
  <si>
    <t xml:space="preserve"> 56  Fireplaces                 1459 non-null   int64  </t>
  </si>
  <si>
    <t xml:space="preserve"> 57  Fireplace_Quality          770 non-null    object </t>
  </si>
  <si>
    <t xml:space="preserve"> 58  Garage                     1378 non-null   object </t>
  </si>
  <si>
    <t xml:space="preserve"> 59  Garage_Built_Year          1378 non-null   float64</t>
  </si>
  <si>
    <t xml:space="preserve"> 60  Garage_Finish_Year         1378 non-null   object </t>
  </si>
  <si>
    <t xml:space="preserve"> 61  Garage_Size                1459 non-null   int64  </t>
  </si>
  <si>
    <t xml:space="preserve"> 62  Garage_Area                1459 non-null   float64</t>
  </si>
  <si>
    <t xml:space="preserve"> 63  Garage_Quality             1378 non-null   object </t>
  </si>
  <si>
    <t xml:space="preserve"> 64  Garage_Condition           1378 non-null   object </t>
  </si>
  <si>
    <t xml:space="preserve"> 65  Pavedd_Drive               1459 non-null   object </t>
  </si>
  <si>
    <t xml:space="preserve"> 66  W_Deck_Area                1459 non-null   float64</t>
  </si>
  <si>
    <t xml:space="preserve"> 67  Open_Lobby_Area            1459 non-null   float64</t>
  </si>
  <si>
    <t xml:space="preserve"> 68  Enclosed_Lobby_Area        1459 non-null   float64</t>
  </si>
  <si>
    <t xml:space="preserve"> 69  Three_Season_Lobby_Area    1459 non-null   int64  </t>
  </si>
  <si>
    <t xml:space="preserve"> 70  Screen_Lobby_Area          1459 non-null   int64  </t>
  </si>
  <si>
    <t xml:space="preserve"> 71  Pool_Area                  1459 non-null   int64  </t>
  </si>
  <si>
    <t xml:space="preserve"> 72  Pool_Quality               7 non-null      object </t>
  </si>
  <si>
    <t xml:space="preserve"> 73  Fence_Quality              281 non-null    object </t>
  </si>
  <si>
    <t xml:space="preserve"> 74  Miscellaneous_Feature      54 non-null     object </t>
  </si>
  <si>
    <t xml:space="preserve"> 75  Miscellaneous_Value        1459 non-null   int64  </t>
  </si>
  <si>
    <t xml:space="preserve"> 76  Month_Sold                 1459 non-null   int64  </t>
  </si>
  <si>
    <t xml:space="preserve"> 77  Year_Sold                  1459 non-null   int64  </t>
  </si>
  <si>
    <t xml:space="preserve"> 78  Sale_Type                  1459 non-null   object </t>
  </si>
  <si>
    <t xml:space="preserve"> 79  Sale_Condition             1459 non-null   object </t>
  </si>
  <si>
    <t xml:space="preserve"> 80  Sale_Price                 1459 non-null   int64  </t>
  </si>
  <si>
    <t>dtypes: float64(7), int64(31), object(43)</t>
  </si>
  <si>
    <t xml:space="preserve">       'SaleCondition'</t>
  </si>
  <si>
    <t>'MSSubClass'</t>
  </si>
  <si>
    <t xml:space="preserve"> 'MSZoning'</t>
  </si>
  <si>
    <t xml:space="preserve"> 'Street'</t>
  </si>
  <si>
    <t xml:space="preserve"> 'Alley'</t>
  </si>
  <si>
    <t xml:space="preserve"> 'LotShape'</t>
  </si>
  <si>
    <t xml:space="preserve"> 'LandContour'</t>
  </si>
  <si>
    <t xml:space="preserve">       'Utilities'</t>
  </si>
  <si>
    <t xml:space="preserve"> 'LotConfig'</t>
  </si>
  <si>
    <t xml:space="preserve"> 'LandSlope'</t>
  </si>
  <si>
    <t xml:space="preserve"> 'Neighborhood'</t>
  </si>
  <si>
    <t xml:space="preserve"> 'Condition1'</t>
  </si>
  <si>
    <t xml:space="preserve">       'Condition2'</t>
  </si>
  <si>
    <t xml:space="preserve"> 'BldgType'</t>
  </si>
  <si>
    <t xml:space="preserve"> 'HouseStyle'</t>
  </si>
  <si>
    <t xml:space="preserve"> 'OverallCond'</t>
  </si>
  <si>
    <t xml:space="preserve"> 'RoofStyle'</t>
  </si>
  <si>
    <t xml:space="preserve">       'RoofMatl'</t>
  </si>
  <si>
    <t xml:space="preserve"> 'Exterior1st'</t>
  </si>
  <si>
    <t xml:space="preserve"> 'Exterior2nd'</t>
  </si>
  <si>
    <t xml:space="preserve"> 'MasVnrType'</t>
  </si>
  <si>
    <t xml:space="preserve"> 'ExterQual'</t>
  </si>
  <si>
    <t xml:space="preserve">       'ExterCond'</t>
  </si>
  <si>
    <t xml:space="preserve"> 'Foundation'</t>
  </si>
  <si>
    <t xml:space="preserve"> 'BsmtQual'</t>
  </si>
  <si>
    <t xml:space="preserve"> 'BsmtCond'</t>
  </si>
  <si>
    <t xml:space="preserve"> 'BsmtExposure'</t>
  </si>
  <si>
    <t xml:space="preserve">       'BsmtFinType1'</t>
  </si>
  <si>
    <t xml:space="preserve"> 'BsmtFinType2'</t>
  </si>
  <si>
    <t xml:space="preserve"> 'Heating'</t>
  </si>
  <si>
    <t xml:space="preserve"> 'HeatingQC'</t>
  </si>
  <si>
    <t xml:space="preserve"> 'CentralAir'</t>
  </si>
  <si>
    <t xml:space="preserve">       'Electrical'</t>
  </si>
  <si>
    <t xml:space="preserve"> 'KitchenQual'</t>
  </si>
  <si>
    <t xml:space="preserve"> 'Functional'</t>
  </si>
  <si>
    <t xml:space="preserve"> 'FireplaceQu'</t>
  </si>
  <si>
    <t xml:space="preserve"> 'GarageType'</t>
  </si>
  <si>
    <t xml:space="preserve">       'GarageFinish'</t>
  </si>
  <si>
    <t xml:space="preserve"> 'GarageQual'</t>
  </si>
  <si>
    <t xml:space="preserve"> 'GarageCond'</t>
  </si>
  <si>
    <t xml:space="preserve"> 'PavedDrive'</t>
  </si>
  <si>
    <t xml:space="preserve"> 'PoolQC'</t>
  </si>
  <si>
    <t xml:space="preserve">       'Fence'</t>
  </si>
  <si>
    <t xml:space="preserve"> 'MiscFeature'</t>
  </si>
  <si>
    <t xml:space="preserve"> 'MoSold'</t>
  </si>
  <si>
    <t xml:space="preserve"> 'YrSold'</t>
  </si>
  <si>
    <t xml:space="preserve"> 'SaleType'</t>
  </si>
  <si>
    <t>'Building_Class'</t>
  </si>
  <si>
    <t xml:space="preserve"> 'Zoning_Class'</t>
  </si>
  <si>
    <t xml:space="preserve"> 'Road_Type'</t>
  </si>
  <si>
    <t xml:space="preserve"> 'Lane_Type'</t>
  </si>
  <si>
    <t xml:space="preserve">       'Property_Shape'</t>
  </si>
  <si>
    <t xml:space="preserve"> 'Land_Outline'</t>
  </si>
  <si>
    <t xml:space="preserve"> 'Utility_Type'</t>
  </si>
  <si>
    <t xml:space="preserve"> 'Lot_Configuration'</t>
  </si>
  <si>
    <t xml:space="preserve">       'Property_Slope'</t>
  </si>
  <si>
    <t xml:space="preserve"> 'Condition2'</t>
  </si>
  <si>
    <t xml:space="preserve">       'House_Type'</t>
  </si>
  <si>
    <t xml:space="preserve"> 'House_Design'</t>
  </si>
  <si>
    <t xml:space="preserve"> 'House_Condition'</t>
  </si>
  <si>
    <t xml:space="preserve"> 'Roof_Design'</t>
  </si>
  <si>
    <t xml:space="preserve">       'Roof_Quality'</t>
  </si>
  <si>
    <t xml:space="preserve"> 'Brick_Veneer_Type'</t>
  </si>
  <si>
    <t xml:space="preserve">       'Exterior_Material'</t>
  </si>
  <si>
    <t xml:space="preserve"> 'Exterior_Condition'</t>
  </si>
  <si>
    <t xml:space="preserve"> 'Foundation_Type'</t>
  </si>
  <si>
    <t xml:space="preserve">       'Basement_Height'</t>
  </si>
  <si>
    <t xml:space="preserve"> 'Basement_Condition'</t>
  </si>
  <si>
    <t xml:space="preserve"> 'Exposure_Level'</t>
  </si>
  <si>
    <t xml:space="preserve"> 'Heating_Type'</t>
  </si>
  <si>
    <t xml:space="preserve"> 'Heating_Quality'</t>
  </si>
  <si>
    <t xml:space="preserve">       'Air_Conditioning'</t>
  </si>
  <si>
    <t xml:space="preserve"> 'Electrical_System'</t>
  </si>
  <si>
    <t xml:space="preserve"> 'Kitchen_Quality'</t>
  </si>
  <si>
    <t xml:space="preserve">       'Functional_Rate'</t>
  </si>
  <si>
    <t xml:space="preserve"> 'Fireplace_Quality'</t>
  </si>
  <si>
    <t xml:space="preserve"> 'Garage'</t>
  </si>
  <si>
    <t xml:space="preserve"> 'Garage_Finish_Year'</t>
  </si>
  <si>
    <t xml:space="preserve">       'Garage_Quality'</t>
  </si>
  <si>
    <t xml:space="preserve"> 'Garage_Condition'</t>
  </si>
  <si>
    <t xml:space="preserve"> 'Pavedd_Drive'</t>
  </si>
  <si>
    <t xml:space="preserve"> 'Pool_Quality'</t>
  </si>
  <si>
    <t xml:space="preserve">       'Fence_Quality'</t>
  </si>
  <si>
    <t xml:space="preserve"> 'Miscellaneous_Feature'</t>
  </si>
  <si>
    <t xml:space="preserve"> 'Month_Sold'</t>
  </si>
  <si>
    <t xml:space="preserve"> 'Year_Sold'</t>
  </si>
  <si>
    <t xml:space="preserve">       'Sale_Type'</t>
  </si>
  <si>
    <t xml:space="preserve"> 'Sale_Condition'</t>
  </si>
  <si>
    <t>(str)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</si>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</sst>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10" xfId="0" applyFill="1" applyBorder="1" applyAlignment="1"/>
    <xf numFmtId="0" fontId="16" fillId="0" borderId="0" xfId="0" applyFont="1" applyAlignment="1">
      <alignment horizontal="center" vertical="center"/>
    </xf>
    <xf numFmtId="0" fontId="18" fillId="0" borderId="11" xfId="0" applyFont="1" applyFill="1" applyBorder="1" applyAlignment="1">
      <alignment horizontal="center"/>
    </xf>
    <xf numFmtId="0" fontId="16" fillId="0" borderId="0" xfId="0" applyFont="1"/>
    <xf numFmtId="0" fontId="18" fillId="0" borderId="1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0" xfId="0"/>
    <xf numFmtId="0" fontId="19" fillId="0" borderId="0" xfId="0" applyFont="1"/>
    <xf numFmtId="0" fontId="18" fillId="0" borderId="0" xfId="0" applyFont="1" applyFill="1" applyBorder="1" applyAlignment="1">
      <alignment horizontal="center"/>
    </xf>
    <xf numFmtId="0" fontId="0" fillId="33" borderId="0" xfId="0" applyFill="1"/>
    <xf numFmtId="0" fontId="21" fillId="0" borderId="0" xfId="0" applyFont="1" applyAlignment="1">
      <alignment horizontal="center" vertical="center"/>
    </xf>
    <xf numFmtId="0" fontId="0" fillId="34" borderId="0" xfId="0" applyFill="1" applyBorder="1" applyAlignment="1"/>
    <xf numFmtId="0" fontId="0" fillId="34" borderId="0" xfId="0" applyFill="1"/>
    <xf numFmtId="0" fontId="0" fillId="35" borderId="0" xfId="0" applyFill="1"/>
    <xf numFmtId="0" fontId="0" fillId="35" borderId="0" xfId="0" applyFill="1" applyBorder="1" applyAlignment="1"/>
    <xf numFmtId="0" fontId="0" fillId="36" borderId="0" xfId="0" applyFill="1"/>
    <xf numFmtId="0" fontId="0" fillId="36" borderId="0" xfId="0" applyFill="1" applyBorder="1" applyAlignment="1"/>
    <xf numFmtId="0" fontId="0" fillId="37" borderId="0" xfId="0" applyFill="1"/>
    <xf numFmtId="0" fontId="0" fillId="38" borderId="0" xfId="0" applyFill="1"/>
    <xf numFmtId="0" fontId="0" fillId="39" borderId="0" xfId="0" applyFill="1" applyBorder="1" applyAlignment="1"/>
    <xf numFmtId="0" fontId="0" fillId="39" borderId="0" xfId="0" applyFill="1"/>
    <xf numFmtId="0" fontId="18" fillId="40" borderId="11" xfId="0" applyFont="1" applyFill="1" applyBorder="1" applyAlignment="1">
      <alignment horizontal="center"/>
    </xf>
    <xf numFmtId="0" fontId="0" fillId="40" borderId="0" xfId="0" applyFill="1" applyBorder="1" applyAlignment="1"/>
    <xf numFmtId="0" fontId="0" fillId="40" borderId="10" xfId="0" applyFill="1" applyBorder="1" applyAlignment="1"/>
    <xf numFmtId="0" fontId="18" fillId="41" borderId="11" xfId="0" applyFont="1" applyFill="1" applyBorder="1" applyAlignment="1">
      <alignment horizontal="center"/>
    </xf>
    <xf numFmtId="0" fontId="0" fillId="41" borderId="0" xfId="0" applyFill="1" applyBorder="1" applyAlignment="1"/>
    <xf numFmtId="0" fontId="0" fillId="41" borderId="10" xfId="0" applyFill="1" applyBorder="1" applyAlignment="1"/>
    <xf numFmtId="0" fontId="18" fillId="42" borderId="11" xfId="0" applyFont="1" applyFill="1" applyBorder="1" applyAlignment="1">
      <alignment horizontal="centerContinuous"/>
    </xf>
    <xf numFmtId="0" fontId="0" fillId="43" borderId="0" xfId="0" applyFill="1" applyBorder="1" applyAlignment="1"/>
    <xf numFmtId="0" fontId="0" fillId="43" borderId="10" xfId="0" applyFill="1" applyBorder="1" applyAlignment="1"/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vs Advt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9759405074365"/>
          <c:y val="0.23393518518518519"/>
          <c:w val="0.78605796150481189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'machine learning'!$C$1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'machine learning'!$B$2:$B$13</c:f>
              <c:numCache>
                <c:formatCode>General</c:formatCode>
                <c:ptCount val="12"/>
                <c:pt idx="0">
                  <c:v>92</c:v>
                </c:pt>
                <c:pt idx="1">
                  <c:v>94</c:v>
                </c:pt>
                <c:pt idx="2">
                  <c:v>97</c:v>
                </c:pt>
                <c:pt idx="3">
                  <c:v>98</c:v>
                </c:pt>
                <c:pt idx="4">
                  <c:v>100</c:v>
                </c:pt>
                <c:pt idx="5">
                  <c:v>102</c:v>
                </c:pt>
                <c:pt idx="6">
                  <c:v>104</c:v>
                </c:pt>
                <c:pt idx="7">
                  <c:v>105</c:v>
                </c:pt>
                <c:pt idx="8">
                  <c:v>105</c:v>
                </c:pt>
                <c:pt idx="9">
                  <c:v>107</c:v>
                </c:pt>
                <c:pt idx="10">
                  <c:v>107</c:v>
                </c:pt>
                <c:pt idx="11">
                  <c:v>110</c:v>
                </c:pt>
              </c:numCache>
            </c:numRef>
          </c:xVal>
          <c:yVal>
            <c:numRef>
              <c:f>'machine learning'!$C$2:$C$13</c:f>
              <c:numCache>
                <c:formatCode>General</c:formatCode>
                <c:ptCount val="12"/>
                <c:pt idx="0">
                  <c:v>930</c:v>
                </c:pt>
                <c:pt idx="1">
                  <c:v>900</c:v>
                </c:pt>
                <c:pt idx="2">
                  <c:v>1020</c:v>
                </c:pt>
                <c:pt idx="3">
                  <c:v>990</c:v>
                </c:pt>
                <c:pt idx="4">
                  <c:v>1100</c:v>
                </c:pt>
                <c:pt idx="5">
                  <c:v>1050</c:v>
                </c:pt>
                <c:pt idx="6">
                  <c:v>1150</c:v>
                </c:pt>
                <c:pt idx="7">
                  <c:v>1120</c:v>
                </c:pt>
                <c:pt idx="8">
                  <c:v>1130</c:v>
                </c:pt>
                <c:pt idx="9">
                  <c:v>1200</c:v>
                </c:pt>
                <c:pt idx="10">
                  <c:v>1250</c:v>
                </c:pt>
                <c:pt idx="11">
                  <c:v>1220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AE-42F3-9C55-97B61FA00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59512"/>
        <c:axId val="585253936"/>
      </c:scatterChart>
      <c:valAx>
        <c:axId val="585259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Advertisement</a:t>
                </a:r>
              </a:p>
            </c:rich>
          </c:tx>
          <c:layout>
            <c:manualLayout>
              <c:xMode val="edge"/>
              <c:yMode val="edge"/>
              <c:x val="0.43380424321959754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53936"/>
        <c:crosses val="autoZero"/>
        <c:crossBetween val="midCat"/>
      </c:valAx>
      <c:valAx>
        <c:axId val="585253936"/>
        <c:scaling>
          <c:orientation val="minMax"/>
          <c:max val="13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59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ADVT</a:t>
            </a:r>
            <a:endParaRPr lang="en-US"/>
          </a:p>
        </c:rich>
      </c:tx>
      <c:layout>
        <c:manualLayout>
          <c:xMode val="edge"/>
          <c:yMode val="edge"/>
          <c:x val="0.422750000000000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'complete linear regression'!$C$1</c:f>
              <c:strCache>
                <c:ptCount val="1"/>
                <c:pt idx="0">
                  <c:v>Sales(y)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'complete linear regression'!$B$2:$B$13</c:f>
              <c:numCache>
                <c:formatCode>General</c:formatCode>
                <c:ptCount val="12"/>
                <c:pt idx="0">
                  <c:v>92</c:v>
                </c:pt>
                <c:pt idx="1">
                  <c:v>94</c:v>
                </c:pt>
                <c:pt idx="2">
                  <c:v>97</c:v>
                </c:pt>
                <c:pt idx="3">
                  <c:v>98</c:v>
                </c:pt>
                <c:pt idx="4">
                  <c:v>100</c:v>
                </c:pt>
                <c:pt idx="5">
                  <c:v>102</c:v>
                </c:pt>
                <c:pt idx="6">
                  <c:v>104</c:v>
                </c:pt>
                <c:pt idx="7">
                  <c:v>105</c:v>
                </c:pt>
                <c:pt idx="8">
                  <c:v>105</c:v>
                </c:pt>
                <c:pt idx="9">
                  <c:v>107</c:v>
                </c:pt>
                <c:pt idx="10">
                  <c:v>107</c:v>
                </c:pt>
                <c:pt idx="11">
                  <c:v>110</c:v>
                </c:pt>
              </c:numCache>
            </c:numRef>
          </c:xVal>
          <c:yVal>
            <c:numRef>
              <c:f>'complete linear regression'!$C$2:$C$13</c:f>
              <c:numCache>
                <c:formatCode>General</c:formatCode>
                <c:ptCount val="12"/>
                <c:pt idx="0">
                  <c:v>930</c:v>
                </c:pt>
                <c:pt idx="1">
                  <c:v>900</c:v>
                </c:pt>
                <c:pt idx="2">
                  <c:v>1020</c:v>
                </c:pt>
                <c:pt idx="3">
                  <c:v>990</c:v>
                </c:pt>
                <c:pt idx="4">
                  <c:v>1100</c:v>
                </c:pt>
                <c:pt idx="5">
                  <c:v>1050</c:v>
                </c:pt>
                <c:pt idx="6">
                  <c:v>1150</c:v>
                </c:pt>
                <c:pt idx="7">
                  <c:v>1120</c:v>
                </c:pt>
                <c:pt idx="8">
                  <c:v>1130</c:v>
                </c:pt>
                <c:pt idx="9">
                  <c:v>1200</c:v>
                </c:pt>
                <c:pt idx="10">
                  <c:v>1250</c:v>
                </c:pt>
                <c:pt idx="11">
                  <c:v>1220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29-4951-AE8C-5E11CFF8E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69968"/>
        <c:axId val="601875872"/>
      </c:scatterChart>
      <c:valAx>
        <c:axId val="6018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ADVT</a:t>
                </a:r>
              </a:p>
            </c:rich>
          </c:tx>
          <c:layout>
            <c:manualLayout>
              <c:xMode val="edge"/>
              <c:yMode val="edge"/>
              <c:x val="0.48900568678915124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75872"/>
        <c:crosses val="autoZero"/>
        <c:crossBetween val="midCat"/>
      </c:valAx>
      <c:valAx>
        <c:axId val="60187587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SALES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6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sales vs advt</a:t>
            </a:r>
          </a:p>
        </c:rich>
      </c:tx>
      <c:layout>
        <c:manualLayout>
          <c:xMode val="edge"/>
          <c:yMode val="edge"/>
          <c:x val="0.39098600174978132"/>
          <c:y val="3.1963470319634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Sheet3!$B$2:$B$13</c:f>
              <c:numCache>
                <c:formatCode>General</c:formatCode>
                <c:ptCount val="12"/>
                <c:pt idx="0">
                  <c:v>92</c:v>
                </c:pt>
                <c:pt idx="1">
                  <c:v>94</c:v>
                </c:pt>
                <c:pt idx="2">
                  <c:v>97</c:v>
                </c:pt>
                <c:pt idx="3">
                  <c:v>98</c:v>
                </c:pt>
                <c:pt idx="4">
                  <c:v>100</c:v>
                </c:pt>
                <c:pt idx="5">
                  <c:v>102</c:v>
                </c:pt>
                <c:pt idx="6">
                  <c:v>104</c:v>
                </c:pt>
                <c:pt idx="7">
                  <c:v>105</c:v>
                </c:pt>
                <c:pt idx="8">
                  <c:v>105</c:v>
                </c:pt>
                <c:pt idx="9">
                  <c:v>107</c:v>
                </c:pt>
                <c:pt idx="10">
                  <c:v>107</c:v>
                </c:pt>
                <c:pt idx="11">
                  <c:v>110</c:v>
                </c:pt>
              </c:numCache>
            </c:numRef>
          </c:xVal>
          <c:yVal>
            <c:numRef>
              <c:f>Sheet3!$C$2:$C$13</c:f>
              <c:numCache>
                <c:formatCode>General</c:formatCode>
                <c:ptCount val="12"/>
                <c:pt idx="0">
                  <c:v>930</c:v>
                </c:pt>
                <c:pt idx="1">
                  <c:v>900</c:v>
                </c:pt>
                <c:pt idx="2">
                  <c:v>1020</c:v>
                </c:pt>
                <c:pt idx="3">
                  <c:v>990</c:v>
                </c:pt>
                <c:pt idx="4">
                  <c:v>1100</c:v>
                </c:pt>
                <c:pt idx="5">
                  <c:v>1050</c:v>
                </c:pt>
                <c:pt idx="6">
                  <c:v>1150</c:v>
                </c:pt>
                <c:pt idx="7">
                  <c:v>1120</c:v>
                </c:pt>
                <c:pt idx="8">
                  <c:v>1130</c:v>
                </c:pt>
                <c:pt idx="9">
                  <c:v>1200</c:v>
                </c:pt>
                <c:pt idx="10">
                  <c:v>1250</c:v>
                </c:pt>
                <c:pt idx="11">
                  <c:v>1220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46-4364-A9CA-3CCDECD55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26512"/>
        <c:axId val="532526840"/>
      </c:scatterChart>
      <c:valAx>
        <c:axId val="53252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adverticement </a:t>
                </a:r>
              </a:p>
            </c:rich>
          </c:tx>
          <c:layout>
            <c:manualLayout>
              <c:xMode val="edge"/>
              <c:yMode val="edge"/>
              <c:x val="0.50845013123359573"/>
              <c:y val="0.8647914843977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26840"/>
        <c:crosses val="autoZero"/>
        <c:crossBetween val="midCat"/>
      </c:valAx>
      <c:valAx>
        <c:axId val="532526840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2651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820B6F5D-40C0-4FB7-B851-60F1C2C1C1E6}">
          <cx:tx>
            <cx:txData>
              <cx:f>_xlchart.v1.1</cx:f>
              <cx:v>Frequency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A72F0-7B34-49E1-B231-852FB1BB9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22</xdr:row>
      <xdr:rowOff>109537</xdr:rowOff>
    </xdr:from>
    <xdr:to>
      <xdr:col>16</xdr:col>
      <xdr:colOff>19050</xdr:colOff>
      <xdr:row>36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0132DA-0172-4420-ACA3-A981CC2F3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80962</xdr:rowOff>
    </xdr:from>
    <xdr:to>
      <xdr:col>13</xdr:col>
      <xdr:colOff>352425</xdr:colOff>
      <xdr:row>15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1DF8EB-79AD-4F96-B78F-04746983E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26</xdr:row>
      <xdr:rowOff>23812</xdr:rowOff>
    </xdr:from>
    <xdr:to>
      <xdr:col>5</xdr:col>
      <xdr:colOff>1619250</xdr:colOff>
      <xdr:row>40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7BD8F97-026D-421B-8779-34E04A881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875" y="5091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5CAD-C4C2-49D9-83A7-57201D0BECE4}">
  <dimension ref="A1:X36"/>
  <sheetViews>
    <sheetView topLeftCell="E1" workbookViewId="0">
      <selection activeCell="P19" sqref="P19"/>
    </sheetView>
  </sheetViews>
  <sheetFormatPr defaultRowHeight="15" x14ac:dyDescent="0.25"/>
  <cols>
    <col min="2" max="2" width="10.7109375" bestFit="1" customWidth="1"/>
    <col min="4" max="4" width="14.5703125" bestFit="1" customWidth="1"/>
    <col min="16" max="16" width="18" bestFit="1" customWidth="1"/>
    <col min="17" max="17" width="14.7109375" bestFit="1" customWidth="1"/>
    <col min="18" max="18" width="14.5703125" bestFit="1" customWidth="1"/>
    <col min="21" max="21" width="13.42578125" bestFit="1" customWidth="1"/>
  </cols>
  <sheetData>
    <row r="1" spans="1:24" x14ac:dyDescent="0.25">
      <c r="A1" s="7" t="s">
        <v>0</v>
      </c>
      <c r="B1" s="7" t="s">
        <v>1</v>
      </c>
      <c r="C1" s="7" t="s">
        <v>2</v>
      </c>
      <c r="P1" t="s">
        <v>3</v>
      </c>
    </row>
    <row r="2" spans="1:24" ht="15.75" thickBot="1" x14ac:dyDescent="0.3">
      <c r="A2" s="7">
        <v>1</v>
      </c>
      <c r="B2" s="7">
        <v>92</v>
      </c>
      <c r="C2" s="7">
        <v>930</v>
      </c>
    </row>
    <row r="3" spans="1:24" x14ac:dyDescent="0.25">
      <c r="A3" s="7">
        <v>2</v>
      </c>
      <c r="B3" s="7">
        <v>94</v>
      </c>
      <c r="C3" s="7">
        <v>900</v>
      </c>
      <c r="P3" s="5" t="s">
        <v>4</v>
      </c>
      <c r="Q3" s="5"/>
    </row>
    <row r="4" spans="1:24" x14ac:dyDescent="0.25">
      <c r="A4" s="7">
        <v>3</v>
      </c>
      <c r="B4" s="7">
        <v>97</v>
      </c>
      <c r="C4" s="7">
        <v>1020</v>
      </c>
      <c r="P4" s="6" t="s">
        <v>5</v>
      </c>
      <c r="Q4" s="6">
        <v>0.94916657427576989</v>
      </c>
    </row>
    <row r="5" spans="1:24" x14ac:dyDescent="0.25">
      <c r="A5" s="7">
        <v>4</v>
      </c>
      <c r="B5" s="7">
        <v>98</v>
      </c>
      <c r="C5" s="7">
        <v>990</v>
      </c>
      <c r="P5" s="6" t="s">
        <v>6</v>
      </c>
      <c r="Q5" s="6">
        <v>0.90091718572240065</v>
      </c>
    </row>
    <row r="6" spans="1:24" x14ac:dyDescent="0.25">
      <c r="A6" s="7">
        <v>5</v>
      </c>
      <c r="B6" s="7">
        <v>100</v>
      </c>
      <c r="C6" s="7">
        <v>1100</v>
      </c>
      <c r="P6" s="6" t="s">
        <v>7</v>
      </c>
      <c r="Q6" s="6">
        <v>0.89100890429464064</v>
      </c>
    </row>
    <row r="7" spans="1:24" x14ac:dyDescent="0.25">
      <c r="A7" s="7">
        <v>6</v>
      </c>
      <c r="B7" s="7">
        <v>102</v>
      </c>
      <c r="C7" s="7">
        <v>1050</v>
      </c>
      <c r="P7" s="6" t="s">
        <v>8</v>
      </c>
      <c r="Q7" s="6">
        <v>37.106884029934903</v>
      </c>
    </row>
    <row r="8" spans="1:24" ht="15.75" thickBot="1" x14ac:dyDescent="0.3">
      <c r="A8" s="7">
        <v>7</v>
      </c>
      <c r="B8" s="7">
        <v>104</v>
      </c>
      <c r="C8" s="7">
        <v>1150</v>
      </c>
      <c r="P8" s="1" t="s">
        <v>9</v>
      </c>
      <c r="Q8" s="1">
        <v>12</v>
      </c>
    </row>
    <row r="9" spans="1:24" x14ac:dyDescent="0.25">
      <c r="A9" s="7">
        <v>8</v>
      </c>
      <c r="B9" s="7">
        <v>105</v>
      </c>
      <c r="C9" s="7">
        <v>1120</v>
      </c>
    </row>
    <row r="10" spans="1:24" ht="15.75" thickBot="1" x14ac:dyDescent="0.3">
      <c r="A10" s="7">
        <v>9</v>
      </c>
      <c r="B10" s="7">
        <v>105</v>
      </c>
      <c r="C10" s="7">
        <v>1130</v>
      </c>
      <c r="P10" t="s">
        <v>10</v>
      </c>
    </row>
    <row r="11" spans="1:24" x14ac:dyDescent="0.25">
      <c r="A11" s="7">
        <v>10</v>
      </c>
      <c r="B11" s="7">
        <v>107</v>
      </c>
      <c r="C11" s="7">
        <v>1200</v>
      </c>
      <c r="P11" s="3"/>
      <c r="Q11" s="3" t="s">
        <v>15</v>
      </c>
      <c r="R11" s="3" t="s">
        <v>16</v>
      </c>
      <c r="S11" s="3" t="s">
        <v>17</v>
      </c>
      <c r="T11" s="3" t="s">
        <v>18</v>
      </c>
      <c r="U11" s="3" t="s">
        <v>19</v>
      </c>
    </row>
    <row r="12" spans="1:24" x14ac:dyDescent="0.25">
      <c r="A12" s="7">
        <v>11</v>
      </c>
      <c r="B12" s="7">
        <v>107</v>
      </c>
      <c r="C12" s="7">
        <v>1250</v>
      </c>
      <c r="P12" s="6" t="s">
        <v>11</v>
      </c>
      <c r="Q12" s="6">
        <v>1</v>
      </c>
      <c r="R12" s="6">
        <v>125197.45824255627</v>
      </c>
      <c r="S12" s="6">
        <v>125197.45824255627</v>
      </c>
      <c r="T12" s="6">
        <v>90.925675889494855</v>
      </c>
      <c r="U12" s="6">
        <v>2.4538199809636403E-6</v>
      </c>
    </row>
    <row r="13" spans="1:24" x14ac:dyDescent="0.25">
      <c r="A13" s="7">
        <v>12</v>
      </c>
      <c r="B13" s="7">
        <v>110</v>
      </c>
      <c r="C13" s="7">
        <v>1220</v>
      </c>
      <c r="P13" s="6" t="s">
        <v>12</v>
      </c>
      <c r="Q13" s="6">
        <v>10</v>
      </c>
      <c r="R13" s="6">
        <v>13769.208424110382</v>
      </c>
      <c r="S13" s="6">
        <v>1376.9208424110382</v>
      </c>
      <c r="T13" s="6"/>
      <c r="U13" s="6"/>
    </row>
    <row r="14" spans="1:24" ht="18" thickBot="1" x14ac:dyDescent="0.3">
      <c r="B14" t="s">
        <v>95</v>
      </c>
      <c r="C14">
        <f>CORREL(B2:B13,C2:C13)</f>
        <v>0.94916657427576989</v>
      </c>
      <c r="D14" t="s">
        <v>96</v>
      </c>
      <c r="E14">
        <f>C14^2</f>
        <v>0.90091718572240065</v>
      </c>
      <c r="P14" s="1" t="s">
        <v>13</v>
      </c>
      <c r="Q14" s="1">
        <v>11</v>
      </c>
      <c r="R14" s="1">
        <v>138966.66666666666</v>
      </c>
      <c r="S14" s="1"/>
      <c r="T14" s="1"/>
      <c r="U14" s="1"/>
    </row>
    <row r="15" spans="1:24" ht="15.75" thickBot="1" x14ac:dyDescent="0.3"/>
    <row r="16" spans="1:24" x14ac:dyDescent="0.25">
      <c r="P16" s="3"/>
      <c r="Q16" s="3" t="s">
        <v>20</v>
      </c>
      <c r="R16" s="3" t="s">
        <v>8</v>
      </c>
      <c r="S16" s="3" t="s">
        <v>21</v>
      </c>
      <c r="T16" s="3" t="s">
        <v>22</v>
      </c>
      <c r="U16" s="3" t="s">
        <v>23</v>
      </c>
      <c r="V16" s="3" t="s">
        <v>24</v>
      </c>
      <c r="W16" s="3" t="s">
        <v>25</v>
      </c>
      <c r="X16" s="3" t="s">
        <v>26</v>
      </c>
    </row>
    <row r="17" spans="4:24" x14ac:dyDescent="0.25">
      <c r="P17" s="6" t="s">
        <v>14</v>
      </c>
      <c r="Q17" s="6">
        <v>-852.08424110384931</v>
      </c>
      <c r="R17" s="6">
        <v>203.77588865704621</v>
      </c>
      <c r="S17" s="6">
        <v>-4.181477243060403</v>
      </c>
      <c r="T17" s="6">
        <v>1.8832835904177513E-3</v>
      </c>
      <c r="U17" s="6">
        <v>-1306.1252157186432</v>
      </c>
      <c r="V17" s="6">
        <v>-398.0432664890555</v>
      </c>
      <c r="W17" s="6">
        <v>-1306.1252157186432</v>
      </c>
      <c r="X17" s="6">
        <v>-398.0432664890555</v>
      </c>
    </row>
    <row r="18" spans="4:24" ht="15.75" thickBot="1" x14ac:dyDescent="0.3">
      <c r="P18" s="1" t="s">
        <v>1</v>
      </c>
      <c r="Q18" s="1">
        <v>19.070442992011621</v>
      </c>
      <c r="R18" s="1">
        <v>1.9999425136335518</v>
      </c>
      <c r="S18" s="1">
        <v>9.5354955765022993</v>
      </c>
      <c r="T18" s="1">
        <v>2.4538199809636319E-6</v>
      </c>
      <c r="U18" s="1">
        <v>14.6142933756456</v>
      </c>
      <c r="V18" s="1">
        <v>23.526592608377626</v>
      </c>
      <c r="W18" s="1">
        <v>14.614293375645616</v>
      </c>
      <c r="X18" s="1">
        <v>23.526592608377626</v>
      </c>
    </row>
    <row r="19" spans="4:24" ht="17.25" x14ac:dyDescent="0.25">
      <c r="D19" s="8"/>
    </row>
    <row r="22" spans="4:24" x14ac:dyDescent="0.25">
      <c r="P22" t="s">
        <v>27</v>
      </c>
    </row>
    <row r="23" spans="4:24" ht="15.75" thickBot="1" x14ac:dyDescent="0.3"/>
    <row r="24" spans="4:24" x14ac:dyDescent="0.25">
      <c r="P24" s="3" t="s">
        <v>28</v>
      </c>
      <c r="Q24" s="3" t="s">
        <v>29</v>
      </c>
      <c r="R24" s="3" t="s">
        <v>30</v>
      </c>
    </row>
    <row r="25" spans="4:24" x14ac:dyDescent="0.25">
      <c r="P25" s="6">
        <v>1</v>
      </c>
      <c r="Q25" s="6">
        <v>902.39651416121978</v>
      </c>
      <c r="R25" s="6">
        <v>27.603485838780216</v>
      </c>
    </row>
    <row r="26" spans="4:24" x14ac:dyDescent="0.25">
      <c r="P26" s="6">
        <v>2</v>
      </c>
      <c r="Q26" s="6">
        <v>940.53740014524305</v>
      </c>
      <c r="R26" s="6">
        <v>-40.537400145243055</v>
      </c>
    </row>
    <row r="27" spans="4:24" x14ac:dyDescent="0.25">
      <c r="P27" s="6">
        <v>3</v>
      </c>
      <c r="Q27" s="6">
        <v>997.74872912127785</v>
      </c>
      <c r="R27" s="6">
        <v>22.251270878722153</v>
      </c>
    </row>
    <row r="28" spans="4:24" x14ac:dyDescent="0.25">
      <c r="P28" s="6">
        <v>4</v>
      </c>
      <c r="Q28" s="6">
        <v>1016.8191721132896</v>
      </c>
      <c r="R28" s="6">
        <v>-26.819172113289596</v>
      </c>
    </row>
    <row r="29" spans="4:24" x14ac:dyDescent="0.25">
      <c r="P29" s="6">
        <v>5</v>
      </c>
      <c r="Q29" s="6">
        <v>1054.9600580973129</v>
      </c>
      <c r="R29" s="6">
        <v>45.039941902687133</v>
      </c>
    </row>
    <row r="30" spans="4:24" x14ac:dyDescent="0.25">
      <c r="P30" s="6">
        <v>6</v>
      </c>
      <c r="Q30" s="6">
        <v>1093.1009440813361</v>
      </c>
      <c r="R30" s="6">
        <v>-43.100944081336138</v>
      </c>
    </row>
    <row r="31" spans="4:24" x14ac:dyDescent="0.25">
      <c r="P31" s="6">
        <v>7</v>
      </c>
      <c r="Q31" s="6">
        <v>1131.2418300653594</v>
      </c>
      <c r="R31" s="6">
        <v>18.758169934640591</v>
      </c>
    </row>
    <row r="32" spans="4:24" x14ac:dyDescent="0.25">
      <c r="P32" s="6">
        <v>8</v>
      </c>
      <c r="Q32" s="6">
        <v>1150.3122730573709</v>
      </c>
      <c r="R32" s="6">
        <v>-30.31227305737093</v>
      </c>
    </row>
    <row r="33" spans="16:18" x14ac:dyDescent="0.25">
      <c r="P33" s="6">
        <v>9</v>
      </c>
      <c r="Q33" s="6">
        <v>1150.3122730573709</v>
      </c>
      <c r="R33" s="6">
        <v>-20.31227305737093</v>
      </c>
    </row>
    <row r="34" spans="16:18" x14ac:dyDescent="0.25">
      <c r="P34" s="6">
        <v>10</v>
      </c>
      <c r="Q34" s="6">
        <v>1188.4531590413942</v>
      </c>
      <c r="R34" s="6">
        <v>11.546840958605799</v>
      </c>
    </row>
    <row r="35" spans="16:18" x14ac:dyDescent="0.25">
      <c r="P35" s="6">
        <v>11</v>
      </c>
      <c r="Q35" s="6">
        <v>1188.4531590413942</v>
      </c>
      <c r="R35" s="6">
        <v>61.546840958605799</v>
      </c>
    </row>
    <row r="36" spans="16:18" ht="15.75" thickBot="1" x14ac:dyDescent="0.3">
      <c r="P36" s="1">
        <v>12</v>
      </c>
      <c r="Q36" s="1">
        <v>1245.664488017429</v>
      </c>
      <c r="R36" s="1">
        <v>-25.664488017428994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7511-A375-457D-8D7A-74DE78A76244}">
  <dimension ref="A1:AH40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  <col min="2" max="2" width="30.7109375" bestFit="1" customWidth="1"/>
    <col min="3" max="3" width="12" bestFit="1" customWidth="1"/>
    <col min="4" max="4" width="14.5703125" bestFit="1" customWidth="1"/>
    <col min="5" max="5" width="10.7109375" style="7" bestFit="1" customWidth="1"/>
    <col min="7" max="7" width="24.5703125" bestFit="1" customWidth="1"/>
    <col min="8" max="8" width="13.42578125" bestFit="1" customWidth="1"/>
    <col min="9" max="9" width="22" bestFit="1" customWidth="1"/>
    <col min="10" max="10" width="27.140625" bestFit="1" customWidth="1"/>
    <col min="11" max="11" width="21.7109375" bestFit="1" customWidth="1"/>
    <col min="14" max="14" width="32.42578125" bestFit="1" customWidth="1"/>
    <col min="15" max="15" width="30.7109375" customWidth="1"/>
    <col min="16" max="16" width="11.140625" bestFit="1" customWidth="1"/>
    <col min="19" max="19" width="11" customWidth="1"/>
    <col min="20" max="20" width="60.5703125" customWidth="1"/>
    <col min="21" max="21" width="53.28515625" bestFit="1" customWidth="1"/>
    <col min="25" max="25" width="18" bestFit="1" customWidth="1"/>
    <col min="26" max="26" width="17.140625" bestFit="1" customWidth="1"/>
    <col min="27" max="27" width="14.5703125" bestFit="1" customWidth="1"/>
    <col min="33" max="33" width="52.140625" bestFit="1" customWidth="1"/>
  </cols>
  <sheetData>
    <row r="1" spans="1:34" ht="17.25" x14ac:dyDescent="0.25">
      <c r="A1" s="7" t="s">
        <v>0</v>
      </c>
      <c r="B1" s="7" t="s">
        <v>32</v>
      </c>
      <c r="C1" s="7" t="s">
        <v>33</v>
      </c>
      <c r="D1" t="s">
        <v>101</v>
      </c>
      <c r="E1" s="7" t="s">
        <v>126</v>
      </c>
      <c r="F1" t="s">
        <v>102</v>
      </c>
      <c r="G1" t="s">
        <v>103</v>
      </c>
      <c r="H1" t="s">
        <v>124</v>
      </c>
      <c r="I1" t="s">
        <v>104</v>
      </c>
      <c r="J1" t="s">
        <v>105</v>
      </c>
      <c r="K1" t="s">
        <v>107</v>
      </c>
    </row>
    <row r="2" spans="1:34" x14ac:dyDescent="0.25">
      <c r="A2" s="7">
        <v>1</v>
      </c>
      <c r="B2" s="7">
        <v>92</v>
      </c>
      <c r="C2" s="7">
        <v>930</v>
      </c>
      <c r="D2">
        <f>B2^2</f>
        <v>8464</v>
      </c>
      <c r="E2" s="7">
        <f>C2^2</f>
        <v>864900</v>
      </c>
      <c r="F2">
        <f>B2*C2</f>
        <v>85560</v>
      </c>
      <c r="G2">
        <f>$C$39+$C$40*B2</f>
        <v>902.39651416121797</v>
      </c>
      <c r="H2">
        <f>C2-G2</f>
        <v>27.603485838782035</v>
      </c>
      <c r="I2">
        <f>(C2-G2)^2</f>
        <v>761.95243045184031</v>
      </c>
      <c r="J2">
        <f>(G2-$C$17)^2</f>
        <v>34572.500723843899</v>
      </c>
      <c r="K2">
        <f>(C2-$C$17)^2</f>
        <v>25069.44444444442</v>
      </c>
      <c r="T2" s="36" t="s">
        <v>108</v>
      </c>
      <c r="U2" s="36"/>
      <c r="V2" s="36"/>
      <c r="W2" s="36"/>
      <c r="X2" s="36"/>
    </row>
    <row r="3" spans="1:34" x14ac:dyDescent="0.25">
      <c r="A3" s="7">
        <v>2</v>
      </c>
      <c r="B3" s="7">
        <v>94</v>
      </c>
      <c r="C3" s="7">
        <v>900</v>
      </c>
      <c r="D3" s="7">
        <f t="shared" ref="D3:D13" si="0">B3^2</f>
        <v>8836</v>
      </c>
      <c r="E3" s="7">
        <f t="shared" ref="E3:E13" si="1">C3^2</f>
        <v>810000</v>
      </c>
      <c r="F3" s="7">
        <f t="shared" ref="F3:F13" si="2">B3*C3</f>
        <v>84600</v>
      </c>
      <c r="G3" s="7">
        <f t="shared" ref="G3:G13" si="3">$C$39+$C$40*B3</f>
        <v>940.53740014524101</v>
      </c>
      <c r="H3" s="7">
        <f t="shared" ref="H3:H13" si="4">C3-G3</f>
        <v>-40.537400145241008</v>
      </c>
      <c r="I3" s="7">
        <f t="shared" ref="I3:I13" si="5">(C3-G3)^2</f>
        <v>1643.2808105353856</v>
      </c>
      <c r="J3" s="7">
        <f t="shared" ref="J3:J13" si="6">(G3-$C$17)^2</f>
        <v>21843.637866939029</v>
      </c>
      <c r="K3" s="7">
        <f t="shared" ref="K3:K13" si="7">(C3-$C$17)^2</f>
        <v>35469.444444444416</v>
      </c>
      <c r="L3" s="7"/>
      <c r="T3" s="36"/>
      <c r="U3" s="36"/>
      <c r="V3" s="36"/>
      <c r="W3" s="36"/>
      <c r="X3" s="36"/>
    </row>
    <row r="4" spans="1:34" ht="17.25" x14ac:dyDescent="0.25">
      <c r="A4" s="7">
        <v>3</v>
      </c>
      <c r="B4" s="7">
        <v>97</v>
      </c>
      <c r="C4" s="7">
        <v>1020</v>
      </c>
      <c r="D4" s="7">
        <f t="shared" si="0"/>
        <v>9409</v>
      </c>
      <c r="E4" s="7">
        <f t="shared" si="1"/>
        <v>1040400</v>
      </c>
      <c r="F4" s="7">
        <f t="shared" si="2"/>
        <v>98940</v>
      </c>
      <c r="G4" s="7">
        <f t="shared" si="3"/>
        <v>997.7487291212758</v>
      </c>
      <c r="H4" s="7">
        <f t="shared" si="4"/>
        <v>22.251270878724199</v>
      </c>
      <c r="I4" s="7">
        <f t="shared" si="5"/>
        <v>495.11905571835962</v>
      </c>
      <c r="J4" s="7">
        <f t="shared" si="6"/>
        <v>8205.570520255098</v>
      </c>
      <c r="K4" s="7">
        <f t="shared" si="7"/>
        <v>4669.4444444444343</v>
      </c>
      <c r="L4" s="7"/>
      <c r="U4" t="s">
        <v>110</v>
      </c>
      <c r="V4" t="s">
        <v>111</v>
      </c>
      <c r="Y4" t="s">
        <v>3</v>
      </c>
    </row>
    <row r="5" spans="1:34" ht="15.75" thickBot="1" x14ac:dyDescent="0.3">
      <c r="A5" s="7">
        <v>4</v>
      </c>
      <c r="B5" s="7">
        <v>98</v>
      </c>
      <c r="C5" s="7">
        <v>990</v>
      </c>
      <c r="D5" s="7">
        <f t="shared" si="0"/>
        <v>9604</v>
      </c>
      <c r="E5" s="7">
        <f t="shared" si="1"/>
        <v>980100</v>
      </c>
      <c r="F5" s="7">
        <f t="shared" si="2"/>
        <v>97020</v>
      </c>
      <c r="G5" s="7">
        <f t="shared" si="3"/>
        <v>1016.8191721132876</v>
      </c>
      <c r="H5" s="7">
        <f t="shared" si="4"/>
        <v>-26.81917211328755</v>
      </c>
      <c r="I5" s="7">
        <f t="shared" si="5"/>
        <v>719.26799284214064</v>
      </c>
      <c r="J5" s="7">
        <f t="shared" si="6"/>
        <v>5114.2752550066898</v>
      </c>
      <c r="K5" s="7">
        <f t="shared" si="7"/>
        <v>9669.4444444444289</v>
      </c>
      <c r="L5" s="7"/>
      <c r="T5" t="s">
        <v>109</v>
      </c>
      <c r="U5">
        <f>C39+C40*95</f>
        <v>959.60784313725276</v>
      </c>
    </row>
    <row r="6" spans="1:34" x14ac:dyDescent="0.25">
      <c r="A6" s="7">
        <v>5</v>
      </c>
      <c r="B6" s="7">
        <v>100</v>
      </c>
      <c r="C6" s="7">
        <v>1100</v>
      </c>
      <c r="D6" s="7">
        <f t="shared" si="0"/>
        <v>10000</v>
      </c>
      <c r="E6" s="7">
        <f t="shared" si="1"/>
        <v>1210000</v>
      </c>
      <c r="F6" s="7">
        <f t="shared" si="2"/>
        <v>110000</v>
      </c>
      <c r="G6" s="7">
        <f t="shared" si="3"/>
        <v>1054.9600580973106</v>
      </c>
      <c r="H6" s="7">
        <f t="shared" si="4"/>
        <v>45.039941902689407</v>
      </c>
      <c r="I6" s="7">
        <f t="shared" si="5"/>
        <v>2028.5963665976371</v>
      </c>
      <c r="J6" s="7">
        <f t="shared" si="6"/>
        <v>1113.7754999793235</v>
      </c>
      <c r="K6" s="7">
        <f t="shared" si="7"/>
        <v>136.11111111111288</v>
      </c>
      <c r="L6" s="7"/>
      <c r="T6" s="7" t="s">
        <v>129</v>
      </c>
      <c r="Y6" s="28" t="s">
        <v>4</v>
      </c>
      <c r="Z6" s="28"/>
    </row>
    <row r="7" spans="1:34" x14ac:dyDescent="0.25">
      <c r="A7" s="7">
        <v>6</v>
      </c>
      <c r="B7" s="7">
        <v>102</v>
      </c>
      <c r="C7" s="7">
        <v>1050</v>
      </c>
      <c r="D7" s="7">
        <f t="shared" si="0"/>
        <v>10404</v>
      </c>
      <c r="E7" s="7">
        <f t="shared" si="1"/>
        <v>1102500</v>
      </c>
      <c r="F7" s="7">
        <f t="shared" si="2"/>
        <v>107100</v>
      </c>
      <c r="G7" s="7">
        <f t="shared" si="3"/>
        <v>1093.1009440813339</v>
      </c>
      <c r="H7" s="7">
        <f t="shared" si="4"/>
        <v>-43.100944081333864</v>
      </c>
      <c r="I7" s="7">
        <f t="shared" si="5"/>
        <v>1857.6913807022686</v>
      </c>
      <c r="J7" s="7">
        <f t="shared" si="6"/>
        <v>22.730112244450904</v>
      </c>
      <c r="K7" s="7">
        <f t="shared" si="7"/>
        <v>1469.4444444444387</v>
      </c>
      <c r="L7" s="7"/>
      <c r="Y7" s="29" t="s">
        <v>5</v>
      </c>
      <c r="Z7" s="29">
        <v>0.94916657427576989</v>
      </c>
    </row>
    <row r="8" spans="1:34" x14ac:dyDescent="0.25">
      <c r="A8" s="7">
        <v>7</v>
      </c>
      <c r="B8" s="7">
        <v>104</v>
      </c>
      <c r="C8" s="7">
        <v>1150</v>
      </c>
      <c r="D8" s="7">
        <f t="shared" si="0"/>
        <v>10816</v>
      </c>
      <c r="E8" s="7">
        <f t="shared" si="1"/>
        <v>1322500</v>
      </c>
      <c r="F8" s="7">
        <f t="shared" si="2"/>
        <v>119600</v>
      </c>
      <c r="G8" s="7">
        <f t="shared" si="3"/>
        <v>1131.2418300653571</v>
      </c>
      <c r="H8" s="7">
        <f t="shared" si="4"/>
        <v>18.758169934642865</v>
      </c>
      <c r="I8" s="7">
        <f t="shared" si="5"/>
        <v>351.86893929693952</v>
      </c>
      <c r="J8" s="7">
        <f t="shared" si="6"/>
        <v>1841.1390918021038</v>
      </c>
      <c r="K8" s="7">
        <f t="shared" si="7"/>
        <v>3802.7777777777869</v>
      </c>
      <c r="L8" s="7"/>
      <c r="N8" s="6" t="s">
        <v>112</v>
      </c>
      <c r="O8" t="s">
        <v>114</v>
      </c>
      <c r="T8" s="18" t="s">
        <v>130</v>
      </c>
      <c r="U8" t="s">
        <v>131</v>
      </c>
      <c r="V8" s="18">
        <f>U5+1.96*U18</f>
        <v>1032.3373358359252</v>
      </c>
      <c r="Y8" s="29" t="s">
        <v>6</v>
      </c>
      <c r="Z8" s="29">
        <v>0.90091718572240065</v>
      </c>
    </row>
    <row r="9" spans="1:34" x14ac:dyDescent="0.25">
      <c r="A9" s="7">
        <v>8</v>
      </c>
      <c r="B9" s="7">
        <v>105</v>
      </c>
      <c r="C9" s="7">
        <v>1120</v>
      </c>
      <c r="D9" s="7">
        <f t="shared" si="0"/>
        <v>11025</v>
      </c>
      <c r="E9" s="7">
        <f t="shared" si="1"/>
        <v>1254400</v>
      </c>
      <c r="F9" s="7">
        <f t="shared" si="2"/>
        <v>117600</v>
      </c>
      <c r="G9" s="7">
        <f t="shared" si="3"/>
        <v>1150.3122730573687</v>
      </c>
      <c r="H9" s="7">
        <f t="shared" si="4"/>
        <v>-30.312273057368657</v>
      </c>
      <c r="I9" s="7">
        <f t="shared" si="5"/>
        <v>918.83389790447779</v>
      </c>
      <c r="J9" s="7">
        <f t="shared" si="6"/>
        <v>3841.3889693156134</v>
      </c>
      <c r="K9" s="7">
        <f t="shared" si="7"/>
        <v>1002.7777777777826</v>
      </c>
      <c r="L9" s="7"/>
      <c r="N9" t="s">
        <v>113</v>
      </c>
      <c r="O9" t="s">
        <v>115</v>
      </c>
      <c r="U9" t="s">
        <v>132</v>
      </c>
      <c r="Y9" s="29" t="s">
        <v>7</v>
      </c>
      <c r="Z9" s="29">
        <v>0.89100890429464064</v>
      </c>
    </row>
    <row r="10" spans="1:34" x14ac:dyDescent="0.25">
      <c r="A10" s="7">
        <v>9</v>
      </c>
      <c r="B10" s="7">
        <v>105</v>
      </c>
      <c r="C10" s="7">
        <v>1130</v>
      </c>
      <c r="D10" s="7">
        <f t="shared" si="0"/>
        <v>11025</v>
      </c>
      <c r="E10" s="7">
        <f t="shared" si="1"/>
        <v>1276900</v>
      </c>
      <c r="F10" s="7">
        <f t="shared" si="2"/>
        <v>118650</v>
      </c>
      <c r="G10" s="7">
        <f t="shared" si="3"/>
        <v>1150.3122730573687</v>
      </c>
      <c r="H10" s="7">
        <f t="shared" si="4"/>
        <v>-20.312273057368657</v>
      </c>
      <c r="I10" s="7">
        <f t="shared" si="5"/>
        <v>412.58843675710466</v>
      </c>
      <c r="J10" s="7">
        <f t="shared" si="6"/>
        <v>3841.3889693156134</v>
      </c>
      <c r="K10" s="7">
        <f t="shared" si="7"/>
        <v>1736.1111111111175</v>
      </c>
      <c r="L10" s="7"/>
      <c r="T10" s="18" t="s">
        <v>133</v>
      </c>
      <c r="U10" s="7" t="s">
        <v>134</v>
      </c>
      <c r="V10" s="18">
        <f>U5-1.96*U18</f>
        <v>886.87835043858036</v>
      </c>
      <c r="Y10" s="29" t="s">
        <v>8</v>
      </c>
      <c r="Z10" s="29">
        <v>37.106884029934903</v>
      </c>
    </row>
    <row r="11" spans="1:34" ht="15.75" thickBot="1" x14ac:dyDescent="0.3">
      <c r="A11" s="7">
        <v>10</v>
      </c>
      <c r="B11" s="7">
        <v>107</v>
      </c>
      <c r="C11" s="7">
        <v>1200</v>
      </c>
      <c r="D11" s="7">
        <f t="shared" si="0"/>
        <v>11449</v>
      </c>
      <c r="E11" s="7">
        <f t="shared" si="1"/>
        <v>1440000</v>
      </c>
      <c r="F11" s="7">
        <f t="shared" si="2"/>
        <v>128400</v>
      </c>
      <c r="G11" s="7">
        <f t="shared" si="3"/>
        <v>1188.4531590413919</v>
      </c>
      <c r="H11" s="7">
        <f t="shared" si="4"/>
        <v>11.546840958608072</v>
      </c>
      <c r="I11" s="7">
        <f t="shared" si="5"/>
        <v>133.32953612338898</v>
      </c>
      <c r="J11" s="7">
        <f t="shared" si="6"/>
        <v>10023.979499812045</v>
      </c>
      <c r="K11" s="7">
        <f t="shared" si="7"/>
        <v>12469.444444444462</v>
      </c>
      <c r="L11" s="7"/>
      <c r="Y11" s="30" t="s">
        <v>9</v>
      </c>
      <c r="Z11" s="30">
        <v>12</v>
      </c>
      <c r="AG11" t="s">
        <v>146</v>
      </c>
    </row>
    <row r="12" spans="1:34" x14ac:dyDescent="0.25">
      <c r="A12" s="7">
        <v>11</v>
      </c>
      <c r="B12" s="7">
        <v>107</v>
      </c>
      <c r="C12" s="7">
        <v>1250</v>
      </c>
      <c r="D12" s="7">
        <f t="shared" si="0"/>
        <v>11449</v>
      </c>
      <c r="E12" s="7">
        <f t="shared" si="1"/>
        <v>1562500</v>
      </c>
      <c r="F12" s="7">
        <f t="shared" si="2"/>
        <v>133750</v>
      </c>
      <c r="G12" s="7">
        <f t="shared" si="3"/>
        <v>1188.4531590413919</v>
      </c>
      <c r="H12" s="7">
        <f t="shared" si="4"/>
        <v>61.546840958608072</v>
      </c>
      <c r="I12" s="7">
        <f t="shared" si="5"/>
        <v>3788.0136319841963</v>
      </c>
      <c r="J12" s="7">
        <f t="shared" si="6"/>
        <v>10023.979499812045</v>
      </c>
      <c r="K12" s="7">
        <f t="shared" si="7"/>
        <v>26136.111111111135</v>
      </c>
      <c r="L12" s="7"/>
      <c r="N12" t="s">
        <v>116</v>
      </c>
      <c r="O12" t="s">
        <v>117</v>
      </c>
      <c r="T12" s="32" t="s">
        <v>122</v>
      </c>
      <c r="U12" s="32"/>
      <c r="V12" s="32"/>
      <c r="W12" s="32"/>
    </row>
    <row r="13" spans="1:34" ht="15.75" thickBot="1" x14ac:dyDescent="0.3">
      <c r="A13" s="7">
        <v>12</v>
      </c>
      <c r="B13" s="7">
        <v>110</v>
      </c>
      <c r="C13" s="7">
        <v>1220</v>
      </c>
      <c r="D13" s="7">
        <f t="shared" si="0"/>
        <v>12100</v>
      </c>
      <c r="E13" s="7">
        <f t="shared" si="1"/>
        <v>1488400</v>
      </c>
      <c r="F13" s="7">
        <f t="shared" si="2"/>
        <v>134200</v>
      </c>
      <c r="G13" s="7">
        <f t="shared" si="3"/>
        <v>1245.6644880174267</v>
      </c>
      <c r="H13" s="7">
        <f t="shared" si="4"/>
        <v>-25.66448801742672</v>
      </c>
      <c r="I13" s="7">
        <f t="shared" si="5"/>
        <v>658.66594519663965</v>
      </c>
      <c r="J13" s="7">
        <f t="shared" si="6"/>
        <v>24753.092234230146</v>
      </c>
      <c r="K13" s="7">
        <f t="shared" si="7"/>
        <v>17336.111111111131</v>
      </c>
      <c r="L13" s="7"/>
      <c r="O13" s="16" t="s">
        <v>118</v>
      </c>
      <c r="P13" s="16">
        <f>J14/K14</f>
        <v>0.90091718572239909</v>
      </c>
      <c r="T13" s="32"/>
      <c r="U13" s="32"/>
      <c r="V13" s="32"/>
      <c r="W13" s="32"/>
      <c r="Y13" t="s">
        <v>10</v>
      </c>
    </row>
    <row r="14" spans="1:34" s="7" customFormat="1" ht="18.75" x14ac:dyDescent="0.25">
      <c r="B14" s="7">
        <f>SUM(B2:B13)</f>
        <v>1221</v>
      </c>
      <c r="C14" s="7">
        <f t="shared" ref="C14:F14" si="8">SUM(C2:C13)</f>
        <v>13060</v>
      </c>
      <c r="D14" s="7">
        <f t="shared" si="8"/>
        <v>124581</v>
      </c>
      <c r="E14" s="7">
        <f t="shared" si="8"/>
        <v>14352600</v>
      </c>
      <c r="F14" s="7">
        <f t="shared" si="8"/>
        <v>1335420</v>
      </c>
      <c r="I14">
        <f>SUM(I2:I13)</f>
        <v>13769.208424110378</v>
      </c>
      <c r="J14">
        <f>SUM(J2:J13)</f>
        <v>125197.45824255605</v>
      </c>
      <c r="K14" s="7">
        <f>SUM(K2:K13)</f>
        <v>138966.66666666666</v>
      </c>
      <c r="P14" s="10"/>
      <c r="T14" s="11"/>
      <c r="U14" s="11"/>
      <c r="V14" s="11"/>
      <c r="W14" s="11"/>
      <c r="Y14" s="3"/>
      <c r="Z14" s="3" t="s">
        <v>15</v>
      </c>
      <c r="AA14" s="3" t="s">
        <v>16</v>
      </c>
      <c r="AB14" s="3" t="s">
        <v>17</v>
      </c>
      <c r="AC14" s="3" t="s">
        <v>18</v>
      </c>
      <c r="AD14" s="3" t="s">
        <v>19</v>
      </c>
      <c r="AE14"/>
      <c r="AF14"/>
      <c r="AG14" s="9" t="s">
        <v>145</v>
      </c>
      <c r="AH14" s="7">
        <f>J14/1</f>
        <v>125197.45824255605</v>
      </c>
    </row>
    <row r="15" spans="1:34" x14ac:dyDescent="0.25">
      <c r="A15" s="7"/>
      <c r="B15" t="s">
        <v>97</v>
      </c>
      <c r="C15" s="13">
        <f>CORREL(B2:B13,C2:C13)</f>
        <v>0.94916657427576989</v>
      </c>
      <c r="D15" s="7"/>
      <c r="F15" s="7"/>
      <c r="H15" s="7"/>
      <c r="L15" s="7"/>
      <c r="Y15" s="6" t="s">
        <v>11</v>
      </c>
      <c r="Z15" s="6">
        <v>1</v>
      </c>
      <c r="AA15" s="6">
        <v>125197.45824255627</v>
      </c>
      <c r="AB15" s="6">
        <v>125197.45824255627</v>
      </c>
      <c r="AC15" s="6">
        <v>90.925675889494855</v>
      </c>
      <c r="AD15" s="6">
        <v>2.4538199809636403E-6</v>
      </c>
    </row>
    <row r="16" spans="1:34" x14ac:dyDescent="0.25">
      <c r="A16" s="7"/>
      <c r="B16" t="s">
        <v>98</v>
      </c>
      <c r="C16" s="16">
        <f>C15^2</f>
        <v>0.90091718572240065</v>
      </c>
      <c r="D16" s="7"/>
      <c r="F16" s="7"/>
      <c r="H16" s="7"/>
      <c r="N16" t="s">
        <v>119</v>
      </c>
      <c r="O16" t="s">
        <v>120</v>
      </c>
      <c r="T16" t="s">
        <v>123</v>
      </c>
      <c r="Y16" s="6" t="s">
        <v>12</v>
      </c>
      <c r="Z16" s="6">
        <v>10</v>
      </c>
      <c r="AA16" s="6">
        <v>13769.208424110382</v>
      </c>
      <c r="AB16" s="6">
        <v>1376.9208424110382</v>
      </c>
      <c r="AC16" s="6"/>
      <c r="AD16" s="6"/>
    </row>
    <row r="17" spans="1:33" ht="15.75" thickBot="1" x14ac:dyDescent="0.3">
      <c r="A17" s="7"/>
      <c r="B17" t="s">
        <v>106</v>
      </c>
      <c r="C17">
        <f>AVERAGE(C2:C13)</f>
        <v>1088.3333333333333</v>
      </c>
      <c r="D17" s="6" t="s">
        <v>125</v>
      </c>
      <c r="E17" s="6">
        <f>(SUM(B2:B13))/12</f>
        <v>101.75</v>
      </c>
      <c r="O17" t="s">
        <v>121</v>
      </c>
      <c r="P17" s="14">
        <f>1-(((I14/(12-1-1))/(K14/(12-1))))</f>
        <v>0.89100890429464075</v>
      </c>
      <c r="Y17" s="1" t="s">
        <v>13</v>
      </c>
      <c r="Z17" s="1">
        <v>11</v>
      </c>
      <c r="AA17" s="1">
        <v>138966.66666666666</v>
      </c>
      <c r="AB17" s="1"/>
      <c r="AC17" s="1"/>
      <c r="AD17" s="1"/>
    </row>
    <row r="18" spans="1:33" ht="15" customHeight="1" thickBot="1" x14ac:dyDescent="0.3">
      <c r="A18" s="33" t="s">
        <v>99</v>
      </c>
      <c r="B18" s="33"/>
      <c r="C18" s="33"/>
      <c r="D18" s="33"/>
      <c r="E18" s="33"/>
      <c r="F18" s="33"/>
      <c r="G18" s="33"/>
      <c r="H18" s="33"/>
      <c r="T18" s="21" t="s">
        <v>128</v>
      </c>
      <c r="U18" s="21">
        <f>SQRT((I14)/(12-1-1))</f>
        <v>37.106884029934903</v>
      </c>
    </row>
    <row r="19" spans="1:33" ht="15" customHeight="1" x14ac:dyDescent="0.25">
      <c r="A19" s="33"/>
      <c r="B19" s="33"/>
      <c r="C19" s="33"/>
      <c r="D19" s="33"/>
      <c r="E19" s="33"/>
      <c r="F19" s="33"/>
      <c r="G19" s="33"/>
      <c r="H19" s="33"/>
      <c r="J19" s="34" t="s">
        <v>100</v>
      </c>
      <c r="K19" s="35"/>
      <c r="L19" s="35"/>
      <c r="M19" s="35"/>
      <c r="N19" s="35"/>
      <c r="O19" s="35"/>
      <c r="Y19" s="3"/>
      <c r="Z19" s="3" t="s">
        <v>20</v>
      </c>
      <c r="AA19" s="3" t="s">
        <v>8</v>
      </c>
      <c r="AB19" s="3" t="s">
        <v>21</v>
      </c>
      <c r="AC19" s="3" t="s">
        <v>22</v>
      </c>
      <c r="AD19" s="3" t="s">
        <v>23</v>
      </c>
      <c r="AE19" s="3" t="s">
        <v>24</v>
      </c>
      <c r="AF19" s="3" t="s">
        <v>25</v>
      </c>
      <c r="AG19" s="3" t="s">
        <v>26</v>
      </c>
    </row>
    <row r="20" spans="1:33" ht="15" customHeight="1" x14ac:dyDescent="0.25">
      <c r="A20" s="33"/>
      <c r="B20" s="33"/>
      <c r="C20" s="33"/>
      <c r="D20" s="33"/>
      <c r="E20" s="33"/>
      <c r="F20" s="33"/>
      <c r="G20" s="33"/>
      <c r="H20" s="33"/>
      <c r="J20" s="35"/>
      <c r="K20" s="35"/>
      <c r="L20" s="35"/>
      <c r="M20" s="35"/>
      <c r="N20" s="35"/>
      <c r="O20" s="35"/>
      <c r="T20" t="s">
        <v>135</v>
      </c>
      <c r="Y20" s="6" t="s">
        <v>14</v>
      </c>
      <c r="Z20" s="6">
        <v>-852.08424110384931</v>
      </c>
      <c r="AA20" s="6">
        <v>203.77588865704621</v>
      </c>
      <c r="AB20" s="6">
        <v>-4.181477243060403</v>
      </c>
      <c r="AC20" s="6">
        <v>1.8832835904177513E-3</v>
      </c>
      <c r="AD20" s="6">
        <v>-1306.1252157186432</v>
      </c>
      <c r="AE20" s="6">
        <v>-398.0432664890555</v>
      </c>
      <c r="AF20" s="6">
        <v>-1306.1252157186432</v>
      </c>
      <c r="AG20" s="6">
        <v>-398.0432664890555</v>
      </c>
    </row>
    <row r="21" spans="1:33" ht="15" customHeight="1" thickBot="1" x14ac:dyDescent="0.3">
      <c r="A21" s="33"/>
      <c r="B21" s="33"/>
      <c r="C21" s="33"/>
      <c r="D21" s="33"/>
      <c r="E21" s="33"/>
      <c r="F21" s="33"/>
      <c r="G21" s="33"/>
      <c r="H21" s="33"/>
      <c r="J21" s="35"/>
      <c r="K21" s="35"/>
      <c r="L21" s="35"/>
      <c r="M21" s="35"/>
      <c r="N21" s="35"/>
      <c r="O21" s="35"/>
      <c r="Y21" s="1" t="s">
        <v>32</v>
      </c>
      <c r="Z21" s="1">
        <v>19.070442992011621</v>
      </c>
      <c r="AA21" s="1">
        <v>1.9999425136335518</v>
      </c>
      <c r="AB21" s="1">
        <v>9.5354955765022993</v>
      </c>
      <c r="AC21" s="1">
        <v>2.4538199809636319E-6</v>
      </c>
      <c r="AD21" s="1">
        <v>14.614293375645616</v>
      </c>
      <c r="AE21" s="1">
        <v>23.526592608377626</v>
      </c>
      <c r="AF21" s="1">
        <v>14.614293375645616</v>
      </c>
      <c r="AG21" s="1">
        <v>23.526592608377626</v>
      </c>
    </row>
    <row r="22" spans="1:33" ht="17.25" x14ac:dyDescent="0.25">
      <c r="A22" s="33"/>
      <c r="B22" s="33"/>
      <c r="C22" s="33"/>
      <c r="D22" s="33"/>
      <c r="E22" s="33"/>
      <c r="F22" s="33"/>
      <c r="G22" s="33"/>
      <c r="H22" s="33"/>
      <c r="J22" s="35"/>
      <c r="K22" s="35"/>
      <c r="L22" s="35"/>
      <c r="M22" s="35"/>
      <c r="N22" s="35"/>
      <c r="O22" s="35"/>
      <c r="T22" s="19" t="s">
        <v>136</v>
      </c>
      <c r="U22" s="19">
        <f>D14-((B14)^2/12)</f>
        <v>344.25</v>
      </c>
    </row>
    <row r="23" spans="1:33" x14ac:dyDescent="0.25">
      <c r="A23" s="7"/>
      <c r="B23" t="s">
        <v>3</v>
      </c>
    </row>
    <row r="24" spans="1:33" ht="15.75" thickBot="1" x14ac:dyDescent="0.3">
      <c r="A24" s="7"/>
      <c r="T24" s="7" t="s">
        <v>135</v>
      </c>
      <c r="U24">
        <f>U18/SQRT(U22)</f>
        <v>1.999942513633552</v>
      </c>
    </row>
    <row r="25" spans="1:33" x14ac:dyDescent="0.25">
      <c r="A25" s="7"/>
      <c r="B25" s="5" t="s">
        <v>4</v>
      </c>
      <c r="C25" s="5"/>
      <c r="T25" s="7" t="s">
        <v>138</v>
      </c>
      <c r="U25" s="7"/>
      <c r="Y25" t="s">
        <v>27</v>
      </c>
    </row>
    <row r="26" spans="1:33" ht="15.75" thickBot="1" x14ac:dyDescent="0.3">
      <c r="A26" s="7"/>
      <c r="B26" s="6" t="s">
        <v>5</v>
      </c>
      <c r="C26" s="12">
        <v>0.94916657427576989</v>
      </c>
      <c r="D26" s="7" t="s">
        <v>95</v>
      </c>
      <c r="T26" s="7" t="s">
        <v>137</v>
      </c>
      <c r="U26" s="7"/>
    </row>
    <row r="27" spans="1:33" x14ac:dyDescent="0.25">
      <c r="A27" s="7"/>
      <c r="B27" s="6" t="s">
        <v>6</v>
      </c>
      <c r="C27" s="17">
        <v>0.90091718572240065</v>
      </c>
      <c r="D27" t="s">
        <v>127</v>
      </c>
      <c r="Y27" s="3" t="s">
        <v>28</v>
      </c>
      <c r="Z27" s="25" t="s">
        <v>144</v>
      </c>
      <c r="AA27" s="22" t="s">
        <v>30</v>
      </c>
    </row>
    <row r="28" spans="1:33" x14ac:dyDescent="0.25">
      <c r="A28" s="7"/>
      <c r="B28" s="6" t="s">
        <v>7</v>
      </c>
      <c r="C28" s="15">
        <v>0.89100890429464064</v>
      </c>
      <c r="T28" s="7" t="s">
        <v>123</v>
      </c>
      <c r="U28">
        <f>(C40-0)/2</f>
        <v>9.5352214960057999</v>
      </c>
      <c r="Y28" s="6">
        <v>1</v>
      </c>
      <c r="Z28" s="26">
        <v>902.39651416121978</v>
      </c>
      <c r="AA28" s="23">
        <v>27.603485838780216</v>
      </c>
    </row>
    <row r="29" spans="1:33" x14ac:dyDescent="0.25">
      <c r="A29" s="7"/>
      <c r="B29" s="6" t="s">
        <v>8</v>
      </c>
      <c r="C29" s="20">
        <v>37.106884029934903</v>
      </c>
      <c r="Y29" s="6">
        <v>2</v>
      </c>
      <c r="Z29" s="26">
        <v>940.53740014524305</v>
      </c>
      <c r="AA29" s="23">
        <v>-40.537400145243055</v>
      </c>
    </row>
    <row r="30" spans="1:33" ht="15.75" thickBot="1" x14ac:dyDescent="0.3">
      <c r="A30" s="7"/>
      <c r="B30" s="1" t="s">
        <v>9</v>
      </c>
      <c r="C30" s="1">
        <v>12</v>
      </c>
      <c r="T30" t="s">
        <v>139</v>
      </c>
      <c r="U30">
        <f>TINV(0.05,11)</f>
        <v>2.2009851600916384</v>
      </c>
      <c r="Y30" s="6">
        <v>3</v>
      </c>
      <c r="Z30" s="26">
        <v>997.74872912127785</v>
      </c>
      <c r="AA30" s="23">
        <v>22.251270878722153</v>
      </c>
    </row>
    <row r="31" spans="1:33" x14ac:dyDescent="0.25">
      <c r="A31" s="7"/>
      <c r="Y31" s="6">
        <v>4</v>
      </c>
      <c r="Z31" s="26">
        <v>1016.8191721132896</v>
      </c>
      <c r="AA31" s="23">
        <v>-26.819172113289596</v>
      </c>
    </row>
    <row r="32" spans="1:33" ht="15.75" thickBot="1" x14ac:dyDescent="0.3">
      <c r="A32" s="7"/>
      <c r="B32" t="s">
        <v>10</v>
      </c>
      <c r="Y32" s="6">
        <v>5</v>
      </c>
      <c r="Z32" s="26">
        <v>1054.9600580973129</v>
      </c>
      <c r="AA32" s="23">
        <v>45.039941902687133</v>
      </c>
    </row>
    <row r="33" spans="2:27" x14ac:dyDescent="0.25">
      <c r="B33" s="3"/>
      <c r="C33" s="3" t="s">
        <v>15</v>
      </c>
      <c r="D33" s="3" t="s">
        <v>16</v>
      </c>
      <c r="E33" s="3"/>
      <c r="F33" s="3" t="s">
        <v>17</v>
      </c>
      <c r="G33" s="3" t="s">
        <v>18</v>
      </c>
      <c r="H33" s="3" t="s">
        <v>19</v>
      </c>
      <c r="T33" t="s">
        <v>140</v>
      </c>
      <c r="U33">
        <f>TDIST(U28,11,2)</f>
        <v>1.1869811967435442E-6</v>
      </c>
      <c r="Y33" s="6">
        <v>6</v>
      </c>
      <c r="Z33" s="26">
        <v>1093.1009440813361</v>
      </c>
      <c r="AA33" s="23">
        <v>-43.100944081336138</v>
      </c>
    </row>
    <row r="34" spans="2:27" x14ac:dyDescent="0.25">
      <c r="B34" s="6" t="s">
        <v>11</v>
      </c>
      <c r="C34" s="6">
        <v>1</v>
      </c>
      <c r="D34" s="6">
        <v>125197.45824255627</v>
      </c>
      <c r="E34" s="6"/>
      <c r="F34" s="6">
        <v>125197.45824255627</v>
      </c>
      <c r="G34" s="6">
        <v>90.925675889494855</v>
      </c>
      <c r="H34" s="6">
        <v>2.4538199809636403E-6</v>
      </c>
      <c r="Y34" s="6">
        <v>7</v>
      </c>
      <c r="Z34" s="26">
        <v>1131.2418300653594</v>
      </c>
      <c r="AA34" s="23">
        <v>18.758169934640591</v>
      </c>
    </row>
    <row r="35" spans="2:27" x14ac:dyDescent="0.25">
      <c r="B35" s="6" t="s">
        <v>12</v>
      </c>
      <c r="C35" s="6">
        <v>10</v>
      </c>
      <c r="D35" s="6">
        <v>13769.208424110382</v>
      </c>
      <c r="E35" s="6"/>
      <c r="F35" s="6">
        <v>1376.9208424110382</v>
      </c>
      <c r="G35" s="6"/>
      <c r="H35" s="6"/>
      <c r="T35" t="s">
        <v>141</v>
      </c>
      <c r="Y35" s="6">
        <v>8</v>
      </c>
      <c r="Z35" s="26">
        <v>1150.3122730573709</v>
      </c>
      <c r="AA35" s="23">
        <v>-30.31227305737093</v>
      </c>
    </row>
    <row r="36" spans="2:27" ht="15.75" thickBot="1" x14ac:dyDescent="0.3">
      <c r="B36" s="1" t="s">
        <v>13</v>
      </c>
      <c r="C36" s="1">
        <v>11</v>
      </c>
      <c r="D36" s="1">
        <v>138966.66666666666</v>
      </c>
      <c r="E36" s="1"/>
      <c r="F36" s="1"/>
      <c r="G36" s="1"/>
      <c r="H36" s="1"/>
      <c r="Y36" s="6">
        <v>9</v>
      </c>
      <c r="Z36" s="26">
        <v>1150.3122730573709</v>
      </c>
      <c r="AA36" s="23">
        <v>-20.31227305737093</v>
      </c>
    </row>
    <row r="37" spans="2:27" ht="15.75" thickBot="1" x14ac:dyDescent="0.3">
      <c r="T37" t="s">
        <v>142</v>
      </c>
      <c r="Y37" s="6">
        <v>10</v>
      </c>
      <c r="Z37" s="26">
        <v>1188.4531590413942</v>
      </c>
      <c r="AA37" s="23">
        <v>11.546840958605799</v>
      </c>
    </row>
    <row r="38" spans="2:27" x14ac:dyDescent="0.25">
      <c r="B38" s="3"/>
      <c r="C38" s="3" t="s">
        <v>20</v>
      </c>
      <c r="D38" s="3" t="s">
        <v>8</v>
      </c>
      <c r="E38" s="3"/>
      <c r="F38" s="3" t="s">
        <v>21</v>
      </c>
      <c r="G38" s="3" t="s">
        <v>22</v>
      </c>
      <c r="H38" s="3" t="s">
        <v>23</v>
      </c>
      <c r="I38" s="3" t="s">
        <v>24</v>
      </c>
      <c r="J38" s="3" t="s">
        <v>25</v>
      </c>
      <c r="K38" s="3" t="s">
        <v>26</v>
      </c>
      <c r="T38" t="s">
        <v>143</v>
      </c>
      <c r="Y38" s="6">
        <v>11</v>
      </c>
      <c r="Z38" s="26">
        <v>1188.4531590413942</v>
      </c>
      <c r="AA38" s="23">
        <v>61.546840958605799</v>
      </c>
    </row>
    <row r="39" spans="2:27" ht="15.75" thickBot="1" x14ac:dyDescent="0.3">
      <c r="B39" s="6" t="s">
        <v>14</v>
      </c>
      <c r="C39" s="6">
        <v>-852.08424110384931</v>
      </c>
      <c r="D39" s="6">
        <v>203.77588865704621</v>
      </c>
      <c r="E39" s="6"/>
      <c r="F39" s="6">
        <v>-4.181477243060403</v>
      </c>
      <c r="G39" s="6">
        <v>1.8832835904177513E-3</v>
      </c>
      <c r="H39" s="6">
        <v>-1306.1252157186432</v>
      </c>
      <c r="I39" s="6">
        <v>-398.0432664890555</v>
      </c>
      <c r="J39" s="6">
        <v>-1306.1252157186432</v>
      </c>
      <c r="K39" s="6">
        <v>-398.0432664890555</v>
      </c>
      <c r="Y39" s="1">
        <v>12</v>
      </c>
      <c r="Z39" s="27">
        <v>1245.664488017429</v>
      </c>
      <c r="AA39" s="24">
        <v>-25.664488017428994</v>
      </c>
    </row>
    <row r="40" spans="2:27" ht="15.75" thickBot="1" x14ac:dyDescent="0.3">
      <c r="B40" s="1" t="s">
        <v>1</v>
      </c>
      <c r="C40" s="1">
        <v>19.0704429920116</v>
      </c>
      <c r="D40" s="1">
        <v>1.9999425136335518</v>
      </c>
      <c r="E40" s="1"/>
      <c r="F40" s="1">
        <v>9.5354955765022993</v>
      </c>
      <c r="G40" s="1">
        <v>2.4538199809636319E-6</v>
      </c>
      <c r="H40" s="1">
        <v>14.614293375645616</v>
      </c>
      <c r="I40" s="1">
        <v>23.526592608377626</v>
      </c>
      <c r="J40" s="1">
        <v>14.614293375645616</v>
      </c>
      <c r="K40" s="1">
        <v>23.526592608377626</v>
      </c>
    </row>
  </sheetData>
  <mergeCells count="4">
    <mergeCell ref="T12:W13"/>
    <mergeCell ref="A18:H22"/>
    <mergeCell ref="J19:O22"/>
    <mergeCell ref="T2:X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85A0-C71F-4982-BD52-6C514A6B5A6F}">
  <dimension ref="A1:X37"/>
  <sheetViews>
    <sheetView workbookViewId="0">
      <selection activeCell="E18" sqref="E18"/>
    </sheetView>
  </sheetViews>
  <sheetFormatPr defaultRowHeight="15" x14ac:dyDescent="0.25"/>
  <cols>
    <col min="1" max="1" width="14.7109375" bestFit="1" customWidth="1"/>
    <col min="16" max="16" width="18" bestFit="1" customWidth="1"/>
    <col min="17" max="17" width="14.7109375" bestFit="1" customWidth="1"/>
    <col min="18" max="18" width="14.5703125" bestFit="1" customWidth="1"/>
  </cols>
  <sheetData>
    <row r="1" spans="1:21" x14ac:dyDescent="0.25">
      <c r="A1" s="7" t="s">
        <v>0</v>
      </c>
      <c r="B1" s="7" t="s">
        <v>1</v>
      </c>
      <c r="C1" s="7" t="s">
        <v>2</v>
      </c>
    </row>
    <row r="2" spans="1:21" x14ac:dyDescent="0.25">
      <c r="A2" s="7">
        <v>1</v>
      </c>
      <c r="B2" s="7">
        <v>92</v>
      </c>
      <c r="C2" s="7">
        <v>930</v>
      </c>
      <c r="P2" t="s">
        <v>3</v>
      </c>
    </row>
    <row r="3" spans="1:21" ht="15.75" thickBot="1" x14ac:dyDescent="0.3">
      <c r="A3" s="7">
        <v>2</v>
      </c>
      <c r="B3" s="7">
        <v>94</v>
      </c>
      <c r="C3" s="7">
        <v>900</v>
      </c>
    </row>
    <row r="4" spans="1:21" x14ac:dyDescent="0.25">
      <c r="A4" s="7">
        <v>3</v>
      </c>
      <c r="B4" s="7">
        <v>97</v>
      </c>
      <c r="C4" s="7">
        <v>1020</v>
      </c>
      <c r="P4" s="5" t="s">
        <v>4</v>
      </c>
      <c r="Q4" s="5"/>
    </row>
    <row r="5" spans="1:21" x14ac:dyDescent="0.25">
      <c r="A5" s="7">
        <v>4</v>
      </c>
      <c r="B5" s="7">
        <v>98</v>
      </c>
      <c r="C5" s="7">
        <v>990</v>
      </c>
      <c r="P5" s="6" t="s">
        <v>5</v>
      </c>
      <c r="Q5" s="6">
        <v>0.94916657427576989</v>
      </c>
    </row>
    <row r="6" spans="1:21" x14ac:dyDescent="0.25">
      <c r="A6" s="7">
        <v>5</v>
      </c>
      <c r="B6" s="7">
        <v>100</v>
      </c>
      <c r="C6" s="7">
        <v>1100</v>
      </c>
      <c r="P6" s="6" t="s">
        <v>6</v>
      </c>
      <c r="Q6" s="6">
        <v>0.90091718572240065</v>
      </c>
    </row>
    <row r="7" spans="1:21" x14ac:dyDescent="0.25">
      <c r="A7" s="7">
        <v>6</v>
      </c>
      <c r="B7" s="7">
        <v>102</v>
      </c>
      <c r="C7" s="7">
        <v>1050</v>
      </c>
      <c r="P7" s="6" t="s">
        <v>7</v>
      </c>
      <c r="Q7" s="6">
        <v>0.89100890429464064</v>
      </c>
    </row>
    <row r="8" spans="1:21" x14ac:dyDescent="0.25">
      <c r="A8" s="7">
        <v>7</v>
      </c>
      <c r="B8" s="7">
        <v>104</v>
      </c>
      <c r="C8" s="7">
        <v>1150</v>
      </c>
      <c r="P8" s="6" t="s">
        <v>8</v>
      </c>
      <c r="Q8" s="6">
        <v>37.106884029934903</v>
      </c>
    </row>
    <row r="9" spans="1:21" ht="15.75" thickBot="1" x14ac:dyDescent="0.3">
      <c r="A9" s="7">
        <v>8</v>
      </c>
      <c r="B9" s="7">
        <v>105</v>
      </c>
      <c r="C9" s="7">
        <v>1120</v>
      </c>
      <c r="P9" s="1" t="s">
        <v>9</v>
      </c>
      <c r="Q9" s="1">
        <v>12</v>
      </c>
    </row>
    <row r="10" spans="1:21" x14ac:dyDescent="0.25">
      <c r="A10" s="7">
        <v>9</v>
      </c>
      <c r="B10" s="7">
        <v>105</v>
      </c>
      <c r="C10" s="7">
        <v>1130</v>
      </c>
    </row>
    <row r="11" spans="1:21" ht="15.75" thickBot="1" x14ac:dyDescent="0.3">
      <c r="A11" s="7">
        <v>10</v>
      </c>
      <c r="B11" s="7">
        <v>107</v>
      </c>
      <c r="C11" s="7">
        <v>1200</v>
      </c>
      <c r="P11" t="s">
        <v>10</v>
      </c>
    </row>
    <row r="12" spans="1:21" x14ac:dyDescent="0.25">
      <c r="A12" s="7">
        <v>11</v>
      </c>
      <c r="B12" s="7">
        <v>107</v>
      </c>
      <c r="C12" s="7">
        <v>1250</v>
      </c>
      <c r="P12" s="3"/>
      <c r="Q12" s="3" t="s">
        <v>15</v>
      </c>
      <c r="R12" s="3" t="s">
        <v>16</v>
      </c>
      <c r="S12" s="3" t="s">
        <v>17</v>
      </c>
      <c r="T12" s="3" t="s">
        <v>18</v>
      </c>
      <c r="U12" s="3" t="s">
        <v>19</v>
      </c>
    </row>
    <row r="13" spans="1:21" x14ac:dyDescent="0.25">
      <c r="A13" s="7">
        <v>12</v>
      </c>
      <c r="B13" s="7">
        <v>110</v>
      </c>
      <c r="C13" s="7">
        <v>1220</v>
      </c>
      <c r="P13" s="6" t="s">
        <v>11</v>
      </c>
      <c r="Q13" s="6">
        <v>1</v>
      </c>
      <c r="R13" s="6">
        <v>125197.45824255627</v>
      </c>
      <c r="S13" s="6">
        <v>125197.45824255627</v>
      </c>
      <c r="T13" s="6">
        <v>90.925675889494855</v>
      </c>
      <c r="U13" s="6">
        <v>2.4538199809636403E-6</v>
      </c>
    </row>
    <row r="14" spans="1:21" x14ac:dyDescent="0.25">
      <c r="C14">
        <f>SUM(C2:C13)</f>
        <v>13060</v>
      </c>
      <c r="P14" s="6" t="s">
        <v>12</v>
      </c>
      <c r="Q14" s="6">
        <v>10</v>
      </c>
      <c r="R14" s="6">
        <v>13769.208424110382</v>
      </c>
      <c r="S14" s="6">
        <v>1376.9208424110382</v>
      </c>
      <c r="T14" s="6"/>
      <c r="U14" s="6"/>
    </row>
    <row r="15" spans="1:21" ht="15.75" thickBot="1" x14ac:dyDescent="0.3">
      <c r="P15" s="1" t="s">
        <v>13</v>
      </c>
      <c r="Q15" s="1">
        <v>11</v>
      </c>
      <c r="R15" s="1">
        <v>138966.66666666666</v>
      </c>
      <c r="S15" s="1"/>
      <c r="T15" s="1"/>
      <c r="U15" s="1"/>
    </row>
    <row r="16" spans="1:21" ht="15.75" thickBot="1" x14ac:dyDescent="0.3"/>
    <row r="17" spans="16:24" x14ac:dyDescent="0.25">
      <c r="P17" s="3"/>
      <c r="Q17" s="3" t="s">
        <v>20</v>
      </c>
      <c r="R17" s="3" t="s">
        <v>8</v>
      </c>
      <c r="S17" s="3" t="s">
        <v>21</v>
      </c>
      <c r="T17" s="3" t="s">
        <v>22</v>
      </c>
      <c r="U17" s="3" t="s">
        <v>23</v>
      </c>
      <c r="V17" s="3" t="s">
        <v>24</v>
      </c>
      <c r="W17" s="3" t="s">
        <v>25</v>
      </c>
      <c r="X17" s="3" t="s">
        <v>26</v>
      </c>
    </row>
    <row r="18" spans="16:24" x14ac:dyDescent="0.25">
      <c r="P18" s="6" t="s">
        <v>14</v>
      </c>
      <c r="Q18" s="6">
        <v>-852.08424110384931</v>
      </c>
      <c r="R18" s="6">
        <v>203.77588865704621</v>
      </c>
      <c r="S18" s="6">
        <v>-4.181477243060403</v>
      </c>
      <c r="T18" s="6">
        <v>1.8832835904177513E-3</v>
      </c>
      <c r="U18" s="6">
        <v>-1306.1252157186432</v>
      </c>
      <c r="V18" s="6">
        <v>-398.0432664890555</v>
      </c>
      <c r="W18" s="6">
        <v>-1306.1252157186432</v>
      </c>
      <c r="X18" s="6">
        <v>-398.0432664890555</v>
      </c>
    </row>
    <row r="19" spans="16:24" ht="15.75" thickBot="1" x14ac:dyDescent="0.3">
      <c r="P19" s="1" t="s">
        <v>1</v>
      </c>
      <c r="Q19" s="1">
        <v>19.070442992011621</v>
      </c>
      <c r="R19" s="1">
        <v>1.9999425136335518</v>
      </c>
      <c r="S19" s="1">
        <v>9.5354955765022993</v>
      </c>
      <c r="T19" s="1">
        <v>2.4538199809636319E-6</v>
      </c>
      <c r="U19" s="1">
        <v>14.614293375645616</v>
      </c>
      <c r="V19" s="1">
        <v>23.526592608377626</v>
      </c>
      <c r="W19" s="1">
        <v>14.614293375645616</v>
      </c>
      <c r="X19" s="1">
        <v>23.526592608377626</v>
      </c>
    </row>
    <row r="23" spans="16:24" x14ac:dyDescent="0.25">
      <c r="P23" t="s">
        <v>27</v>
      </c>
    </row>
    <row r="24" spans="16:24" ht="15.75" thickBot="1" x14ac:dyDescent="0.3"/>
    <row r="25" spans="16:24" x14ac:dyDescent="0.25">
      <c r="P25" s="3" t="s">
        <v>28</v>
      </c>
      <c r="Q25" s="3" t="s">
        <v>29</v>
      </c>
      <c r="R25" s="3" t="s">
        <v>30</v>
      </c>
    </row>
    <row r="26" spans="16:24" x14ac:dyDescent="0.25">
      <c r="P26" s="6">
        <v>1</v>
      </c>
      <c r="Q26" s="6">
        <v>902.39651416121978</v>
      </c>
      <c r="R26" s="6">
        <v>27.603485838780216</v>
      </c>
    </row>
    <row r="27" spans="16:24" x14ac:dyDescent="0.25">
      <c r="P27" s="6">
        <v>2</v>
      </c>
      <c r="Q27" s="6">
        <v>940.53740014524305</v>
      </c>
      <c r="R27" s="6">
        <v>-40.537400145243055</v>
      </c>
    </row>
    <row r="28" spans="16:24" x14ac:dyDescent="0.25">
      <c r="P28" s="6">
        <v>3</v>
      </c>
      <c r="Q28" s="6">
        <v>997.74872912127785</v>
      </c>
      <c r="R28" s="6">
        <v>22.251270878722153</v>
      </c>
    </row>
    <row r="29" spans="16:24" x14ac:dyDescent="0.25">
      <c r="P29" s="6">
        <v>4</v>
      </c>
      <c r="Q29" s="6">
        <v>1016.8191721132896</v>
      </c>
      <c r="R29" s="6">
        <v>-26.819172113289596</v>
      </c>
    </row>
    <row r="30" spans="16:24" x14ac:dyDescent="0.25">
      <c r="P30" s="6">
        <v>5</v>
      </c>
      <c r="Q30" s="6">
        <v>1054.9600580973129</v>
      </c>
      <c r="R30" s="6">
        <v>45.039941902687133</v>
      </c>
    </row>
    <row r="31" spans="16:24" x14ac:dyDescent="0.25">
      <c r="P31" s="6">
        <v>6</v>
      </c>
      <c r="Q31" s="6">
        <v>1093.1009440813361</v>
      </c>
      <c r="R31" s="6">
        <v>-43.100944081336138</v>
      </c>
    </row>
    <row r="32" spans="16:24" x14ac:dyDescent="0.25">
      <c r="P32" s="6">
        <v>7</v>
      </c>
      <c r="Q32" s="6">
        <v>1131.2418300653594</v>
      </c>
      <c r="R32" s="6">
        <v>18.758169934640591</v>
      </c>
    </row>
    <row r="33" spans="16:18" x14ac:dyDescent="0.25">
      <c r="P33" s="6">
        <v>8</v>
      </c>
      <c r="Q33" s="6">
        <v>1150.3122730573709</v>
      </c>
      <c r="R33" s="6">
        <v>-30.31227305737093</v>
      </c>
    </row>
    <row r="34" spans="16:18" x14ac:dyDescent="0.25">
      <c r="P34" s="6">
        <v>9</v>
      </c>
      <c r="Q34" s="6">
        <v>1150.3122730573709</v>
      </c>
      <c r="R34" s="6">
        <v>-20.31227305737093</v>
      </c>
    </row>
    <row r="35" spans="16:18" x14ac:dyDescent="0.25">
      <c r="P35" s="6">
        <v>10</v>
      </c>
      <c r="Q35" s="6">
        <v>1188.4531590413942</v>
      </c>
      <c r="R35" s="6">
        <v>11.546840958605799</v>
      </c>
    </row>
    <row r="36" spans="16:18" x14ac:dyDescent="0.25">
      <c r="P36" s="6">
        <v>11</v>
      </c>
      <c r="Q36" s="6">
        <v>1188.4531590413942</v>
      </c>
      <c r="R36" s="6">
        <v>61.546840958605799</v>
      </c>
    </row>
    <row r="37" spans="16:18" ht="15.75" thickBot="1" x14ac:dyDescent="0.3">
      <c r="P37" s="1">
        <v>12</v>
      </c>
      <c r="Q37" s="1">
        <v>1245.664488017429</v>
      </c>
      <c r="R37" s="1">
        <v>-25.664488017428994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BA67-D46A-49F3-94EC-0F5A77D3779D}">
  <dimension ref="A1:Z84"/>
  <sheetViews>
    <sheetView topLeftCell="A2" workbookViewId="0">
      <selection activeCell="R42" sqref="R42"/>
    </sheetView>
  </sheetViews>
  <sheetFormatPr defaultRowHeight="15" x14ac:dyDescent="0.25"/>
  <cols>
    <col min="20" max="20" width="35.5703125" bestFit="1" customWidth="1"/>
    <col min="21" max="21" width="23.28515625" bestFit="1" customWidth="1"/>
    <col min="22" max="22" width="18" bestFit="1" customWidth="1"/>
    <col min="23" max="23" width="19.85546875" bestFit="1" customWidth="1"/>
    <col min="24" max="24" width="15" bestFit="1" customWidth="1"/>
    <col min="25" max="25" width="13.7109375" bestFit="1" customWidth="1"/>
  </cols>
  <sheetData>
    <row r="1" spans="1:26" x14ac:dyDescent="0.25">
      <c r="A1" s="31" t="s">
        <v>147</v>
      </c>
      <c r="B1" s="3"/>
      <c r="H1" s="31" t="s">
        <v>231</v>
      </c>
    </row>
    <row r="2" spans="1:26" x14ac:dyDescent="0.25">
      <c r="A2" s="31" t="s">
        <v>148</v>
      </c>
      <c r="B2" s="6"/>
      <c r="H2" s="31" t="s">
        <v>232</v>
      </c>
    </row>
    <row r="3" spans="1:26" x14ac:dyDescent="0.25">
      <c r="A3" s="31" t="s">
        <v>149</v>
      </c>
      <c r="B3" s="6"/>
      <c r="H3" s="31" t="s">
        <v>233</v>
      </c>
      <c r="T3" s="31" t="s">
        <v>316</v>
      </c>
      <c r="U3" t="s">
        <v>317</v>
      </c>
      <c r="V3" t="s">
        <v>318</v>
      </c>
      <c r="W3" t="s">
        <v>319</v>
      </c>
      <c r="X3" t="s">
        <v>320</v>
      </c>
      <c r="Y3" t="s">
        <v>321</v>
      </c>
    </row>
    <row r="4" spans="1:26" x14ac:dyDescent="0.25">
      <c r="A4" s="31" t="s">
        <v>150</v>
      </c>
      <c r="B4" s="6"/>
      <c r="G4" t="s">
        <v>403</v>
      </c>
      <c r="H4" s="31" t="s">
        <v>234</v>
      </c>
      <c r="T4" s="31" t="s">
        <v>322</v>
      </c>
      <c r="U4" t="s">
        <v>323</v>
      </c>
      <c r="V4" t="s">
        <v>324</v>
      </c>
      <c r="W4" t="s">
        <v>325</v>
      </c>
      <c r="X4" t="s">
        <v>326</v>
      </c>
    </row>
    <row r="5" spans="1:26" ht="15.75" thickBot="1" x14ac:dyDescent="0.3">
      <c r="A5" s="31" t="s">
        <v>151</v>
      </c>
      <c r="B5" s="1"/>
      <c r="H5" s="31" t="s">
        <v>235</v>
      </c>
      <c r="P5" t="s">
        <v>403</v>
      </c>
      <c r="T5" s="31" t="s">
        <v>327</v>
      </c>
      <c r="U5" t="s">
        <v>328</v>
      </c>
      <c r="V5" t="s">
        <v>329</v>
      </c>
      <c r="W5" t="s">
        <v>330</v>
      </c>
      <c r="X5" t="s">
        <v>331</v>
      </c>
    </row>
    <row r="6" spans="1:26" x14ac:dyDescent="0.25">
      <c r="A6" s="31" t="s">
        <v>152</v>
      </c>
      <c r="H6" s="31" t="s">
        <v>236</v>
      </c>
      <c r="T6" s="31" t="s">
        <v>332</v>
      </c>
      <c r="U6" t="s">
        <v>333</v>
      </c>
      <c r="V6" t="s">
        <v>334</v>
      </c>
      <c r="W6" t="s">
        <v>335</v>
      </c>
      <c r="X6" t="s">
        <v>336</v>
      </c>
    </row>
    <row r="7" spans="1:26" x14ac:dyDescent="0.25">
      <c r="A7" s="31" t="s">
        <v>153</v>
      </c>
      <c r="H7" s="31" t="s">
        <v>237</v>
      </c>
      <c r="T7" s="31" t="s">
        <v>337</v>
      </c>
      <c r="U7" t="s">
        <v>338</v>
      </c>
      <c r="V7" t="s">
        <v>339</v>
      </c>
      <c r="W7" t="s">
        <v>340</v>
      </c>
      <c r="X7" t="s">
        <v>341</v>
      </c>
    </row>
    <row r="8" spans="1:26" x14ac:dyDescent="0.25">
      <c r="A8" s="31" t="s">
        <v>154</v>
      </c>
      <c r="H8" s="31" t="s">
        <v>238</v>
      </c>
      <c r="T8" s="31" t="s">
        <v>342</v>
      </c>
      <c r="U8" t="s">
        <v>343</v>
      </c>
      <c r="V8" t="s">
        <v>344</v>
      </c>
      <c r="W8" t="s">
        <v>345</v>
      </c>
      <c r="X8" t="s">
        <v>346</v>
      </c>
    </row>
    <row r="9" spans="1:26" x14ac:dyDescent="0.25">
      <c r="A9" s="31" t="s">
        <v>155</v>
      </c>
      <c r="H9" s="31" t="s">
        <v>239</v>
      </c>
      <c r="T9" s="31" t="s">
        <v>347</v>
      </c>
      <c r="U9" t="s">
        <v>348</v>
      </c>
      <c r="V9" t="s">
        <v>349</v>
      </c>
      <c r="W9" t="s">
        <v>350</v>
      </c>
      <c r="X9" t="s">
        <v>351</v>
      </c>
    </row>
    <row r="10" spans="1:26" x14ac:dyDescent="0.25">
      <c r="A10" s="31" t="s">
        <v>156</v>
      </c>
      <c r="H10" s="31" t="s">
        <v>240</v>
      </c>
      <c r="T10" s="31" t="s">
        <v>352</v>
      </c>
      <c r="U10" t="s">
        <v>353</v>
      </c>
      <c r="V10" t="s">
        <v>354</v>
      </c>
      <c r="W10" t="s">
        <v>355</v>
      </c>
      <c r="X10" t="s">
        <v>356</v>
      </c>
    </row>
    <row r="11" spans="1:26" x14ac:dyDescent="0.25">
      <c r="A11" s="31" t="s">
        <v>157</v>
      </c>
      <c r="H11" s="31" t="s">
        <v>241</v>
      </c>
      <c r="T11" s="31" t="s">
        <v>357</v>
      </c>
      <c r="U11" t="s">
        <v>358</v>
      </c>
      <c r="V11" t="s">
        <v>359</v>
      </c>
      <c r="W11" t="s">
        <v>360</v>
      </c>
      <c r="X11" t="s">
        <v>361</v>
      </c>
    </row>
    <row r="12" spans="1:26" x14ac:dyDescent="0.25">
      <c r="A12" s="31" t="s">
        <v>158</v>
      </c>
      <c r="H12" s="31" t="s">
        <v>242</v>
      </c>
      <c r="T12" s="31" t="s">
        <v>315</v>
      </c>
    </row>
    <row r="13" spans="1:26" x14ac:dyDescent="0.25">
      <c r="A13" s="31" t="s">
        <v>159</v>
      </c>
      <c r="H13" s="31" t="s">
        <v>243</v>
      </c>
      <c r="T13">
        <v>10</v>
      </c>
      <c r="U13">
        <v>9</v>
      </c>
      <c r="V13">
        <v>9</v>
      </c>
      <c r="W13">
        <v>9</v>
      </c>
      <c r="X13">
        <v>9</v>
      </c>
      <c r="Y13">
        <v>1</v>
      </c>
      <c r="Z13">
        <f>10+9+9+9+9+1</f>
        <v>47</v>
      </c>
    </row>
    <row r="14" spans="1:26" x14ac:dyDescent="0.25">
      <c r="A14" s="31" t="s">
        <v>160</v>
      </c>
      <c r="H14" s="31" t="s">
        <v>244</v>
      </c>
      <c r="T14" s="31" t="s">
        <v>362</v>
      </c>
      <c r="U14" t="s">
        <v>363</v>
      </c>
      <c r="V14" t="s">
        <v>364</v>
      </c>
      <c r="W14" t="s">
        <v>365</v>
      </c>
    </row>
    <row r="15" spans="1:26" x14ac:dyDescent="0.25">
      <c r="A15" s="31" t="s">
        <v>161</v>
      </c>
      <c r="H15" s="31" t="s">
        <v>245</v>
      </c>
      <c r="T15" s="31" t="s">
        <v>366</v>
      </c>
      <c r="U15" t="s">
        <v>367</v>
      </c>
      <c r="V15" t="s">
        <v>368</v>
      </c>
      <c r="W15" t="s">
        <v>369</v>
      </c>
    </row>
    <row r="16" spans="1:26" x14ac:dyDescent="0.25">
      <c r="A16" s="31" t="s">
        <v>162</v>
      </c>
      <c r="H16" s="31" t="s">
        <v>246</v>
      </c>
      <c r="T16" s="31" t="s">
        <v>370</v>
      </c>
      <c r="U16" t="s">
        <v>325</v>
      </c>
      <c r="V16" t="s">
        <v>326</v>
      </c>
      <c r="W16" t="s">
        <v>371</v>
      </c>
    </row>
    <row r="17" spans="1:23" x14ac:dyDescent="0.25">
      <c r="A17" s="31" t="s">
        <v>163</v>
      </c>
      <c r="H17" s="31" t="s">
        <v>247</v>
      </c>
      <c r="T17" s="31" t="s">
        <v>372</v>
      </c>
      <c r="U17" t="s">
        <v>373</v>
      </c>
      <c r="V17" t="s">
        <v>374</v>
      </c>
      <c r="W17" t="s">
        <v>375</v>
      </c>
    </row>
    <row r="18" spans="1:23" x14ac:dyDescent="0.25">
      <c r="A18" s="31" t="s">
        <v>164</v>
      </c>
      <c r="H18" s="31" t="s">
        <v>248</v>
      </c>
      <c r="T18" s="31" t="s">
        <v>376</v>
      </c>
      <c r="U18" t="s">
        <v>333</v>
      </c>
      <c r="V18" t="s">
        <v>334</v>
      </c>
      <c r="W18" t="s">
        <v>377</v>
      </c>
    </row>
    <row r="19" spans="1:23" x14ac:dyDescent="0.25">
      <c r="A19" s="31" t="s">
        <v>165</v>
      </c>
      <c r="H19" s="31" t="s">
        <v>249</v>
      </c>
      <c r="T19" s="31" t="s">
        <v>378</v>
      </c>
      <c r="U19" t="s">
        <v>379</v>
      </c>
      <c r="V19" t="s">
        <v>380</v>
      </c>
    </row>
    <row r="20" spans="1:23" x14ac:dyDescent="0.25">
      <c r="A20" s="31" t="s">
        <v>166</v>
      </c>
      <c r="H20" s="31" t="s">
        <v>250</v>
      </c>
      <c r="T20" s="31" t="s">
        <v>381</v>
      </c>
      <c r="U20" t="s">
        <v>382</v>
      </c>
      <c r="V20" t="s">
        <v>383</v>
      </c>
    </row>
    <row r="21" spans="1:23" x14ac:dyDescent="0.25">
      <c r="A21" s="31" t="s">
        <v>167</v>
      </c>
      <c r="G21" t="s">
        <v>404</v>
      </c>
      <c r="H21" s="31" t="s">
        <v>251</v>
      </c>
      <c r="P21" t="s">
        <v>404</v>
      </c>
      <c r="T21" s="31" t="s">
        <v>342</v>
      </c>
      <c r="U21" t="s">
        <v>343</v>
      </c>
      <c r="V21" t="s">
        <v>384</v>
      </c>
      <c r="W21" t="s">
        <v>385</v>
      </c>
    </row>
    <row r="22" spans="1:23" x14ac:dyDescent="0.25">
      <c r="A22" s="31" t="s">
        <v>168</v>
      </c>
      <c r="H22" s="31" t="s">
        <v>252</v>
      </c>
      <c r="T22" s="31" t="s">
        <v>386</v>
      </c>
      <c r="U22" t="s">
        <v>387</v>
      </c>
      <c r="V22" t="s">
        <v>388</v>
      </c>
    </row>
    <row r="23" spans="1:23" x14ac:dyDescent="0.25">
      <c r="A23" s="31" t="s">
        <v>169</v>
      </c>
      <c r="H23" s="31" t="s">
        <v>253</v>
      </c>
      <c r="T23" s="31" t="s">
        <v>389</v>
      </c>
      <c r="U23" t="s">
        <v>390</v>
      </c>
      <c r="V23" t="s">
        <v>391</v>
      </c>
      <c r="W23" t="s">
        <v>392</v>
      </c>
    </row>
    <row r="24" spans="1:23" x14ac:dyDescent="0.25">
      <c r="A24" s="31" t="s">
        <v>170</v>
      </c>
      <c r="H24" s="31" t="s">
        <v>254</v>
      </c>
      <c r="T24" s="31" t="s">
        <v>393</v>
      </c>
      <c r="U24" t="s">
        <v>394</v>
      </c>
      <c r="V24" t="s">
        <v>395</v>
      </c>
      <c r="W24" t="s">
        <v>396</v>
      </c>
    </row>
    <row r="25" spans="1:23" x14ac:dyDescent="0.25">
      <c r="A25" s="31" t="s">
        <v>171</v>
      </c>
      <c r="H25" s="31" t="s">
        <v>255</v>
      </c>
      <c r="T25" s="31" t="s">
        <v>397</v>
      </c>
      <c r="U25" t="s">
        <v>398</v>
      </c>
      <c r="V25" t="s">
        <v>399</v>
      </c>
      <c r="W25" t="s">
        <v>400</v>
      </c>
    </row>
    <row r="26" spans="1:23" x14ac:dyDescent="0.25">
      <c r="A26" s="31" t="s">
        <v>172</v>
      </c>
      <c r="H26" s="31" t="s">
        <v>256</v>
      </c>
      <c r="T26" s="31" t="s">
        <v>401</v>
      </c>
      <c r="U26" t="s">
        <v>402</v>
      </c>
    </row>
    <row r="27" spans="1:23" x14ac:dyDescent="0.25">
      <c r="A27" s="31" t="s">
        <v>173</v>
      </c>
      <c r="H27" s="31" t="s">
        <v>257</v>
      </c>
    </row>
    <row r="28" spans="1:23" x14ac:dyDescent="0.25">
      <c r="A28" s="31" t="s">
        <v>174</v>
      </c>
      <c r="H28" s="31" t="s">
        <v>258</v>
      </c>
    </row>
    <row r="29" spans="1:23" x14ac:dyDescent="0.25">
      <c r="A29" s="31" t="s">
        <v>175</v>
      </c>
      <c r="H29" s="31" t="s">
        <v>259</v>
      </c>
      <c r="T29">
        <v>13</v>
      </c>
      <c r="U29">
        <v>13</v>
      </c>
      <c r="V29">
        <v>12</v>
      </c>
      <c r="W29">
        <v>9</v>
      </c>
    </row>
    <row r="30" spans="1:23" x14ac:dyDescent="0.25">
      <c r="A30" s="31" t="s">
        <v>176</v>
      </c>
      <c r="H30" s="31" t="s">
        <v>260</v>
      </c>
      <c r="W30">
        <f>13+13+12+9</f>
        <v>47</v>
      </c>
    </row>
    <row r="31" spans="1:23" x14ac:dyDescent="0.25">
      <c r="A31" s="31" t="s">
        <v>177</v>
      </c>
      <c r="H31" s="31" t="s">
        <v>261</v>
      </c>
    </row>
    <row r="32" spans="1:23" x14ac:dyDescent="0.25">
      <c r="A32" s="31" t="s">
        <v>178</v>
      </c>
      <c r="H32" s="31" t="s">
        <v>262</v>
      </c>
    </row>
    <row r="33" spans="1:8" x14ac:dyDescent="0.25">
      <c r="A33" s="31" t="s">
        <v>179</v>
      </c>
      <c r="H33" s="31" t="s">
        <v>263</v>
      </c>
    </row>
    <row r="34" spans="1:8" x14ac:dyDescent="0.25">
      <c r="A34" s="31" t="s">
        <v>180</v>
      </c>
      <c r="H34" s="31" t="s">
        <v>264</v>
      </c>
    </row>
    <row r="35" spans="1:8" x14ac:dyDescent="0.25">
      <c r="A35" s="31" t="s">
        <v>181</v>
      </c>
      <c r="H35" s="31" t="s">
        <v>265</v>
      </c>
    </row>
    <row r="36" spans="1:8" x14ac:dyDescent="0.25">
      <c r="A36" s="31" t="s">
        <v>182</v>
      </c>
      <c r="H36" s="31" t="s">
        <v>266</v>
      </c>
    </row>
    <row r="37" spans="1:8" x14ac:dyDescent="0.25">
      <c r="A37" s="31" t="s">
        <v>183</v>
      </c>
      <c r="H37" s="31" t="s">
        <v>267</v>
      </c>
    </row>
    <row r="38" spans="1:8" x14ac:dyDescent="0.25">
      <c r="A38" s="31" t="s">
        <v>184</v>
      </c>
      <c r="H38" s="31" t="s">
        <v>268</v>
      </c>
    </row>
    <row r="39" spans="1:8" x14ac:dyDescent="0.25">
      <c r="A39" s="31" t="s">
        <v>185</v>
      </c>
      <c r="H39" s="31" t="s">
        <v>269</v>
      </c>
    </row>
    <row r="40" spans="1:8" x14ac:dyDescent="0.25">
      <c r="A40" s="31" t="s">
        <v>186</v>
      </c>
      <c r="H40" s="31" t="s">
        <v>270</v>
      </c>
    </row>
    <row r="41" spans="1:8" x14ac:dyDescent="0.25">
      <c r="A41" s="31" t="s">
        <v>187</v>
      </c>
      <c r="H41" s="31" t="s">
        <v>271</v>
      </c>
    </row>
    <row r="42" spans="1:8" x14ac:dyDescent="0.25">
      <c r="A42" s="31" t="s">
        <v>188</v>
      </c>
      <c r="H42" s="31" t="s">
        <v>272</v>
      </c>
    </row>
    <row r="43" spans="1:8" x14ac:dyDescent="0.25">
      <c r="A43" s="31" t="s">
        <v>189</v>
      </c>
      <c r="H43" s="31" t="s">
        <v>273</v>
      </c>
    </row>
    <row r="44" spans="1:8" x14ac:dyDescent="0.25">
      <c r="A44" s="31" t="s">
        <v>190</v>
      </c>
      <c r="H44" s="31" t="s">
        <v>274</v>
      </c>
    </row>
    <row r="45" spans="1:8" x14ac:dyDescent="0.25">
      <c r="A45" s="31" t="s">
        <v>191</v>
      </c>
      <c r="H45" s="31" t="s">
        <v>275</v>
      </c>
    </row>
    <row r="46" spans="1:8" x14ac:dyDescent="0.25">
      <c r="A46" s="31" t="s">
        <v>192</v>
      </c>
      <c r="H46" s="31" t="s">
        <v>276</v>
      </c>
    </row>
    <row r="47" spans="1:8" x14ac:dyDescent="0.25">
      <c r="A47" s="31" t="s">
        <v>193</v>
      </c>
      <c r="H47" s="31" t="s">
        <v>277</v>
      </c>
    </row>
    <row r="48" spans="1:8" x14ac:dyDescent="0.25">
      <c r="A48" s="31" t="s">
        <v>194</v>
      </c>
      <c r="H48" s="31" t="s">
        <v>278</v>
      </c>
    </row>
    <row r="49" spans="1:8" x14ac:dyDescent="0.25">
      <c r="A49" s="31" t="s">
        <v>195</v>
      </c>
      <c r="H49" s="31" t="s">
        <v>279</v>
      </c>
    </row>
    <row r="50" spans="1:8" x14ac:dyDescent="0.25">
      <c r="A50" s="31" t="s">
        <v>196</v>
      </c>
      <c r="H50" s="31" t="s">
        <v>280</v>
      </c>
    </row>
    <row r="51" spans="1:8" x14ac:dyDescent="0.25">
      <c r="A51" s="31" t="s">
        <v>197</v>
      </c>
      <c r="H51" s="31" t="s">
        <v>281</v>
      </c>
    </row>
    <row r="52" spans="1:8" x14ac:dyDescent="0.25">
      <c r="A52" s="31" t="s">
        <v>198</v>
      </c>
      <c r="H52" s="31" t="s">
        <v>282</v>
      </c>
    </row>
    <row r="53" spans="1:8" x14ac:dyDescent="0.25">
      <c r="A53" s="31" t="s">
        <v>199</v>
      </c>
      <c r="H53" s="31" t="s">
        <v>283</v>
      </c>
    </row>
    <row r="54" spans="1:8" x14ac:dyDescent="0.25">
      <c r="A54" s="31" t="s">
        <v>200</v>
      </c>
      <c r="H54" s="31" t="s">
        <v>284</v>
      </c>
    </row>
    <row r="55" spans="1:8" x14ac:dyDescent="0.25">
      <c r="A55" s="31" t="s">
        <v>201</v>
      </c>
      <c r="H55" s="31" t="s">
        <v>285</v>
      </c>
    </row>
    <row r="56" spans="1:8" x14ac:dyDescent="0.25">
      <c r="A56" s="31" t="s">
        <v>202</v>
      </c>
      <c r="H56" s="31" t="s">
        <v>286</v>
      </c>
    </row>
    <row r="57" spans="1:8" x14ac:dyDescent="0.25">
      <c r="A57" s="31" t="s">
        <v>203</v>
      </c>
      <c r="H57" s="31" t="s">
        <v>287</v>
      </c>
    </row>
    <row r="58" spans="1:8" x14ac:dyDescent="0.25">
      <c r="A58" s="31" t="s">
        <v>204</v>
      </c>
      <c r="H58" s="31" t="s">
        <v>288</v>
      </c>
    </row>
    <row r="59" spans="1:8" x14ac:dyDescent="0.25">
      <c r="A59" s="31" t="s">
        <v>205</v>
      </c>
      <c r="H59" s="31" t="s">
        <v>289</v>
      </c>
    </row>
    <row r="60" spans="1:8" x14ac:dyDescent="0.25">
      <c r="A60" s="31" t="s">
        <v>206</v>
      </c>
      <c r="H60" s="31" t="s">
        <v>290</v>
      </c>
    </row>
    <row r="61" spans="1:8" x14ac:dyDescent="0.25">
      <c r="A61" s="31" t="s">
        <v>207</v>
      </c>
      <c r="H61" s="31" t="s">
        <v>291</v>
      </c>
    </row>
    <row r="62" spans="1:8" x14ac:dyDescent="0.25">
      <c r="A62" s="31" t="s">
        <v>208</v>
      </c>
      <c r="H62" s="31" t="s">
        <v>292</v>
      </c>
    </row>
    <row r="63" spans="1:8" x14ac:dyDescent="0.25">
      <c r="A63" s="31" t="s">
        <v>209</v>
      </c>
      <c r="H63" s="31" t="s">
        <v>293</v>
      </c>
    </row>
    <row r="64" spans="1:8" x14ac:dyDescent="0.25">
      <c r="A64" s="31" t="s">
        <v>210</v>
      </c>
      <c r="H64" s="31" t="s">
        <v>294</v>
      </c>
    </row>
    <row r="65" spans="1:16" x14ac:dyDescent="0.25">
      <c r="A65" s="31" t="s">
        <v>211</v>
      </c>
      <c r="H65" s="31" t="s">
        <v>295</v>
      </c>
    </row>
    <row r="66" spans="1:16" x14ac:dyDescent="0.25">
      <c r="A66" s="31" t="s">
        <v>212</v>
      </c>
      <c r="H66" s="31" t="s">
        <v>296</v>
      </c>
    </row>
    <row r="67" spans="1:16" x14ac:dyDescent="0.25">
      <c r="A67" s="31" t="s">
        <v>213</v>
      </c>
      <c r="H67" s="31" t="s">
        <v>297</v>
      </c>
    </row>
    <row r="68" spans="1:16" x14ac:dyDescent="0.25">
      <c r="A68" s="31" t="s">
        <v>214</v>
      </c>
      <c r="H68" s="31" t="s">
        <v>298</v>
      </c>
    </row>
    <row r="69" spans="1:16" x14ac:dyDescent="0.25">
      <c r="A69" s="31" t="s">
        <v>215</v>
      </c>
      <c r="H69" s="31" t="s">
        <v>299</v>
      </c>
    </row>
    <row r="70" spans="1:16" x14ac:dyDescent="0.25">
      <c r="A70" s="31" t="s">
        <v>216</v>
      </c>
      <c r="H70" s="31" t="s">
        <v>300</v>
      </c>
    </row>
    <row r="71" spans="1:16" x14ac:dyDescent="0.25">
      <c r="A71" s="31" t="s">
        <v>217</v>
      </c>
      <c r="H71" s="31" t="s">
        <v>301</v>
      </c>
    </row>
    <row r="72" spans="1:16" x14ac:dyDescent="0.25">
      <c r="A72" s="31" t="s">
        <v>218</v>
      </c>
      <c r="H72" s="31" t="s">
        <v>302</v>
      </c>
    </row>
    <row r="73" spans="1:16" x14ac:dyDescent="0.25">
      <c r="A73" s="31" t="s">
        <v>219</v>
      </c>
      <c r="H73" s="31" t="s">
        <v>303</v>
      </c>
    </row>
    <row r="74" spans="1:16" x14ac:dyDescent="0.25">
      <c r="A74" s="31" t="s">
        <v>220</v>
      </c>
      <c r="H74" s="31" t="s">
        <v>304</v>
      </c>
    </row>
    <row r="75" spans="1:16" x14ac:dyDescent="0.25">
      <c r="A75" s="31" t="s">
        <v>221</v>
      </c>
      <c r="H75" s="31" t="s">
        <v>305</v>
      </c>
    </row>
    <row r="76" spans="1:16" x14ac:dyDescent="0.25">
      <c r="A76" s="31" t="s">
        <v>222</v>
      </c>
      <c r="H76" s="31" t="s">
        <v>306</v>
      </c>
    </row>
    <row r="77" spans="1:16" x14ac:dyDescent="0.25">
      <c r="A77" s="31" t="s">
        <v>223</v>
      </c>
      <c r="H77" s="31" t="s">
        <v>307</v>
      </c>
    </row>
    <row r="78" spans="1:16" x14ac:dyDescent="0.25">
      <c r="A78" s="31" t="s">
        <v>224</v>
      </c>
      <c r="H78" s="31" t="s">
        <v>308</v>
      </c>
    </row>
    <row r="79" spans="1:16" x14ac:dyDescent="0.25">
      <c r="A79" s="31" t="s">
        <v>225</v>
      </c>
      <c r="G79" t="s">
        <v>404</v>
      </c>
      <c r="H79" s="31" t="s">
        <v>309</v>
      </c>
      <c r="P79" t="s">
        <v>404</v>
      </c>
    </row>
    <row r="80" spans="1:16" x14ac:dyDescent="0.25">
      <c r="A80" s="31" t="s">
        <v>226</v>
      </c>
      <c r="G80" t="s">
        <v>404</v>
      </c>
      <c r="H80" s="31" t="s">
        <v>310</v>
      </c>
      <c r="P80" t="s">
        <v>404</v>
      </c>
    </row>
    <row r="81" spans="1:8" x14ac:dyDescent="0.25">
      <c r="A81" s="31" t="s">
        <v>227</v>
      </c>
      <c r="H81" s="31" t="s">
        <v>311</v>
      </c>
    </row>
    <row r="82" spans="1:8" x14ac:dyDescent="0.25">
      <c r="A82" s="31" t="s">
        <v>228</v>
      </c>
      <c r="H82" s="31" t="s">
        <v>312</v>
      </c>
    </row>
    <row r="83" spans="1:8" x14ac:dyDescent="0.25">
      <c r="A83" s="31" t="s">
        <v>229</v>
      </c>
      <c r="H83" s="31" t="s">
        <v>313</v>
      </c>
    </row>
    <row r="84" spans="1:8" x14ac:dyDescent="0.25">
      <c r="A84" s="31" t="s">
        <v>230</v>
      </c>
      <c r="H84" s="31" t="s">
        <v>314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897D-3866-49B5-9674-F835BB21660F}">
  <dimension ref="A1:J25"/>
  <sheetViews>
    <sheetView topLeftCell="A19" zoomScaleNormal="100" workbookViewId="0">
      <selection activeCell="E4" sqref="E4"/>
    </sheetView>
  </sheetViews>
  <sheetFormatPr defaultRowHeight="15" x14ac:dyDescent="0.25"/>
  <cols>
    <col min="1" max="1" width="14.7109375" bestFit="1" customWidth="1"/>
    <col min="3" max="3" width="15.7109375" bestFit="1" customWidth="1"/>
    <col min="6" max="6" width="55.85546875" bestFit="1" customWidth="1"/>
    <col min="7" max="7" width="13.5703125" bestFit="1" customWidth="1"/>
  </cols>
  <sheetData>
    <row r="1" spans="1:10" x14ac:dyDescent="0.25">
      <c r="E1">
        <v>-852.08</v>
      </c>
      <c r="F1">
        <v>19.07</v>
      </c>
    </row>
    <row r="2" spans="1:10" ht="22.5" customHeight="1" x14ac:dyDescent="0.25">
      <c r="A2" s="4" t="s">
        <v>0</v>
      </c>
      <c r="B2" s="4" t="s">
        <v>32</v>
      </c>
      <c r="C2" s="4" t="s">
        <v>33</v>
      </c>
      <c r="D2" s="4" t="s">
        <v>31</v>
      </c>
      <c r="E2" s="4" t="s">
        <v>34</v>
      </c>
      <c r="F2" s="4" t="s">
        <v>38</v>
      </c>
      <c r="G2" s="4" t="s">
        <v>36</v>
      </c>
      <c r="H2" s="4" t="s">
        <v>39</v>
      </c>
      <c r="I2" s="4" t="s">
        <v>40</v>
      </c>
      <c r="J2" s="4" t="s">
        <v>41</v>
      </c>
    </row>
    <row r="3" spans="1:10" x14ac:dyDescent="0.25">
      <c r="A3" s="7">
        <v>1</v>
      </c>
      <c r="B3" s="7">
        <v>92</v>
      </c>
      <c r="C3" s="7">
        <v>930</v>
      </c>
      <c r="D3">
        <f>B3*B3</f>
        <v>8464</v>
      </c>
      <c r="E3">
        <f>B3*C3</f>
        <v>85560</v>
      </c>
      <c r="F3">
        <f>$E$1+$F$1*B3</f>
        <v>902.36</v>
      </c>
      <c r="G3">
        <f>C3-F3</f>
        <v>27.639999999999986</v>
      </c>
      <c r="H3">
        <f>(C3-$C$16)^2</f>
        <v>25069.44444444442</v>
      </c>
      <c r="I3">
        <f>(F3-$F$16)^2</f>
        <v>34570.894556249914</v>
      </c>
      <c r="J3">
        <f>(C3-F3)^2</f>
        <v>763.96959999999922</v>
      </c>
    </row>
    <row r="4" spans="1:10" x14ac:dyDescent="0.25">
      <c r="A4" s="7">
        <v>2</v>
      </c>
      <c r="B4" s="7">
        <v>94</v>
      </c>
      <c r="C4" s="7">
        <v>900</v>
      </c>
      <c r="D4" s="7">
        <f t="shared" ref="D4:D14" si="0">B4*B4</f>
        <v>8836</v>
      </c>
      <c r="E4" s="7">
        <f t="shared" ref="E4:E14" si="1">B4*C4</f>
        <v>84600</v>
      </c>
      <c r="F4" s="7">
        <f t="shared" ref="F4:F14" si="2">$E$1+$F$1*B4</f>
        <v>940.49999999999989</v>
      </c>
      <c r="G4" s="7">
        <f t="shared" ref="G4:G14" si="3">C4-F4</f>
        <v>-40.499999999999886</v>
      </c>
      <c r="H4" s="7">
        <f t="shared" ref="H4:H14" si="4">(C4-$C$16)^2</f>
        <v>35469.444444444416</v>
      </c>
      <c r="I4" s="7">
        <f t="shared" ref="I4:I14" si="5">(F4-$F$16)^2</f>
        <v>21842.623056249973</v>
      </c>
      <c r="J4" s="7">
        <f t="shared" ref="J4:J14" si="6">(C4-F4)^2</f>
        <v>1640.2499999999909</v>
      </c>
    </row>
    <row r="5" spans="1:10" x14ac:dyDescent="0.25">
      <c r="A5" s="7">
        <v>3</v>
      </c>
      <c r="B5" s="7">
        <v>97</v>
      </c>
      <c r="C5" s="7">
        <v>1020</v>
      </c>
      <c r="D5" s="7">
        <f t="shared" si="0"/>
        <v>9409</v>
      </c>
      <c r="E5" s="7">
        <f t="shared" si="1"/>
        <v>98940</v>
      </c>
      <c r="F5" s="7">
        <f t="shared" si="2"/>
        <v>997.70999999999992</v>
      </c>
      <c r="G5" s="7">
        <f t="shared" si="3"/>
        <v>22.290000000000077</v>
      </c>
      <c r="H5" s="7">
        <f t="shared" si="4"/>
        <v>4669.4444444444343</v>
      </c>
      <c r="I5" s="7">
        <f t="shared" si="5"/>
        <v>8205.1893062499767</v>
      </c>
      <c r="J5" s="7">
        <f t="shared" si="6"/>
        <v>496.84410000000344</v>
      </c>
    </row>
    <row r="6" spans="1:10" x14ac:dyDescent="0.25">
      <c r="A6" s="7">
        <v>4</v>
      </c>
      <c r="B6" s="7">
        <v>98</v>
      </c>
      <c r="C6" s="7">
        <v>990</v>
      </c>
      <c r="D6" s="7">
        <f t="shared" si="0"/>
        <v>9604</v>
      </c>
      <c r="E6" s="7">
        <f t="shared" si="1"/>
        <v>97020</v>
      </c>
      <c r="F6" s="7">
        <f t="shared" si="2"/>
        <v>1016.7800000000001</v>
      </c>
      <c r="G6" s="7">
        <f t="shared" si="3"/>
        <v>-26.780000000000086</v>
      </c>
      <c r="H6" s="7">
        <f t="shared" si="4"/>
        <v>9669.4444444444289</v>
      </c>
      <c r="I6" s="7">
        <f t="shared" si="5"/>
        <v>5114.0376562499578</v>
      </c>
      <c r="J6" s="7">
        <f t="shared" si="6"/>
        <v>717.16840000000468</v>
      </c>
    </row>
    <row r="7" spans="1:10" x14ac:dyDescent="0.25">
      <c r="A7" s="7">
        <v>5</v>
      </c>
      <c r="B7" s="7">
        <v>100</v>
      </c>
      <c r="C7" s="7">
        <v>1100</v>
      </c>
      <c r="D7" s="7">
        <f t="shared" si="0"/>
        <v>10000</v>
      </c>
      <c r="E7" s="7">
        <f t="shared" si="1"/>
        <v>110000</v>
      </c>
      <c r="F7" s="7">
        <f t="shared" si="2"/>
        <v>1054.92</v>
      </c>
      <c r="G7" s="7">
        <f t="shared" si="3"/>
        <v>45.079999999999927</v>
      </c>
      <c r="H7" s="7">
        <f t="shared" si="4"/>
        <v>136.11111111111288</v>
      </c>
      <c r="I7" s="7">
        <f t="shared" si="5"/>
        <v>1113.7237562499811</v>
      </c>
      <c r="J7" s="7">
        <f t="shared" si="6"/>
        <v>2032.2063999999934</v>
      </c>
    </row>
    <row r="8" spans="1:10" x14ac:dyDescent="0.25">
      <c r="A8" s="7">
        <v>6</v>
      </c>
      <c r="B8" s="7">
        <v>102</v>
      </c>
      <c r="C8" s="7">
        <v>1050</v>
      </c>
      <c r="D8" s="7">
        <f t="shared" si="0"/>
        <v>10404</v>
      </c>
      <c r="E8" s="7">
        <f t="shared" si="1"/>
        <v>107100</v>
      </c>
      <c r="F8" s="7">
        <f t="shared" si="2"/>
        <v>1093.06</v>
      </c>
      <c r="G8" s="7">
        <f t="shared" si="3"/>
        <v>-43.059999999999945</v>
      </c>
      <c r="H8" s="7">
        <f t="shared" si="4"/>
        <v>1469.4444444444387</v>
      </c>
      <c r="I8" s="7">
        <f t="shared" si="5"/>
        <v>22.729056250001474</v>
      </c>
      <c r="J8" s="7">
        <f t="shared" si="6"/>
        <v>1854.1635999999953</v>
      </c>
    </row>
    <row r="9" spans="1:10" x14ac:dyDescent="0.25">
      <c r="A9" s="7">
        <v>7</v>
      </c>
      <c r="B9" s="7">
        <v>104</v>
      </c>
      <c r="C9" s="7">
        <v>1150</v>
      </c>
      <c r="D9" s="7">
        <f t="shared" si="0"/>
        <v>10816</v>
      </c>
      <c r="E9" s="7">
        <f t="shared" si="1"/>
        <v>119600</v>
      </c>
      <c r="F9" s="7">
        <f t="shared" si="2"/>
        <v>1131.1999999999998</v>
      </c>
      <c r="G9" s="7">
        <f t="shared" si="3"/>
        <v>18.800000000000182</v>
      </c>
      <c r="H9" s="7">
        <f t="shared" si="4"/>
        <v>3802.7777777777869</v>
      </c>
      <c r="I9" s="7">
        <f t="shared" si="5"/>
        <v>1841.0535562500024</v>
      </c>
      <c r="J9" s="7">
        <f t="shared" si="6"/>
        <v>353.44000000000682</v>
      </c>
    </row>
    <row r="10" spans="1:10" x14ac:dyDescent="0.25">
      <c r="A10" s="7">
        <v>8</v>
      </c>
      <c r="B10" s="7">
        <v>105</v>
      </c>
      <c r="C10" s="7">
        <v>1120</v>
      </c>
      <c r="D10" s="7">
        <f t="shared" si="0"/>
        <v>11025</v>
      </c>
      <c r="E10" s="7">
        <f t="shared" si="1"/>
        <v>117600</v>
      </c>
      <c r="F10" s="7">
        <f t="shared" si="2"/>
        <v>1150.27</v>
      </c>
      <c r="G10" s="7">
        <f t="shared" si="3"/>
        <v>-30.269999999999982</v>
      </c>
      <c r="H10" s="7">
        <f t="shared" si="4"/>
        <v>1002.7777777777826</v>
      </c>
      <c r="I10" s="7">
        <f t="shared" si="5"/>
        <v>3841.2105062500236</v>
      </c>
      <c r="J10" s="7">
        <f t="shared" si="6"/>
        <v>916.27289999999891</v>
      </c>
    </row>
    <row r="11" spans="1:10" x14ac:dyDescent="0.25">
      <c r="A11" s="7">
        <v>9</v>
      </c>
      <c r="B11" s="7">
        <v>105</v>
      </c>
      <c r="C11" s="7">
        <v>1130</v>
      </c>
      <c r="D11" s="7">
        <f t="shared" si="0"/>
        <v>11025</v>
      </c>
      <c r="E11" s="7">
        <f t="shared" si="1"/>
        <v>118650</v>
      </c>
      <c r="F11" s="7">
        <f t="shared" si="2"/>
        <v>1150.27</v>
      </c>
      <c r="G11" s="7">
        <f t="shared" si="3"/>
        <v>-20.269999999999982</v>
      </c>
      <c r="H11" s="7">
        <f t="shared" si="4"/>
        <v>1736.1111111111175</v>
      </c>
      <c r="I11" s="7">
        <f t="shared" si="5"/>
        <v>3841.2105062500236</v>
      </c>
      <c r="J11" s="7">
        <f t="shared" si="6"/>
        <v>410.87289999999928</v>
      </c>
    </row>
    <row r="12" spans="1:10" x14ac:dyDescent="0.25">
      <c r="A12" s="7">
        <v>10</v>
      </c>
      <c r="B12" s="7">
        <v>107</v>
      </c>
      <c r="C12" s="7">
        <v>1200</v>
      </c>
      <c r="D12" s="7">
        <f t="shared" si="0"/>
        <v>11449</v>
      </c>
      <c r="E12" s="7">
        <f t="shared" si="1"/>
        <v>128400</v>
      </c>
      <c r="F12" s="7">
        <f t="shared" si="2"/>
        <v>1188.4099999999999</v>
      </c>
      <c r="G12" s="7">
        <f t="shared" si="3"/>
        <v>11.590000000000146</v>
      </c>
      <c r="H12" s="7">
        <f t="shared" si="4"/>
        <v>12469.444444444462</v>
      </c>
      <c r="I12" s="7">
        <f t="shared" si="5"/>
        <v>10023.513806250012</v>
      </c>
      <c r="J12" s="7">
        <f t="shared" si="6"/>
        <v>134.32810000000336</v>
      </c>
    </row>
    <row r="13" spans="1:10" x14ac:dyDescent="0.25">
      <c r="A13" s="7">
        <v>11</v>
      </c>
      <c r="B13" s="7">
        <v>107</v>
      </c>
      <c r="C13" s="7">
        <v>1250</v>
      </c>
      <c r="D13" s="7">
        <f t="shared" si="0"/>
        <v>11449</v>
      </c>
      <c r="E13" s="7">
        <f t="shared" si="1"/>
        <v>133750</v>
      </c>
      <c r="F13" s="7">
        <f t="shared" si="2"/>
        <v>1188.4099999999999</v>
      </c>
      <c r="G13" s="7">
        <f t="shared" si="3"/>
        <v>61.590000000000146</v>
      </c>
      <c r="H13" s="7">
        <f t="shared" si="4"/>
        <v>26136.111111111135</v>
      </c>
      <c r="I13" s="7">
        <f t="shared" si="5"/>
        <v>10023.513806250012</v>
      </c>
      <c r="J13" s="7">
        <f t="shared" si="6"/>
        <v>3793.3281000000179</v>
      </c>
    </row>
    <row r="14" spans="1:10" x14ac:dyDescent="0.25">
      <c r="A14" s="7">
        <v>12</v>
      </c>
      <c r="B14" s="7">
        <v>110</v>
      </c>
      <c r="C14" s="7">
        <v>1220</v>
      </c>
      <c r="D14" s="7">
        <f t="shared" si="0"/>
        <v>12100</v>
      </c>
      <c r="E14" s="7">
        <f t="shared" si="1"/>
        <v>134200</v>
      </c>
      <c r="F14" s="7">
        <f t="shared" si="2"/>
        <v>1245.6199999999999</v>
      </c>
      <c r="G14" s="7">
        <f t="shared" si="3"/>
        <v>-25.619999999999891</v>
      </c>
      <c r="H14" s="7">
        <f t="shared" si="4"/>
        <v>17336.111111111131</v>
      </c>
      <c r="I14" s="7">
        <f t="shared" si="5"/>
        <v>24751.942256250033</v>
      </c>
      <c r="J14" s="7">
        <f t="shared" si="6"/>
        <v>656.38439999999446</v>
      </c>
    </row>
    <row r="15" spans="1:10" x14ac:dyDescent="0.25">
      <c r="A15" s="2" t="s">
        <v>35</v>
      </c>
      <c r="B15">
        <f>SUM(B3:B14)</f>
        <v>1221</v>
      </c>
      <c r="C15" s="7">
        <f t="shared" ref="C15:E15" si="7">SUM(C3:C14)</f>
        <v>13060</v>
      </c>
      <c r="D15" s="7">
        <f t="shared" si="7"/>
        <v>124581</v>
      </c>
      <c r="E15" s="7">
        <f t="shared" si="7"/>
        <v>1335420</v>
      </c>
      <c r="F15">
        <f>SUM(F3:F14)</f>
        <v>13059.509999999998</v>
      </c>
      <c r="G15" s="7"/>
      <c r="H15" s="7">
        <f t="shared" ref="H15:J15" si="8">SUM(H3:H14)</f>
        <v>138966.66666666666</v>
      </c>
      <c r="I15" s="7">
        <f t="shared" si="8"/>
        <v>125191.64182499988</v>
      </c>
      <c r="J15" s="7">
        <f t="shared" si="8"/>
        <v>13769.228500000008</v>
      </c>
    </row>
    <row r="16" spans="1:10" x14ac:dyDescent="0.25">
      <c r="A16" t="s">
        <v>37</v>
      </c>
      <c r="B16">
        <f>AVERAGE(B3:B14)</f>
        <v>101.75</v>
      </c>
      <c r="C16" s="7">
        <f t="shared" ref="C16:G16" si="9">AVERAGE(C3:C14)</f>
        <v>1088.3333333333333</v>
      </c>
      <c r="D16" s="7">
        <f t="shared" si="9"/>
        <v>10381.75</v>
      </c>
      <c r="E16" s="7">
        <f t="shared" si="9"/>
        <v>111285</v>
      </c>
      <c r="F16" s="7">
        <f t="shared" si="9"/>
        <v>1088.2924999999998</v>
      </c>
      <c r="G16" s="7">
        <f t="shared" si="9"/>
        <v>4.0833333333390932E-2</v>
      </c>
    </row>
    <row r="18" spans="3:9" x14ac:dyDescent="0.25">
      <c r="D18" t="s">
        <v>44</v>
      </c>
      <c r="H18" s="4" t="s">
        <v>42</v>
      </c>
      <c r="I18">
        <f>I15/H15</f>
        <v>0.90087533095466465</v>
      </c>
    </row>
    <row r="19" spans="3:9" x14ac:dyDescent="0.25">
      <c r="C19" t="s">
        <v>43</v>
      </c>
      <c r="D19">
        <f>-852.08+19.07*95</f>
        <v>959.57</v>
      </c>
    </row>
    <row r="20" spans="3:9" ht="15.75" thickBot="1" x14ac:dyDescent="0.3"/>
    <row r="21" spans="3:9" x14ac:dyDescent="0.25">
      <c r="F21" s="3" t="s">
        <v>45</v>
      </c>
      <c r="G21" s="3" t="s">
        <v>47</v>
      </c>
    </row>
    <row r="22" spans="3:9" x14ac:dyDescent="0.25">
      <c r="F22" s="6">
        <v>-43.059999999999945</v>
      </c>
      <c r="G22" s="6">
        <v>1</v>
      </c>
    </row>
    <row r="23" spans="3:9" x14ac:dyDescent="0.25">
      <c r="F23" s="6">
        <v>-8.1766666666665841</v>
      </c>
      <c r="G23" s="6">
        <v>5</v>
      </c>
    </row>
    <row r="24" spans="3:9" x14ac:dyDescent="0.25">
      <c r="F24" s="6">
        <v>26.706666666666777</v>
      </c>
      <c r="G24" s="6">
        <v>3</v>
      </c>
    </row>
    <row r="25" spans="3:9" ht="15.75" thickBot="1" x14ac:dyDescent="0.3">
      <c r="F25" s="1" t="s">
        <v>46</v>
      </c>
      <c r="G25" s="1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7502-E263-406B-80B8-527446E28C8C}">
  <dimension ref="A1:Y48"/>
  <sheetViews>
    <sheetView workbookViewId="0">
      <selection activeCell="G30" sqref="G30"/>
    </sheetView>
  </sheetViews>
  <sheetFormatPr defaultRowHeight="15" x14ac:dyDescent="0.25"/>
  <sheetData>
    <row r="1" spans="1:18" x14ac:dyDescent="0.25">
      <c r="A1" s="7"/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N1" t="s">
        <v>92</v>
      </c>
      <c r="O1" t="s">
        <v>91</v>
      </c>
      <c r="P1" t="s">
        <v>93</v>
      </c>
    </row>
    <row r="2" spans="1:18" x14ac:dyDescent="0.25">
      <c r="A2" s="7" t="s">
        <v>59</v>
      </c>
      <c r="B2" s="7">
        <v>21</v>
      </c>
      <c r="C2" s="7">
        <v>6</v>
      </c>
      <c r="D2" s="7">
        <v>160</v>
      </c>
      <c r="E2" s="7">
        <v>110</v>
      </c>
      <c r="F2" s="7">
        <v>3.9</v>
      </c>
      <c r="G2" s="7">
        <v>2.62</v>
      </c>
      <c r="H2" s="7">
        <v>16.46</v>
      </c>
      <c r="I2" s="7">
        <v>0</v>
      </c>
      <c r="J2" s="7">
        <v>1</v>
      </c>
      <c r="K2" s="7">
        <v>4</v>
      </c>
      <c r="L2" s="7">
        <v>4</v>
      </c>
      <c r="N2" t="s">
        <v>49</v>
      </c>
      <c r="O2">
        <v>0.72618000000000005</v>
      </c>
      <c r="P2">
        <f>1/(1-O2)</f>
        <v>3.6520341830399539</v>
      </c>
    </row>
    <row r="3" spans="1:18" x14ac:dyDescent="0.25">
      <c r="A3" s="7" t="s">
        <v>60</v>
      </c>
      <c r="B3" s="7">
        <v>21</v>
      </c>
      <c r="C3" s="7">
        <v>6</v>
      </c>
      <c r="D3" s="7">
        <v>160</v>
      </c>
      <c r="E3" s="7">
        <v>110</v>
      </c>
      <c r="F3" s="7">
        <v>3.9</v>
      </c>
      <c r="G3" s="7">
        <v>2.875</v>
      </c>
      <c r="H3" s="7">
        <v>17.02</v>
      </c>
      <c r="I3" s="7">
        <v>0</v>
      </c>
      <c r="J3" s="7">
        <v>1</v>
      </c>
      <c r="K3" s="7">
        <v>4</v>
      </c>
      <c r="L3" s="7">
        <v>4</v>
      </c>
      <c r="N3" t="s">
        <v>50</v>
      </c>
      <c r="O3" s="6">
        <v>0.71834334048973003</v>
      </c>
      <c r="P3" s="7">
        <f>1/(1-O3)</f>
        <v>3.5504219986800534</v>
      </c>
    </row>
    <row r="4" spans="1:18" x14ac:dyDescent="0.25">
      <c r="A4" s="7" t="s">
        <v>61</v>
      </c>
      <c r="B4" s="7">
        <v>22.8</v>
      </c>
      <c r="C4" s="7">
        <v>4</v>
      </c>
      <c r="D4" s="7">
        <v>108</v>
      </c>
      <c r="E4" s="7">
        <v>93</v>
      </c>
      <c r="F4" s="7">
        <v>3.85</v>
      </c>
      <c r="G4" s="7">
        <v>2.3199999999999998</v>
      </c>
      <c r="H4" s="7">
        <v>18.61</v>
      </c>
      <c r="I4" s="7">
        <v>1</v>
      </c>
      <c r="J4" s="7">
        <v>1</v>
      </c>
      <c r="K4" s="7">
        <v>4</v>
      </c>
      <c r="L4" s="7">
        <v>1</v>
      </c>
      <c r="N4" t="s">
        <v>53</v>
      </c>
    </row>
    <row r="5" spans="1:18" x14ac:dyDescent="0.25">
      <c r="A5" s="7" t="s">
        <v>62</v>
      </c>
      <c r="B5" s="7">
        <v>21.4</v>
      </c>
      <c r="C5" s="7">
        <v>6</v>
      </c>
      <c r="D5" s="7">
        <v>258</v>
      </c>
      <c r="E5" s="7">
        <v>110</v>
      </c>
      <c r="F5" s="7">
        <v>3.08</v>
      </c>
      <c r="G5" s="7">
        <v>3.2149999999999999</v>
      </c>
      <c r="H5" s="7">
        <v>19.440000000000001</v>
      </c>
      <c r="I5" s="7">
        <v>1</v>
      </c>
      <c r="J5" s="7">
        <v>0</v>
      </c>
      <c r="K5" s="7">
        <v>3</v>
      </c>
      <c r="L5" s="7">
        <v>1</v>
      </c>
    </row>
    <row r="6" spans="1:18" x14ac:dyDescent="0.25">
      <c r="A6" s="7" t="s">
        <v>63</v>
      </c>
      <c r="B6" s="7">
        <v>18.7</v>
      </c>
      <c r="C6" s="7">
        <v>8</v>
      </c>
      <c r="D6" s="7">
        <v>360</v>
      </c>
      <c r="E6" s="7">
        <v>175</v>
      </c>
      <c r="F6" s="7">
        <v>3.15</v>
      </c>
      <c r="G6" s="7">
        <v>3.44</v>
      </c>
      <c r="H6" s="7">
        <v>17.02</v>
      </c>
      <c r="I6" s="7">
        <v>0</v>
      </c>
      <c r="J6" s="7">
        <v>0</v>
      </c>
      <c r="K6" s="7">
        <v>3</v>
      </c>
      <c r="L6" s="7">
        <v>2</v>
      </c>
    </row>
    <row r="7" spans="1:18" x14ac:dyDescent="0.25">
      <c r="A7" s="7" t="s">
        <v>64</v>
      </c>
      <c r="B7" s="7">
        <v>18.100000000000001</v>
      </c>
      <c r="C7" s="7">
        <v>6</v>
      </c>
      <c r="D7" s="7">
        <v>225</v>
      </c>
      <c r="E7" s="7">
        <v>105</v>
      </c>
      <c r="F7" s="7">
        <v>2.76</v>
      </c>
      <c r="G7" s="7">
        <v>3.46</v>
      </c>
      <c r="H7" s="7">
        <v>20.22</v>
      </c>
      <c r="I7" s="7">
        <v>1</v>
      </c>
      <c r="J7" s="7">
        <v>0</v>
      </c>
      <c r="K7" s="7">
        <v>3</v>
      </c>
      <c r="L7" s="7">
        <v>1</v>
      </c>
    </row>
    <row r="8" spans="1:18" x14ac:dyDescent="0.25">
      <c r="A8" s="7" t="s">
        <v>65</v>
      </c>
      <c r="B8" s="7">
        <v>14.3</v>
      </c>
      <c r="C8" s="7">
        <v>8</v>
      </c>
      <c r="D8" s="7">
        <v>360</v>
      </c>
      <c r="E8" s="7">
        <v>245</v>
      </c>
      <c r="F8" s="7">
        <v>3.21</v>
      </c>
      <c r="G8" s="7">
        <v>3.57</v>
      </c>
      <c r="H8" s="7">
        <v>15.84</v>
      </c>
      <c r="I8" s="7">
        <v>0</v>
      </c>
      <c r="J8" s="7">
        <v>0</v>
      </c>
      <c r="K8" s="7">
        <v>3</v>
      </c>
      <c r="L8" s="7">
        <v>4</v>
      </c>
    </row>
    <row r="9" spans="1:18" x14ac:dyDescent="0.25">
      <c r="A9" s="7" t="s">
        <v>66</v>
      </c>
      <c r="B9" s="7">
        <v>24.4</v>
      </c>
      <c r="C9" s="7">
        <v>4</v>
      </c>
      <c r="D9" s="7">
        <v>146.69999999999999</v>
      </c>
      <c r="E9" s="7">
        <v>62</v>
      </c>
      <c r="F9" s="7">
        <v>3.69</v>
      </c>
      <c r="G9" s="7">
        <v>3.19</v>
      </c>
      <c r="H9" s="7">
        <v>20</v>
      </c>
      <c r="I9" s="7">
        <v>1</v>
      </c>
      <c r="J9" s="7">
        <v>0</v>
      </c>
      <c r="K9" s="7">
        <v>4</v>
      </c>
      <c r="L9" s="7">
        <v>2</v>
      </c>
    </row>
    <row r="10" spans="1:18" x14ac:dyDescent="0.25">
      <c r="A10" s="7" t="s">
        <v>67</v>
      </c>
      <c r="B10" s="7">
        <v>22.8</v>
      </c>
      <c r="C10" s="7">
        <v>4</v>
      </c>
      <c r="D10" s="7">
        <v>140.80000000000001</v>
      </c>
      <c r="E10" s="7">
        <v>95</v>
      </c>
      <c r="F10" s="7">
        <v>3.92</v>
      </c>
      <c r="G10" s="7">
        <v>3.15</v>
      </c>
      <c r="H10" s="7">
        <v>22.9</v>
      </c>
      <c r="I10" s="7">
        <v>1</v>
      </c>
      <c r="J10" s="7">
        <v>0</v>
      </c>
      <c r="K10" s="7">
        <v>4</v>
      </c>
      <c r="L10" s="7">
        <v>2</v>
      </c>
    </row>
    <row r="11" spans="1:18" x14ac:dyDescent="0.25">
      <c r="A11" s="7" t="s">
        <v>68</v>
      </c>
      <c r="B11" s="7">
        <v>19.2</v>
      </c>
      <c r="C11" s="7">
        <v>6</v>
      </c>
      <c r="D11" s="7">
        <v>167.6</v>
      </c>
      <c r="E11" s="7">
        <v>123</v>
      </c>
      <c r="F11" s="7">
        <v>3.92</v>
      </c>
      <c r="G11" s="7">
        <v>3.44</v>
      </c>
      <c r="H11" s="7">
        <v>18.3</v>
      </c>
      <c r="I11" s="7">
        <v>1</v>
      </c>
      <c r="J11" s="7">
        <v>0</v>
      </c>
      <c r="K11" s="7">
        <v>4</v>
      </c>
      <c r="L11" s="7">
        <v>4</v>
      </c>
    </row>
    <row r="12" spans="1:18" x14ac:dyDescent="0.25">
      <c r="A12" s="7" t="s">
        <v>69</v>
      </c>
      <c r="B12" s="7">
        <v>17.8</v>
      </c>
      <c r="C12" s="7">
        <v>6</v>
      </c>
      <c r="D12" s="7">
        <v>167.6</v>
      </c>
      <c r="E12" s="7">
        <v>123</v>
      </c>
      <c r="F12" s="7">
        <v>3.92</v>
      </c>
      <c r="G12" s="7">
        <v>3.44</v>
      </c>
      <c r="H12" s="7">
        <v>18.899999999999999</v>
      </c>
      <c r="I12" s="7">
        <v>1</v>
      </c>
      <c r="J12" s="7">
        <v>0</v>
      </c>
      <c r="K12" s="7">
        <v>4</v>
      </c>
      <c r="L12" s="7">
        <v>4</v>
      </c>
      <c r="Q12" t="s">
        <v>3</v>
      </c>
    </row>
    <row r="13" spans="1:18" ht="15.75" thickBot="1" x14ac:dyDescent="0.3">
      <c r="A13" s="7" t="s">
        <v>70</v>
      </c>
      <c r="B13" s="7">
        <v>16.399999999999999</v>
      </c>
      <c r="C13" s="7">
        <v>8</v>
      </c>
      <c r="D13" s="7">
        <v>275.8</v>
      </c>
      <c r="E13" s="7">
        <v>180</v>
      </c>
      <c r="F13" s="7">
        <v>3.07</v>
      </c>
      <c r="G13" s="7">
        <v>4.07</v>
      </c>
      <c r="H13" s="7">
        <v>17.399999999999999</v>
      </c>
      <c r="I13" s="7">
        <v>0</v>
      </c>
      <c r="J13" s="7">
        <v>0</v>
      </c>
      <c r="K13" s="7">
        <v>3</v>
      </c>
      <c r="L13" s="7">
        <v>3</v>
      </c>
    </row>
    <row r="14" spans="1:18" x14ac:dyDescent="0.25">
      <c r="A14" s="7" t="s">
        <v>71</v>
      </c>
      <c r="B14" s="7">
        <v>17.3</v>
      </c>
      <c r="C14" s="7">
        <v>8</v>
      </c>
      <c r="D14" s="7">
        <v>275.8</v>
      </c>
      <c r="E14" s="7">
        <v>180</v>
      </c>
      <c r="F14" s="7">
        <v>3.07</v>
      </c>
      <c r="G14" s="7">
        <v>3.73</v>
      </c>
      <c r="H14" s="7">
        <v>17.600000000000001</v>
      </c>
      <c r="I14" s="7">
        <v>0</v>
      </c>
      <c r="J14" s="7">
        <v>0</v>
      </c>
      <c r="K14" s="7">
        <v>3</v>
      </c>
      <c r="L14" s="7">
        <v>3</v>
      </c>
      <c r="Q14" s="5" t="s">
        <v>4</v>
      </c>
      <c r="R14" s="5"/>
    </row>
    <row r="15" spans="1:18" x14ac:dyDescent="0.25">
      <c r="A15" s="7" t="s">
        <v>72</v>
      </c>
      <c r="B15" s="7">
        <v>15.2</v>
      </c>
      <c r="C15" s="7">
        <v>8</v>
      </c>
      <c r="D15" s="7">
        <v>275.8</v>
      </c>
      <c r="E15" s="7">
        <v>180</v>
      </c>
      <c r="F15" s="7">
        <v>3.07</v>
      </c>
      <c r="G15" s="7">
        <v>3.78</v>
      </c>
      <c r="H15" s="7">
        <v>18</v>
      </c>
      <c r="I15" s="7">
        <v>0</v>
      </c>
      <c r="J15" s="7">
        <v>0</v>
      </c>
      <c r="K15" s="7">
        <v>3</v>
      </c>
      <c r="L15" s="7">
        <v>3</v>
      </c>
      <c r="Q15" s="6" t="s">
        <v>5</v>
      </c>
      <c r="R15" s="6">
        <v>0.85216195942661321</v>
      </c>
    </row>
    <row r="16" spans="1:18" x14ac:dyDescent="0.25">
      <c r="A16" s="7" t="s">
        <v>73</v>
      </c>
      <c r="B16" s="7">
        <v>10.4</v>
      </c>
      <c r="C16" s="7">
        <v>8</v>
      </c>
      <c r="D16" s="7">
        <v>472</v>
      </c>
      <c r="E16" s="7">
        <v>205</v>
      </c>
      <c r="F16" s="7">
        <v>2.93</v>
      </c>
      <c r="G16" s="7">
        <v>5.25</v>
      </c>
      <c r="H16" s="7">
        <v>17.98</v>
      </c>
      <c r="I16" s="7">
        <v>0</v>
      </c>
      <c r="J16" s="7">
        <v>0</v>
      </c>
      <c r="K16" s="7">
        <v>3</v>
      </c>
      <c r="L16" s="7">
        <v>4</v>
      </c>
      <c r="Q16" s="6" t="s">
        <v>6</v>
      </c>
      <c r="R16" s="6">
        <v>0.72618000509380476</v>
      </c>
    </row>
    <row r="17" spans="1:25" x14ac:dyDescent="0.25">
      <c r="A17" s="7" t="s">
        <v>74</v>
      </c>
      <c r="B17" s="7">
        <v>10.4</v>
      </c>
      <c r="C17" s="7">
        <v>8</v>
      </c>
      <c r="D17" s="7">
        <v>460</v>
      </c>
      <c r="E17" s="7">
        <v>215</v>
      </c>
      <c r="F17" s="7">
        <v>3</v>
      </c>
      <c r="G17" s="7">
        <v>5.4240000000000004</v>
      </c>
      <c r="H17" s="7">
        <v>17.82</v>
      </c>
      <c r="I17" s="7">
        <v>0</v>
      </c>
      <c r="J17" s="7">
        <v>0</v>
      </c>
      <c r="K17" s="7">
        <v>3</v>
      </c>
      <c r="L17" s="7">
        <v>4</v>
      </c>
      <c r="Q17" s="6" t="s">
        <v>7</v>
      </c>
      <c r="R17" s="6">
        <v>0.7170526719302649</v>
      </c>
    </row>
    <row r="18" spans="1:25" x14ac:dyDescent="0.25">
      <c r="A18" s="7" t="s">
        <v>75</v>
      </c>
      <c r="B18" s="7">
        <v>14.7</v>
      </c>
      <c r="C18" s="7">
        <v>8</v>
      </c>
      <c r="D18" s="7">
        <v>440</v>
      </c>
      <c r="E18" s="7">
        <v>230</v>
      </c>
      <c r="F18" s="7">
        <v>3.23</v>
      </c>
      <c r="G18" s="7">
        <v>5.3449999999999998</v>
      </c>
      <c r="H18" s="7">
        <v>17.420000000000002</v>
      </c>
      <c r="I18" s="7">
        <v>0</v>
      </c>
      <c r="J18" s="7">
        <v>0</v>
      </c>
      <c r="K18" s="7">
        <v>3</v>
      </c>
      <c r="L18" s="7">
        <v>4</v>
      </c>
      <c r="Q18" s="6" t="s">
        <v>8</v>
      </c>
      <c r="R18" s="6">
        <v>3.2059020319060774</v>
      </c>
    </row>
    <row r="19" spans="1:25" ht="15.75" thickBot="1" x14ac:dyDescent="0.3">
      <c r="A19" s="7" t="s">
        <v>76</v>
      </c>
      <c r="B19" s="7">
        <v>32.4</v>
      </c>
      <c r="C19" s="7">
        <v>4</v>
      </c>
      <c r="D19" s="7">
        <v>78.7</v>
      </c>
      <c r="E19" s="7">
        <v>66</v>
      </c>
      <c r="F19" s="7">
        <v>4.08</v>
      </c>
      <c r="G19" s="7">
        <v>2.2000000000000002</v>
      </c>
      <c r="H19" s="7">
        <v>19.47</v>
      </c>
      <c r="I19" s="7">
        <v>1</v>
      </c>
      <c r="J19" s="7">
        <v>1</v>
      </c>
      <c r="K19" s="7">
        <v>4</v>
      </c>
      <c r="L19" s="7">
        <v>1</v>
      </c>
      <c r="Q19" s="1" t="s">
        <v>9</v>
      </c>
      <c r="R19" s="1">
        <v>32</v>
      </c>
    </row>
    <row r="20" spans="1:25" x14ac:dyDescent="0.25">
      <c r="A20" s="7" t="s">
        <v>77</v>
      </c>
      <c r="B20" s="7">
        <v>30.4</v>
      </c>
      <c r="C20" s="7">
        <v>4</v>
      </c>
      <c r="D20" s="7">
        <v>75.7</v>
      </c>
      <c r="E20" s="7">
        <v>52</v>
      </c>
      <c r="F20" s="7">
        <v>4.93</v>
      </c>
      <c r="G20" s="7">
        <v>1.615</v>
      </c>
      <c r="H20" s="7">
        <v>18.52</v>
      </c>
      <c r="I20" s="7">
        <v>1</v>
      </c>
      <c r="J20" s="7">
        <v>1</v>
      </c>
      <c r="K20" s="7">
        <v>4</v>
      </c>
      <c r="L20" s="7">
        <v>2</v>
      </c>
    </row>
    <row r="21" spans="1:25" ht="15.75" thickBot="1" x14ac:dyDescent="0.3">
      <c r="A21" s="7" t="s">
        <v>78</v>
      </c>
      <c r="B21" s="7">
        <v>33.9</v>
      </c>
      <c r="C21" s="7">
        <v>4</v>
      </c>
      <c r="D21" s="7">
        <v>71.099999999999994</v>
      </c>
      <c r="E21" s="7">
        <v>65</v>
      </c>
      <c r="F21" s="7">
        <v>4.22</v>
      </c>
      <c r="G21" s="7">
        <v>1.835</v>
      </c>
      <c r="H21" s="7">
        <v>19.899999999999999</v>
      </c>
      <c r="I21" s="7">
        <v>1</v>
      </c>
      <c r="J21" s="7">
        <v>1</v>
      </c>
      <c r="K21" s="7">
        <v>4</v>
      </c>
      <c r="L21" s="7">
        <v>1</v>
      </c>
      <c r="Q21" t="s">
        <v>10</v>
      </c>
    </row>
    <row r="22" spans="1:25" x14ac:dyDescent="0.25">
      <c r="A22" s="7" t="s">
        <v>79</v>
      </c>
      <c r="B22" s="7">
        <v>21.5</v>
      </c>
      <c r="C22" s="7">
        <v>4</v>
      </c>
      <c r="D22" s="7">
        <v>120.1</v>
      </c>
      <c r="E22" s="7">
        <v>97</v>
      </c>
      <c r="F22" s="7">
        <v>3.7</v>
      </c>
      <c r="G22" s="7">
        <v>2.4649999999999999</v>
      </c>
      <c r="H22" s="7">
        <v>20.010000000000002</v>
      </c>
      <c r="I22" s="7">
        <v>1</v>
      </c>
      <c r="J22" s="7">
        <v>0</v>
      </c>
      <c r="K22" s="7">
        <v>3</v>
      </c>
      <c r="L22" s="7">
        <v>1</v>
      </c>
      <c r="Q22" s="3"/>
      <c r="R22" s="3" t="s">
        <v>15</v>
      </c>
      <c r="S22" s="3" t="s">
        <v>16</v>
      </c>
      <c r="T22" s="3" t="s">
        <v>17</v>
      </c>
      <c r="U22" s="3" t="s">
        <v>18</v>
      </c>
      <c r="V22" s="3" t="s">
        <v>19</v>
      </c>
    </row>
    <row r="23" spans="1:25" x14ac:dyDescent="0.25">
      <c r="A23" s="7" t="s">
        <v>80</v>
      </c>
      <c r="B23" s="7">
        <v>15.5</v>
      </c>
      <c r="C23" s="7">
        <v>8</v>
      </c>
      <c r="D23" s="7">
        <v>318</v>
      </c>
      <c r="E23" s="7">
        <v>150</v>
      </c>
      <c r="F23" s="7">
        <v>2.76</v>
      </c>
      <c r="G23" s="7">
        <v>3.52</v>
      </c>
      <c r="H23" s="7">
        <v>16.87</v>
      </c>
      <c r="I23" s="7">
        <v>0</v>
      </c>
      <c r="J23" s="7">
        <v>0</v>
      </c>
      <c r="K23" s="7">
        <v>3</v>
      </c>
      <c r="L23" s="7">
        <v>2</v>
      </c>
      <c r="Q23" s="6" t="s">
        <v>11</v>
      </c>
      <c r="R23" s="6">
        <v>1</v>
      </c>
      <c r="S23" s="6">
        <v>817.71295235461457</v>
      </c>
      <c r="T23" s="6">
        <v>817.71295235461457</v>
      </c>
      <c r="U23" s="6">
        <v>79.561027529334908</v>
      </c>
      <c r="V23" s="6">
        <v>6.1126871425809857E-10</v>
      </c>
    </row>
    <row r="24" spans="1:25" x14ac:dyDescent="0.25">
      <c r="A24" s="7" t="s">
        <v>81</v>
      </c>
      <c r="B24" s="7">
        <v>15.2</v>
      </c>
      <c r="C24" s="7">
        <v>8</v>
      </c>
      <c r="D24" s="7">
        <v>304</v>
      </c>
      <c r="E24" s="7">
        <v>150</v>
      </c>
      <c r="F24" s="7">
        <v>3.15</v>
      </c>
      <c r="G24" s="7">
        <v>3.4350000000000001</v>
      </c>
      <c r="H24" s="7">
        <v>17.3</v>
      </c>
      <c r="I24" s="7">
        <v>0</v>
      </c>
      <c r="J24" s="7">
        <v>0</v>
      </c>
      <c r="K24" s="7">
        <v>3</v>
      </c>
      <c r="L24" s="7">
        <v>2</v>
      </c>
      <c r="Q24" s="6" t="s">
        <v>12</v>
      </c>
      <c r="R24" s="6">
        <v>30</v>
      </c>
      <c r="S24" s="6">
        <v>308.33423514538549</v>
      </c>
      <c r="T24" s="6">
        <v>10.277807838179516</v>
      </c>
      <c r="U24" s="6"/>
      <c r="V24" s="6"/>
    </row>
    <row r="25" spans="1:25" ht="15.75" thickBot="1" x14ac:dyDescent="0.3">
      <c r="A25" s="7" t="s">
        <v>82</v>
      </c>
      <c r="B25" s="7">
        <v>13.3</v>
      </c>
      <c r="C25" s="7">
        <v>8</v>
      </c>
      <c r="D25" s="7">
        <v>350</v>
      </c>
      <c r="E25" s="7">
        <v>245</v>
      </c>
      <c r="F25" s="7">
        <v>3.73</v>
      </c>
      <c r="G25" s="7">
        <v>3.84</v>
      </c>
      <c r="H25" s="7">
        <v>15.41</v>
      </c>
      <c r="I25" s="7">
        <v>0</v>
      </c>
      <c r="J25" s="7">
        <v>0</v>
      </c>
      <c r="K25" s="7">
        <v>3</v>
      </c>
      <c r="L25" s="7">
        <v>4</v>
      </c>
      <c r="Q25" s="1" t="s">
        <v>13</v>
      </c>
      <c r="R25" s="1">
        <v>31</v>
      </c>
      <c r="S25" s="1">
        <v>1126.0471875000001</v>
      </c>
      <c r="T25" s="1"/>
      <c r="U25" s="1"/>
      <c r="V25" s="1"/>
    </row>
    <row r="26" spans="1:25" ht="15.75" thickBot="1" x14ac:dyDescent="0.3">
      <c r="A26" s="7" t="s">
        <v>83</v>
      </c>
      <c r="B26" s="7">
        <v>19.2</v>
      </c>
      <c r="C26" s="7">
        <v>8</v>
      </c>
      <c r="D26" s="7">
        <v>400</v>
      </c>
      <c r="E26" s="7">
        <v>175</v>
      </c>
      <c r="F26" s="7">
        <v>3.08</v>
      </c>
      <c r="G26" s="7">
        <v>3.8450000000000002</v>
      </c>
      <c r="H26" s="7">
        <v>17.05</v>
      </c>
      <c r="I26" s="7">
        <v>0</v>
      </c>
      <c r="J26" s="7">
        <v>0</v>
      </c>
      <c r="K26" s="7">
        <v>3</v>
      </c>
      <c r="L26" s="7">
        <v>2</v>
      </c>
    </row>
    <row r="27" spans="1:25" x14ac:dyDescent="0.25">
      <c r="A27" s="7" t="s">
        <v>84</v>
      </c>
      <c r="B27" s="7">
        <v>27.3</v>
      </c>
      <c r="C27" s="7">
        <v>4</v>
      </c>
      <c r="D27" s="7">
        <v>79</v>
      </c>
      <c r="E27" s="7">
        <v>66</v>
      </c>
      <c r="F27" s="7">
        <v>4.08</v>
      </c>
      <c r="G27" s="7">
        <v>1.9350000000000001</v>
      </c>
      <c r="H27" s="7">
        <v>18.899999999999999</v>
      </c>
      <c r="I27" s="7">
        <v>1</v>
      </c>
      <c r="J27" s="7">
        <v>1</v>
      </c>
      <c r="K27" s="7">
        <v>4</v>
      </c>
      <c r="L27" s="7">
        <v>1</v>
      </c>
      <c r="Q27" s="3"/>
      <c r="R27" s="3" t="s">
        <v>20</v>
      </c>
      <c r="S27" s="3" t="s">
        <v>8</v>
      </c>
      <c r="T27" s="3" t="s">
        <v>21</v>
      </c>
      <c r="U27" s="3" t="s">
        <v>22</v>
      </c>
      <c r="V27" s="3" t="s">
        <v>23</v>
      </c>
      <c r="W27" s="3" t="s">
        <v>24</v>
      </c>
      <c r="X27" s="3" t="s">
        <v>25</v>
      </c>
      <c r="Y27" s="3" t="s">
        <v>26</v>
      </c>
    </row>
    <row r="28" spans="1:25" x14ac:dyDescent="0.25">
      <c r="A28" s="7" t="s">
        <v>85</v>
      </c>
      <c r="B28" s="7">
        <v>26</v>
      </c>
      <c r="C28" s="7">
        <v>4</v>
      </c>
      <c r="D28" s="7">
        <v>120.3</v>
      </c>
      <c r="E28" s="7">
        <v>91</v>
      </c>
      <c r="F28" s="7">
        <v>4.43</v>
      </c>
      <c r="G28" s="7">
        <v>2.14</v>
      </c>
      <c r="H28" s="7">
        <v>16.7</v>
      </c>
      <c r="I28" s="7">
        <v>0</v>
      </c>
      <c r="J28" s="7">
        <v>1</v>
      </c>
      <c r="K28" s="7">
        <v>5</v>
      </c>
      <c r="L28" s="7">
        <v>2</v>
      </c>
      <c r="Q28" s="6" t="s">
        <v>14</v>
      </c>
      <c r="R28" s="6">
        <v>37.884576485461437</v>
      </c>
      <c r="S28" s="6">
        <v>2.0738436055242278</v>
      </c>
      <c r="T28" s="6">
        <v>18.267807844596337</v>
      </c>
      <c r="U28" s="6">
        <v>8.3691553049301297E-18</v>
      </c>
      <c r="V28" s="6">
        <v>33.649222811222856</v>
      </c>
      <c r="W28" s="6">
        <v>42.119930159700019</v>
      </c>
      <c r="X28" s="6">
        <v>33.649222811222856</v>
      </c>
      <c r="Y28" s="6">
        <v>42.119930159700019</v>
      </c>
    </row>
    <row r="29" spans="1:25" ht="15.75" thickBot="1" x14ac:dyDescent="0.3">
      <c r="A29" s="7" t="s">
        <v>86</v>
      </c>
      <c r="B29" s="7">
        <v>30.4</v>
      </c>
      <c r="C29" s="7">
        <v>4</v>
      </c>
      <c r="D29" s="7">
        <v>95.1</v>
      </c>
      <c r="E29" s="7">
        <v>113</v>
      </c>
      <c r="F29" s="7">
        <v>3.77</v>
      </c>
      <c r="G29" s="7">
        <v>1.5129999999999999</v>
      </c>
      <c r="H29" s="7">
        <v>16.899999999999999</v>
      </c>
      <c r="I29" s="7">
        <v>1</v>
      </c>
      <c r="J29" s="7">
        <v>1</v>
      </c>
      <c r="K29" s="7">
        <v>5</v>
      </c>
      <c r="L29" s="7">
        <v>2</v>
      </c>
      <c r="Q29" s="1" t="s">
        <v>49</v>
      </c>
      <c r="R29" s="1">
        <v>-2.8757901390644758</v>
      </c>
      <c r="S29" s="1">
        <v>0.32240888265910411</v>
      </c>
      <c r="T29" s="1">
        <v>-8.9196988474575143</v>
      </c>
      <c r="U29" s="1">
        <v>6.1126871425809857E-10</v>
      </c>
      <c r="V29" s="1">
        <v>-3.5342369197860219</v>
      </c>
      <c r="W29" s="1">
        <v>-2.2173433583429296</v>
      </c>
      <c r="X29" s="1">
        <v>-3.5342369197860219</v>
      </c>
      <c r="Y29" s="1">
        <v>-2.2173433583429296</v>
      </c>
    </row>
    <row r="30" spans="1:25" x14ac:dyDescent="0.25">
      <c r="A30" s="7" t="s">
        <v>87</v>
      </c>
      <c r="B30" s="7">
        <v>15.8</v>
      </c>
      <c r="C30" s="7">
        <v>8</v>
      </c>
      <c r="D30" s="7">
        <v>351</v>
      </c>
      <c r="E30" s="7">
        <v>264</v>
      </c>
      <c r="F30" s="7">
        <v>4.22</v>
      </c>
      <c r="G30" s="7">
        <v>3.17</v>
      </c>
      <c r="H30" s="7">
        <v>14.5</v>
      </c>
      <c r="I30" s="7">
        <v>0</v>
      </c>
      <c r="J30" s="7">
        <v>1</v>
      </c>
      <c r="K30" s="7">
        <v>5</v>
      </c>
      <c r="L30" s="7">
        <v>4</v>
      </c>
    </row>
    <row r="31" spans="1:25" x14ac:dyDescent="0.25">
      <c r="A31" s="7" t="s">
        <v>88</v>
      </c>
      <c r="B31" s="7">
        <v>19.7</v>
      </c>
      <c r="C31" s="7">
        <v>6</v>
      </c>
      <c r="D31" s="7">
        <v>145</v>
      </c>
      <c r="E31" s="7">
        <v>175</v>
      </c>
      <c r="F31" s="7">
        <v>3.62</v>
      </c>
      <c r="G31" s="7">
        <v>2.77</v>
      </c>
      <c r="H31" s="7">
        <v>15.5</v>
      </c>
      <c r="I31" s="7">
        <v>0</v>
      </c>
      <c r="J31" s="7">
        <v>1</v>
      </c>
      <c r="K31" s="7">
        <v>5</v>
      </c>
      <c r="L31" s="7">
        <v>6</v>
      </c>
      <c r="Q31" t="s">
        <v>3</v>
      </c>
      <c r="S31" t="s">
        <v>94</v>
      </c>
    </row>
    <row r="32" spans="1:25" ht="15.75" thickBot="1" x14ac:dyDescent="0.3">
      <c r="A32" s="7" t="s">
        <v>89</v>
      </c>
      <c r="B32" s="7">
        <v>15</v>
      </c>
      <c r="C32" s="7">
        <v>8</v>
      </c>
      <c r="D32" s="7">
        <v>301</v>
      </c>
      <c r="E32" s="7">
        <v>335</v>
      </c>
      <c r="F32" s="7">
        <v>3.54</v>
      </c>
      <c r="G32" s="7">
        <v>3.57</v>
      </c>
      <c r="H32" s="7">
        <v>14.6</v>
      </c>
      <c r="I32" s="7">
        <v>0</v>
      </c>
      <c r="J32" s="7">
        <v>1</v>
      </c>
      <c r="K32" s="7">
        <v>5</v>
      </c>
      <c r="L32" s="7">
        <v>8</v>
      </c>
    </row>
    <row r="33" spans="1:25" x14ac:dyDescent="0.25">
      <c r="A33" s="7" t="s">
        <v>90</v>
      </c>
      <c r="B33" s="7">
        <v>21.4</v>
      </c>
      <c r="C33" s="7">
        <v>4</v>
      </c>
      <c r="D33" s="7">
        <v>121</v>
      </c>
      <c r="E33" s="7">
        <v>109</v>
      </c>
      <c r="F33" s="7">
        <v>4.1100000000000003</v>
      </c>
      <c r="G33" s="7">
        <v>2.78</v>
      </c>
      <c r="H33" s="7">
        <v>18.600000000000001</v>
      </c>
      <c r="I33" s="7">
        <v>1</v>
      </c>
      <c r="J33" s="7">
        <v>1</v>
      </c>
      <c r="K33" s="7">
        <v>4</v>
      </c>
      <c r="L33" s="7">
        <v>2</v>
      </c>
      <c r="Q33" s="5" t="s">
        <v>4</v>
      </c>
      <c r="R33" s="5"/>
    </row>
    <row r="34" spans="1:25" x14ac:dyDescent="0.25">
      <c r="Q34" s="6" t="s">
        <v>5</v>
      </c>
      <c r="R34" s="6">
        <v>0.8475513792624787</v>
      </c>
    </row>
    <row r="35" spans="1:25" x14ac:dyDescent="0.25">
      <c r="Q35" s="6" t="s">
        <v>6</v>
      </c>
      <c r="R35" s="6">
        <v>0.71834334048973003</v>
      </c>
    </row>
    <row r="36" spans="1:25" x14ac:dyDescent="0.25">
      <c r="Q36" s="6" t="s">
        <v>7</v>
      </c>
      <c r="R36" s="6">
        <v>0.70895478517272104</v>
      </c>
    </row>
    <row r="37" spans="1:25" x14ac:dyDescent="0.25">
      <c r="Q37" s="6" t="s">
        <v>8</v>
      </c>
      <c r="R37" s="6">
        <v>3.2514544913632353</v>
      </c>
    </row>
    <row r="38" spans="1:25" ht="15.75" thickBot="1" x14ac:dyDescent="0.3">
      <c r="Q38" s="1" t="s">
        <v>9</v>
      </c>
      <c r="R38" s="1">
        <v>32</v>
      </c>
    </row>
    <row r="40" spans="1:25" ht="15.75" thickBot="1" x14ac:dyDescent="0.3">
      <c r="Q40" t="s">
        <v>10</v>
      </c>
    </row>
    <row r="41" spans="1:25" x14ac:dyDescent="0.25">
      <c r="Q41" s="3"/>
      <c r="R41" s="3" t="s">
        <v>15</v>
      </c>
      <c r="S41" s="3" t="s">
        <v>16</v>
      </c>
      <c r="T41" s="3" t="s">
        <v>17</v>
      </c>
      <c r="U41" s="3" t="s">
        <v>18</v>
      </c>
      <c r="V41" s="3" t="s">
        <v>19</v>
      </c>
    </row>
    <row r="42" spans="1:25" x14ac:dyDescent="0.25">
      <c r="Q42" s="6" t="s">
        <v>11</v>
      </c>
      <c r="R42" s="6">
        <v>1</v>
      </c>
      <c r="S42" s="6">
        <v>808.88849821781537</v>
      </c>
      <c r="T42" s="6">
        <v>808.88849821781537</v>
      </c>
      <c r="U42" s="6">
        <v>76.512659960401592</v>
      </c>
      <c r="V42" s="6">
        <v>9.3803265373814058E-10</v>
      </c>
    </row>
    <row r="43" spans="1:25" x14ac:dyDescent="0.25">
      <c r="Q43" s="6" t="s">
        <v>12</v>
      </c>
      <c r="R43" s="6">
        <v>30</v>
      </c>
      <c r="S43" s="6">
        <v>317.1586892821847</v>
      </c>
      <c r="T43" s="6">
        <v>10.571956309406156</v>
      </c>
      <c r="U43" s="6"/>
      <c r="V43" s="6"/>
    </row>
    <row r="44" spans="1:25" ht="15.75" thickBot="1" x14ac:dyDescent="0.3">
      <c r="Q44" s="1" t="s">
        <v>13</v>
      </c>
      <c r="R44" s="1">
        <v>31</v>
      </c>
      <c r="S44" s="1">
        <v>1126.0471875000001</v>
      </c>
      <c r="T44" s="1"/>
      <c r="U44" s="1"/>
      <c r="V44" s="1"/>
    </row>
    <row r="45" spans="1:25" ht="15.75" thickBot="1" x14ac:dyDescent="0.3"/>
    <row r="46" spans="1:25" x14ac:dyDescent="0.25">
      <c r="Q46" s="3"/>
      <c r="R46" s="3" t="s">
        <v>20</v>
      </c>
      <c r="S46" s="3" t="s">
        <v>8</v>
      </c>
      <c r="T46" s="3" t="s">
        <v>21</v>
      </c>
      <c r="U46" s="3" t="s">
        <v>22</v>
      </c>
      <c r="V46" s="3" t="s">
        <v>23</v>
      </c>
      <c r="W46" s="3" t="s">
        <v>24</v>
      </c>
      <c r="X46" s="3" t="s">
        <v>25</v>
      </c>
      <c r="Y46" s="3" t="s">
        <v>26</v>
      </c>
    </row>
    <row r="47" spans="1:25" x14ac:dyDescent="0.25">
      <c r="Q47" s="6" t="s">
        <v>14</v>
      </c>
      <c r="R47" s="6">
        <v>29.599854756163943</v>
      </c>
      <c r="S47" s="6">
        <v>1.2297195153123262</v>
      </c>
      <c r="T47" s="6">
        <v>24.070411494320414</v>
      </c>
      <c r="U47" s="6">
        <v>3.5765859503016297E-21</v>
      </c>
      <c r="V47" s="6">
        <v>27.088432461065469</v>
      </c>
      <c r="W47" s="6">
        <v>32.111277051262412</v>
      </c>
      <c r="X47" s="6">
        <v>27.088432461065469</v>
      </c>
      <c r="Y47" s="6">
        <v>32.111277051262412</v>
      </c>
    </row>
    <row r="48" spans="1:25" ht="15.75" thickBot="1" x14ac:dyDescent="0.3">
      <c r="Q48" s="1" t="s">
        <v>50</v>
      </c>
      <c r="R48" s="1">
        <v>-4.1215119962786137E-2</v>
      </c>
      <c r="S48" s="1">
        <v>4.7118333096370039E-3</v>
      </c>
      <c r="T48" s="1">
        <v>-8.7471515340939163</v>
      </c>
      <c r="U48" s="1">
        <v>9.3803265373814761E-10</v>
      </c>
      <c r="V48" s="1">
        <v>-5.0837967349740491E-2</v>
      </c>
      <c r="W48" s="1">
        <v>-3.1592272575831783E-2</v>
      </c>
      <c r="X48" s="1">
        <v>-5.0837967349740491E-2</v>
      </c>
      <c r="Y48" s="1">
        <v>-3.1592272575831783E-2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 learning</vt:lpstr>
      <vt:lpstr>complete linear regression</vt:lpstr>
      <vt:lpstr>Sheet3</vt:lpstr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2021-12-21T11:20:38Z</dcterms:created>
  <dcterms:modified xsi:type="dcterms:W3CDTF">2022-01-10T14:33:58Z</dcterms:modified>
</cp:coreProperties>
</file>