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A\"/>
    </mc:Choice>
  </mc:AlternateContent>
  <xr:revisionPtr revIDLastSave="0" documentId="13_ncr:1_{2E6D4FFD-DF2D-455F-B524-FA422FE76B01}" xr6:coauthVersionLast="47" xr6:coauthVersionMax="47" xr10:uidLastSave="{00000000-0000-0000-0000-000000000000}"/>
  <bookViews>
    <workbookView xWindow="-120" yWindow="-120" windowWidth="20730" windowHeight="11040" firstSheet="5" activeTab="11" xr2:uid="{C69027CA-09FE-459E-B986-6EF72467ED63}"/>
  </bookViews>
  <sheets>
    <sheet name="program 1" sheetId="3" r:id="rId1"/>
    <sheet name="program 2" sheetId="4" r:id="rId2"/>
    <sheet name="program 3" sheetId="5" r:id="rId3"/>
    <sheet name="program 4" sheetId="6" r:id="rId4"/>
    <sheet name="program 5" sheetId="1" r:id="rId5"/>
    <sheet name="program 6" sheetId="2" r:id="rId6"/>
    <sheet name="Program7" sheetId="8" r:id="rId7"/>
    <sheet name="january Sales" sheetId="11" r:id="rId8"/>
    <sheet name="February Sales" sheetId="9" r:id="rId9"/>
    <sheet name="Summary" sheetId="10" r:id="rId10"/>
    <sheet name="program9" sheetId="12" r:id="rId11"/>
    <sheet name="program10" sheetId="13" r:id="rId12"/>
  </sheets>
  <externalReferences>
    <externalReference r:id="rId13"/>
  </externalReferenc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3" l="1"/>
  <c r="D8" i="13"/>
  <c r="F3" i="13"/>
  <c r="F4" i="13"/>
  <c r="F5" i="13"/>
  <c r="F6" i="13"/>
  <c r="F2" i="13"/>
  <c r="H3" i="12"/>
  <c r="F4" i="12"/>
  <c r="F5" i="12"/>
  <c r="F6" i="12"/>
  <c r="F7" i="12"/>
  <c r="F8" i="12"/>
  <c r="F3" i="12"/>
  <c r="E4" i="12"/>
  <c r="E5" i="12"/>
  <c r="E6" i="12"/>
  <c r="E7" i="12"/>
  <c r="E8" i="12"/>
  <c r="E3" i="12"/>
  <c r="D4" i="12"/>
  <c r="G4" i="12" s="1"/>
  <c r="D5" i="12"/>
  <c r="G5" i="12" s="1"/>
  <c r="D6" i="12"/>
  <c r="G6" i="12" s="1"/>
  <c r="D7" i="12"/>
  <c r="G7" i="12" s="1"/>
  <c r="D8" i="12"/>
  <c r="G8" i="12" s="1"/>
  <c r="D3" i="12"/>
  <c r="G3" i="12" s="1"/>
  <c r="E5" i="10"/>
  <c r="D5" i="10"/>
  <c r="C5" i="10"/>
  <c r="E4" i="10"/>
  <c r="D4" i="10"/>
  <c r="C4" i="10"/>
  <c r="F7" i="9"/>
  <c r="D7" i="9"/>
  <c r="F6" i="9"/>
  <c r="F5" i="9"/>
  <c r="F4" i="9"/>
  <c r="E7" i="11"/>
  <c r="E6" i="11"/>
  <c r="E5" i="11"/>
  <c r="E4" i="11"/>
  <c r="C7" i="11"/>
  <c r="H6" i="8"/>
  <c r="H3" i="8"/>
  <c r="H4" i="8"/>
  <c r="H5" i="8"/>
  <c r="H7" i="8"/>
  <c r="J3" i="12" l="1"/>
  <c r="I3" i="12"/>
  <c r="H7" i="12"/>
  <c r="J7" i="12" s="1"/>
  <c r="I7" i="12"/>
  <c r="H6" i="12"/>
  <c r="J6" i="12" s="1"/>
  <c r="I6" i="12"/>
  <c r="I5" i="12"/>
  <c r="H5" i="12"/>
  <c r="J5" i="12" s="1"/>
  <c r="H8" i="12"/>
  <c r="J8" i="12" s="1"/>
  <c r="I8" i="12"/>
  <c r="I4" i="12"/>
  <c r="H4" i="12"/>
  <c r="J4" i="12" s="1"/>
  <c r="A13" i="2"/>
  <c r="C13" i="2" s="1"/>
  <c r="C7" i="2"/>
  <c r="A24" i="2"/>
  <c r="C24" i="2" s="1"/>
  <c r="A23" i="2"/>
  <c r="C23" i="2" s="1"/>
  <c r="A22" i="2"/>
  <c r="C22" i="2" s="1"/>
  <c r="A19" i="2"/>
  <c r="C19" i="2" s="1"/>
  <c r="A18" i="2"/>
  <c r="C18" i="2" s="1"/>
  <c r="A14" i="2"/>
  <c r="C14" i="2" s="1"/>
  <c r="C6" i="2" l="1"/>
  <c r="C5" i="2"/>
  <c r="C4" i="2"/>
  <c r="C3" i="2"/>
  <c r="C2" i="2"/>
  <c r="B25" i="6"/>
  <c r="B26" i="6" s="1"/>
  <c r="B28" i="6" s="1"/>
  <c r="F21" i="6" s="1"/>
  <c r="B24" i="6"/>
  <c r="F29" i="4" l="1"/>
  <c r="E29" i="4"/>
  <c r="G29" i="4" s="1"/>
  <c r="F28" i="4"/>
  <c r="E28" i="4"/>
  <c r="G28" i="4" s="1"/>
  <c r="G27" i="4"/>
  <c r="F27" i="4"/>
  <c r="E27" i="4"/>
  <c r="F26" i="4"/>
  <c r="E26" i="4"/>
  <c r="G26" i="4" s="1"/>
  <c r="F25" i="4"/>
  <c r="E25" i="4"/>
  <c r="G25" i="4" s="1"/>
  <c r="F24" i="4"/>
  <c r="E24" i="4"/>
  <c r="G24" i="4" s="1"/>
  <c r="F23" i="4"/>
  <c r="E23" i="4"/>
  <c r="G23" i="4" s="1"/>
  <c r="F22" i="4"/>
  <c r="E22" i="4"/>
  <c r="G22" i="4" s="1"/>
  <c r="F21" i="4"/>
  <c r="G21" i="4" s="1"/>
  <c r="F12" i="4"/>
  <c r="E12" i="4"/>
  <c r="G12" i="4" s="1"/>
  <c r="F11" i="4"/>
  <c r="E11" i="4"/>
  <c r="G11" i="4" s="1"/>
  <c r="F10" i="4"/>
  <c r="E10" i="4"/>
  <c r="G10" i="4" s="1"/>
  <c r="F9" i="4"/>
  <c r="E9" i="4"/>
  <c r="G9" i="4" s="1"/>
  <c r="F8" i="4"/>
  <c r="E8" i="4"/>
  <c r="G8" i="4" s="1"/>
  <c r="F7" i="4"/>
  <c r="G7" i="4" s="1"/>
  <c r="E7" i="4"/>
  <c r="F6" i="4"/>
  <c r="E6" i="4"/>
  <c r="G6" i="4" s="1"/>
  <c r="F5" i="4"/>
  <c r="E5" i="4"/>
  <c r="G5" i="4" s="1"/>
  <c r="F4" i="4"/>
  <c r="E4" i="4"/>
  <c r="G4" i="4" s="1"/>
  <c r="H6" i="4" l="1"/>
  <c r="I6" i="4" s="1"/>
  <c r="H10" i="4"/>
  <c r="I10" i="4" s="1"/>
  <c r="H5" i="4"/>
  <c r="I5" i="4"/>
  <c r="H26" i="4"/>
  <c r="I26" i="4" s="1"/>
  <c r="H21" i="4"/>
  <c r="I21" i="4" s="1"/>
  <c r="H7" i="4"/>
  <c r="I7" i="4" s="1"/>
  <c r="H22" i="4"/>
  <c r="I22" i="4" s="1"/>
  <c r="H8" i="4"/>
  <c r="I8" i="4" s="1"/>
  <c r="H23" i="4"/>
  <c r="I23" i="4" s="1"/>
  <c r="H9" i="4"/>
  <c r="I9" i="4" s="1"/>
  <c r="H29" i="4"/>
  <c r="I29" i="4"/>
  <c r="H4" i="4"/>
  <c r="I4" i="4" s="1"/>
  <c r="H25" i="4"/>
  <c r="I25" i="4" s="1"/>
  <c r="H11" i="4"/>
  <c r="I11" i="4" s="1"/>
  <c r="H12" i="4"/>
  <c r="I12" i="4"/>
  <c r="H28" i="4"/>
  <c r="I28" i="4" s="1"/>
  <c r="H24" i="4"/>
  <c r="I24" i="4" s="1"/>
  <c r="H27" i="4"/>
  <c r="I27" i="4" s="1"/>
  <c r="D13" i="3"/>
  <c r="C13" i="3"/>
  <c r="B13" i="3"/>
  <c r="M11" i="3"/>
  <c r="L11" i="3"/>
  <c r="K11" i="3"/>
  <c r="I11" i="3"/>
  <c r="J11" i="3" s="1"/>
  <c r="H11" i="3"/>
  <c r="M10" i="3"/>
  <c r="L10" i="3"/>
  <c r="K10" i="3"/>
  <c r="I10" i="3"/>
  <c r="J10" i="3" s="1"/>
  <c r="H10" i="3"/>
  <c r="M9" i="3"/>
  <c r="L9" i="3"/>
  <c r="K9" i="3"/>
  <c r="I9" i="3"/>
  <c r="J9" i="3" s="1"/>
  <c r="H9" i="3"/>
  <c r="M8" i="3"/>
  <c r="L8" i="3"/>
  <c r="K8" i="3"/>
  <c r="I8" i="3"/>
  <c r="J8" i="3" s="1"/>
  <c r="H8" i="3"/>
  <c r="M7" i="3"/>
  <c r="L7" i="3"/>
  <c r="K7" i="3"/>
  <c r="I7" i="3"/>
  <c r="J7" i="3" s="1"/>
  <c r="H7" i="3"/>
  <c r="M6" i="3"/>
  <c r="L6" i="3"/>
  <c r="K6" i="3"/>
  <c r="I6" i="3"/>
  <c r="J6" i="3" s="1"/>
  <c r="H6" i="3"/>
  <c r="M5" i="3"/>
  <c r="L5" i="3"/>
  <c r="K5" i="3"/>
  <c r="I5" i="3"/>
  <c r="J5" i="3" s="1"/>
  <c r="H5" i="3"/>
  <c r="M4" i="3"/>
  <c r="L4" i="3"/>
  <c r="K4" i="3"/>
  <c r="I4" i="3"/>
  <c r="J4" i="3" s="1"/>
  <c r="H4" i="3"/>
  <c r="M3" i="3"/>
  <c r="L3" i="3"/>
  <c r="K3" i="3"/>
  <c r="I3" i="3"/>
  <c r="J3" i="3" s="1"/>
  <c r="H3" i="3"/>
  <c r="M2" i="3"/>
  <c r="L2" i="3"/>
  <c r="K2" i="3"/>
  <c r="I2" i="3"/>
  <c r="J2" i="3" s="1"/>
  <c r="H2" i="3"/>
  <c r="C2" i="1"/>
  <c r="K1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13" i="1"/>
  <c r="J3" i="1"/>
  <c r="I13" i="1"/>
  <c r="I12" i="1"/>
  <c r="I11" i="1"/>
  <c r="I9" i="1"/>
  <c r="I10" i="1"/>
  <c r="I8" i="1"/>
  <c r="I7" i="1"/>
  <c r="I6" i="1"/>
  <c r="I5" i="1"/>
  <c r="I4" i="1"/>
  <c r="I3" i="1"/>
  <c r="H4" i="1"/>
  <c r="H5" i="1"/>
  <c r="H6" i="1"/>
  <c r="H7" i="1"/>
  <c r="H8" i="1"/>
  <c r="H9" i="1"/>
  <c r="H10" i="1"/>
  <c r="H11" i="1"/>
  <c r="H12" i="1"/>
  <c r="H13" i="1"/>
  <c r="H3" i="1"/>
  <c r="K3" i="1" s="1"/>
  <c r="G4" i="1"/>
  <c r="G5" i="1"/>
  <c r="G6" i="1"/>
  <c r="G7" i="1"/>
  <c r="G8" i="1"/>
  <c r="G9" i="1"/>
  <c r="G10" i="1"/>
  <c r="G11" i="1"/>
  <c r="G12" i="1"/>
  <c r="G13" i="1"/>
  <c r="G3" i="1"/>
  <c r="F5" i="1"/>
  <c r="F6" i="1"/>
  <c r="F7" i="1"/>
  <c r="F8" i="1"/>
  <c r="F9" i="1"/>
  <c r="F10" i="1"/>
  <c r="F11" i="1"/>
  <c r="F12" i="1"/>
  <c r="F13" i="1"/>
  <c r="F4" i="1"/>
  <c r="F3" i="1"/>
  <c r="E4" i="1"/>
  <c r="E5" i="1"/>
  <c r="E6" i="1"/>
  <c r="E7" i="1"/>
  <c r="E8" i="1"/>
  <c r="E9" i="1"/>
  <c r="E10" i="1"/>
  <c r="E11" i="1"/>
  <c r="E12" i="1"/>
  <c r="E13" i="1"/>
  <c r="E3" i="1"/>
  <c r="N3" i="4" l="1"/>
  <c r="N4" i="4"/>
</calcChain>
</file>

<file path=xl/sharedStrings.xml><?xml version="1.0" encoding="utf-8"?>
<sst xmlns="http://schemas.openxmlformats.org/spreadsheetml/2006/main" count="282" uniqueCount="222">
  <si>
    <t>date</t>
  </si>
  <si>
    <t>trim</t>
  </si>
  <si>
    <t>upper</t>
  </si>
  <si>
    <t>lower</t>
  </si>
  <si>
    <t>electronics</t>
  </si>
  <si>
    <t>home applicancs</t>
  </si>
  <si>
    <t>cloth    ing</t>
  </si>
  <si>
    <t>books</t>
  </si>
  <si>
    <t>spo   rts</t>
  </si>
  <si>
    <t>Elect       roncis</t>
  </si>
  <si>
    <t>sports</t>
  </si>
  <si>
    <t>travel</t>
  </si>
  <si>
    <t>notebooks</t>
  </si>
  <si>
    <t>sofa set</t>
  </si>
  <si>
    <t>beauty</t>
  </si>
  <si>
    <t xml:space="preserve">iPhone 16 </t>
  </si>
  <si>
    <t>Levi's</t>
  </si>
  <si>
    <t xml:space="preserve">left </t>
  </si>
  <si>
    <t>right</t>
  </si>
  <si>
    <t>concat</t>
  </si>
  <si>
    <t>lip stick pack</t>
  </si>
  <si>
    <t>Dyson        vaccum</t>
  </si>
  <si>
    <t xml:space="preserve">Blue       air          classic </t>
  </si>
  <si>
    <t>cricket            kit</t>
  </si>
  <si>
    <t>Lap           top</t>
  </si>
  <si>
    <t>foot         ball</t>
  </si>
  <si>
    <t xml:space="preserve">air      plane </t>
  </si>
  <si>
    <t>pack     of            6 books</t>
  </si>
  <si>
    <t>left         side rest            sofa</t>
  </si>
  <si>
    <t>SL.NO</t>
  </si>
  <si>
    <t>NAME</t>
  </si>
  <si>
    <t>ADE</t>
  </si>
  <si>
    <t>DS</t>
  </si>
  <si>
    <t>MATHS</t>
  </si>
  <si>
    <t>CO</t>
  </si>
  <si>
    <t>UHV</t>
  </si>
  <si>
    <t>TOTAL</t>
  </si>
  <si>
    <t>AVERAGE</t>
  </si>
  <si>
    <t>GRADE</t>
  </si>
  <si>
    <t>RESULT</t>
  </si>
  <si>
    <t>MAX</t>
  </si>
  <si>
    <t>MIN</t>
  </si>
  <si>
    <t>Ava</t>
  </si>
  <si>
    <t>Nicholas</t>
  </si>
  <si>
    <t>Noah</t>
  </si>
  <si>
    <t>Nick</t>
  </si>
  <si>
    <t>Lily</t>
  </si>
  <si>
    <t>Ryle</t>
  </si>
  <si>
    <t>Atlas</t>
  </si>
  <si>
    <t>Martin</t>
  </si>
  <si>
    <t>Grave</t>
  </si>
  <si>
    <t>Rita</t>
  </si>
  <si>
    <t>COUNT</t>
  </si>
  <si>
    <t>Base Table</t>
  </si>
  <si>
    <t>emp no</t>
  </si>
  <si>
    <t>Emp Name</t>
  </si>
  <si>
    <t>Design</t>
  </si>
  <si>
    <t>Basic Salary</t>
  </si>
  <si>
    <t>DA</t>
  </si>
  <si>
    <t>HRA</t>
  </si>
  <si>
    <t>GROSS SALARY</t>
  </si>
  <si>
    <t>TAX</t>
  </si>
  <si>
    <t>Net Salary</t>
  </si>
  <si>
    <t>MAXIMUM SALARY</t>
  </si>
  <si>
    <t>Akhilesh</t>
  </si>
  <si>
    <t>Manager</t>
  </si>
  <si>
    <t>MINIMUM SALARY</t>
  </si>
  <si>
    <t>Ruchi</t>
  </si>
  <si>
    <t>software engg</t>
  </si>
  <si>
    <t>Bhawna</t>
  </si>
  <si>
    <t>cleark</t>
  </si>
  <si>
    <t>Isha</t>
  </si>
  <si>
    <t>junior software</t>
  </si>
  <si>
    <t>Chetan</t>
  </si>
  <si>
    <t>hr</t>
  </si>
  <si>
    <t>Neeti</t>
  </si>
  <si>
    <t>IT</t>
  </si>
  <si>
    <t>Chanchal</t>
  </si>
  <si>
    <t>NON IT</t>
  </si>
  <si>
    <t>Preeti</t>
  </si>
  <si>
    <t>SUPPORT</t>
  </si>
  <si>
    <t>Richa</t>
  </si>
  <si>
    <t>TTEAM LEAD</t>
  </si>
  <si>
    <t>Final Table</t>
  </si>
  <si>
    <t>SL NO</t>
  </si>
  <si>
    <t>USN</t>
  </si>
  <si>
    <t>SEX</t>
  </si>
  <si>
    <t>SEM</t>
  </si>
  <si>
    <t>TIME</t>
  </si>
  <si>
    <t>DATE</t>
  </si>
  <si>
    <t>GROCERY</t>
  </si>
  <si>
    <t>PRAVEEN SUTHAR</t>
  </si>
  <si>
    <t>1CE23CS121</t>
  </si>
  <si>
    <t>MALE</t>
  </si>
  <si>
    <t>PS5</t>
  </si>
  <si>
    <t>RACHIN</t>
  </si>
  <si>
    <t>PRADEEP</t>
  </si>
  <si>
    <t>BOOKS</t>
  </si>
  <si>
    <t>HKJFSDF</t>
  </si>
  <si>
    <t>GTA 6</t>
  </si>
  <si>
    <t>FEMALE</t>
  </si>
  <si>
    <t>SHIVANI</t>
  </si>
  <si>
    <t>PENS</t>
  </si>
  <si>
    <t>EMPLOYEE ID</t>
  </si>
  <si>
    <t>SALES</t>
  </si>
  <si>
    <t>CUSTOMER SATISFACTION</t>
  </si>
  <si>
    <t>ATTENDANCE RATE</t>
  </si>
  <si>
    <t xml:space="preserve">JACKY </t>
  </si>
  <si>
    <t>BROWN</t>
  </si>
  <si>
    <t>BLACK WHTIE</t>
  </si>
  <si>
    <t>PRADEEP BOYY</t>
  </si>
  <si>
    <t>EVA GREEN</t>
  </si>
  <si>
    <t>DENA WHITE</t>
  </si>
  <si>
    <t>WHAT IF ANALYSIS</t>
  </si>
  <si>
    <t xml:space="preserve">                        BASE TABLE</t>
  </si>
  <si>
    <t xml:space="preserve">                     QTY</t>
  </si>
  <si>
    <t xml:space="preserve">       PROFIT</t>
  </si>
  <si>
    <t>PURCHASE PRICE</t>
  </si>
  <si>
    <t>SP</t>
  </si>
  <si>
    <t>QTY</t>
  </si>
  <si>
    <t>TOTAL PURCHASE PRICE</t>
  </si>
  <si>
    <t>TOTAL SP</t>
  </si>
  <si>
    <t>TRANSPORT COST(10%)</t>
  </si>
  <si>
    <t>PROFIT</t>
  </si>
  <si>
    <t>function</t>
  </si>
  <si>
    <t>today</t>
  </si>
  <si>
    <t>now</t>
  </si>
  <si>
    <t>day</t>
  </si>
  <si>
    <t>month</t>
  </si>
  <si>
    <t>year</t>
  </si>
  <si>
    <t>formula</t>
  </si>
  <si>
    <t>date add\sub</t>
  </si>
  <si>
    <t>EDATE</t>
  </si>
  <si>
    <t>prdouc name</t>
  </si>
  <si>
    <t>product</t>
  </si>
  <si>
    <t xml:space="preserve">proper </t>
  </si>
  <si>
    <t>customer 1</t>
  </si>
  <si>
    <t>customer 2</t>
  </si>
  <si>
    <t>customer 3</t>
  </si>
  <si>
    <t>customer 4</t>
  </si>
  <si>
    <t>Data Parsing (done)</t>
  </si>
  <si>
    <t>Customer 100</t>
  </si>
  <si>
    <t>Customer 101</t>
  </si>
  <si>
    <t>Customer 102</t>
  </si>
  <si>
    <t>Customer 103</t>
  </si>
  <si>
    <t>Customer 104</t>
  </si>
  <si>
    <t>Customer</t>
  </si>
  <si>
    <t>Data Parsing(resturent review)</t>
  </si>
  <si>
    <t>Date Submitted</t>
  </si>
  <si>
    <t>Review</t>
  </si>
  <si>
    <t xml:space="preserve">Fantastic food </t>
  </si>
  <si>
    <t>A must-visit for sushi lovers</t>
  </si>
  <si>
    <t>highly recommend</t>
  </si>
  <si>
    <t>A great option for healthy eaters</t>
  </si>
  <si>
    <t xml:space="preserve">Perfect for meat lovers </t>
  </si>
  <si>
    <t>ramu</t>
  </si>
  <si>
    <t>sonu</t>
  </si>
  <si>
    <t>chona</t>
  </si>
  <si>
    <t>anu</t>
  </si>
  <si>
    <t>Customer Name</t>
  </si>
  <si>
    <t>units sold</t>
  </si>
  <si>
    <t>price per unit</t>
  </si>
  <si>
    <t>total sales</t>
  </si>
  <si>
    <t>ELECTRONICS A</t>
  </si>
  <si>
    <t>ELECTRONICS B</t>
  </si>
  <si>
    <t>ELECTRONICS C</t>
  </si>
  <si>
    <t>Total</t>
  </si>
  <si>
    <t>widget A</t>
  </si>
  <si>
    <t>widget B</t>
  </si>
  <si>
    <t>widget C</t>
  </si>
  <si>
    <t>product name</t>
  </si>
  <si>
    <t>Metric</t>
  </si>
  <si>
    <t>Total Units Sold</t>
  </si>
  <si>
    <t>Total Sales</t>
  </si>
  <si>
    <t>January</t>
  </si>
  <si>
    <t>February</t>
  </si>
  <si>
    <t>Grand Total</t>
  </si>
  <si>
    <t>Row Labels</t>
  </si>
  <si>
    <t>Sum of January</t>
  </si>
  <si>
    <t>Sum of February</t>
  </si>
  <si>
    <t>Sum of Grand Total</t>
  </si>
  <si>
    <t>Empno</t>
  </si>
  <si>
    <t>Ename</t>
  </si>
  <si>
    <t>BasicPay(NP)</t>
  </si>
  <si>
    <t>Traveling allowance(TA)</t>
  </si>
  <si>
    <t>DearnessAllowance(DA)</t>
  </si>
  <si>
    <t>house rent allowance(HRA)</t>
  </si>
  <si>
    <t>income tax</t>
  </si>
  <si>
    <t>provident funds</t>
  </si>
  <si>
    <t>netpay</t>
  </si>
  <si>
    <t>rohn</t>
  </si>
  <si>
    <t>jack</t>
  </si>
  <si>
    <t>mit</t>
  </si>
  <si>
    <t>gross salaray</t>
  </si>
  <si>
    <t>sachin</t>
  </si>
  <si>
    <t>dhoni</t>
  </si>
  <si>
    <t>Rachin</t>
  </si>
  <si>
    <t xml:space="preserve">                 Salary sheet</t>
  </si>
  <si>
    <t>PRODUCT CODE</t>
  </si>
  <si>
    <t>PRODUCT NAME</t>
  </si>
  <si>
    <t>PRODUCTYPE</t>
  </si>
  <si>
    <t xml:space="preserve">MRP </t>
  </si>
  <si>
    <t>COST AFTR % OF DISCOUNT</t>
  </si>
  <si>
    <t>DATE OF PURCHASE</t>
  </si>
  <si>
    <t>C001</t>
  </si>
  <si>
    <t>C002</t>
  </si>
  <si>
    <t>C003</t>
  </si>
  <si>
    <t>C004</t>
  </si>
  <si>
    <t>C005</t>
  </si>
  <si>
    <t>SUMSUNG</t>
  </si>
  <si>
    <t>WHIRLPOOL</t>
  </si>
  <si>
    <t>SONY</t>
  </si>
  <si>
    <t>DELL</t>
  </si>
  <si>
    <t>LAPTOP</t>
  </si>
  <si>
    <t>MOBILE</t>
  </si>
  <si>
    <t>WASHING MACHINE</t>
  </si>
  <si>
    <t>CAMERA</t>
  </si>
  <si>
    <t>PHILLIPS</t>
  </si>
  <si>
    <t>AC</t>
  </si>
  <si>
    <t>DISCOUNT</t>
  </si>
  <si>
    <t>TOTAL COST</t>
  </si>
  <si>
    <t>MRP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</si>
</sst>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2" tint="-0.89999084444715716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3" xfId="0" applyBorder="1"/>
    <xf numFmtId="14" fontId="0" fillId="6" borderId="2" xfId="0" applyNumberFormat="1" applyFill="1" applyBorder="1"/>
    <xf numFmtId="0" fontId="0" fillId="6" borderId="2" xfId="0" applyFill="1" applyBorder="1"/>
    <xf numFmtId="0" fontId="5" fillId="5" borderId="0" xfId="0" applyFont="1" applyFill="1"/>
    <xf numFmtId="0" fontId="4" fillId="6" borderId="2" xfId="0" applyFont="1" applyFill="1" applyBorder="1"/>
    <xf numFmtId="0" fontId="6" fillId="0" borderId="0" xfId="0" applyFont="1"/>
    <xf numFmtId="0" fontId="7" fillId="0" borderId="0" xfId="0" applyFont="1"/>
    <xf numFmtId="0" fontId="0" fillId="7" borderId="2" xfId="0" applyFill="1" applyBorder="1"/>
    <xf numFmtId="0" fontId="0" fillId="7" borderId="0" xfId="0" applyFill="1"/>
    <xf numFmtId="0" fontId="0" fillId="8" borderId="2" xfId="0" applyFill="1" applyBorder="1"/>
    <xf numFmtId="0" fontId="0" fillId="8" borderId="4" xfId="0" applyFill="1" applyBorder="1"/>
    <xf numFmtId="0" fontId="0" fillId="0" borderId="4" xfId="0" applyBorder="1"/>
    <xf numFmtId="0" fontId="2" fillId="3" borderId="1" xfId="2" applyBorder="1"/>
    <xf numFmtId="0" fontId="1" fillId="2" borderId="0" xfId="1"/>
    <xf numFmtId="0" fontId="3" fillId="4" borderId="0" xfId="3"/>
    <xf numFmtId="0" fontId="0" fillId="9" borderId="2" xfId="0" applyFill="1" applyBorder="1"/>
    <xf numFmtId="0" fontId="0" fillId="10" borderId="2" xfId="0" applyFill="1" applyBorder="1"/>
    <xf numFmtId="0" fontId="0" fillId="10" borderId="3" xfId="0" applyFill="1" applyBorder="1"/>
    <xf numFmtId="0" fontId="8" fillId="0" borderId="2" xfId="0" applyFont="1" applyBorder="1"/>
    <xf numFmtId="20" fontId="9" fillId="0" borderId="2" xfId="0" applyNumberFormat="1" applyFont="1" applyBorder="1"/>
    <xf numFmtId="14" fontId="9" fillId="0" borderId="2" xfId="0" applyNumberFormat="1" applyFont="1" applyBorder="1"/>
    <xf numFmtId="0" fontId="9" fillId="0" borderId="2" xfId="0" applyFont="1" applyBorder="1"/>
    <xf numFmtId="0" fontId="10" fillId="0" borderId="0" xfId="0" applyFont="1"/>
    <xf numFmtId="0" fontId="8" fillId="0" borderId="0" xfId="0" applyFont="1"/>
    <xf numFmtId="0" fontId="0" fillId="11" borderId="2" xfId="0" applyFill="1" applyBorder="1"/>
    <xf numFmtId="9" fontId="0" fillId="0" borderId="2" xfId="0" applyNumberFormat="1" applyBorder="1"/>
    <xf numFmtId="0" fontId="0" fillId="12" borderId="0" xfId="0" applyFill="1"/>
    <xf numFmtId="0" fontId="0" fillId="11" borderId="0" xfId="0" applyFill="1"/>
    <xf numFmtId="0" fontId="0" fillId="12" borderId="2" xfId="0" applyFill="1" applyBorder="1"/>
    <xf numFmtId="14" fontId="0" fillId="0" borderId="2" xfId="0" applyNumberFormat="1" applyBorder="1"/>
    <xf numFmtId="22" fontId="0" fillId="0" borderId="2" xfId="0" applyNumberFormat="1" applyBorder="1"/>
    <xf numFmtId="164" fontId="0" fillId="0" borderId="2" xfId="0" applyNumberFormat="1" applyBorder="1"/>
    <xf numFmtId="0" fontId="0" fillId="14" borderId="2" xfId="0" applyFill="1" applyBorder="1"/>
    <xf numFmtId="0" fontId="0" fillId="15" borderId="2" xfId="0" applyFill="1" applyBorder="1"/>
    <xf numFmtId="14" fontId="0" fillId="15" borderId="2" xfId="0" applyNumberFormat="1" applyFill="1" applyBorder="1"/>
    <xf numFmtId="0" fontId="0" fillId="14" borderId="0" xfId="0" applyFill="1"/>
    <xf numFmtId="0" fontId="0" fillId="13" borderId="2" xfId="0" applyFill="1" applyBorder="1"/>
    <xf numFmtId="0" fontId="0" fillId="16" borderId="2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17" borderId="2" xfId="0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border outline="0"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Content Graph for  Name vs </a:t>
            </a:r>
            <a:r>
              <a:rPr lang="en-IN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Salary</a:t>
            </a: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[1]Sheet1!$D$20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[1]Sheet1!$D$21:$D$29</c:f>
              <c:numCache>
                <c:formatCode>General</c:formatCode>
                <c:ptCount val="9"/>
                <c:pt idx="0">
                  <c:v>95000</c:v>
                </c:pt>
                <c:pt idx="1">
                  <c:v>75000</c:v>
                </c:pt>
                <c:pt idx="2">
                  <c:v>20000</c:v>
                </c:pt>
                <c:pt idx="3">
                  <c:v>50000</c:v>
                </c:pt>
                <c:pt idx="4">
                  <c:v>45000</c:v>
                </c:pt>
                <c:pt idx="5">
                  <c:v>46000</c:v>
                </c:pt>
                <c:pt idx="6">
                  <c:v>35000</c:v>
                </c:pt>
                <c:pt idx="7">
                  <c:v>25000</c:v>
                </c:pt>
                <c:pt idx="8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0E5-AC3F-EE34CF6FCF7B}"/>
            </c:ext>
          </c:extLst>
        </c:ser>
        <c:ser>
          <c:idx val="1"/>
          <c:order val="1"/>
          <c:tx>
            <c:strRef>
              <c:f>[1]Sheet1!$E$20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[1]Sheet1!$E$21:$E$29</c:f>
              <c:numCache>
                <c:formatCode>General</c:formatCode>
                <c:ptCount val="9"/>
                <c:pt idx="0">
                  <c:v>2850</c:v>
                </c:pt>
                <c:pt idx="1">
                  <c:v>2250</c:v>
                </c:pt>
                <c:pt idx="2">
                  <c:v>600</c:v>
                </c:pt>
                <c:pt idx="3">
                  <c:v>1500</c:v>
                </c:pt>
                <c:pt idx="4">
                  <c:v>1350</c:v>
                </c:pt>
                <c:pt idx="5">
                  <c:v>1380</c:v>
                </c:pt>
                <c:pt idx="6">
                  <c:v>1050</c:v>
                </c:pt>
                <c:pt idx="7">
                  <c:v>750</c:v>
                </c:pt>
                <c:pt idx="8">
                  <c:v>2550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0-40E5-AC3F-EE34CF6FCF7B}"/>
            </c:ext>
          </c:extLst>
        </c:ser>
        <c:ser>
          <c:idx val="2"/>
          <c:order val="2"/>
          <c:tx>
            <c:strRef>
              <c:f>[1]Sheet1!$F$20</c:f>
              <c:strCache>
                <c:ptCount val="1"/>
                <c:pt idx="0">
                  <c:v>HRA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[1]Sheet1!$F$21:$F$29</c:f>
              <c:numCache>
                <c:formatCode>General</c:formatCode>
                <c:ptCount val="9"/>
                <c:pt idx="0">
                  <c:v>4750</c:v>
                </c:pt>
                <c:pt idx="1">
                  <c:v>3750</c:v>
                </c:pt>
                <c:pt idx="2">
                  <c:v>1000</c:v>
                </c:pt>
                <c:pt idx="3">
                  <c:v>2500</c:v>
                </c:pt>
                <c:pt idx="4">
                  <c:v>2250</c:v>
                </c:pt>
                <c:pt idx="5">
                  <c:v>2300</c:v>
                </c:pt>
                <c:pt idx="6">
                  <c:v>1750</c:v>
                </c:pt>
                <c:pt idx="7">
                  <c:v>1250</c:v>
                </c:pt>
                <c:pt idx="8">
                  <c:v>4250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0-40E5-AC3F-EE34CF6FCF7B}"/>
            </c:ext>
          </c:extLst>
        </c:ser>
        <c:ser>
          <c:idx val="3"/>
          <c:order val="3"/>
          <c:tx>
            <c:strRef>
              <c:f>[1]Sheet1!$G$20</c:f>
              <c:strCache>
                <c:ptCount val="1"/>
                <c:pt idx="0">
                  <c:v>GROSS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[1]Sheet1!$G$21:$G$29</c:f>
              <c:numCache>
                <c:formatCode>General</c:formatCode>
                <c:ptCount val="9"/>
                <c:pt idx="0">
                  <c:v>102600</c:v>
                </c:pt>
                <c:pt idx="1">
                  <c:v>81000</c:v>
                </c:pt>
                <c:pt idx="2">
                  <c:v>21600</c:v>
                </c:pt>
                <c:pt idx="3">
                  <c:v>54000</c:v>
                </c:pt>
                <c:pt idx="4">
                  <c:v>48600</c:v>
                </c:pt>
                <c:pt idx="5">
                  <c:v>49680</c:v>
                </c:pt>
                <c:pt idx="6">
                  <c:v>37800</c:v>
                </c:pt>
                <c:pt idx="7">
                  <c:v>27000</c:v>
                </c:pt>
                <c:pt idx="8">
                  <c:v>91800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0-40E5-AC3F-EE34CF6FCF7B}"/>
            </c:ext>
          </c:extLst>
        </c:ser>
        <c:ser>
          <c:idx val="4"/>
          <c:order val="4"/>
          <c:tx>
            <c:strRef>
              <c:f>[1]Sheet1!$H$20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[1]Sheet1!$H$21:$H$29</c:f>
              <c:numCache>
                <c:formatCode>General</c:formatCode>
                <c:ptCount val="9"/>
                <c:pt idx="0">
                  <c:v>5130</c:v>
                </c:pt>
                <c:pt idx="1">
                  <c:v>4050</c:v>
                </c:pt>
                <c:pt idx="2">
                  <c:v>1080</c:v>
                </c:pt>
                <c:pt idx="3">
                  <c:v>2700</c:v>
                </c:pt>
                <c:pt idx="4">
                  <c:v>2430</c:v>
                </c:pt>
                <c:pt idx="5">
                  <c:v>2484</c:v>
                </c:pt>
                <c:pt idx="6">
                  <c:v>1890</c:v>
                </c:pt>
                <c:pt idx="7">
                  <c:v>1350</c:v>
                </c:pt>
                <c:pt idx="8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0-40E5-AC3F-EE34CF6FCF7B}"/>
            </c:ext>
          </c:extLst>
        </c:ser>
        <c:ser>
          <c:idx val="5"/>
          <c:order val="5"/>
          <c:tx>
            <c:strRef>
              <c:f>[1]Sheet1!$I$20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[1]Sheet1!$A$21:$C$29</c:f>
              <c:multiLvlStrCache>
                <c:ptCount val="9"/>
                <c:lvl>
                  <c:pt idx="0">
                    <c:v>Manager</c:v>
                  </c:pt>
                  <c:pt idx="1">
                    <c:v>software engg</c:v>
                  </c:pt>
                  <c:pt idx="2">
                    <c:v>cleark</c:v>
                  </c:pt>
                  <c:pt idx="3">
                    <c:v>junior software</c:v>
                  </c:pt>
                  <c:pt idx="4">
                    <c:v>hr</c:v>
                  </c:pt>
                  <c:pt idx="5">
                    <c:v>IT</c:v>
                  </c:pt>
                  <c:pt idx="6">
                    <c:v>NON IT</c:v>
                  </c:pt>
                  <c:pt idx="7">
                    <c:v>SUPPORT</c:v>
                  </c:pt>
                  <c:pt idx="8">
                    <c:v>TTEAM LEAD</c:v>
                  </c:pt>
                </c:lvl>
                <c:lvl>
                  <c:pt idx="0">
                    <c:v>Akhilesh</c:v>
                  </c:pt>
                  <c:pt idx="1">
                    <c:v>Ruchi</c:v>
                  </c:pt>
                  <c:pt idx="2">
                    <c:v>Bhawna</c:v>
                  </c:pt>
                  <c:pt idx="3">
                    <c:v>Isha</c:v>
                  </c:pt>
                  <c:pt idx="4">
                    <c:v>Chetan</c:v>
                  </c:pt>
                  <c:pt idx="5">
                    <c:v>Neeti</c:v>
                  </c:pt>
                  <c:pt idx="6">
                    <c:v>Chanchal</c:v>
                  </c:pt>
                  <c:pt idx="7">
                    <c:v>Preeti</c:v>
                  </c:pt>
                  <c:pt idx="8">
                    <c:v>Richa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[1]Sheet1!$I$21:$I$29</c:f>
              <c:numCache>
                <c:formatCode>General</c:formatCode>
                <c:ptCount val="9"/>
                <c:pt idx="0">
                  <c:v>97470</c:v>
                </c:pt>
                <c:pt idx="1">
                  <c:v>76950</c:v>
                </c:pt>
                <c:pt idx="2">
                  <c:v>20520</c:v>
                </c:pt>
                <c:pt idx="3">
                  <c:v>51300</c:v>
                </c:pt>
                <c:pt idx="4">
                  <c:v>46170</c:v>
                </c:pt>
                <c:pt idx="5">
                  <c:v>47196</c:v>
                </c:pt>
                <c:pt idx="6">
                  <c:v>35910</c:v>
                </c:pt>
                <c:pt idx="7">
                  <c:v>25650</c:v>
                </c:pt>
                <c:pt idx="8">
                  <c:v>87210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0-40E5-AC3F-EE34CF6FC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058255"/>
        <c:axId val="1309447567"/>
      </c:barChart>
      <c:catAx>
        <c:axId val="2091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447567"/>
        <c:crosses val="autoZero"/>
        <c:auto val="1"/>
        <c:lblAlgn val="ctr"/>
        <c:lblOffset val="100"/>
        <c:noMultiLvlLbl val="0"/>
      </c:catAx>
      <c:valAx>
        <c:axId val="13094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[PRGMS.xlsx]Summary!PivotTable2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Sum of 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Summary!$I$4:$I$6</c:f>
              <c:strCache>
                <c:ptCount val="2"/>
                <c:pt idx="0">
                  <c:v>Total Sales</c:v>
                </c:pt>
                <c:pt idx="1">
                  <c:v>Total Units Sold</c:v>
                </c:pt>
              </c:strCache>
            </c:strRef>
          </c:cat>
          <c:val>
            <c:numRef>
              <c:f>Summary!$J$4:$J$6</c:f>
              <c:numCache>
                <c:formatCode>General</c:formatCode>
                <c:ptCount val="2"/>
                <c:pt idx="0">
                  <c:v>135500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6-4A3E-9570-811F3D5E7E37}"/>
            </c:ext>
          </c:extLst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Sum of 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Summary!$I$4:$I$6</c:f>
              <c:strCache>
                <c:ptCount val="2"/>
                <c:pt idx="0">
                  <c:v>Total Sales</c:v>
                </c:pt>
                <c:pt idx="1">
                  <c:v>Total Units Sold</c:v>
                </c:pt>
              </c:strCache>
            </c:strRef>
          </c:cat>
          <c:val>
            <c:numRef>
              <c:f>Summary!$K$4:$K$6</c:f>
              <c:numCache>
                <c:formatCode>General</c:formatCode>
                <c:ptCount val="2"/>
                <c:pt idx="0">
                  <c:v>8300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6-4A3E-9570-811F3D5E7E37}"/>
            </c:ext>
          </c:extLst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Summary!$I$4:$I$6</c:f>
              <c:strCache>
                <c:ptCount val="2"/>
                <c:pt idx="0">
                  <c:v>Total Sales</c:v>
                </c:pt>
                <c:pt idx="1">
                  <c:v>Total Units Sold</c:v>
                </c:pt>
              </c:strCache>
            </c:strRef>
          </c:cat>
          <c:val>
            <c:numRef>
              <c:f>Summary!$L$4:$L$6</c:f>
              <c:numCache>
                <c:formatCode>General</c:formatCode>
                <c:ptCount val="2"/>
                <c:pt idx="0">
                  <c:v>143800</c:v>
                </c:pt>
                <c:pt idx="1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6-4A3E-9570-811F3D5E7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36479"/>
        <c:axId val="48449439"/>
      </c:barChart>
      <c:catAx>
        <c:axId val="4843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9439"/>
        <c:crosses val="autoZero"/>
        <c:auto val="1"/>
        <c:lblAlgn val="ctr"/>
        <c:lblOffset val="100"/>
        <c:noMultiLvlLbl val="0"/>
      </c:catAx>
      <c:valAx>
        <c:axId val="484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program9!$A$3:$B$3</c:f>
              <c:strCache>
                <c:ptCount val="2"/>
                <c:pt idx="0">
                  <c:v>1</c:v>
                </c:pt>
                <c:pt idx="1">
                  <c:v>rohn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program9!$C$3:$J$3</c:f>
              <c:numCache>
                <c:formatCode>General</c:formatCode>
                <c:ptCount val="8"/>
                <c:pt idx="0">
                  <c:v>45000</c:v>
                </c:pt>
                <c:pt idx="1">
                  <c:v>3600</c:v>
                </c:pt>
                <c:pt idx="2">
                  <c:v>3600</c:v>
                </c:pt>
                <c:pt idx="3">
                  <c:v>450</c:v>
                </c:pt>
                <c:pt idx="4">
                  <c:v>52650</c:v>
                </c:pt>
                <c:pt idx="5">
                  <c:v>5265</c:v>
                </c:pt>
                <c:pt idx="6">
                  <c:v>5265</c:v>
                </c:pt>
                <c:pt idx="7">
                  <c:v>42120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0-4113-B288-E2E267224136}"/>
            </c:ext>
          </c:extLst>
        </c:ser>
        <c:ser>
          <c:idx val="1"/>
          <c:order val="1"/>
          <c:tx>
            <c:strRef>
              <c:f>program9!$A$4:$B$4</c:f>
              <c:strCache>
                <c:ptCount val="2"/>
                <c:pt idx="0">
                  <c:v>2</c:v>
                </c:pt>
                <c:pt idx="1">
                  <c:v>jack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program9!$C$4:$J$4</c:f>
              <c:numCache>
                <c:formatCode>General</c:formatCode>
                <c:ptCount val="8"/>
                <c:pt idx="0">
                  <c:v>76000</c:v>
                </c:pt>
                <c:pt idx="1">
                  <c:v>6080</c:v>
                </c:pt>
                <c:pt idx="2">
                  <c:v>6080</c:v>
                </c:pt>
                <c:pt idx="3">
                  <c:v>760</c:v>
                </c:pt>
                <c:pt idx="4">
                  <c:v>88920</c:v>
                </c:pt>
                <c:pt idx="5">
                  <c:v>8892</c:v>
                </c:pt>
                <c:pt idx="6">
                  <c:v>8892</c:v>
                </c:pt>
                <c:pt idx="7">
                  <c:v>71136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0-4113-B288-E2E267224136}"/>
            </c:ext>
          </c:extLst>
        </c:ser>
        <c:ser>
          <c:idx val="2"/>
          <c:order val="2"/>
          <c:tx>
            <c:strRef>
              <c:f>program9!$A$5:$B$5</c:f>
              <c:strCache>
                <c:ptCount val="2"/>
                <c:pt idx="0">
                  <c:v>3</c:v>
                </c:pt>
                <c:pt idx="1">
                  <c:v>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program9!$C$5:$J$5</c:f>
              <c:numCache>
                <c:formatCode>General</c:formatCode>
                <c:ptCount val="8"/>
                <c:pt idx="0">
                  <c:v>87000</c:v>
                </c:pt>
                <c:pt idx="1">
                  <c:v>6960</c:v>
                </c:pt>
                <c:pt idx="2">
                  <c:v>6960</c:v>
                </c:pt>
                <c:pt idx="3">
                  <c:v>870</c:v>
                </c:pt>
                <c:pt idx="4">
                  <c:v>101790</c:v>
                </c:pt>
                <c:pt idx="5">
                  <c:v>10179</c:v>
                </c:pt>
                <c:pt idx="6">
                  <c:v>10179</c:v>
                </c:pt>
                <c:pt idx="7">
                  <c:v>81432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0-4113-B288-E2E267224136}"/>
            </c:ext>
          </c:extLst>
        </c:ser>
        <c:ser>
          <c:idx val="3"/>
          <c:order val="3"/>
          <c:tx>
            <c:strRef>
              <c:f>program9!$A$6:$B$6</c:f>
              <c:strCache>
                <c:ptCount val="2"/>
                <c:pt idx="0">
                  <c:v>4</c:v>
                </c:pt>
                <c:pt idx="1">
                  <c:v>sachin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program9!$C$6:$J$6</c:f>
              <c:numCache>
                <c:formatCode>General</c:formatCode>
                <c:ptCount val="8"/>
                <c:pt idx="0">
                  <c:v>89700</c:v>
                </c:pt>
                <c:pt idx="1">
                  <c:v>7176</c:v>
                </c:pt>
                <c:pt idx="2">
                  <c:v>7176</c:v>
                </c:pt>
                <c:pt idx="3">
                  <c:v>897</c:v>
                </c:pt>
                <c:pt idx="4">
                  <c:v>104949</c:v>
                </c:pt>
                <c:pt idx="5">
                  <c:v>10494.900000000001</c:v>
                </c:pt>
                <c:pt idx="6">
                  <c:v>10494.900000000001</c:v>
                </c:pt>
                <c:pt idx="7">
                  <c:v>83959.200000000012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0-4113-B288-E2E267224136}"/>
            </c:ext>
          </c:extLst>
        </c:ser>
        <c:ser>
          <c:idx val="4"/>
          <c:order val="4"/>
          <c:tx>
            <c:strRef>
              <c:f>program9!$A$7:$B$7</c:f>
              <c:strCache>
                <c:ptCount val="2"/>
                <c:pt idx="0">
                  <c:v>5</c:v>
                </c:pt>
                <c:pt idx="1">
                  <c:v>dhoni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program9!$C$7:$J$7</c:f>
              <c:numCache>
                <c:formatCode>General</c:formatCode>
                <c:ptCount val="8"/>
                <c:pt idx="0">
                  <c:v>79000</c:v>
                </c:pt>
                <c:pt idx="1">
                  <c:v>6320</c:v>
                </c:pt>
                <c:pt idx="2">
                  <c:v>6320</c:v>
                </c:pt>
                <c:pt idx="3">
                  <c:v>790</c:v>
                </c:pt>
                <c:pt idx="4">
                  <c:v>92430</c:v>
                </c:pt>
                <c:pt idx="5">
                  <c:v>9243</c:v>
                </c:pt>
                <c:pt idx="6">
                  <c:v>9243</c:v>
                </c:pt>
                <c:pt idx="7">
                  <c:v>73944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0-4113-B288-E2E267224136}"/>
            </c:ext>
          </c:extLst>
        </c:ser>
        <c:ser>
          <c:idx val="5"/>
          <c:order val="5"/>
          <c:tx>
            <c:strRef>
              <c:f>program9!$A$8:$B$8</c:f>
              <c:strCache>
                <c:ptCount val="2"/>
                <c:pt idx="0">
                  <c:v>6</c:v>
                </c:pt>
                <c:pt idx="1">
                  <c:v>Rachin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program9!$C$2:$J$2</c:f>
              <c:strCache>
                <c:ptCount val="8"/>
                <c:pt idx="0">
                  <c:v>BasicPay(NP)</c:v>
                </c:pt>
                <c:pt idx="1">
                  <c:v>Traveling allowance(TA)</c:v>
                </c:pt>
                <c:pt idx="2">
                  <c:v>DearnessAllowance(DA)</c:v>
                </c:pt>
                <c:pt idx="3">
                  <c:v>house rent allowance(HRA)</c:v>
                </c:pt>
                <c:pt idx="4">
                  <c:v>gross salaray</c:v>
                </c:pt>
                <c:pt idx="5">
                  <c:v>income tax</c:v>
                </c:pt>
                <c:pt idx="6">
                  <c:v>provident funds</c:v>
                </c:pt>
                <c:pt idx="7">
                  <c:v>netpay</c:v>
                </c:pt>
              </c:strCache>
            </c:strRef>
          </c:cat>
          <c:val>
            <c:numRef>
              <c:f>program9!$C$8:$J$8</c:f>
              <c:numCache>
                <c:formatCode>General</c:formatCode>
                <c:ptCount val="8"/>
                <c:pt idx="0">
                  <c:v>99000</c:v>
                </c:pt>
                <c:pt idx="1">
                  <c:v>7920</c:v>
                </c:pt>
                <c:pt idx="2">
                  <c:v>7920</c:v>
                </c:pt>
                <c:pt idx="3">
                  <c:v>990</c:v>
                </c:pt>
                <c:pt idx="4">
                  <c:v>115830</c:v>
                </c:pt>
                <c:pt idx="5">
                  <c:v>11583</c:v>
                </c:pt>
                <c:pt idx="6">
                  <c:v>11583</c:v>
                </c:pt>
                <c:pt idx="7">
                  <c:v>92664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0-4113-B288-E2E267224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9993424"/>
        <c:axId val="979991984"/>
      </c:barChart>
      <c:catAx>
        <c:axId val="9799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91984"/>
        <c:crosses val="autoZero"/>
        <c:auto val="1"/>
        <c:lblAlgn val="ctr"/>
        <c:lblOffset val="100"/>
        <c:noMultiLvlLbl val="0"/>
      </c:catAx>
      <c:valAx>
        <c:axId val="97999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SHEET!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program10!$D$1</c:f>
              <c:strCache>
                <c:ptCount val="1"/>
                <c:pt idx="0">
                  <c:v>MRP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program10!$A$2:$C$6</c:f>
              <c:multiLvlStrCache>
                <c:ptCount val="5"/>
                <c:lvl>
                  <c:pt idx="0">
                    <c:v>MOBILE</c:v>
                  </c:pt>
                  <c:pt idx="1">
                    <c:v>WASHING MACHINE</c:v>
                  </c:pt>
                  <c:pt idx="2">
                    <c:v>CAMERA</c:v>
                  </c:pt>
                  <c:pt idx="3">
                    <c:v>LAPTOP</c:v>
                  </c:pt>
                  <c:pt idx="4">
                    <c:v>AC</c:v>
                  </c:pt>
                </c:lvl>
                <c:lvl>
                  <c:pt idx="0">
                    <c:v>SUMSUNG</c:v>
                  </c:pt>
                  <c:pt idx="1">
                    <c:v>WHIRLPOOL</c:v>
                  </c:pt>
                  <c:pt idx="2">
                    <c:v>SONY</c:v>
                  </c:pt>
                  <c:pt idx="3">
                    <c:v>DELL</c:v>
                  </c:pt>
                  <c:pt idx="4">
                    <c:v>PHILLIPS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program10!$D$2:$D$6</c:f>
              <c:numCache>
                <c:formatCode>General</c:formatCode>
                <c:ptCount val="5"/>
                <c:pt idx="0">
                  <c:v>25000</c:v>
                </c:pt>
                <c:pt idx="1">
                  <c:v>65000</c:v>
                </c:pt>
                <c:pt idx="2">
                  <c:v>87000</c:v>
                </c:pt>
                <c:pt idx="3">
                  <c:v>67000</c:v>
                </c:pt>
                <c:pt idx="4">
                  <c:v>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E09-9211-9444A1AC2D28}"/>
            </c:ext>
          </c:extLst>
        </c:ser>
        <c:ser>
          <c:idx val="1"/>
          <c:order val="1"/>
          <c:tx>
            <c:strRef>
              <c:f>program10!$E$1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program10!$A$2:$C$6</c:f>
              <c:multiLvlStrCache>
                <c:ptCount val="5"/>
                <c:lvl>
                  <c:pt idx="0">
                    <c:v>MOBILE</c:v>
                  </c:pt>
                  <c:pt idx="1">
                    <c:v>WASHING MACHINE</c:v>
                  </c:pt>
                  <c:pt idx="2">
                    <c:v>CAMERA</c:v>
                  </c:pt>
                  <c:pt idx="3">
                    <c:v>LAPTOP</c:v>
                  </c:pt>
                  <c:pt idx="4">
                    <c:v>AC</c:v>
                  </c:pt>
                </c:lvl>
                <c:lvl>
                  <c:pt idx="0">
                    <c:v>SUMSUNG</c:v>
                  </c:pt>
                  <c:pt idx="1">
                    <c:v>WHIRLPOOL</c:v>
                  </c:pt>
                  <c:pt idx="2">
                    <c:v>SONY</c:v>
                  </c:pt>
                  <c:pt idx="3">
                    <c:v>DELL</c:v>
                  </c:pt>
                  <c:pt idx="4">
                    <c:v>PHILLIPS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program10!$E$2:$E$6</c:f>
              <c:numCache>
                <c:formatCode>0%</c:formatCode>
                <c:ptCount val="5"/>
                <c:pt idx="0">
                  <c:v>0.1</c:v>
                </c:pt>
                <c:pt idx="1">
                  <c:v>0.19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1-4E09-9211-9444A1AC2D28}"/>
            </c:ext>
          </c:extLst>
        </c:ser>
        <c:ser>
          <c:idx val="2"/>
          <c:order val="2"/>
          <c:tx>
            <c:strRef>
              <c:f>program10!$F$1</c:f>
              <c:strCache>
                <c:ptCount val="1"/>
                <c:pt idx="0">
                  <c:v>COST AFTR % OF DISCOUNT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program10!$A$2:$C$6</c:f>
              <c:multiLvlStrCache>
                <c:ptCount val="5"/>
                <c:lvl>
                  <c:pt idx="0">
                    <c:v>MOBILE</c:v>
                  </c:pt>
                  <c:pt idx="1">
                    <c:v>WASHING MACHINE</c:v>
                  </c:pt>
                  <c:pt idx="2">
                    <c:v>CAMERA</c:v>
                  </c:pt>
                  <c:pt idx="3">
                    <c:v>LAPTOP</c:v>
                  </c:pt>
                  <c:pt idx="4">
                    <c:v>AC</c:v>
                  </c:pt>
                </c:lvl>
                <c:lvl>
                  <c:pt idx="0">
                    <c:v>SUMSUNG</c:v>
                  </c:pt>
                  <c:pt idx="1">
                    <c:v>WHIRLPOOL</c:v>
                  </c:pt>
                  <c:pt idx="2">
                    <c:v>SONY</c:v>
                  </c:pt>
                  <c:pt idx="3">
                    <c:v>DELL</c:v>
                  </c:pt>
                  <c:pt idx="4">
                    <c:v>PHILLIPS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program10!$F$2:$F$6</c:f>
              <c:numCache>
                <c:formatCode>General</c:formatCode>
                <c:ptCount val="5"/>
                <c:pt idx="0">
                  <c:v>24999.75</c:v>
                </c:pt>
                <c:pt idx="1">
                  <c:v>64998.764999999999</c:v>
                </c:pt>
                <c:pt idx="2">
                  <c:v>86997.39</c:v>
                </c:pt>
                <c:pt idx="3">
                  <c:v>66998.66</c:v>
                </c:pt>
                <c:pt idx="4">
                  <c:v>33999.660000000003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1-4E09-9211-9444A1AC2D28}"/>
            </c:ext>
          </c:extLst>
        </c:ser>
        <c:ser>
          <c:idx val="3"/>
          <c:order val="3"/>
          <c:tx>
            <c:strRef>
              <c:f>program10!$G$1</c:f>
              <c:strCache>
                <c:ptCount val="1"/>
                <c:pt idx="0">
                  <c:v>DATE OF PURCHASE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program10!$A$2:$C$6</c:f>
              <c:multiLvlStrCache>
                <c:ptCount val="5"/>
                <c:lvl>
                  <c:pt idx="0">
                    <c:v>MOBILE</c:v>
                  </c:pt>
                  <c:pt idx="1">
                    <c:v>WASHING MACHINE</c:v>
                  </c:pt>
                  <c:pt idx="2">
                    <c:v>CAMERA</c:v>
                  </c:pt>
                  <c:pt idx="3">
                    <c:v>LAPTOP</c:v>
                  </c:pt>
                  <c:pt idx="4">
                    <c:v>AC</c:v>
                  </c:pt>
                </c:lvl>
                <c:lvl>
                  <c:pt idx="0">
                    <c:v>SUMSUNG</c:v>
                  </c:pt>
                  <c:pt idx="1">
                    <c:v>WHIRLPOOL</c:v>
                  </c:pt>
                  <c:pt idx="2">
                    <c:v>SONY</c:v>
                  </c:pt>
                  <c:pt idx="3">
                    <c:v>DELL</c:v>
                  </c:pt>
                  <c:pt idx="4">
                    <c:v>PHILLIPS</c:v>
                  </c:pt>
                </c:lvl>
                <c:lvl>
                  <c:pt idx="0">
                    <c:v>C001</c:v>
                  </c:pt>
                  <c:pt idx="1">
                    <c:v>C002</c:v>
                  </c:pt>
                  <c:pt idx="2">
                    <c:v>C003</c:v>
                  </c:pt>
                  <c:pt idx="3">
                    <c:v>C004</c:v>
                  </c:pt>
                  <c:pt idx="4">
                    <c:v>C005</c:v>
                  </c:pt>
                </c:lvl>
              </c:multiLvlStrCache>
            </c:multiLvlStrRef>
          </c:cat>
          <c:val>
            <c:numRef>
              <c:f>program10!$G$2:$G$6</c:f>
              <c:numCache>
                <c:formatCode>m/d/yyyy</c:formatCode>
                <c:ptCount val="5"/>
                <c:pt idx="0">
                  <c:v>55104</c:v>
                </c:pt>
                <c:pt idx="1">
                  <c:v>55105</c:v>
                </c:pt>
                <c:pt idx="2">
                  <c:v>55106</c:v>
                </c:pt>
                <c:pt idx="3">
                  <c:v>55107</c:v>
                </c:pt>
                <c:pt idx="4">
                  <c:v>55108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1-4E09-9211-9444A1AC2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5962976"/>
        <c:axId val="1105965376"/>
      </c:barChart>
      <c:catAx>
        <c:axId val="11059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65376"/>
        <c:crosses val="autoZero"/>
        <c:auto val="1"/>
        <c:lblAlgn val="ctr"/>
        <c:lblOffset val="100"/>
        <c:noMultiLvlLbl val="0"/>
      </c:catAx>
      <c:valAx>
        <c:axId val="11059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341779</xdr:colOff>
      <xdr:row>7</xdr:row>
      <xdr:rowOff>1119</xdr:rowOff>
    </xdr:from>
    <xdr:to>
      <xdr:col>22</xdr:col>
      <xdr:colOff>392206</xdr:colOff>
      <xdr:row>24</xdr:row>
      <xdr:rowOff>112057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B49BD-AA54-419D-8E82-E75C36A7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6</xdr:row>
      <xdr:rowOff>147637</xdr:rowOff>
    </xdr:from>
    <xdr:to>
      <xdr:col>12</xdr:col>
      <xdr:colOff>342900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96CCD-05A8-35C5-AAAD-D6A1A4AE1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31363</xdr:colOff>
      <xdr:row>11</xdr:row>
      <xdr:rowOff>28110</xdr:rowOff>
    </xdr:from>
    <xdr:to>
      <xdr:col>8</xdr:col>
      <xdr:colOff>816595</xdr:colOff>
      <xdr:row>25</xdr:row>
      <xdr:rowOff>169359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0015E-38DE-E54B-0FB0-7F5A33C9F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1171575</xdr:colOff>
      <xdr:row>7</xdr:row>
      <xdr:rowOff>52387</xdr:rowOff>
    </xdr:from>
    <xdr:to>
      <xdr:col>10</xdr:col>
      <xdr:colOff>200025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FB87F-4CAF-57BF-BC67-57D11DD70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1CE23CS121\P2.xlsx" TargetMode="External"/><Relationship Id="rId1" Type="http://schemas.openxmlformats.org/officeDocument/2006/relationships/externalLinkPath" Target="P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0">
          <cell r="D20" t="str">
            <v>Basic Salary</v>
          </cell>
          <cell r="E20" t="str">
            <v>DA</v>
          </cell>
          <cell r="F20" t="str">
            <v>HRA</v>
          </cell>
          <cell r="G20" t="str">
            <v>GROSS SALARY</v>
          </cell>
          <cell r="H20" t="str">
            <v>TAX</v>
          </cell>
          <cell r="I20" t="str">
            <v>Net Salary</v>
          </cell>
        </row>
        <row r="21">
          <cell r="A21">
            <v>1</v>
          </cell>
          <cell r="B21" t="str">
            <v>Akhilesh</v>
          </cell>
          <cell r="C21" t="str">
            <v>Manager</v>
          </cell>
          <cell r="D21">
            <v>95000</v>
          </cell>
          <cell r="E21">
            <v>2850</v>
          </cell>
          <cell r="F21">
            <v>4750</v>
          </cell>
          <cell r="G21">
            <v>102600</v>
          </cell>
          <cell r="H21">
            <v>5130</v>
          </cell>
          <cell r="I21">
            <v>97470</v>
          </cell>
        </row>
        <row r="22">
          <cell r="A22">
            <v>2</v>
          </cell>
          <cell r="B22" t="str">
            <v>Ruchi</v>
          </cell>
          <cell r="C22" t="str">
            <v>software engg</v>
          </cell>
          <cell r="D22">
            <v>75000</v>
          </cell>
          <cell r="E22">
            <v>2250</v>
          </cell>
          <cell r="F22">
            <v>3750</v>
          </cell>
          <cell r="G22">
            <v>81000</v>
          </cell>
          <cell r="H22">
            <v>4050</v>
          </cell>
          <cell r="I22">
            <v>76950</v>
          </cell>
        </row>
        <row r="23">
          <cell r="A23">
            <v>3</v>
          </cell>
          <cell r="B23" t="str">
            <v>Bhawna</v>
          </cell>
          <cell r="C23" t="str">
            <v>cleark</v>
          </cell>
          <cell r="D23">
            <v>20000</v>
          </cell>
          <cell r="E23">
            <v>600</v>
          </cell>
          <cell r="F23">
            <v>1000</v>
          </cell>
          <cell r="G23">
            <v>21600</v>
          </cell>
          <cell r="H23">
            <v>1080</v>
          </cell>
          <cell r="I23">
            <v>20520</v>
          </cell>
        </row>
        <row r="24">
          <cell r="A24">
            <v>4</v>
          </cell>
          <cell r="B24" t="str">
            <v>Isha</v>
          </cell>
          <cell r="C24" t="str">
            <v>junior software</v>
          </cell>
          <cell r="D24">
            <v>50000</v>
          </cell>
          <cell r="E24">
            <v>1500</v>
          </cell>
          <cell r="F24">
            <v>2500</v>
          </cell>
          <cell r="G24">
            <v>54000</v>
          </cell>
          <cell r="H24">
            <v>2700</v>
          </cell>
          <cell r="I24">
            <v>51300</v>
          </cell>
        </row>
        <row r="25">
          <cell r="A25">
            <v>5</v>
          </cell>
          <cell r="B25" t="str">
            <v>Chetan</v>
          </cell>
          <cell r="C25" t="str">
            <v>hr</v>
          </cell>
          <cell r="D25">
            <v>45000</v>
          </cell>
          <cell r="E25">
            <v>1350</v>
          </cell>
          <cell r="F25">
            <v>2250</v>
          </cell>
          <cell r="G25">
            <v>48600</v>
          </cell>
          <cell r="H25">
            <v>2430</v>
          </cell>
          <cell r="I25">
            <v>46170</v>
          </cell>
        </row>
        <row r="26">
          <cell r="A26">
            <v>6</v>
          </cell>
          <cell r="B26" t="str">
            <v>Neeti</v>
          </cell>
          <cell r="C26" t="str">
            <v>IT</v>
          </cell>
          <cell r="D26">
            <v>46000</v>
          </cell>
          <cell r="E26">
            <v>1380</v>
          </cell>
          <cell r="F26">
            <v>2300</v>
          </cell>
          <cell r="G26">
            <v>49680</v>
          </cell>
          <cell r="H26">
            <v>2484</v>
          </cell>
          <cell r="I26">
            <v>47196</v>
          </cell>
        </row>
        <row r="27">
          <cell r="A27">
            <v>7</v>
          </cell>
          <cell r="B27" t="str">
            <v>Chanchal</v>
          </cell>
          <cell r="C27" t="str">
            <v>NON IT</v>
          </cell>
          <cell r="D27">
            <v>35000</v>
          </cell>
          <cell r="E27">
            <v>1050</v>
          </cell>
          <cell r="F27">
            <v>1750</v>
          </cell>
          <cell r="G27">
            <v>37800</v>
          </cell>
          <cell r="H27">
            <v>1890</v>
          </cell>
          <cell r="I27">
            <v>35910</v>
          </cell>
        </row>
        <row r="28">
          <cell r="A28">
            <v>8</v>
          </cell>
          <cell r="B28" t="str">
            <v>Preeti</v>
          </cell>
          <cell r="C28" t="str">
            <v>SUPPORT</v>
          </cell>
          <cell r="D28">
            <v>25000</v>
          </cell>
          <cell r="E28">
            <v>750</v>
          </cell>
          <cell r="F28">
            <v>1250</v>
          </cell>
          <cell r="G28">
            <v>27000</v>
          </cell>
          <cell r="H28">
            <v>1350</v>
          </cell>
          <cell r="I28">
            <v>25650</v>
          </cell>
        </row>
        <row r="29">
          <cell r="A29">
            <v>9</v>
          </cell>
          <cell r="B29" t="str">
            <v>Richa</v>
          </cell>
          <cell r="C29" t="str">
            <v>TTEAM LEAD</v>
          </cell>
          <cell r="D29">
            <v>85000</v>
          </cell>
          <cell r="E29">
            <v>2550</v>
          </cell>
          <cell r="F29">
            <v>4250</v>
          </cell>
          <cell r="G29">
            <v>91800</v>
          </cell>
          <cell r="H29">
            <v>4590</v>
          </cell>
          <cell r="I29">
            <v>87210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ty Engg College" refreshedDate="45610.40552083333" createdVersion="8" refreshedVersion="8" minRefreshableVersion="3" recordCount="2" xr:uid="{A6AD8453-4AF4-46D0-A60C-4787081E83CD}">
  <cacheSource type="worksheet">
    <worksheetSource ref="B3:E5" sheet="Summary"/>
  </cacheSource>
  <cacheFields count="4">
    <cacheField name="Metric" numFmtId="0">
      <sharedItems count="2">
        <s v="Total Units Sold"/>
        <s v="Total Sales"/>
      </sharedItems>
    </cacheField>
    <cacheField name="January" numFmtId="0">
      <sharedItems containsSemiMixedTypes="0" containsString="0" containsNumber="1" containsInteger="1" minValue="325" maxValue="135500"/>
    </cacheField>
    <cacheField name="February" numFmtId="0">
      <sharedItems containsSemiMixedTypes="0" containsString="0" containsNumber="1" containsInteger="1" minValue="520" maxValue="8300"/>
    </cacheField>
    <cacheField name="Grand Total" numFmtId="0">
      <sharedItems containsSemiMixedTypes="0" containsString="0" containsNumber="1" containsInteger="1" minValue="845" maxValue="14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25"/>
    <n v="520"/>
    <n v="845"/>
  </r>
  <r>
    <x v="1"/>
    <n v="135500"/>
    <n v="8300"/>
    <n v="14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F69426-6BB9-4401-B4D8-FFA078F4351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L6" firstHeaderRow="0" firstDataRow="1" firstDataCol="1"/>
  <pivotFields count="4"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uary" fld="1" baseField="0" baseItem="0"/>
    <dataField name="Sum of February" fld="2" baseField="0" baseItem="0"/>
    <dataField name="Sum of Grand Total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BEB3ED-5C83-4D71-8019-3B658A7985D3}" name="Table1" displayName="Table1" ref="A1:M12" totalsRowCount="1" headerRowDxfId="45" dataDxfId="44" tableBorderDxfId="43">
  <autoFilter ref="A1:M11" xr:uid="{5EBEB3ED-5C83-4D71-8019-3B658A7985D3}"/>
  <tableColumns count="13">
    <tableColumn id="1" xr3:uid="{1D0960DE-966F-47EC-8AB3-F344A981FE84}" name="SL.NO" dataDxfId="42" totalsRowDxfId="41"/>
    <tableColumn id="2" xr3:uid="{1AD1BAB0-0519-4BE8-8799-722964ACDC8F}" name="NAME" dataDxfId="40" totalsRowDxfId="39"/>
    <tableColumn id="3" xr3:uid="{2042EC13-F0F0-4D64-B8A5-775A9A178BBA}" name="ADE" dataDxfId="38" totalsRowDxfId="37"/>
    <tableColumn id="4" xr3:uid="{93CB949C-C2CD-4ECE-81BC-E0B803F583AD}" name="DS" dataDxfId="36" totalsRowDxfId="35"/>
    <tableColumn id="5" xr3:uid="{F96750ED-05D1-4B0F-9FA3-2B53A0317E0B}" name="MATHS" dataDxfId="34" totalsRowDxfId="33"/>
    <tableColumn id="6" xr3:uid="{0666587D-6839-47FB-BE2C-2A9C31B0186C}" name="CO" dataDxfId="32" totalsRowDxfId="31"/>
    <tableColumn id="7" xr3:uid="{98A88329-705C-4F73-A583-DACC18591116}" name="UHV" dataDxfId="30" totalsRowDxfId="29"/>
    <tableColumn id="8" xr3:uid="{D9555E90-EE18-4860-93DA-6E9A7D84A015}" name="TOTAL" dataDxfId="28" totalsRowDxfId="27">
      <calculatedColumnFormula>_xlfn.AGGREGATE(9,6,C2:G2)</calculatedColumnFormula>
    </tableColumn>
    <tableColumn id="9" xr3:uid="{62A89082-0101-407B-B9DB-BEE29FE4621B}" name="AVERAGE" dataDxfId="26" totalsRowDxfId="25">
      <calculatedColumnFormula>_xlfn.AGGREGATE(1,6,C2:G2)</calculatedColumnFormula>
    </tableColumn>
    <tableColumn id="10" xr3:uid="{CDECAF19-1D6A-4D79-BEF5-39EE04E31DB1}" name="GRADE" dataDxfId="24" totalsRowDxfId="23">
      <calculatedColumnFormula>IF(I2&gt;70,"DIST",IF(I2&gt;=60,"FIRST",IF(I2&gt;=50,"SECOND","FAIL")))</calculatedColumnFormula>
    </tableColumn>
    <tableColumn id="11" xr3:uid="{4D99B660-1E85-4069-B407-2CB43D70AE32}" name="RESULT" dataDxfId="22" totalsRowDxfId="21">
      <calculatedColumnFormula>IF(AND(C2&gt;=35,D2&gt;=35,E2&gt;=35,F2&gt;=35,G2&gt;=35),"PASS","FAIL")</calculatedColumnFormula>
    </tableColumn>
    <tableColumn id="12" xr3:uid="{8182B9CE-DFA6-4F33-8229-B3F588484CE7}" name="MAX" dataDxfId="20" totalsRowDxfId="19">
      <calculatedColumnFormula>_xlfn.AGGREGATE(4,6,Table1[[#This Row],[ADE]:[UHV]])</calculatedColumnFormula>
    </tableColumn>
    <tableColumn id="13" xr3:uid="{D9AC97F7-923F-4AEA-832A-B4D18FC11E10}" name="MIN" dataDxfId="18" totalsRowDxfId="17">
      <calculatedColumnFormula>_xlfn.AGGREGATE(5,6,Table1[[#This Row],[ADE]:[UHV]])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8F9DCE-3F02-4362-89A4-FBB8480A712B}" name="Table3" displayName="Table3" ref="A20:I29" totalsRowShown="0">
  <autoFilter ref="A20:I29" xr:uid="{9A8F9DCE-3F02-4362-89A4-FBB8480A712B}"/>
  <tableColumns count="9">
    <tableColumn id="1" xr3:uid="{FA2D3B22-BCF9-4FBF-828C-979135ACD7FF}" name="emp no"/>
    <tableColumn id="2" xr3:uid="{55B777F2-82D8-4A7C-9CFE-B3324AEC2F50}" name="Emp Name" dataDxfId="16"/>
    <tableColumn id="3" xr3:uid="{8C19559F-2DBA-49EF-8136-48055AE3AF03}" name="Design" dataDxfId="15"/>
    <tableColumn id="4" xr3:uid="{60CE8169-033F-445C-B413-9D38B8753504}" name="Basic Salary" dataDxfId="14">
      <calculatedColumnFormula>RANDBETWEEN(30000, 100000)</calculatedColumnFormula>
    </tableColumn>
    <tableColumn id="5" xr3:uid="{8B71244C-C9CA-4FDD-903B-EEBC564D9EF4}" name="DA" dataDxfId="13">
      <calculatedColumnFormula>D21 * 0.03</calculatedColumnFormula>
    </tableColumn>
    <tableColumn id="6" xr3:uid="{6726C94E-020E-4FB8-AA80-F69A6F75F799}" name="HRA">
      <calculatedColumnFormula>D21 * 0.05</calculatedColumnFormula>
    </tableColumn>
    <tableColumn id="7" xr3:uid="{180AECEE-DFE2-427A-A25C-39048F6A9DB5}" name="GROSS SALARY">
      <calculatedColumnFormula>D21+E21+F21</calculatedColumnFormula>
    </tableColumn>
    <tableColumn id="8" xr3:uid="{73A78C4A-A0C8-4621-8747-20AD51361B10}" name="TAX" dataDxfId="12">
      <calculatedColumnFormula>Table3[[#This Row],[GROSS SALARY]]* 0.05</calculatedColumnFormula>
    </tableColumn>
    <tableColumn id="9" xr3:uid="{53EAC05F-22F5-45C1-83C6-F78C00B9E2BF}" name="Net Salary">
      <calculatedColumnFormula>G21-H21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ED03B-962E-4824-9E5D-5F73F917C140}">
  <dimension ref="A1:M14"/>
  <sheetViews>
    <sheetView workbookViewId="0">
      <selection activeCell="F16" sqref="F16"/>
    </sheetView>
  </sheetViews>
  <sheetFormatPr defaultRowHeight="15" x14ac:dyDescent="0.25"/>
  <cols>
    <col min="5" max="5" width="9.42578125" customWidth="1"/>
    <col min="9" max="9" width="11.42578125" customWidth="1"/>
    <col min="11" max="12" width="9.42578125" customWidth="1"/>
  </cols>
  <sheetData>
    <row r="1" spans="1:13" x14ac:dyDescent="0.25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</row>
    <row r="2" spans="1:13" x14ac:dyDescent="0.25">
      <c r="A2" s="8">
        <v>1</v>
      </c>
      <c r="B2" s="8" t="s">
        <v>42</v>
      </c>
      <c r="C2" s="8">
        <v>50</v>
      </c>
      <c r="D2" s="8">
        <v>40</v>
      </c>
      <c r="E2" s="8">
        <v>2</v>
      </c>
      <c r="F2" s="8">
        <v>9</v>
      </c>
      <c r="G2" s="8">
        <v>20</v>
      </c>
      <c r="H2" s="8">
        <f>_xlfn.AGGREGATE(9,6,C2:G2)</f>
        <v>121</v>
      </c>
      <c r="I2" s="8">
        <f>_xlfn.AGGREGATE(1,6,C2:G2)</f>
        <v>24.2</v>
      </c>
      <c r="J2" s="8" t="str">
        <f>IF(I2&gt;70,"DIST",IF(I2&gt;=60,"FIRST",IF(I2&gt;=50,"SECOND","FAIL")))</f>
        <v>FAIL</v>
      </c>
      <c r="K2" s="8" t="str">
        <f>IF(AND(C2&gt;=35,D2&gt;=35,E2&gt;=35,F2&gt;=35,G2&gt;=35),"PASS","FAIL")</f>
        <v>FAIL</v>
      </c>
      <c r="L2" s="8">
        <f>_xlfn.AGGREGATE(4,6,Table1[[#This Row],[ADE]:[UHV]])</f>
        <v>50</v>
      </c>
      <c r="M2" s="8">
        <f>_xlfn.AGGREGATE(5,6,Table1[[#This Row],[ADE]:[UHV]])</f>
        <v>2</v>
      </c>
    </row>
    <row r="3" spans="1:13" x14ac:dyDescent="0.25">
      <c r="A3" s="8">
        <v>2</v>
      </c>
      <c r="B3" s="8" t="s">
        <v>43</v>
      </c>
      <c r="C3" s="8">
        <v>20</v>
      </c>
      <c r="D3" s="8">
        <v>50</v>
      </c>
      <c r="E3" s="8">
        <v>9</v>
      </c>
      <c r="F3" s="8">
        <v>9</v>
      </c>
      <c r="G3" s="8">
        <v>30</v>
      </c>
      <c r="H3" s="8">
        <f t="shared" ref="H3:H11" si="0">_xlfn.AGGREGATE(9,6,C3:G3)</f>
        <v>118</v>
      </c>
      <c r="I3" s="8">
        <f t="shared" ref="I3:I11" si="1">_xlfn.AGGREGATE(1,6,C3:G3)</f>
        <v>23.6</v>
      </c>
      <c r="J3" s="8" t="str">
        <f t="shared" ref="J3:J11" si="2">IF(I3&gt;70,"DIST",IF(I3&gt;=60,"FIRST",IF(I3&gt;=50,"SECOND","FAIL")))</f>
        <v>FAIL</v>
      </c>
      <c r="K3" s="8" t="str">
        <f t="shared" ref="K3:K11" si="3">IF(AND(C3&gt;=35,D3&gt;=35,E3&gt;=35,F3&gt;=35,G3&gt;=35),"PASS","FAIL")</f>
        <v>FAIL</v>
      </c>
      <c r="L3" s="8">
        <f>_xlfn.AGGREGATE(4,6,Table1[[#This Row],[ADE]:[UHV]])</f>
        <v>50</v>
      </c>
      <c r="M3" s="8">
        <f>_xlfn.AGGREGATE(5,6,Table1[[#This Row],[ADE]:[UHV]])</f>
        <v>9</v>
      </c>
    </row>
    <row r="4" spans="1:13" x14ac:dyDescent="0.25">
      <c r="A4" s="8">
        <v>3</v>
      </c>
      <c r="B4" s="8" t="s">
        <v>44</v>
      </c>
      <c r="C4" s="8">
        <v>77</v>
      </c>
      <c r="D4" s="8">
        <v>77</v>
      </c>
      <c r="E4" s="8">
        <v>77</v>
      </c>
      <c r="F4" s="8">
        <v>77</v>
      </c>
      <c r="G4" s="8">
        <v>20</v>
      </c>
      <c r="H4" s="8">
        <f t="shared" si="0"/>
        <v>328</v>
      </c>
      <c r="I4" s="8">
        <f t="shared" si="1"/>
        <v>65.599999999999994</v>
      </c>
      <c r="J4" s="8" t="str">
        <f t="shared" si="2"/>
        <v>FIRST</v>
      </c>
      <c r="K4" s="8" t="str">
        <f t="shared" si="3"/>
        <v>FAIL</v>
      </c>
      <c r="L4" s="8">
        <f>_xlfn.AGGREGATE(4,6,Table1[[#This Row],[ADE]:[UHV]])</f>
        <v>77</v>
      </c>
      <c r="M4" s="8">
        <f>_xlfn.AGGREGATE(5,6,Table1[[#This Row],[ADE]:[UHV]])</f>
        <v>20</v>
      </c>
    </row>
    <row r="5" spans="1:13" x14ac:dyDescent="0.25">
      <c r="A5" s="8">
        <v>4</v>
      </c>
      <c r="B5" s="8" t="s">
        <v>45</v>
      </c>
      <c r="C5" s="8">
        <v>10</v>
      </c>
      <c r="D5" s="8">
        <v>4</v>
      </c>
      <c r="E5" s="8">
        <v>23</v>
      </c>
      <c r="F5" s="8">
        <v>7</v>
      </c>
      <c r="G5" s="8">
        <v>50</v>
      </c>
      <c r="H5" s="8">
        <f t="shared" si="0"/>
        <v>94</v>
      </c>
      <c r="I5" s="8">
        <f t="shared" si="1"/>
        <v>18.8</v>
      </c>
      <c r="J5" s="8" t="str">
        <f t="shared" si="2"/>
        <v>FAIL</v>
      </c>
      <c r="K5" s="8" t="str">
        <f t="shared" si="3"/>
        <v>FAIL</v>
      </c>
      <c r="L5" s="8">
        <f>_xlfn.AGGREGATE(4,6,Table1[[#This Row],[ADE]:[UHV]])</f>
        <v>50</v>
      </c>
      <c r="M5" s="8">
        <f>_xlfn.AGGREGATE(5,6,Table1[[#This Row],[ADE]:[UHV]])</f>
        <v>4</v>
      </c>
    </row>
    <row r="6" spans="1:13" x14ac:dyDescent="0.25">
      <c r="A6" s="8">
        <v>5</v>
      </c>
      <c r="B6" s="8" t="s">
        <v>46</v>
      </c>
      <c r="C6" s="8">
        <v>25</v>
      </c>
      <c r="D6" s="8">
        <v>4</v>
      </c>
      <c r="E6" s="8">
        <v>50</v>
      </c>
      <c r="F6" s="8">
        <v>6</v>
      </c>
      <c r="G6" s="8">
        <v>23</v>
      </c>
      <c r="H6" s="8">
        <f t="shared" si="0"/>
        <v>108</v>
      </c>
      <c r="I6" s="8">
        <f t="shared" si="1"/>
        <v>21.6</v>
      </c>
      <c r="J6" s="8" t="str">
        <f t="shared" si="2"/>
        <v>FAIL</v>
      </c>
      <c r="K6" s="8" t="str">
        <f t="shared" si="3"/>
        <v>FAIL</v>
      </c>
      <c r="L6" s="8">
        <f>_xlfn.AGGREGATE(4,6,Table1[[#This Row],[ADE]:[UHV]])</f>
        <v>50</v>
      </c>
      <c r="M6" s="8">
        <f>_xlfn.AGGREGATE(5,6,Table1[[#This Row],[ADE]:[UHV]])</f>
        <v>4</v>
      </c>
    </row>
    <row r="7" spans="1:13" x14ac:dyDescent="0.25">
      <c r="A7" s="8">
        <v>6</v>
      </c>
      <c r="B7" s="8" t="s">
        <v>47</v>
      </c>
      <c r="C7" s="8">
        <v>50</v>
      </c>
      <c r="D7" s="8">
        <v>55</v>
      </c>
      <c r="E7" s="8">
        <v>55</v>
      </c>
      <c r="F7" s="8">
        <v>55</v>
      </c>
      <c r="G7" s="8">
        <v>55</v>
      </c>
      <c r="H7" s="8">
        <f t="shared" si="0"/>
        <v>270</v>
      </c>
      <c r="I7" s="8">
        <f t="shared" si="1"/>
        <v>54</v>
      </c>
      <c r="J7" s="8" t="str">
        <f t="shared" si="2"/>
        <v>SECOND</v>
      </c>
      <c r="K7" s="8" t="str">
        <f t="shared" si="3"/>
        <v>PASS</v>
      </c>
      <c r="L7" s="8">
        <f>_xlfn.AGGREGATE(4,6,Table1[[#This Row],[ADE]:[UHV]])</f>
        <v>55</v>
      </c>
      <c r="M7" s="8">
        <f>_xlfn.AGGREGATE(5,6,Table1[[#This Row],[ADE]:[UHV]])</f>
        <v>50</v>
      </c>
    </row>
    <row r="8" spans="1:13" x14ac:dyDescent="0.25">
      <c r="A8" s="8">
        <v>7</v>
      </c>
      <c r="B8" s="8" t="s">
        <v>48</v>
      </c>
      <c r="C8" s="8">
        <v>45</v>
      </c>
      <c r="D8" s="8">
        <v>2</v>
      </c>
      <c r="E8" s="8">
        <v>22</v>
      </c>
      <c r="F8" s="8">
        <v>4</v>
      </c>
      <c r="G8" s="8">
        <v>43</v>
      </c>
      <c r="H8" s="8">
        <f t="shared" si="0"/>
        <v>116</v>
      </c>
      <c r="I8" s="8">
        <f t="shared" si="1"/>
        <v>23.2</v>
      </c>
      <c r="J8" s="8" t="str">
        <f t="shared" si="2"/>
        <v>FAIL</v>
      </c>
      <c r="K8" s="8" t="str">
        <f t="shared" si="3"/>
        <v>FAIL</v>
      </c>
      <c r="L8" s="8">
        <f>_xlfn.AGGREGATE(4,6,Table1[[#This Row],[ADE]:[UHV]])</f>
        <v>45</v>
      </c>
      <c r="M8" s="8">
        <f>_xlfn.AGGREGATE(5,6,Table1[[#This Row],[ADE]:[UHV]])</f>
        <v>2</v>
      </c>
    </row>
    <row r="9" spans="1:13" x14ac:dyDescent="0.25">
      <c r="A9" s="8">
        <v>8</v>
      </c>
      <c r="B9" s="8" t="s">
        <v>49</v>
      </c>
      <c r="C9" s="8">
        <v>5</v>
      </c>
      <c r="D9" s="8">
        <v>25</v>
      </c>
      <c r="E9" s="8">
        <v>43</v>
      </c>
      <c r="F9" s="8">
        <v>3</v>
      </c>
      <c r="G9" s="8">
        <v>50</v>
      </c>
      <c r="H9" s="8">
        <f t="shared" si="0"/>
        <v>126</v>
      </c>
      <c r="I9" s="8">
        <f t="shared" si="1"/>
        <v>25.2</v>
      </c>
      <c r="J9" s="8" t="str">
        <f t="shared" si="2"/>
        <v>FAIL</v>
      </c>
      <c r="K9" s="8" t="str">
        <f t="shared" si="3"/>
        <v>FAIL</v>
      </c>
      <c r="L9" s="8">
        <f>_xlfn.AGGREGATE(4,6,Table1[[#This Row],[ADE]:[UHV]])</f>
        <v>50</v>
      </c>
      <c r="M9" s="8">
        <f>_xlfn.AGGREGATE(5,6,Table1[[#This Row],[ADE]:[UHV]])</f>
        <v>3</v>
      </c>
    </row>
    <row r="10" spans="1:13" x14ac:dyDescent="0.25">
      <c r="A10" s="8">
        <v>9</v>
      </c>
      <c r="B10" s="8" t="s">
        <v>50</v>
      </c>
      <c r="C10" s="8">
        <v>8</v>
      </c>
      <c r="D10" s="8">
        <v>5</v>
      </c>
      <c r="E10" s="8">
        <v>23</v>
      </c>
      <c r="F10" s="8">
        <v>2</v>
      </c>
      <c r="G10" s="8">
        <v>2</v>
      </c>
      <c r="H10" s="8">
        <f t="shared" si="0"/>
        <v>40</v>
      </c>
      <c r="I10" s="8">
        <f t="shared" si="1"/>
        <v>8</v>
      </c>
      <c r="J10" s="8" t="str">
        <f t="shared" si="2"/>
        <v>FAIL</v>
      </c>
      <c r="K10" s="8" t="str">
        <f t="shared" si="3"/>
        <v>FAIL</v>
      </c>
      <c r="L10" s="8">
        <f>_xlfn.AGGREGATE(4,6,Table1[[#This Row],[ADE]:[UHV]])</f>
        <v>23</v>
      </c>
      <c r="M10" s="8">
        <f>_xlfn.AGGREGATE(5,6,Table1[[#This Row],[ADE]:[UHV]])</f>
        <v>2</v>
      </c>
    </row>
    <row r="11" spans="1:13" x14ac:dyDescent="0.25">
      <c r="A11" s="8">
        <v>10</v>
      </c>
      <c r="B11" s="8" t="s">
        <v>51</v>
      </c>
      <c r="C11" s="8">
        <v>90</v>
      </c>
      <c r="D11" s="8">
        <v>99</v>
      </c>
      <c r="E11" s="8">
        <v>99</v>
      </c>
      <c r="F11" s="8">
        <v>99</v>
      </c>
      <c r="G11" s="8">
        <v>99</v>
      </c>
      <c r="H11" s="8">
        <f t="shared" si="0"/>
        <v>486</v>
      </c>
      <c r="I11" s="8">
        <f t="shared" si="1"/>
        <v>97.2</v>
      </c>
      <c r="J11" s="8" t="str">
        <f t="shared" si="2"/>
        <v>DIST</v>
      </c>
      <c r="K11" s="8" t="str">
        <f t="shared" si="3"/>
        <v>PASS</v>
      </c>
      <c r="L11" s="8">
        <f>_xlfn.AGGREGATE(4,6,Table1[[#This Row],[ADE]:[UHV]])</f>
        <v>99</v>
      </c>
      <c r="M11" s="8">
        <f>_xlfn.AGGREGATE(5,6,Table1[[#This Row],[ADE]:[UHV]])</f>
        <v>90</v>
      </c>
    </row>
    <row r="12" spans="1:13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25">
      <c r="B13">
        <f>_xlfn.AGGREGATE(2,4,Table1[ADE])</f>
        <v>10</v>
      </c>
      <c r="C13">
        <f>_xlfn.AGGREGATE(4,6,Table1[ADE])</f>
        <v>90</v>
      </c>
      <c r="D13">
        <f>_xlfn.AGGREGATE(4,6,Table1[DS])</f>
        <v>99</v>
      </c>
    </row>
    <row r="14" spans="1:13" x14ac:dyDescent="0.25">
      <c r="B14" t="s">
        <v>52</v>
      </c>
      <c r="C14" t="s">
        <v>40</v>
      </c>
      <c r="D14" t="s">
        <v>40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B7CAE-E6E2-4820-A4C9-C5A64235A210}">
  <dimension ref="B3:L6"/>
  <sheetViews>
    <sheetView workbookViewId="0">
      <selection activeCell="C12" sqref="C12"/>
    </sheetView>
  </sheetViews>
  <sheetFormatPr defaultRowHeight="15" x14ac:dyDescent="0.25"/>
  <cols>
    <col min="2" max="2" width="17.7109375" customWidth="1"/>
    <col min="3" max="3" width="14" customWidth="1"/>
    <col min="4" max="4" width="13.5703125" customWidth="1"/>
    <col min="5" max="5" width="15.42578125" customWidth="1"/>
    <col min="9" max="9" width="14.85546875" bestFit="1" customWidth="1"/>
    <col min="10" max="10" width="14.42578125" bestFit="1" customWidth="1"/>
    <col min="11" max="11" width="15.5703125" bestFit="1" customWidth="1"/>
    <col min="12" max="12" width="18.140625" bestFit="1" customWidth="1"/>
  </cols>
  <sheetData>
    <row r="3" spans="2:12" x14ac:dyDescent="0.25">
      <c r="B3" s="39" t="s">
        <v>171</v>
      </c>
      <c r="C3" s="39" t="s">
        <v>174</v>
      </c>
      <c r="D3" s="39" t="s">
        <v>175</v>
      </c>
      <c r="E3" s="39" t="s">
        <v>176</v>
      </c>
      <c r="I3" s="41" t="s">
        <v>177</v>
      </c>
      <c r="J3" t="s">
        <v>178</v>
      </c>
      <c r="K3" t="s">
        <v>179</v>
      </c>
      <c r="L3" t="s">
        <v>180</v>
      </c>
    </row>
    <row r="4" spans="2:12" x14ac:dyDescent="0.25">
      <c r="B4" s="39" t="s">
        <v>172</v>
      </c>
      <c r="C4" s="2">
        <f>SUM('january Sales'!C7)</f>
        <v>325</v>
      </c>
      <c r="D4" s="2">
        <f>SUM('February Sales'!D7)</f>
        <v>520</v>
      </c>
      <c r="E4" s="2">
        <f>C4+D4</f>
        <v>845</v>
      </c>
      <c r="I4" s="42" t="s">
        <v>173</v>
      </c>
      <c r="J4">
        <v>135500</v>
      </c>
      <c r="K4">
        <v>8300</v>
      </c>
      <c r="L4">
        <v>143800</v>
      </c>
    </row>
    <row r="5" spans="2:12" x14ac:dyDescent="0.25">
      <c r="B5" s="39" t="s">
        <v>173</v>
      </c>
      <c r="C5" s="2">
        <f>SUM('january Sales'!E7)</f>
        <v>135500</v>
      </c>
      <c r="D5" s="2">
        <f>SUM('February Sales'!F7)</f>
        <v>8300</v>
      </c>
      <c r="E5" s="2">
        <f>C5+D5</f>
        <v>143800</v>
      </c>
      <c r="I5" s="42" t="s">
        <v>172</v>
      </c>
      <c r="J5">
        <v>325</v>
      </c>
      <c r="K5">
        <v>520</v>
      </c>
      <c r="L5">
        <v>845</v>
      </c>
    </row>
    <row r="6" spans="2:12" x14ac:dyDescent="0.25">
      <c r="I6" s="42" t="s">
        <v>176</v>
      </c>
      <c r="J6">
        <v>135825</v>
      </c>
      <c r="K6">
        <v>8820</v>
      </c>
      <c r="L6">
        <v>144645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F805-717C-4462-929F-35296873734B}">
  <dimension ref="A1:J8"/>
  <sheetViews>
    <sheetView zoomScale="82" zoomScaleNormal="82" workbookViewId="0">
      <selection activeCell="J3" sqref="J3"/>
    </sheetView>
  </sheetViews>
  <sheetFormatPr defaultRowHeight="15" x14ac:dyDescent="0.25"/>
  <cols>
    <col min="2" max="2" width="14.7109375" customWidth="1"/>
    <col min="3" max="3" width="13.85546875" customWidth="1"/>
    <col min="4" max="4" width="22.140625" customWidth="1"/>
    <col min="5" max="5" width="22.5703125" customWidth="1"/>
    <col min="6" max="6" width="25.7109375" bestFit="1" customWidth="1"/>
    <col min="7" max="7" width="17.85546875" customWidth="1"/>
    <col min="8" max="8" width="13" customWidth="1"/>
    <col min="9" max="9" width="17.140625" customWidth="1"/>
    <col min="10" max="10" width="15.5703125" customWidth="1"/>
  </cols>
  <sheetData>
    <row r="1" spans="1:10" x14ac:dyDescent="0.25">
      <c r="E1" t="s">
        <v>197</v>
      </c>
    </row>
    <row r="2" spans="1:10" x14ac:dyDescent="0.25">
      <c r="A2" s="43" t="s">
        <v>181</v>
      </c>
      <c r="B2" s="43" t="s">
        <v>182</v>
      </c>
      <c r="C2" s="43" t="s">
        <v>183</v>
      </c>
      <c r="D2" s="43" t="s">
        <v>184</v>
      </c>
      <c r="E2" s="43" t="s">
        <v>185</v>
      </c>
      <c r="F2" s="43" t="s">
        <v>186</v>
      </c>
      <c r="G2" s="43" t="s">
        <v>193</v>
      </c>
      <c r="H2" s="43" t="s">
        <v>187</v>
      </c>
      <c r="I2" s="43" t="s">
        <v>188</v>
      </c>
      <c r="J2" s="43" t="s">
        <v>189</v>
      </c>
    </row>
    <row r="3" spans="1:10" x14ac:dyDescent="0.25">
      <c r="A3" s="2">
        <v>1</v>
      </c>
      <c r="B3" s="2" t="s">
        <v>190</v>
      </c>
      <c r="C3" s="2">
        <v>45000</v>
      </c>
      <c r="D3" s="2">
        <f>C3*0.08</f>
        <v>3600</v>
      </c>
      <c r="E3" s="2">
        <f>C3*0.08</f>
        <v>3600</v>
      </c>
      <c r="F3" s="2">
        <f>C3*0.01</f>
        <v>450</v>
      </c>
      <c r="G3" s="2">
        <f>C3+D3+E3+F3</f>
        <v>52650</v>
      </c>
      <c r="H3" s="2">
        <f>G3*0.1</f>
        <v>5265</v>
      </c>
      <c r="I3" s="2">
        <f>G3*0.1</f>
        <v>5265</v>
      </c>
      <c r="J3" s="2">
        <f>G3-H3-I3</f>
        <v>42120</v>
      </c>
    </row>
    <row r="4" spans="1:10" x14ac:dyDescent="0.25">
      <c r="A4" s="2">
        <v>2</v>
      </c>
      <c r="B4" s="2" t="s">
        <v>191</v>
      </c>
      <c r="C4" s="2">
        <v>76000</v>
      </c>
      <c r="D4" s="2">
        <f t="shared" ref="D4:D8" si="0">C4*0.08</f>
        <v>6080</v>
      </c>
      <c r="E4" s="2">
        <f t="shared" ref="E4:E8" si="1">C4*0.08</f>
        <v>6080</v>
      </c>
      <c r="F4" s="2">
        <f t="shared" ref="F4:F8" si="2">C4*0.01</f>
        <v>760</v>
      </c>
      <c r="G4" s="2">
        <f t="shared" ref="G4:G8" si="3">C4+D4+E4+F4</f>
        <v>88920</v>
      </c>
      <c r="H4" s="2">
        <f t="shared" ref="H4:H8" si="4">G4*0.1</f>
        <v>8892</v>
      </c>
      <c r="I4" s="2">
        <f t="shared" ref="I4:I8" si="5">G4*0.1</f>
        <v>8892</v>
      </c>
      <c r="J4" s="2">
        <f t="shared" ref="J4:J8" si="6">G4-H4-I4</f>
        <v>71136</v>
      </c>
    </row>
    <row r="5" spans="1:10" x14ac:dyDescent="0.25">
      <c r="A5" s="2">
        <v>3</v>
      </c>
      <c r="B5" s="2" t="s">
        <v>192</v>
      </c>
      <c r="C5" s="2">
        <v>87000</v>
      </c>
      <c r="D5" s="2">
        <f t="shared" si="0"/>
        <v>6960</v>
      </c>
      <c r="E5" s="2">
        <f t="shared" si="1"/>
        <v>6960</v>
      </c>
      <c r="F5" s="2">
        <f t="shared" si="2"/>
        <v>870</v>
      </c>
      <c r="G5" s="2">
        <f t="shared" si="3"/>
        <v>101790</v>
      </c>
      <c r="H5" s="2">
        <f t="shared" si="4"/>
        <v>10179</v>
      </c>
      <c r="I5" s="2">
        <f t="shared" si="5"/>
        <v>10179</v>
      </c>
      <c r="J5" s="2">
        <f t="shared" si="6"/>
        <v>81432</v>
      </c>
    </row>
    <row r="6" spans="1:10" x14ac:dyDescent="0.25">
      <c r="A6" s="2">
        <v>4</v>
      </c>
      <c r="B6" s="2" t="s">
        <v>194</v>
      </c>
      <c r="C6" s="2">
        <v>89700</v>
      </c>
      <c r="D6" s="2">
        <f t="shared" si="0"/>
        <v>7176</v>
      </c>
      <c r="E6" s="2">
        <f t="shared" si="1"/>
        <v>7176</v>
      </c>
      <c r="F6" s="2">
        <f t="shared" si="2"/>
        <v>897</v>
      </c>
      <c r="G6" s="2">
        <f t="shared" si="3"/>
        <v>104949</v>
      </c>
      <c r="H6" s="2">
        <f t="shared" si="4"/>
        <v>10494.900000000001</v>
      </c>
      <c r="I6" s="2">
        <f t="shared" si="5"/>
        <v>10494.900000000001</v>
      </c>
      <c r="J6" s="2">
        <f t="shared" si="6"/>
        <v>83959.200000000012</v>
      </c>
    </row>
    <row r="7" spans="1:10" x14ac:dyDescent="0.25">
      <c r="A7" s="2">
        <v>5</v>
      </c>
      <c r="B7" s="2" t="s">
        <v>195</v>
      </c>
      <c r="C7" s="2">
        <v>79000</v>
      </c>
      <c r="D7" s="2">
        <f t="shared" si="0"/>
        <v>6320</v>
      </c>
      <c r="E7" s="2">
        <f t="shared" si="1"/>
        <v>6320</v>
      </c>
      <c r="F7" s="2">
        <f t="shared" si="2"/>
        <v>790</v>
      </c>
      <c r="G7" s="2">
        <f t="shared" si="3"/>
        <v>92430</v>
      </c>
      <c r="H7" s="2">
        <f t="shared" si="4"/>
        <v>9243</v>
      </c>
      <c r="I7" s="2">
        <f t="shared" si="5"/>
        <v>9243</v>
      </c>
      <c r="J7" s="2">
        <f t="shared" si="6"/>
        <v>73944</v>
      </c>
    </row>
    <row r="8" spans="1:10" x14ac:dyDescent="0.25">
      <c r="A8" s="2">
        <v>6</v>
      </c>
      <c r="B8" s="2" t="s">
        <v>196</v>
      </c>
      <c r="C8" s="2">
        <v>99000</v>
      </c>
      <c r="D8" s="2">
        <f t="shared" si="0"/>
        <v>7920</v>
      </c>
      <c r="E8" s="2">
        <f t="shared" si="1"/>
        <v>7920</v>
      </c>
      <c r="F8" s="2">
        <f t="shared" si="2"/>
        <v>990</v>
      </c>
      <c r="G8" s="2">
        <f t="shared" si="3"/>
        <v>115830</v>
      </c>
      <c r="H8" s="2">
        <f t="shared" si="4"/>
        <v>11583</v>
      </c>
      <c r="I8" s="2">
        <f t="shared" si="5"/>
        <v>11583</v>
      </c>
      <c r="J8" s="2">
        <f t="shared" si="6"/>
        <v>92664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483E-76AF-4A1B-B529-25D13ED20F95}">
  <dimension ref="A1:G9"/>
  <sheetViews>
    <sheetView tabSelected="1" workbookViewId="0">
      <selection activeCell="D8" sqref="D8"/>
    </sheetView>
  </sheetViews>
  <sheetFormatPr defaultRowHeight="15" x14ac:dyDescent="0.25"/>
  <cols>
    <col min="1" max="1" width="17.5703125" customWidth="1"/>
    <col min="2" max="2" width="24" customWidth="1"/>
    <col min="3" max="3" width="18.85546875" customWidth="1"/>
    <col min="4" max="5" width="13" customWidth="1"/>
    <col min="6" max="6" width="27.7109375" customWidth="1"/>
    <col min="7" max="7" width="21.85546875" customWidth="1"/>
    <col min="8" max="8" width="15.28515625" customWidth="1"/>
  </cols>
  <sheetData>
    <row r="1" spans="1:7" x14ac:dyDescent="0.25">
      <c r="A1" s="19" t="s">
        <v>198</v>
      </c>
      <c r="B1" s="19" t="s">
        <v>199</v>
      </c>
      <c r="C1" s="19" t="s">
        <v>200</v>
      </c>
      <c r="D1" s="19" t="s">
        <v>201</v>
      </c>
      <c r="E1" s="19" t="s">
        <v>219</v>
      </c>
      <c r="F1" s="19" t="s">
        <v>202</v>
      </c>
      <c r="G1" s="19" t="s">
        <v>203</v>
      </c>
    </row>
    <row r="2" spans="1:7" x14ac:dyDescent="0.25">
      <c r="A2" s="2" t="s">
        <v>204</v>
      </c>
      <c r="B2" s="2" t="s">
        <v>209</v>
      </c>
      <c r="C2" s="2" t="s">
        <v>214</v>
      </c>
      <c r="D2" s="2">
        <v>25000</v>
      </c>
      <c r="E2" s="28">
        <v>0.1</v>
      </c>
      <c r="F2" s="2">
        <f>D2-(D2*E2%/100)</f>
        <v>24999.75</v>
      </c>
      <c r="G2" s="32">
        <v>55104</v>
      </c>
    </row>
    <row r="3" spans="1:7" x14ac:dyDescent="0.25">
      <c r="A3" s="2" t="s">
        <v>205</v>
      </c>
      <c r="B3" s="2" t="s">
        <v>210</v>
      </c>
      <c r="C3" s="2" t="s">
        <v>215</v>
      </c>
      <c r="D3" s="2">
        <v>65000</v>
      </c>
      <c r="E3" s="28">
        <v>0.19</v>
      </c>
      <c r="F3" s="2">
        <f t="shared" ref="F3:F6" si="0">D3-(D3*E3%/100)</f>
        <v>64998.764999999999</v>
      </c>
      <c r="G3" s="32">
        <v>55105</v>
      </c>
    </row>
    <row r="4" spans="1:7" x14ac:dyDescent="0.25">
      <c r="A4" s="2" t="s">
        <v>206</v>
      </c>
      <c r="B4" s="2" t="s">
        <v>211</v>
      </c>
      <c r="C4" s="2" t="s">
        <v>216</v>
      </c>
      <c r="D4" s="2">
        <v>87000</v>
      </c>
      <c r="E4" s="28">
        <v>0.3</v>
      </c>
      <c r="F4" s="2">
        <f t="shared" si="0"/>
        <v>86997.39</v>
      </c>
      <c r="G4" s="32">
        <v>55106</v>
      </c>
    </row>
    <row r="5" spans="1:7" x14ac:dyDescent="0.25">
      <c r="A5" s="2" t="s">
        <v>207</v>
      </c>
      <c r="B5" s="2" t="s">
        <v>212</v>
      </c>
      <c r="C5" s="2" t="s">
        <v>213</v>
      </c>
      <c r="D5" s="2">
        <v>67000</v>
      </c>
      <c r="E5" s="28">
        <v>0.2</v>
      </c>
      <c r="F5" s="2">
        <f t="shared" si="0"/>
        <v>66998.66</v>
      </c>
      <c r="G5" s="32">
        <v>55107</v>
      </c>
    </row>
    <row r="6" spans="1:7" x14ac:dyDescent="0.25">
      <c r="A6" s="2" t="s">
        <v>208</v>
      </c>
      <c r="B6" s="2" t="s">
        <v>217</v>
      </c>
      <c r="C6" s="2" t="s">
        <v>218</v>
      </c>
      <c r="D6" s="2">
        <v>34000</v>
      </c>
      <c r="E6" s="28">
        <v>0.1</v>
      </c>
      <c r="F6" s="2">
        <f t="shared" si="0"/>
        <v>33999.660000000003</v>
      </c>
      <c r="G6" s="32">
        <v>55108</v>
      </c>
    </row>
    <row r="8" spans="1:7" x14ac:dyDescent="0.25">
      <c r="C8" s="19" t="s">
        <v>221</v>
      </c>
      <c r="D8" s="2">
        <f>SUM(D2:D6)</f>
        <v>278000</v>
      </c>
    </row>
    <row r="9" spans="1:7" x14ac:dyDescent="0.25">
      <c r="C9" s="19" t="s">
        <v>220</v>
      </c>
      <c r="D9" s="2">
        <f>SUM(F2:F6)</f>
        <v>277994.22499999998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45B5-B3EF-4AB2-B258-AF0EBCF38CF0}">
  <dimension ref="A1:N29"/>
  <sheetViews>
    <sheetView workbookViewId="0">
      <selection activeCell="C17" sqref="C17"/>
    </sheetView>
  </sheetViews>
  <sheetFormatPr defaultRowHeight="15" x14ac:dyDescent="0.25"/>
  <cols>
    <col min="1" max="1" width="19.42578125" customWidth="1"/>
    <col min="2" max="2" width="14.7109375" customWidth="1"/>
    <col min="3" max="3" width="16.42578125" customWidth="1"/>
    <col min="12" max="12" width="18.140625" customWidth="1"/>
    <col min="13" max="13" width="20" hidden="1" customWidth="1"/>
  </cols>
  <sheetData>
    <row r="1" spans="1:14" x14ac:dyDescent="0.25">
      <c r="A1">
        <v>2</v>
      </c>
    </row>
    <row r="2" spans="1:14" ht="21" x14ac:dyDescent="0.35">
      <c r="A2" s="9" t="s">
        <v>53</v>
      </c>
    </row>
    <row r="3" spans="1:14" x14ac:dyDescent="0.25">
      <c r="A3" s="10" t="s">
        <v>54</v>
      </c>
      <c r="B3" s="10" t="s">
        <v>55</v>
      </c>
      <c r="C3" s="10" t="s">
        <v>56</v>
      </c>
      <c r="D3" s="10" t="s">
        <v>57</v>
      </c>
      <c r="E3" s="10" t="s">
        <v>58</v>
      </c>
      <c r="F3" s="10" t="s">
        <v>59</v>
      </c>
      <c r="G3" s="10" t="s">
        <v>60</v>
      </c>
      <c r="H3" s="10" t="s">
        <v>61</v>
      </c>
      <c r="I3" s="10" t="s">
        <v>62</v>
      </c>
      <c r="L3" s="11" t="s">
        <v>63</v>
      </c>
      <c r="N3">
        <f>_xlfn.AGGREGATE(4,6,I4:I12)</f>
        <v>97470</v>
      </c>
    </row>
    <row r="4" spans="1:14" x14ac:dyDescent="0.25">
      <c r="A4" s="12">
        <v>1</v>
      </c>
      <c r="B4" s="12" t="s">
        <v>64</v>
      </c>
      <c r="C4" s="12" t="s">
        <v>65</v>
      </c>
      <c r="D4" s="13">
        <v>95000</v>
      </c>
      <c r="E4" s="2">
        <f>D4*0.03</f>
        <v>2850</v>
      </c>
      <c r="F4" s="2">
        <f>D4*0.05</f>
        <v>4750</v>
      </c>
      <c r="G4" s="2">
        <f>D4+E4+F4</f>
        <v>102600</v>
      </c>
      <c r="H4" s="2">
        <f>G4*0.05</f>
        <v>5130</v>
      </c>
      <c r="I4" s="2">
        <f>G4-H4</f>
        <v>97470</v>
      </c>
      <c r="L4" t="s">
        <v>66</v>
      </c>
      <c r="N4">
        <f>_xlfn.AGGREGATE(5,6,I4:I12)</f>
        <v>20520</v>
      </c>
    </row>
    <row r="5" spans="1:14" x14ac:dyDescent="0.25">
      <c r="A5" s="2">
        <v>2</v>
      </c>
      <c r="B5" s="2" t="s">
        <v>67</v>
      </c>
      <c r="C5" s="2" t="s">
        <v>68</v>
      </c>
      <c r="D5" s="14">
        <v>75000</v>
      </c>
      <c r="E5" s="2">
        <f t="shared" ref="E5:E11" si="0">D5*0.03</f>
        <v>2250</v>
      </c>
      <c r="F5" s="2">
        <f t="shared" ref="F5:F12" si="1">D5*0.05</f>
        <v>3750</v>
      </c>
      <c r="G5" s="2">
        <f t="shared" ref="G5:G12" si="2">D5+E5+F5</f>
        <v>81000</v>
      </c>
      <c r="H5" s="2">
        <f t="shared" ref="H5:H12" si="3">G5*0.05</f>
        <v>4050</v>
      </c>
      <c r="I5" s="2">
        <f t="shared" ref="I5:I12" si="4">G5-H5</f>
        <v>76950</v>
      </c>
    </row>
    <row r="6" spans="1:14" x14ac:dyDescent="0.25">
      <c r="A6" s="12">
        <v>3</v>
      </c>
      <c r="B6" s="12" t="s">
        <v>69</v>
      </c>
      <c r="C6" s="12" t="s">
        <v>70</v>
      </c>
      <c r="D6" s="13">
        <v>20000</v>
      </c>
      <c r="E6" s="2">
        <f t="shared" si="0"/>
        <v>600</v>
      </c>
      <c r="F6" s="2">
        <f t="shared" si="1"/>
        <v>1000</v>
      </c>
      <c r="G6" s="2">
        <f t="shared" si="2"/>
        <v>21600</v>
      </c>
      <c r="H6" s="2">
        <f t="shared" si="3"/>
        <v>1080</v>
      </c>
      <c r="I6" s="2">
        <f t="shared" si="4"/>
        <v>20520</v>
      </c>
    </row>
    <row r="7" spans="1:14" x14ac:dyDescent="0.25">
      <c r="A7" s="2">
        <v>4</v>
      </c>
      <c r="B7" s="2" t="s">
        <v>71</v>
      </c>
      <c r="C7" s="2" t="s">
        <v>72</v>
      </c>
      <c r="D7" s="14">
        <v>50000</v>
      </c>
      <c r="E7" s="2">
        <f t="shared" si="0"/>
        <v>1500</v>
      </c>
      <c r="F7" s="2">
        <f t="shared" si="1"/>
        <v>2500</v>
      </c>
      <c r="G7" s="2">
        <f t="shared" si="2"/>
        <v>54000</v>
      </c>
      <c r="H7" s="2">
        <f t="shared" si="3"/>
        <v>2700</v>
      </c>
      <c r="I7" s="2">
        <f t="shared" si="4"/>
        <v>51300</v>
      </c>
    </row>
    <row r="8" spans="1:14" x14ac:dyDescent="0.25">
      <c r="A8" s="12">
        <v>5</v>
      </c>
      <c r="B8" s="12" t="s">
        <v>73</v>
      </c>
      <c r="C8" s="12" t="s">
        <v>74</v>
      </c>
      <c r="D8" s="13">
        <v>45000</v>
      </c>
      <c r="E8" s="2">
        <f t="shared" si="0"/>
        <v>1350</v>
      </c>
      <c r="F8" s="2">
        <f t="shared" si="1"/>
        <v>2250</v>
      </c>
      <c r="G8" s="2">
        <f t="shared" si="2"/>
        <v>48600</v>
      </c>
      <c r="H8" s="2">
        <f t="shared" si="3"/>
        <v>2430</v>
      </c>
      <c r="I8" s="2">
        <f t="shared" si="4"/>
        <v>46170</v>
      </c>
    </row>
    <row r="9" spans="1:14" x14ac:dyDescent="0.25">
      <c r="A9" s="2">
        <v>6</v>
      </c>
      <c r="B9" s="2" t="s">
        <v>75</v>
      </c>
      <c r="C9" s="2" t="s">
        <v>76</v>
      </c>
      <c r="D9" s="14">
        <v>46000</v>
      </c>
      <c r="E9" s="2">
        <f t="shared" si="0"/>
        <v>1380</v>
      </c>
      <c r="F9" s="2">
        <f t="shared" si="1"/>
        <v>2300</v>
      </c>
      <c r="G9" s="2">
        <f t="shared" si="2"/>
        <v>49680</v>
      </c>
      <c r="H9" s="2">
        <f t="shared" si="3"/>
        <v>2484</v>
      </c>
      <c r="I9" s="2">
        <f t="shared" si="4"/>
        <v>47196</v>
      </c>
    </row>
    <row r="10" spans="1:14" x14ac:dyDescent="0.25">
      <c r="A10" s="12">
        <v>7</v>
      </c>
      <c r="B10" s="12" t="s">
        <v>77</v>
      </c>
      <c r="C10" s="12" t="s">
        <v>78</v>
      </c>
      <c r="D10" s="13">
        <v>35000</v>
      </c>
      <c r="E10" s="2">
        <f t="shared" si="0"/>
        <v>1050</v>
      </c>
      <c r="F10" s="2">
        <f t="shared" si="1"/>
        <v>1750</v>
      </c>
      <c r="G10" s="2">
        <f t="shared" si="2"/>
        <v>37800</v>
      </c>
      <c r="H10" s="2">
        <f t="shared" si="3"/>
        <v>1890</v>
      </c>
      <c r="I10" s="2">
        <f t="shared" si="4"/>
        <v>35910</v>
      </c>
    </row>
    <row r="11" spans="1:14" x14ac:dyDescent="0.25">
      <c r="A11" s="2">
        <v>8</v>
      </c>
      <c r="B11" s="2" t="s">
        <v>79</v>
      </c>
      <c r="C11" s="2" t="s">
        <v>80</v>
      </c>
      <c r="D11" s="14">
        <v>25000</v>
      </c>
      <c r="E11" s="2">
        <f t="shared" si="0"/>
        <v>750</v>
      </c>
      <c r="F11" s="2">
        <f t="shared" si="1"/>
        <v>1250</v>
      </c>
      <c r="G11" s="2">
        <f t="shared" si="2"/>
        <v>27000</v>
      </c>
      <c r="H11" s="2">
        <f t="shared" si="3"/>
        <v>1350</v>
      </c>
      <c r="I11" s="2">
        <f t="shared" si="4"/>
        <v>25650</v>
      </c>
    </row>
    <row r="12" spans="1:14" x14ac:dyDescent="0.25">
      <c r="A12" s="12">
        <v>9</v>
      </c>
      <c r="B12" s="12" t="s">
        <v>81</v>
      </c>
      <c r="C12" s="12" t="s">
        <v>82</v>
      </c>
      <c r="D12" s="13">
        <v>85000</v>
      </c>
      <c r="E12" s="2">
        <f>D12*0.03</f>
        <v>2550</v>
      </c>
      <c r="F12" s="2">
        <f t="shared" si="1"/>
        <v>4250</v>
      </c>
      <c r="G12" s="2">
        <f t="shared" si="2"/>
        <v>91800</v>
      </c>
      <c r="H12" s="2">
        <f t="shared" si="3"/>
        <v>4590</v>
      </c>
      <c r="I12" s="2">
        <f t="shared" si="4"/>
        <v>87210</v>
      </c>
    </row>
    <row r="19" spans="1:9" ht="21" x14ac:dyDescent="0.35">
      <c r="A19" s="9" t="s">
        <v>83</v>
      </c>
    </row>
    <row r="20" spans="1:9" ht="15.75" thickBot="1" x14ac:dyDescent="0.3">
      <c r="A20" t="s">
        <v>54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</row>
    <row r="21" spans="1:9" ht="16.5" thickTop="1" thickBot="1" x14ac:dyDescent="0.3">
      <c r="A21">
        <v>1</v>
      </c>
      <c r="B21" t="s">
        <v>64</v>
      </c>
      <c r="C21" t="s">
        <v>65</v>
      </c>
      <c r="D21">
        <v>95000</v>
      </c>
      <c r="E21">
        <v>2850</v>
      </c>
      <c r="F21">
        <f>D21 * 0.05</f>
        <v>4750</v>
      </c>
      <c r="G21">
        <f>D21+E21+F21</f>
        <v>102600</v>
      </c>
      <c r="H21">
        <f>Table3[[#This Row],[GROSS SALARY]]* 0.05</f>
        <v>5130</v>
      </c>
      <c r="I21" s="15">
        <f>G21-H21</f>
        <v>97470</v>
      </c>
    </row>
    <row r="22" spans="1:9" ht="15.75" thickTop="1" x14ac:dyDescent="0.25">
      <c r="A22">
        <v>2</v>
      </c>
      <c r="B22" t="s">
        <v>67</v>
      </c>
      <c r="C22" t="s">
        <v>68</v>
      </c>
      <c r="D22">
        <v>75000</v>
      </c>
      <c r="E22">
        <f t="shared" ref="E22:E29" si="5">D22 * 0.03</f>
        <v>2250</v>
      </c>
      <c r="F22">
        <f>D22 * 0.05</f>
        <v>3750</v>
      </c>
      <c r="G22">
        <f>D22+E22+F22</f>
        <v>81000</v>
      </c>
      <c r="H22">
        <f>Table3[[#This Row],[GROSS SALARY]]* 0.05</f>
        <v>4050</v>
      </c>
      <c r="I22">
        <f t="shared" ref="I22:I29" si="6">G22-H22</f>
        <v>76950</v>
      </c>
    </row>
    <row r="23" spans="1:9" x14ac:dyDescent="0.25">
      <c r="A23">
        <v>3</v>
      </c>
      <c r="B23" t="s">
        <v>69</v>
      </c>
      <c r="C23" t="s">
        <v>70</v>
      </c>
      <c r="D23">
        <v>20000</v>
      </c>
      <c r="E23">
        <f t="shared" si="5"/>
        <v>600</v>
      </c>
      <c r="F23">
        <f>D23 * 0.05</f>
        <v>1000</v>
      </c>
      <c r="G23">
        <f>D23+E23+F23</f>
        <v>21600</v>
      </c>
      <c r="H23">
        <f>Table3[[#This Row],[GROSS SALARY]]* 0.05</f>
        <v>1080</v>
      </c>
      <c r="I23" s="16">
        <f t="shared" si="6"/>
        <v>20520</v>
      </c>
    </row>
    <row r="24" spans="1:9" x14ac:dyDescent="0.25">
      <c r="A24">
        <v>4</v>
      </c>
      <c r="B24" t="s">
        <v>71</v>
      </c>
      <c r="C24" t="s">
        <v>72</v>
      </c>
      <c r="D24">
        <v>50000</v>
      </c>
      <c r="E24">
        <f t="shared" si="5"/>
        <v>1500</v>
      </c>
      <c r="F24">
        <f t="shared" ref="F24:F29" si="7">D24 * 0.05</f>
        <v>2500</v>
      </c>
      <c r="G24">
        <f>D24+E24+F24</f>
        <v>54000</v>
      </c>
      <c r="H24">
        <f>Table3[[#This Row],[GROSS SALARY]]* 0.05</f>
        <v>2700</v>
      </c>
      <c r="I24">
        <f t="shared" si="6"/>
        <v>51300</v>
      </c>
    </row>
    <row r="25" spans="1:9" x14ac:dyDescent="0.25">
      <c r="A25">
        <v>5</v>
      </c>
      <c r="B25" t="s">
        <v>73</v>
      </c>
      <c r="C25" t="s">
        <v>74</v>
      </c>
      <c r="D25">
        <v>45000</v>
      </c>
      <c r="E25">
        <f t="shared" si="5"/>
        <v>1350</v>
      </c>
      <c r="F25">
        <f t="shared" si="7"/>
        <v>2250</v>
      </c>
      <c r="G25">
        <f t="shared" ref="G25:G29" si="8">D25+E25+F25</f>
        <v>48600</v>
      </c>
      <c r="H25">
        <f>Table3[[#This Row],[GROSS SALARY]]* 0.05</f>
        <v>2430</v>
      </c>
      <c r="I25" s="17">
        <f t="shared" si="6"/>
        <v>46170</v>
      </c>
    </row>
    <row r="26" spans="1:9" x14ac:dyDescent="0.25">
      <c r="A26">
        <v>6</v>
      </c>
      <c r="B26" t="s">
        <v>75</v>
      </c>
      <c r="C26" t="s">
        <v>76</v>
      </c>
      <c r="D26">
        <v>46000</v>
      </c>
      <c r="E26">
        <f t="shared" si="5"/>
        <v>1380</v>
      </c>
      <c r="F26">
        <f t="shared" si="7"/>
        <v>2300</v>
      </c>
      <c r="G26">
        <f t="shared" si="8"/>
        <v>49680</v>
      </c>
      <c r="H26">
        <f>Table3[[#This Row],[GROSS SALARY]]* 0.05</f>
        <v>2484</v>
      </c>
      <c r="I26">
        <f t="shared" si="6"/>
        <v>47196</v>
      </c>
    </row>
    <row r="27" spans="1:9" x14ac:dyDescent="0.25">
      <c r="A27">
        <v>7</v>
      </c>
      <c r="B27" t="s">
        <v>77</v>
      </c>
      <c r="C27" t="s">
        <v>78</v>
      </c>
      <c r="D27">
        <v>35000</v>
      </c>
      <c r="E27">
        <f t="shared" si="5"/>
        <v>1050</v>
      </c>
      <c r="F27">
        <f t="shared" si="7"/>
        <v>1750</v>
      </c>
      <c r="G27">
        <f t="shared" si="8"/>
        <v>37800</v>
      </c>
      <c r="H27">
        <f>Table3[[#This Row],[GROSS SALARY]]* 0.05</f>
        <v>1890</v>
      </c>
      <c r="I27">
        <f t="shared" si="6"/>
        <v>35910</v>
      </c>
    </row>
    <row r="28" spans="1:9" x14ac:dyDescent="0.25">
      <c r="A28">
        <v>8</v>
      </c>
      <c r="B28" t="s">
        <v>79</v>
      </c>
      <c r="C28" t="s">
        <v>80</v>
      </c>
      <c r="D28">
        <v>25000</v>
      </c>
      <c r="E28">
        <f t="shared" si="5"/>
        <v>750</v>
      </c>
      <c r="F28">
        <f t="shared" si="7"/>
        <v>1250</v>
      </c>
      <c r="G28">
        <f t="shared" si="8"/>
        <v>27000</v>
      </c>
      <c r="H28">
        <f>Table3[[#This Row],[GROSS SALARY]]* 0.05</f>
        <v>1350</v>
      </c>
      <c r="I28">
        <f t="shared" si="6"/>
        <v>25650</v>
      </c>
    </row>
    <row r="29" spans="1:9" x14ac:dyDescent="0.25">
      <c r="A29">
        <v>9</v>
      </c>
      <c r="B29" t="s">
        <v>81</v>
      </c>
      <c r="C29" t="s">
        <v>82</v>
      </c>
      <c r="D29">
        <v>85000</v>
      </c>
      <c r="E29">
        <f t="shared" si="5"/>
        <v>2550</v>
      </c>
      <c r="F29">
        <f t="shared" si="7"/>
        <v>4250</v>
      </c>
      <c r="G29">
        <f t="shared" si="8"/>
        <v>91800</v>
      </c>
      <c r="H29">
        <f>Table3[[#This Row],[GROSS SALARY]]* 0.05</f>
        <v>4590</v>
      </c>
      <c r="I29">
        <f t="shared" si="6"/>
        <v>87210</v>
      </c>
    </row>
  </sheetData>
  <conditionalFormatting sqref="I21">
    <cfRule type="cellIs" dxfId="11" priority="1" operator="greaterThan">
      <formula>$I$21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66522-DFA1-46D9-A28B-F9E25AF88826}">
  <dimension ref="A1:M12"/>
  <sheetViews>
    <sheetView workbookViewId="0">
      <selection activeCell="D23" sqref="D23"/>
    </sheetView>
  </sheetViews>
  <sheetFormatPr defaultRowHeight="15" x14ac:dyDescent="0.25"/>
  <cols>
    <col min="2" max="2" width="18.5703125" customWidth="1"/>
    <col min="3" max="3" width="21.7109375" customWidth="1"/>
    <col min="4" max="4" width="20.5703125" customWidth="1"/>
    <col min="5" max="5" width="21.85546875" customWidth="1"/>
    <col min="7" max="7" width="10.42578125" bestFit="1" customWidth="1"/>
  </cols>
  <sheetData>
    <row r="1" spans="1:13" x14ac:dyDescent="0.25">
      <c r="A1" s="18" t="s">
        <v>84</v>
      </c>
      <c r="B1" s="19" t="s">
        <v>30</v>
      </c>
      <c r="C1" s="19" t="s">
        <v>85</v>
      </c>
      <c r="D1" s="19" t="s">
        <v>86</v>
      </c>
      <c r="E1" s="19" t="s">
        <v>87</v>
      </c>
      <c r="F1" s="20" t="s">
        <v>88</v>
      </c>
      <c r="G1" s="20" t="s">
        <v>89</v>
      </c>
      <c r="H1" s="20" t="s">
        <v>90</v>
      </c>
    </row>
    <row r="2" spans="1:13" x14ac:dyDescent="0.25">
      <c r="A2" s="21">
        <v>1</v>
      </c>
      <c r="B2" s="21" t="s">
        <v>91</v>
      </c>
      <c r="C2" s="21" t="s">
        <v>92</v>
      </c>
      <c r="D2" s="21" t="s">
        <v>93</v>
      </c>
      <c r="E2" s="21">
        <v>3</v>
      </c>
      <c r="F2" s="22">
        <v>4.1666666666666664E-2</v>
      </c>
      <c r="G2" s="23">
        <v>45537</v>
      </c>
      <c r="H2" s="24" t="s">
        <v>94</v>
      </c>
    </row>
    <row r="3" spans="1:13" x14ac:dyDescent="0.25">
      <c r="A3" s="21">
        <v>2</v>
      </c>
      <c r="B3" s="21" t="s">
        <v>95</v>
      </c>
      <c r="C3" s="21" t="s">
        <v>92</v>
      </c>
      <c r="D3" s="21" t="s">
        <v>93</v>
      </c>
      <c r="E3" s="21">
        <v>3</v>
      </c>
      <c r="F3" s="22">
        <v>8.3333333333333301E-2</v>
      </c>
      <c r="G3" s="23">
        <v>45540</v>
      </c>
      <c r="H3" s="24" t="s">
        <v>94</v>
      </c>
    </row>
    <row r="4" spans="1:13" x14ac:dyDescent="0.25">
      <c r="A4" s="21">
        <v>3</v>
      </c>
      <c r="B4" s="21" t="s">
        <v>96</v>
      </c>
      <c r="C4" s="21" t="s">
        <v>92</v>
      </c>
      <c r="D4" s="21" t="s">
        <v>93</v>
      </c>
      <c r="E4" s="21">
        <v>2</v>
      </c>
      <c r="F4" s="22">
        <v>0.125</v>
      </c>
      <c r="G4" s="23">
        <v>45553</v>
      </c>
      <c r="H4" s="24" t="s">
        <v>97</v>
      </c>
      <c r="L4" t="s">
        <v>93</v>
      </c>
      <c r="M4">
        <v>1</v>
      </c>
    </row>
    <row r="5" spans="1:13" x14ac:dyDescent="0.25">
      <c r="A5" s="21">
        <v>4</v>
      </c>
      <c r="B5" s="21" t="s">
        <v>98</v>
      </c>
      <c r="C5" s="21" t="s">
        <v>92</v>
      </c>
      <c r="D5" s="21" t="s">
        <v>93</v>
      </c>
      <c r="E5" s="21">
        <v>5</v>
      </c>
      <c r="F5" s="22">
        <v>0.16666666666666699</v>
      </c>
      <c r="G5" s="24"/>
      <c r="H5" s="24" t="s">
        <v>99</v>
      </c>
      <c r="L5" t="s">
        <v>100</v>
      </c>
      <c r="M5">
        <v>2</v>
      </c>
    </row>
    <row r="6" spans="1:13" x14ac:dyDescent="0.25">
      <c r="A6" s="21">
        <v>5</v>
      </c>
      <c r="B6" s="21" t="s">
        <v>101</v>
      </c>
      <c r="C6" s="21" t="s">
        <v>92</v>
      </c>
      <c r="D6" s="21" t="s">
        <v>100</v>
      </c>
      <c r="E6" s="21">
        <v>6</v>
      </c>
      <c r="F6" s="22">
        <v>0.20833333333333301</v>
      </c>
      <c r="G6" s="24"/>
      <c r="H6" s="24" t="s">
        <v>102</v>
      </c>
      <c r="M6">
        <v>3</v>
      </c>
    </row>
    <row r="7" spans="1:13" x14ac:dyDescent="0.25">
      <c r="B7" s="25"/>
      <c r="M7">
        <v>4</v>
      </c>
    </row>
    <row r="8" spans="1:13" x14ac:dyDescent="0.25">
      <c r="B8" s="26"/>
      <c r="M8">
        <v>5</v>
      </c>
    </row>
    <row r="9" spans="1:13" x14ac:dyDescent="0.25">
      <c r="K9" t="s">
        <v>97</v>
      </c>
      <c r="M9">
        <v>6</v>
      </c>
    </row>
    <row r="10" spans="1:13" x14ac:dyDescent="0.25">
      <c r="K10" t="s">
        <v>102</v>
      </c>
      <c r="M10">
        <v>7</v>
      </c>
    </row>
    <row r="11" spans="1:13" x14ac:dyDescent="0.25">
      <c r="K11" t="s">
        <v>94</v>
      </c>
      <c r="M11">
        <v>8</v>
      </c>
    </row>
    <row r="12" spans="1:13" x14ac:dyDescent="0.25">
      <c r="K12" t="s">
        <v>99</v>
      </c>
    </row>
  </sheetData>
  <dataValidations count="8">
    <dataValidation type="time" allowBlank="1" showInputMessage="1" showErrorMessage="1" sqref="F2" xr:uid="{67C2BB61-DD19-464A-96E1-9BB772956813}">
      <formula1>0.0416666666666667</formula1>
      <formula2>0.5</formula2>
    </dataValidation>
    <dataValidation type="list" allowBlank="1" showInputMessage="1" showErrorMessage="1" sqref="H2:H6" xr:uid="{BA3DF475-A6F4-4A03-8237-F39F7942E81B}">
      <formula1>$K$9:$K$12</formula1>
    </dataValidation>
    <dataValidation type="date" allowBlank="1" showInputMessage="1" showErrorMessage="1" sqref="G2:G6" xr:uid="{3862B97E-004B-418A-B148-EB21C848A2D8}">
      <formula1>45536</formula1>
      <formula2>45554</formula2>
    </dataValidation>
    <dataValidation type="time" allowBlank="1" showInputMessage="1" showErrorMessage="1" sqref="F3:F6" xr:uid="{AA804887-A61B-45B7-8242-F95366A95999}">
      <formula1>0.0416666666666667</formula1>
      <formula2>0.25</formula2>
    </dataValidation>
    <dataValidation type="list" allowBlank="1" showInputMessage="1" showErrorMessage="1" sqref="E2:E6" xr:uid="{F4F276E9-B982-44B3-8DD2-D76BBC1A6517}">
      <formula1>$M$4:$M$11</formula1>
    </dataValidation>
    <dataValidation type="list" allowBlank="1" showInputMessage="1" showErrorMessage="1" sqref="D2:D6" xr:uid="{CEC03252-904F-4050-ACF3-BB84FE95FFBA}">
      <formula1>$L$4:$L$5</formula1>
    </dataValidation>
    <dataValidation type="textLength" operator="equal" allowBlank="1" showInputMessage="1" showErrorMessage="1" sqref="C2:C6" xr:uid="{8A069FFD-3DDA-4931-ABDB-E29C40A600C5}">
      <formula1>10</formula1>
    </dataValidation>
    <dataValidation type="textLength" allowBlank="1" showInputMessage="1" showErrorMessage="1" sqref="B2:B7" xr:uid="{9E09DD9F-F8E6-4CC2-A436-E96971F59C2F}">
      <formula1>0</formula1>
      <formula2>20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A283-0FC3-4400-A67D-60916957EFAD}">
  <dimension ref="A2:F28"/>
  <sheetViews>
    <sheetView workbookViewId="0">
      <selection activeCell="E3" sqref="E3"/>
    </sheetView>
  </sheetViews>
  <sheetFormatPr defaultRowHeight="15" x14ac:dyDescent="0.25"/>
  <cols>
    <col min="1" max="1" width="20.42578125" customWidth="1"/>
    <col min="5" max="5" width="18.140625" customWidth="1"/>
    <col min="6" max="6" width="17.85546875" customWidth="1"/>
  </cols>
  <sheetData>
    <row r="2" spans="1:5" x14ac:dyDescent="0.25">
      <c r="A2" s="27" t="s">
        <v>103</v>
      </c>
      <c r="B2" s="27" t="s">
        <v>30</v>
      </c>
      <c r="C2" s="27" t="s">
        <v>104</v>
      </c>
      <c r="D2" s="27" t="s">
        <v>105</v>
      </c>
      <c r="E2" s="27" t="s">
        <v>106</v>
      </c>
    </row>
    <row r="3" spans="1:5" x14ac:dyDescent="0.25">
      <c r="A3" s="2">
        <v>1</v>
      </c>
      <c r="B3" s="2" t="s">
        <v>107</v>
      </c>
      <c r="C3" s="2">
        <v>25000</v>
      </c>
      <c r="D3" s="2">
        <v>92</v>
      </c>
      <c r="E3" s="28">
        <v>0.92</v>
      </c>
    </row>
    <row r="4" spans="1:5" x14ac:dyDescent="0.25">
      <c r="A4" s="2">
        <v>2</v>
      </c>
      <c r="B4" s="2" t="s">
        <v>108</v>
      </c>
      <c r="C4" s="2">
        <v>15000</v>
      </c>
      <c r="D4" s="2">
        <v>48</v>
      </c>
      <c r="E4" s="28">
        <v>0.86</v>
      </c>
    </row>
    <row r="5" spans="1:5" x14ac:dyDescent="0.25">
      <c r="A5" s="2">
        <v>3</v>
      </c>
      <c r="B5" s="2" t="s">
        <v>109</v>
      </c>
      <c r="C5" s="2">
        <v>20000</v>
      </c>
      <c r="D5" s="2">
        <v>49</v>
      </c>
      <c r="E5" s="28">
        <v>0.74</v>
      </c>
    </row>
    <row r="6" spans="1:5" x14ac:dyDescent="0.25">
      <c r="A6" s="2">
        <v>4</v>
      </c>
      <c r="B6" s="2" t="s">
        <v>110</v>
      </c>
      <c r="C6" s="2">
        <v>14000</v>
      </c>
      <c r="D6" s="2">
        <v>76</v>
      </c>
      <c r="E6" s="28">
        <v>0.8</v>
      </c>
    </row>
    <row r="7" spans="1:5" x14ac:dyDescent="0.25">
      <c r="A7" s="2">
        <v>5</v>
      </c>
      <c r="B7" s="2" t="s">
        <v>111</v>
      </c>
      <c r="C7" s="2">
        <v>19000</v>
      </c>
      <c r="D7" s="2">
        <v>74</v>
      </c>
      <c r="E7" s="28">
        <v>0.82</v>
      </c>
    </row>
    <row r="8" spans="1:5" x14ac:dyDescent="0.25">
      <c r="A8" s="2">
        <v>6</v>
      </c>
      <c r="B8" s="2" t="s">
        <v>112</v>
      </c>
      <c r="C8" s="2">
        <v>11000</v>
      </c>
      <c r="D8" s="2">
        <v>82</v>
      </c>
      <c r="E8" s="28">
        <v>0.99</v>
      </c>
    </row>
    <row r="18" spans="1:6" x14ac:dyDescent="0.25">
      <c r="E18" s="29" t="s">
        <v>113</v>
      </c>
    </row>
    <row r="19" spans="1:6" x14ac:dyDescent="0.25">
      <c r="A19" s="30" t="s">
        <v>114</v>
      </c>
    </row>
    <row r="20" spans="1:6" x14ac:dyDescent="0.25">
      <c r="E20" s="2" t="s">
        <v>115</v>
      </c>
      <c r="F20" s="2" t="s">
        <v>116</v>
      </c>
    </row>
    <row r="21" spans="1:6" x14ac:dyDescent="0.25">
      <c r="A21" s="2" t="s">
        <v>117</v>
      </c>
      <c r="B21" s="2">
        <v>20</v>
      </c>
      <c r="E21" s="2"/>
      <c r="F21" s="2">
        <f>B28</f>
        <v>13988</v>
      </c>
    </row>
    <row r="22" spans="1:6" x14ac:dyDescent="0.25">
      <c r="A22" s="2" t="s">
        <v>118</v>
      </c>
      <c r="B22" s="2">
        <v>82</v>
      </c>
      <c r="E22" s="2">
        <v>620</v>
      </c>
      <c r="F22" s="2">
        <v>33356</v>
      </c>
    </row>
    <row r="23" spans="1:6" x14ac:dyDescent="0.25">
      <c r="A23" s="2" t="s">
        <v>119</v>
      </c>
      <c r="B23" s="2">
        <v>260</v>
      </c>
      <c r="E23" s="2">
        <v>300</v>
      </c>
      <c r="F23" s="2">
        <v>16140</v>
      </c>
    </row>
    <row r="24" spans="1:6" x14ac:dyDescent="0.25">
      <c r="A24" s="2" t="s">
        <v>120</v>
      </c>
      <c r="B24" s="2">
        <f>B21*B23</f>
        <v>5200</v>
      </c>
      <c r="E24" s="2">
        <v>460</v>
      </c>
      <c r="F24" s="2">
        <v>24748</v>
      </c>
    </row>
    <row r="25" spans="1:6" x14ac:dyDescent="0.25">
      <c r="A25" s="2" t="s">
        <v>121</v>
      </c>
      <c r="B25" s="2">
        <f>B22*B23</f>
        <v>21320</v>
      </c>
      <c r="E25" s="2">
        <v>130</v>
      </c>
      <c r="F25" s="2">
        <v>6994</v>
      </c>
    </row>
    <row r="26" spans="1:6" x14ac:dyDescent="0.25">
      <c r="A26" s="28" t="s">
        <v>122</v>
      </c>
      <c r="B26" s="2">
        <f>B25*0.1</f>
        <v>2132</v>
      </c>
      <c r="E26" s="2">
        <v>200</v>
      </c>
      <c r="F26" s="2">
        <v>10760</v>
      </c>
    </row>
    <row r="27" spans="1:6" x14ac:dyDescent="0.25">
      <c r="A27" s="2"/>
      <c r="B27" s="2"/>
    </row>
    <row r="28" spans="1:6" x14ac:dyDescent="0.25">
      <c r="A28" s="2" t="s">
        <v>123</v>
      </c>
      <c r="B28" s="2">
        <f>B25-B24-B26</f>
        <v>13988</v>
      </c>
    </row>
  </sheetData>
  <conditionalFormatting sqref="A3:A8">
    <cfRule type="cellIs" dxfId="10" priority="12" operator="greaterThan">
      <formula>4</formula>
    </cfRule>
  </conditionalFormatting>
  <conditionalFormatting sqref="A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{D8D82ECD-8F01-49F0-9EB4-DFC751A0CAC2}</x14:id>
        </ext>
      </extLst>
    </cfRule>
  </conditionalFormatting>
  <conditionalFormatting sqref="C3:C8">
    <cfRule type="cellIs" dxfId="9" priority="11" operator="greaterThan">
      <formula>15000</formula>
    </cfRule>
  </conditionalFormatting>
  <conditionalFormatting sqref="D3:D8">
    <cfRule type="cellIs" dxfId="8" priority="8" operator="greaterThan">
      <formula>70</formula>
    </cfRule>
    <cfRule type="cellIs" dxfId="7" priority="9" operator="greaterThan">
      <formula>50</formula>
    </cfRule>
    <cfRule type="cellIs" dxfId="6" priority="10" operator="greaterThan">
      <formula>65</formula>
    </cfRule>
  </conditionalFormatting>
  <conditionalFormatting sqref="E3:E8">
    <cfRule type="iconSet" priority="1">
      <iconSet iconSet="3Arrows">
        <cfvo type="percent" val="0"/>
        <cfvo type="percent" val="33"/>
        <cfvo type="percent" val="67"/>
      </iconSet>
    </cfRule>
    <cfRule type="cellIs" dxfId="5" priority="3" operator="greaterThan">
      <formula>0.87</formula>
    </cfRule>
    <cfRule type="cellIs" dxfId="4" priority="4" operator="greaterThan">
      <formula>0.87</formula>
    </cfRule>
    <cfRule type="cellIs" dxfId="3" priority="5" operator="greaterThan">
      <formula>0.57</formula>
    </cfRule>
    <cfRule type="cellIs" dxfId="2" priority="6" operator="greaterThan">
      <formula>0.75</formula>
    </cfRule>
    <cfRule type="cellIs" dxfId="1" priority="7" operator="greaterThan">
      <formula>0.67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D82ECD-8F01-49F0-9EB4-DFC751A0CAC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A2:E8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6C27-62CE-4257-8319-0DC804345962}">
  <dimension ref="A2:K18"/>
  <sheetViews>
    <sheetView zoomScale="91" zoomScaleNormal="91" workbookViewId="0">
      <selection activeCell="D16" sqref="D16"/>
    </sheetView>
  </sheetViews>
  <sheetFormatPr defaultRowHeight="15" x14ac:dyDescent="0.25"/>
  <cols>
    <col min="1" max="1" width="13" customWidth="1"/>
    <col min="2" max="2" width="27.140625" customWidth="1"/>
    <col min="3" max="3" width="1.42578125" hidden="1" customWidth="1"/>
    <col min="4" max="4" width="28.7109375" customWidth="1"/>
    <col min="5" max="5" width="24.5703125" customWidth="1"/>
    <col min="6" max="6" width="21.5703125" customWidth="1"/>
    <col min="7" max="7" width="27.140625" customWidth="1"/>
    <col min="8" max="8" width="13.28515625" customWidth="1"/>
    <col min="9" max="9" width="14.42578125" customWidth="1"/>
    <col min="10" max="10" width="16.42578125" customWidth="1"/>
    <col min="11" max="11" width="12.42578125" customWidth="1"/>
  </cols>
  <sheetData>
    <row r="2" spans="1:11" x14ac:dyDescent="0.25">
      <c r="A2" s="6" t="s">
        <v>0</v>
      </c>
      <c r="B2" s="6" t="s">
        <v>134</v>
      </c>
      <c r="C2" s="6" t="str">
        <f t="shared" ref="C2" si="0">UPPER(C18)</f>
        <v/>
      </c>
      <c r="D2" s="6" t="s">
        <v>133</v>
      </c>
      <c r="E2" s="6" t="s">
        <v>1</v>
      </c>
      <c r="F2" s="6" t="s">
        <v>2</v>
      </c>
      <c r="G2" s="6" t="s">
        <v>3</v>
      </c>
      <c r="H2" s="6" t="s">
        <v>17</v>
      </c>
      <c r="I2" s="6" t="s">
        <v>18</v>
      </c>
      <c r="J2" s="6" t="s">
        <v>135</v>
      </c>
      <c r="K2" s="6" t="s">
        <v>19</v>
      </c>
    </row>
    <row r="3" spans="1:11" x14ac:dyDescent="0.25">
      <c r="A3" s="4">
        <v>45566</v>
      </c>
      <c r="B3" s="7" t="s">
        <v>4</v>
      </c>
      <c r="C3" s="5"/>
      <c r="D3" s="5" t="s">
        <v>15</v>
      </c>
      <c r="E3" s="5" t="str">
        <f>TRIM(D3)</f>
        <v>iPhone 16</v>
      </c>
      <c r="F3" s="5" t="str">
        <f>UPPER(D3)</f>
        <v xml:space="preserve">IPHONE 16 </v>
      </c>
      <c r="G3" s="5" t="str">
        <f>LOWER(F3)</f>
        <v xml:space="preserve">iphone 16 </v>
      </c>
      <c r="H3" s="5" t="str">
        <f>LEFT(B3,5)</f>
        <v>elect</v>
      </c>
      <c r="I3" s="5" t="str">
        <f>RIGHT(B3,8)</f>
        <v>ctronics</v>
      </c>
      <c r="J3" s="5" t="str">
        <f>PROPER(E3)</f>
        <v>Iphone 16</v>
      </c>
      <c r="K3" s="5" t="str">
        <f>_xlfn.CONCAT(H3,I3)</f>
        <v>electctronics</v>
      </c>
    </row>
    <row r="4" spans="1:11" x14ac:dyDescent="0.25">
      <c r="A4" s="4">
        <v>45567</v>
      </c>
      <c r="B4" s="7" t="s">
        <v>5</v>
      </c>
      <c r="C4" s="5"/>
      <c r="D4" s="5" t="s">
        <v>21</v>
      </c>
      <c r="E4" s="5" t="str">
        <f t="shared" ref="E4:E13" si="1">TRIM(D4)</f>
        <v>Dyson vaccum</v>
      </c>
      <c r="F4" s="5" t="str">
        <f>UPPER(E4)</f>
        <v>DYSON VACCUM</v>
      </c>
      <c r="G4" s="5" t="str">
        <f t="shared" ref="G4:G13" si="2">LOWER(F4)</f>
        <v>dyson vaccum</v>
      </c>
      <c r="H4" s="5" t="str">
        <f t="shared" ref="H4:H13" si="3">LEFT(B4,5)</f>
        <v xml:space="preserve">home </v>
      </c>
      <c r="I4" s="5" t="str">
        <f>RIGHT(B4,6)</f>
        <v>icancs</v>
      </c>
      <c r="J4" s="5" t="str">
        <f t="shared" ref="J4:J13" si="4">PROPER(E4)</f>
        <v>Dyson Vaccum</v>
      </c>
      <c r="K4" s="5" t="str">
        <f t="shared" ref="K4:K12" si="5">_xlfn.CONCAT(H4,I4)</f>
        <v>home icancs</v>
      </c>
    </row>
    <row r="5" spans="1:11" x14ac:dyDescent="0.25">
      <c r="A5" s="4">
        <v>45568</v>
      </c>
      <c r="B5" s="7" t="s">
        <v>6</v>
      </c>
      <c r="C5" s="5"/>
      <c r="D5" s="5" t="s">
        <v>16</v>
      </c>
      <c r="E5" s="5" t="str">
        <f t="shared" si="1"/>
        <v>Levi's</v>
      </c>
      <c r="F5" s="5" t="str">
        <f t="shared" ref="F5:F13" si="6">UPPER(E5)</f>
        <v>LEVI'S</v>
      </c>
      <c r="G5" s="5" t="str">
        <f t="shared" si="2"/>
        <v>levi's</v>
      </c>
      <c r="H5" s="5" t="str">
        <f t="shared" si="3"/>
        <v>cloth</v>
      </c>
      <c r="I5" s="5" t="str">
        <f>RIGHT(B5,4)</f>
        <v xml:space="preserve"> ing</v>
      </c>
      <c r="J5" s="5" t="str">
        <f t="shared" si="4"/>
        <v>Levi'S</v>
      </c>
      <c r="K5" s="5" t="str">
        <f t="shared" si="5"/>
        <v>cloth ing</v>
      </c>
    </row>
    <row r="6" spans="1:11" x14ac:dyDescent="0.25">
      <c r="A6" s="4">
        <v>45569</v>
      </c>
      <c r="B6" s="7" t="s">
        <v>7</v>
      </c>
      <c r="C6" s="5"/>
      <c r="D6" s="5" t="s">
        <v>22</v>
      </c>
      <c r="E6" s="5" t="str">
        <f t="shared" si="1"/>
        <v>Blue air classic</v>
      </c>
      <c r="F6" s="5" t="str">
        <f t="shared" si="6"/>
        <v>BLUE AIR CLASSIC</v>
      </c>
      <c r="G6" s="5" t="str">
        <f t="shared" si="2"/>
        <v>blue air classic</v>
      </c>
      <c r="H6" s="5" t="str">
        <f t="shared" si="3"/>
        <v>books</v>
      </c>
      <c r="I6" s="5" t="str">
        <f>RIGHT(B6,3)</f>
        <v>oks</v>
      </c>
      <c r="J6" s="5" t="str">
        <f t="shared" si="4"/>
        <v>Blue Air Classic</v>
      </c>
      <c r="K6" s="5" t="str">
        <f t="shared" si="5"/>
        <v>booksoks</v>
      </c>
    </row>
    <row r="7" spans="1:11" x14ac:dyDescent="0.25">
      <c r="A7" s="4">
        <v>45570</v>
      </c>
      <c r="B7" s="7" t="s">
        <v>8</v>
      </c>
      <c r="C7" s="5"/>
      <c r="D7" s="5" t="s">
        <v>23</v>
      </c>
      <c r="E7" s="5" t="str">
        <f t="shared" si="1"/>
        <v>cricket kit</v>
      </c>
      <c r="F7" s="5" t="str">
        <f t="shared" si="6"/>
        <v>CRICKET KIT</v>
      </c>
      <c r="G7" s="5" t="str">
        <f t="shared" si="2"/>
        <v>cricket kit</v>
      </c>
      <c r="H7" s="5" t="str">
        <f t="shared" si="3"/>
        <v xml:space="preserve">spo  </v>
      </c>
      <c r="I7" s="5" t="str">
        <f>RIGHT(B7,4)</f>
        <v xml:space="preserve"> rts</v>
      </c>
      <c r="J7" s="5" t="str">
        <f t="shared" si="4"/>
        <v>Cricket Kit</v>
      </c>
      <c r="K7" s="5" t="str">
        <f t="shared" si="5"/>
        <v>spo   rts</v>
      </c>
    </row>
    <row r="8" spans="1:11" x14ac:dyDescent="0.25">
      <c r="A8" s="4">
        <v>45571</v>
      </c>
      <c r="B8" s="7" t="s">
        <v>9</v>
      </c>
      <c r="C8" s="5"/>
      <c r="D8" s="5" t="s">
        <v>24</v>
      </c>
      <c r="E8" s="5" t="str">
        <f t="shared" si="1"/>
        <v>Lap top</v>
      </c>
      <c r="F8" s="5" t="str">
        <f t="shared" si="6"/>
        <v>LAP TOP</v>
      </c>
      <c r="G8" s="5" t="str">
        <f t="shared" si="2"/>
        <v>lap top</v>
      </c>
      <c r="H8" s="5" t="str">
        <f t="shared" si="3"/>
        <v>Elect</v>
      </c>
      <c r="I8" s="5" t="str">
        <f>RIGHT(B8,7)</f>
        <v xml:space="preserve"> roncis</v>
      </c>
      <c r="J8" s="5" t="str">
        <f t="shared" si="4"/>
        <v>Lap Top</v>
      </c>
      <c r="K8" s="5" t="str">
        <f t="shared" si="5"/>
        <v>Elect roncis</v>
      </c>
    </row>
    <row r="9" spans="1:11" x14ac:dyDescent="0.25">
      <c r="A9" s="4">
        <v>45572</v>
      </c>
      <c r="B9" s="7" t="s">
        <v>10</v>
      </c>
      <c r="C9" s="5"/>
      <c r="D9" s="5" t="s">
        <v>25</v>
      </c>
      <c r="E9" s="5" t="str">
        <f t="shared" si="1"/>
        <v>foot ball</v>
      </c>
      <c r="F9" s="5" t="str">
        <f t="shared" si="6"/>
        <v>FOOT BALL</v>
      </c>
      <c r="G9" s="5" t="str">
        <f t="shared" si="2"/>
        <v>foot ball</v>
      </c>
      <c r="H9" s="5" t="str">
        <f t="shared" si="3"/>
        <v>sport</v>
      </c>
      <c r="I9" s="5" t="str">
        <f>RIGHT(B9,1)</f>
        <v>s</v>
      </c>
      <c r="J9" s="5" t="str">
        <f t="shared" si="4"/>
        <v>Foot Ball</v>
      </c>
      <c r="K9" s="5" t="str">
        <f t="shared" si="5"/>
        <v>sports</v>
      </c>
    </row>
    <row r="10" spans="1:11" x14ac:dyDescent="0.25">
      <c r="A10" s="4">
        <v>45573</v>
      </c>
      <c r="B10" s="7" t="s">
        <v>11</v>
      </c>
      <c r="C10" s="5"/>
      <c r="D10" s="5" t="s">
        <v>26</v>
      </c>
      <c r="E10" s="5" t="str">
        <f t="shared" si="1"/>
        <v>air plane</v>
      </c>
      <c r="F10" s="5" t="str">
        <f t="shared" si="6"/>
        <v>AIR PLANE</v>
      </c>
      <c r="G10" s="5" t="str">
        <f t="shared" si="2"/>
        <v>air plane</v>
      </c>
      <c r="H10" s="5" t="str">
        <f t="shared" si="3"/>
        <v>trave</v>
      </c>
      <c r="I10" s="5" t="str">
        <f>RIGHT(B10,1)</f>
        <v>l</v>
      </c>
      <c r="J10" s="5" t="str">
        <f t="shared" si="4"/>
        <v>Air Plane</v>
      </c>
      <c r="K10" s="5" t="str">
        <f t="shared" si="5"/>
        <v>travel</v>
      </c>
    </row>
    <row r="11" spans="1:11" x14ac:dyDescent="0.25">
      <c r="A11" s="4">
        <v>45574</v>
      </c>
      <c r="B11" s="7" t="s">
        <v>12</v>
      </c>
      <c r="C11" s="5"/>
      <c r="D11" s="5" t="s">
        <v>27</v>
      </c>
      <c r="E11" s="5" t="str">
        <f t="shared" si="1"/>
        <v>pack of 6 books</v>
      </c>
      <c r="F11" s="5" t="str">
        <f t="shared" si="6"/>
        <v>PACK OF 6 BOOKS</v>
      </c>
      <c r="G11" s="5" t="str">
        <f t="shared" si="2"/>
        <v>pack of 6 books</v>
      </c>
      <c r="H11" s="5" t="str">
        <f t="shared" si="3"/>
        <v>noteb</v>
      </c>
      <c r="I11" s="5" t="str">
        <f>RIGHT(B11,5)</f>
        <v>books</v>
      </c>
      <c r="J11" s="5" t="str">
        <f t="shared" si="4"/>
        <v>Pack Of 6 Books</v>
      </c>
      <c r="K11" s="5" t="str">
        <f t="shared" si="5"/>
        <v>notebbooks</v>
      </c>
    </row>
    <row r="12" spans="1:11" x14ac:dyDescent="0.25">
      <c r="A12" s="4">
        <v>45575</v>
      </c>
      <c r="B12" s="7" t="s">
        <v>13</v>
      </c>
      <c r="C12" s="5"/>
      <c r="D12" s="5" t="s">
        <v>28</v>
      </c>
      <c r="E12" s="5" t="str">
        <f t="shared" si="1"/>
        <v>left side rest sofa</v>
      </c>
      <c r="F12" s="5" t="str">
        <f t="shared" si="6"/>
        <v>LEFT SIDE REST SOFA</v>
      </c>
      <c r="G12" s="5" t="str">
        <f t="shared" si="2"/>
        <v>left side rest sofa</v>
      </c>
      <c r="H12" s="5" t="str">
        <f t="shared" si="3"/>
        <v xml:space="preserve">sofa </v>
      </c>
      <c r="I12" s="5" t="str">
        <f>RIGHT(B12,4)</f>
        <v xml:space="preserve"> set</v>
      </c>
      <c r="J12" s="5" t="str">
        <f t="shared" si="4"/>
        <v>Left Side Rest Sofa</v>
      </c>
      <c r="K12" s="5" t="str">
        <f t="shared" si="5"/>
        <v>sofa  set</v>
      </c>
    </row>
    <row r="13" spans="1:11" x14ac:dyDescent="0.25">
      <c r="A13" s="4">
        <v>45576</v>
      </c>
      <c r="B13" s="7" t="s">
        <v>14</v>
      </c>
      <c r="C13" s="5"/>
      <c r="D13" s="5" t="s">
        <v>20</v>
      </c>
      <c r="E13" s="5" t="str">
        <f t="shared" si="1"/>
        <v>lip stick pack</v>
      </c>
      <c r="F13" s="5" t="str">
        <f t="shared" si="6"/>
        <v>LIP STICK PACK</v>
      </c>
      <c r="G13" s="5" t="str">
        <f t="shared" si="2"/>
        <v>lip stick pack</v>
      </c>
      <c r="H13" s="5" t="str">
        <f t="shared" si="3"/>
        <v>beaut</v>
      </c>
      <c r="I13" s="5" t="str">
        <f>RIGHT(B13,1)</f>
        <v>y</v>
      </c>
      <c r="J13" s="5" t="str">
        <f t="shared" si="4"/>
        <v>Lip Stick Pack</v>
      </c>
      <c r="K13" s="5" t="str">
        <f>_xlfn.CONCAT(H13,I13)</f>
        <v>beauty</v>
      </c>
    </row>
    <row r="14" spans="1:11" x14ac:dyDescent="0.25">
      <c r="A14" s="1"/>
      <c r="J14" s="3"/>
    </row>
    <row r="15" spans="1:11" x14ac:dyDescent="0.25">
      <c r="A15" s="1"/>
    </row>
    <row r="16" spans="1:11" x14ac:dyDescent="0.25">
      <c r="A16" s="1"/>
    </row>
    <row r="17" spans="1:11" x14ac:dyDescent="0.25">
      <c r="A17" s="1"/>
    </row>
    <row r="18" spans="1:1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1B4BB-CDB9-4C2B-A02C-E08E53131526}">
  <dimension ref="A1:C24"/>
  <sheetViews>
    <sheetView workbookViewId="0">
      <selection sqref="A1:C24"/>
    </sheetView>
  </sheetViews>
  <sheetFormatPr defaultRowHeight="15" x14ac:dyDescent="0.25"/>
  <cols>
    <col min="1" max="1" width="21.5703125" customWidth="1"/>
    <col min="2" max="2" width="18.42578125" customWidth="1"/>
    <col min="3" max="3" width="19" customWidth="1"/>
  </cols>
  <sheetData>
    <row r="1" spans="1:3" x14ac:dyDescent="0.25">
      <c r="A1" s="31" t="s">
        <v>124</v>
      </c>
      <c r="B1" s="31" t="s">
        <v>0</v>
      </c>
      <c r="C1" s="31" t="s">
        <v>130</v>
      </c>
    </row>
    <row r="2" spans="1:3" x14ac:dyDescent="0.25">
      <c r="A2" s="2" t="s">
        <v>125</v>
      </c>
      <c r="B2" s="2"/>
      <c r="C2" s="32">
        <f ca="1">TODAY()</f>
        <v>45617</v>
      </c>
    </row>
    <row r="3" spans="1:3" x14ac:dyDescent="0.25">
      <c r="A3" s="2" t="s">
        <v>126</v>
      </c>
      <c r="B3" s="2"/>
      <c r="C3" s="33">
        <f ca="1">NOW()</f>
        <v>45617.64042546296</v>
      </c>
    </row>
    <row r="4" spans="1:3" x14ac:dyDescent="0.25">
      <c r="A4" s="2" t="s">
        <v>127</v>
      </c>
      <c r="B4" s="32">
        <v>45293</v>
      </c>
      <c r="C4" s="2">
        <f>DAY(B4)</f>
        <v>2</v>
      </c>
    </row>
    <row r="5" spans="1:3" x14ac:dyDescent="0.25">
      <c r="A5" s="2" t="s">
        <v>128</v>
      </c>
      <c r="B5" s="32">
        <v>45293</v>
      </c>
      <c r="C5" s="2">
        <f>MONTH(B5)</f>
        <v>1</v>
      </c>
    </row>
    <row r="6" spans="1:3" x14ac:dyDescent="0.25">
      <c r="A6" s="2" t="s">
        <v>129</v>
      </c>
      <c r="B6" s="32">
        <v>45293</v>
      </c>
      <c r="C6" s="2">
        <f>YEAR(B6)</f>
        <v>2024</v>
      </c>
    </row>
    <row r="7" spans="1:3" x14ac:dyDescent="0.25">
      <c r="A7" s="2" t="s">
        <v>0</v>
      </c>
      <c r="B7" s="2"/>
      <c r="C7" s="32">
        <f>DATE(C6,C5,C4)</f>
        <v>45293</v>
      </c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31" t="s">
        <v>131</v>
      </c>
      <c r="B11" s="2"/>
      <c r="C11" s="2"/>
    </row>
    <row r="12" spans="1:3" x14ac:dyDescent="0.25">
      <c r="A12" s="2"/>
      <c r="B12" s="2"/>
      <c r="C12" s="2"/>
    </row>
    <row r="13" spans="1:3" x14ac:dyDescent="0.25">
      <c r="A13" s="32">
        <f ca="1">TODAY()</f>
        <v>45617</v>
      </c>
      <c r="B13" s="2">
        <v>10</v>
      </c>
      <c r="C13" s="32">
        <f ca="1">A13+B13</f>
        <v>45627</v>
      </c>
    </row>
    <row r="14" spans="1:3" x14ac:dyDescent="0.25">
      <c r="A14" s="32">
        <f ca="1">TODAY()</f>
        <v>45617</v>
      </c>
      <c r="B14" s="2">
        <v>14</v>
      </c>
      <c r="C14" s="32">
        <f ca="1">A14-B14</f>
        <v>45603</v>
      </c>
    </row>
    <row r="15" spans="1:3" x14ac:dyDescent="0.25">
      <c r="A15" s="2"/>
      <c r="B15" s="2"/>
      <c r="C15" s="2"/>
    </row>
    <row r="16" spans="1:3" x14ac:dyDescent="0.25">
      <c r="A16" s="31" t="s">
        <v>132</v>
      </c>
      <c r="B16" s="2"/>
      <c r="C16" s="2"/>
    </row>
    <row r="17" spans="1:3" x14ac:dyDescent="0.25">
      <c r="A17" s="2"/>
      <c r="B17" s="2"/>
      <c r="C17" s="2"/>
    </row>
    <row r="18" spans="1:3" x14ac:dyDescent="0.25">
      <c r="A18" s="32">
        <f ca="1">TODAY()</f>
        <v>45617</v>
      </c>
      <c r="B18" s="2">
        <v>9</v>
      </c>
      <c r="C18" s="34">
        <f ca="1">EDATE(A18,B18)</f>
        <v>45890</v>
      </c>
    </row>
    <row r="19" spans="1:3" x14ac:dyDescent="0.25">
      <c r="A19" s="32">
        <f ca="1">TODAY()</f>
        <v>45617</v>
      </c>
      <c r="B19" s="2">
        <v>10</v>
      </c>
      <c r="C19" s="34">
        <f ca="1">EDATE(A19,B19)</f>
        <v>45921</v>
      </c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32">
        <f ca="1">TODAY()</f>
        <v>45617</v>
      </c>
      <c r="B22" s="2">
        <v>10</v>
      </c>
      <c r="C22" s="32">
        <f ca="1">DATE(YEAR(A22)-B22,MONTH(A22)+B22,DAY(A22)-B22)</f>
        <v>42258</v>
      </c>
    </row>
    <row r="23" spans="1:3" x14ac:dyDescent="0.25">
      <c r="A23" s="32">
        <f ca="1">TODAY()</f>
        <v>45617</v>
      </c>
      <c r="B23" s="2">
        <v>4</v>
      </c>
      <c r="C23" s="32">
        <f t="shared" ref="C23:C24" ca="1" si="0">DATE(YEAR(A23)-B23,MONTH(A23)+B23,DAY(A23)-B23)</f>
        <v>44272</v>
      </c>
    </row>
    <row r="24" spans="1:3" x14ac:dyDescent="0.25">
      <c r="A24" s="32">
        <f ca="1">TODAY()</f>
        <v>45617</v>
      </c>
      <c r="B24" s="2">
        <v>9</v>
      </c>
      <c r="C24" s="32">
        <f t="shared" ca="1" si="0"/>
        <v>42594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D369-D012-47D6-AEEF-7B5D16EC22BF}">
  <dimension ref="A2:K7"/>
  <sheetViews>
    <sheetView topLeftCell="C1" workbookViewId="0">
      <selection activeCell="H3" sqref="H3"/>
    </sheetView>
  </sheetViews>
  <sheetFormatPr defaultRowHeight="15" x14ac:dyDescent="0.25"/>
  <cols>
    <col min="1" max="1" width="17.42578125" customWidth="1"/>
    <col min="2" max="2" width="20.28515625" customWidth="1"/>
    <col min="3" max="3" width="18" customWidth="1"/>
    <col min="4" max="4" width="18.140625" customWidth="1"/>
    <col min="5" max="5" width="28.7109375" customWidth="1"/>
    <col min="6" max="6" width="22" customWidth="1"/>
    <col min="7" max="7" width="10.7109375" customWidth="1"/>
    <col min="8" max="8" width="18.28515625" customWidth="1"/>
    <col min="9" max="9" width="34.5703125" customWidth="1"/>
    <col min="10" max="10" width="16.5703125" customWidth="1"/>
  </cols>
  <sheetData>
    <row r="2" spans="1:11" x14ac:dyDescent="0.25">
      <c r="A2" s="2" t="s">
        <v>136</v>
      </c>
      <c r="B2" s="2" t="s">
        <v>137</v>
      </c>
      <c r="C2" s="2" t="s">
        <v>138</v>
      </c>
      <c r="D2" s="2" t="s">
        <v>139</v>
      </c>
      <c r="E2" s="2" t="s">
        <v>147</v>
      </c>
      <c r="F2" s="2" t="s">
        <v>140</v>
      </c>
      <c r="G2" s="2"/>
      <c r="H2" s="2" t="s">
        <v>148</v>
      </c>
      <c r="I2" s="2" t="s">
        <v>149</v>
      </c>
      <c r="J2" s="35" t="s">
        <v>159</v>
      </c>
    </row>
    <row r="3" spans="1:11" x14ac:dyDescent="0.25">
      <c r="A3" s="36">
        <v>87</v>
      </c>
      <c r="B3" s="36">
        <v>67</v>
      </c>
      <c r="C3" s="36">
        <v>68</v>
      </c>
      <c r="D3" s="36">
        <v>46</v>
      </c>
      <c r="E3" s="36" t="s">
        <v>141</v>
      </c>
      <c r="F3" s="36" t="s">
        <v>146</v>
      </c>
      <c r="G3" s="36">
        <v>100</v>
      </c>
      <c r="H3" s="37">
        <f ca="1">RANDBETWEEN(DATE(2024,10,1),DATE(2024,10,31))</f>
        <v>45580</v>
      </c>
      <c r="I3" s="36" t="s">
        <v>150</v>
      </c>
      <c r="J3" s="36" t="s">
        <v>155</v>
      </c>
      <c r="K3" s="38"/>
    </row>
    <row r="4" spans="1:11" x14ac:dyDescent="0.25">
      <c r="A4" s="36">
        <v>78</v>
      </c>
      <c r="B4" s="36">
        <v>86</v>
      </c>
      <c r="C4" s="36">
        <v>68</v>
      </c>
      <c r="D4" s="36">
        <v>86</v>
      </c>
      <c r="E4" s="36" t="s">
        <v>142</v>
      </c>
      <c r="F4" s="36" t="s">
        <v>146</v>
      </c>
      <c r="G4" s="36">
        <v>101</v>
      </c>
      <c r="H4" s="37">
        <f ca="1">RANDBETWEEN(DATE(2024,10,1),DATE(2024,10,31))</f>
        <v>45592</v>
      </c>
      <c r="I4" s="36" t="s">
        <v>151</v>
      </c>
      <c r="J4" s="36" t="s">
        <v>156</v>
      </c>
      <c r="K4" s="38"/>
    </row>
    <row r="5" spans="1:11" x14ac:dyDescent="0.25">
      <c r="A5" s="36">
        <v>87</v>
      </c>
      <c r="B5" s="36">
        <v>57</v>
      </c>
      <c r="C5" s="36">
        <v>56</v>
      </c>
      <c r="D5" s="36">
        <v>78</v>
      </c>
      <c r="E5" s="36" t="s">
        <v>143</v>
      </c>
      <c r="F5" s="36" t="s">
        <v>146</v>
      </c>
      <c r="G5" s="36">
        <v>102</v>
      </c>
      <c r="H5" s="37">
        <f t="shared" ref="H5:H7" ca="1" si="0">RANDBETWEEN(DATE(2024,10,1),DATE(2024,10,31))</f>
        <v>45566</v>
      </c>
      <c r="I5" s="36" t="s">
        <v>152</v>
      </c>
      <c r="J5" s="36" t="s">
        <v>157</v>
      </c>
      <c r="K5" s="38"/>
    </row>
    <row r="6" spans="1:11" x14ac:dyDescent="0.25">
      <c r="A6" s="36">
        <v>98</v>
      </c>
      <c r="B6" s="36">
        <v>64</v>
      </c>
      <c r="C6" s="36">
        <v>46</v>
      </c>
      <c r="D6" s="36">
        <v>56</v>
      </c>
      <c r="E6" s="36" t="s">
        <v>144</v>
      </c>
      <c r="F6" s="36" t="s">
        <v>146</v>
      </c>
      <c r="G6" s="36">
        <v>103</v>
      </c>
      <c r="H6" s="37">
        <f ca="1">RANDBETWEEN(DATE(2024,10,1),DATE(2024,10,31))</f>
        <v>45569</v>
      </c>
      <c r="I6" s="36" t="s">
        <v>153</v>
      </c>
      <c r="J6" s="36" t="s">
        <v>155</v>
      </c>
      <c r="K6" s="38"/>
    </row>
    <row r="7" spans="1:11" x14ac:dyDescent="0.25">
      <c r="A7" s="36">
        <v>87</v>
      </c>
      <c r="B7" s="36">
        <v>78</v>
      </c>
      <c r="C7" s="36">
        <v>46</v>
      </c>
      <c r="D7" s="36">
        <v>85</v>
      </c>
      <c r="E7" s="36" t="s">
        <v>145</v>
      </c>
      <c r="F7" s="36" t="s">
        <v>146</v>
      </c>
      <c r="G7" s="36">
        <v>104</v>
      </c>
      <c r="H7" s="37">
        <f t="shared" ca="1" si="0"/>
        <v>45573</v>
      </c>
      <c r="I7" s="36" t="s">
        <v>154</v>
      </c>
      <c r="J7" s="36" t="s">
        <v>158</v>
      </c>
      <c r="K7" s="38"/>
    </row>
  </sheetData>
  <phoneticPr fontId="11" type="noConversion"/>
  <conditionalFormatting sqref="A3:A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{022C1420-1FA0-4121-8FDB-E580405F2161}</x14:id>
        </ext>
      </extLst>
    </cfRule>
  </conditionalFormatting>
  <conditionalFormatting sqref="B3:D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{5A5CBD72-E40F-4791-A60C-B25F1D01201E}</x14:id>
        </ext>
      </extLst>
    </cfRule>
  </conditionalFormatting>
  <conditionalFormatting sqref="J3:J12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2C1420-1FA0-4121-8FDB-E580405F216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A3:A7</xm:sqref>
        </x14:conditionalFormatting>
        <x14:conditionalFormatting xmlns:xm="http://schemas.microsoft.com/office/excel/2006/main">
          <x14:cfRule type="dataBar" id="{5A5CBD72-E40F-4791-A60C-B25F1D0120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B3:D7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3BF0-8078-416B-988E-6BB9240A414C}">
  <dimension ref="B3:E7"/>
  <sheetViews>
    <sheetView workbookViewId="0">
      <selection activeCell="C7" sqref="C7"/>
    </sheetView>
  </sheetViews>
  <sheetFormatPr defaultRowHeight="15" x14ac:dyDescent="0.25"/>
  <cols>
    <col min="2" max="2" width="18.28515625" customWidth="1"/>
    <col min="3" max="3" width="13.42578125" customWidth="1"/>
    <col min="4" max="4" width="15.7109375" customWidth="1"/>
    <col min="5" max="5" width="17.140625" customWidth="1"/>
  </cols>
  <sheetData>
    <row r="3" spans="2:5" x14ac:dyDescent="0.25">
      <c r="B3" s="39" t="s">
        <v>134</v>
      </c>
      <c r="C3" s="39" t="s">
        <v>160</v>
      </c>
      <c r="D3" s="39" t="s">
        <v>161</v>
      </c>
      <c r="E3" s="39" t="s">
        <v>162</v>
      </c>
    </row>
    <row r="4" spans="2:5" x14ac:dyDescent="0.25">
      <c r="B4" s="39" t="s">
        <v>163</v>
      </c>
      <c r="C4" s="2">
        <v>100</v>
      </c>
      <c r="D4" s="2">
        <v>560</v>
      </c>
      <c r="E4" s="2">
        <f>C4*D4</f>
        <v>56000</v>
      </c>
    </row>
    <row r="5" spans="2:5" x14ac:dyDescent="0.25">
      <c r="B5" s="39" t="s">
        <v>164</v>
      </c>
      <c r="C5" s="2">
        <v>75</v>
      </c>
      <c r="D5" s="2">
        <v>360</v>
      </c>
      <c r="E5" s="2">
        <f>C5*D5</f>
        <v>27000</v>
      </c>
    </row>
    <row r="6" spans="2:5" x14ac:dyDescent="0.25">
      <c r="B6" s="39" t="s">
        <v>165</v>
      </c>
      <c r="C6" s="2">
        <v>150</v>
      </c>
      <c r="D6" s="2">
        <v>350</v>
      </c>
      <c r="E6" s="2">
        <f>C6*D6</f>
        <v>52500</v>
      </c>
    </row>
    <row r="7" spans="2:5" x14ac:dyDescent="0.25">
      <c r="B7" s="39" t="s">
        <v>166</v>
      </c>
      <c r="C7" s="2">
        <f>SUM(C4:C6)</f>
        <v>325</v>
      </c>
      <c r="D7" s="2"/>
      <c r="E7" s="2">
        <f>SUM(E4:E6)</f>
        <v>135500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2350-15EA-4CA0-B536-7FD5507F1F66}">
  <dimension ref="C3:F7"/>
  <sheetViews>
    <sheetView workbookViewId="0">
      <selection activeCell="F20" sqref="F20"/>
    </sheetView>
  </sheetViews>
  <sheetFormatPr defaultRowHeight="15" x14ac:dyDescent="0.25"/>
  <cols>
    <col min="3" max="3" width="16.140625" customWidth="1"/>
    <col min="4" max="4" width="18" customWidth="1"/>
    <col min="5" max="5" width="18.42578125" customWidth="1"/>
    <col min="6" max="6" width="20.140625" customWidth="1"/>
  </cols>
  <sheetData>
    <row r="3" spans="3:6" x14ac:dyDescent="0.25">
      <c r="C3" s="39" t="s">
        <v>170</v>
      </c>
      <c r="D3" s="39" t="s">
        <v>160</v>
      </c>
      <c r="E3" s="39" t="s">
        <v>161</v>
      </c>
      <c r="F3" s="39" t="s">
        <v>162</v>
      </c>
    </row>
    <row r="4" spans="3:6" x14ac:dyDescent="0.25">
      <c r="C4" s="39" t="s">
        <v>167</v>
      </c>
      <c r="D4" s="40">
        <v>120</v>
      </c>
      <c r="E4" s="40">
        <v>10</v>
      </c>
      <c r="F4" s="40">
        <f>D4*E4</f>
        <v>1200</v>
      </c>
    </row>
    <row r="5" spans="3:6" x14ac:dyDescent="0.25">
      <c r="C5" s="39" t="s">
        <v>168</v>
      </c>
      <c r="D5" s="40">
        <v>180</v>
      </c>
      <c r="E5" s="40">
        <v>15</v>
      </c>
      <c r="F5" s="40">
        <f t="shared" ref="F5:F6" si="0">D5*E5</f>
        <v>2700</v>
      </c>
    </row>
    <row r="6" spans="3:6" x14ac:dyDescent="0.25">
      <c r="C6" s="39" t="s">
        <v>169</v>
      </c>
      <c r="D6" s="40">
        <v>220</v>
      </c>
      <c r="E6" s="40">
        <v>20</v>
      </c>
      <c r="F6" s="40">
        <f t="shared" si="0"/>
        <v>4400</v>
      </c>
    </row>
    <row r="7" spans="3:6" x14ac:dyDescent="0.25">
      <c r="C7" s="39" t="s">
        <v>166</v>
      </c>
      <c r="D7" s="40">
        <f>SUM(D4,D5,D6)</f>
        <v>520</v>
      </c>
      <c r="E7" s="2"/>
      <c r="F7" s="40">
        <f>SUM(F4,F5,F6)</f>
        <v>8300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 1</vt:lpstr>
      <vt:lpstr>program 2</vt:lpstr>
      <vt:lpstr>program 3</vt:lpstr>
      <vt:lpstr>program 4</vt:lpstr>
      <vt:lpstr>program 5</vt:lpstr>
      <vt:lpstr>program 6</vt:lpstr>
      <vt:lpstr>Program7</vt:lpstr>
      <vt:lpstr>january Sales</vt:lpstr>
      <vt:lpstr>February Sales</vt:lpstr>
      <vt:lpstr>Summary</vt:lpstr>
      <vt:lpstr>program9</vt:lpstr>
      <vt:lpstr>program10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Engg College</dc:creator>
  <cp:lastModifiedBy>City Engg College</cp:lastModifiedBy>
  <dcterms:created xsi:type="dcterms:W3CDTF">2024-10-03T09:21:43Z</dcterms:created>
  <dcterms:modified xsi:type="dcterms:W3CDTF">2024-11-21T10:00:44Z</dcterms:modified>
</cp:coreProperties>
</file>