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9660" activeTab="2"/>
  </bookViews>
  <sheets>
    <sheet name="pt100" sheetId="2" r:id="rId1"/>
    <sheet name="Modbus数据打包工具" sheetId="3" r:id="rId2"/>
    <sheet name="湿度校准" sheetId="4" r:id="rId3"/>
  </sheets>
  <calcPr calcId="144525"/>
</workbook>
</file>

<file path=xl/sharedStrings.xml><?xml version="1.0" encoding="utf-8"?>
<sst xmlns="http://schemas.openxmlformats.org/spreadsheetml/2006/main" count="23">
  <si>
    <t>原始数据</t>
  </si>
  <si>
    <t>湿度系数a0</t>
  </si>
  <si>
    <t>湿度系数a1</t>
  </si>
  <si>
    <t>3.3V电源实际电压</t>
  </si>
  <si>
    <t>探针空测电压</t>
  </si>
  <si>
    <t>温度补偿系数</t>
  </si>
  <si>
    <t>计算结果</t>
  </si>
  <si>
    <t>0x08功能数据</t>
  </si>
  <si>
    <t>0x09功能数据</t>
  </si>
  <si>
    <t>01080102000c</t>
  </si>
  <si>
    <t>010901040009</t>
  </si>
  <si>
    <t>数据包没有crc计算</t>
  </si>
  <si>
    <t>标准设备湿度</t>
  </si>
  <si>
    <t>标准设备温度</t>
  </si>
  <si>
    <t>样机湿度电压</t>
  </si>
  <si>
    <t>样机温度电压1</t>
  </si>
  <si>
    <t>样机温度电压2</t>
  </si>
  <si>
    <t>电阻</t>
  </si>
  <si>
    <t>样机湿度</t>
  </si>
  <si>
    <t>样机温度</t>
  </si>
  <si>
    <t>温度系数q0</t>
  </si>
  <si>
    <t>温度系数q1</t>
  </si>
  <si>
    <t>温度系数q2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</si>
</sst>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30" borderId="2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2" borderId="25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13" borderId="24" applyNumberFormat="0" applyAlignment="0" applyProtection="0">
      <alignment vertical="center"/>
    </xf>
    <xf numFmtId="0" fontId="8" fillId="12" borderId="23" applyNumberFormat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2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19" applyNumberFormat="0" applyFill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Alignment="1" applyProtection="1">
      <alignment vertical="center" wrapText="1"/>
    </xf>
    <xf numFmtId="0" fontId="0" fillId="0" borderId="0" xfId="0" applyBorder="1" applyProtection="1">
      <alignment vertical="center"/>
    </xf>
    <xf numFmtId="0" fontId="0" fillId="0" borderId="0" xfId="0" applyBorder="1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0" fillId="0" borderId="3" xfId="0" applyBorder="1" applyProtection="1">
      <alignment vertical="center"/>
    </xf>
    <xf numFmtId="0" fontId="0" fillId="0" borderId="4" xfId="0" applyBorder="1" applyProtection="1">
      <alignment vertical="center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0" fillId="0" borderId="1" xfId="0" applyBorder="1" applyProtection="1">
      <alignment vertical="center"/>
    </xf>
    <xf numFmtId="0" fontId="0" fillId="0" borderId="2" xfId="0" applyBorder="1" applyProtection="1">
      <alignment vertical="center"/>
    </xf>
    <xf numFmtId="0" fontId="0" fillId="0" borderId="9" xfId="0" applyBorder="1" applyProtection="1">
      <alignment vertical="center"/>
    </xf>
    <xf numFmtId="0" fontId="0" fillId="0" borderId="10" xfId="0" applyBorder="1" applyProtection="1">
      <alignment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0" fillId="0" borderId="15" xfId="0" applyBorder="1" applyProtection="1">
      <alignment vertical="center"/>
    </xf>
    <xf numFmtId="0" fontId="0" fillId="0" borderId="16" xfId="0" applyBorder="1" applyProtection="1">
      <alignment vertical="center"/>
      <protection locked="0"/>
    </xf>
    <xf numFmtId="0" fontId="1" fillId="0" borderId="17" xfId="0" applyFont="1" applyBorder="1" applyAlignment="1" applyProtection="1">
      <alignment horizontal="center" vertical="center"/>
    </xf>
    <xf numFmtId="0" fontId="0" fillId="0" borderId="14" xfId="0" applyBorder="1" applyProtection="1">
      <alignment vertical="center"/>
    </xf>
    <xf numFmtId="0" fontId="1" fillId="0" borderId="15" xfId="0" applyFont="1" applyBorder="1" applyAlignment="1" applyProtection="1">
      <alignment horizontal="center" vertical="center"/>
    </xf>
    <xf numFmtId="0" fontId="1" fillId="0" borderId="18" xfId="0" applyFont="1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1" fillId="0" borderId="11" xfId="0" applyFont="1" applyBorder="1" applyAlignment="1" applyProtection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8041588733634"/>
                  <c:y val="-0.01456058242329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'pt100'!$A$1:$A$192</c:f>
              <c:numCache>
                <c:formatCode>General</c:formatCode>
                <c:ptCount val="192"/>
                <c:pt idx="0">
                  <c:v>18.52</c:v>
                </c:pt>
                <c:pt idx="1">
                  <c:v>22.83</c:v>
                </c:pt>
                <c:pt idx="2">
                  <c:v>27.1</c:v>
                </c:pt>
                <c:pt idx="3">
                  <c:v>31.34</c:v>
                </c:pt>
                <c:pt idx="4">
                  <c:v>35.54</c:v>
                </c:pt>
                <c:pt idx="5">
                  <c:v>39.72</c:v>
                </c:pt>
                <c:pt idx="6">
                  <c:v>43.88</c:v>
                </c:pt>
                <c:pt idx="7">
                  <c:v>48</c:v>
                </c:pt>
                <c:pt idx="8">
                  <c:v>52.11</c:v>
                </c:pt>
                <c:pt idx="9">
                  <c:v>56.19</c:v>
                </c:pt>
                <c:pt idx="10">
                  <c:v>60.26</c:v>
                </c:pt>
                <c:pt idx="11">
                  <c:v>64.3</c:v>
                </c:pt>
                <c:pt idx="12">
                  <c:v>68.33</c:v>
                </c:pt>
                <c:pt idx="13">
                  <c:v>72.33</c:v>
                </c:pt>
                <c:pt idx="14">
                  <c:v>76.33</c:v>
                </c:pt>
                <c:pt idx="15">
                  <c:v>80.31</c:v>
                </c:pt>
                <c:pt idx="16">
                  <c:v>84.27</c:v>
                </c:pt>
                <c:pt idx="17">
                  <c:v>88.22</c:v>
                </c:pt>
                <c:pt idx="18">
                  <c:v>92.16</c:v>
                </c:pt>
                <c:pt idx="19">
                  <c:v>96.09</c:v>
                </c:pt>
                <c:pt idx="20">
                  <c:v>100</c:v>
                </c:pt>
                <c:pt idx="21">
                  <c:v>103.9</c:v>
                </c:pt>
                <c:pt idx="22">
                  <c:v>107.79</c:v>
                </c:pt>
                <c:pt idx="23">
                  <c:v>111.67</c:v>
                </c:pt>
                <c:pt idx="24">
                  <c:v>115.54</c:v>
                </c:pt>
                <c:pt idx="25">
                  <c:v>119.4</c:v>
                </c:pt>
                <c:pt idx="26">
                  <c:v>123.24</c:v>
                </c:pt>
                <c:pt idx="27">
                  <c:v>127.08</c:v>
                </c:pt>
                <c:pt idx="28">
                  <c:v>130.9</c:v>
                </c:pt>
                <c:pt idx="29">
                  <c:v>134.71</c:v>
                </c:pt>
                <c:pt idx="30">
                  <c:v>138.51</c:v>
                </c:pt>
                <c:pt idx="31">
                  <c:v>142.29</c:v>
                </c:pt>
                <c:pt idx="32">
                  <c:v>146.07</c:v>
                </c:pt>
                <c:pt idx="33">
                  <c:v>149.83</c:v>
                </c:pt>
                <c:pt idx="34">
                  <c:v>156.58</c:v>
                </c:pt>
                <c:pt idx="35">
                  <c:v>157.33</c:v>
                </c:pt>
                <c:pt idx="36">
                  <c:v>161.05</c:v>
                </c:pt>
                <c:pt idx="37">
                  <c:v>164.77</c:v>
                </c:pt>
                <c:pt idx="38">
                  <c:v>168.48</c:v>
                </c:pt>
                <c:pt idx="39">
                  <c:v>172.17</c:v>
                </c:pt>
                <c:pt idx="40">
                  <c:v>175.86</c:v>
                </c:pt>
                <c:pt idx="41">
                  <c:v>179.53</c:v>
                </c:pt>
                <c:pt idx="42">
                  <c:v>183.19</c:v>
                </c:pt>
                <c:pt idx="43">
                  <c:v>186.84</c:v>
                </c:pt>
                <c:pt idx="44">
                  <c:v>190.47</c:v>
                </c:pt>
                <c:pt idx="45">
                  <c:v>194.1</c:v>
                </c:pt>
                <c:pt idx="46">
                  <c:v>197.71</c:v>
                </c:pt>
                <c:pt idx="47">
                  <c:v>201.31</c:v>
                </c:pt>
                <c:pt idx="48">
                  <c:v>204.9</c:v>
                </c:pt>
                <c:pt idx="49">
                  <c:v>208.48</c:v>
                </c:pt>
                <c:pt idx="50">
                  <c:v>212.05</c:v>
                </c:pt>
                <c:pt idx="51">
                  <c:v>215.61</c:v>
                </c:pt>
                <c:pt idx="52">
                  <c:v>219.15</c:v>
                </c:pt>
                <c:pt idx="53">
                  <c:v>222.68</c:v>
                </c:pt>
                <c:pt idx="54">
                  <c:v>226.21</c:v>
                </c:pt>
                <c:pt idx="55">
                  <c:v>229.72</c:v>
                </c:pt>
                <c:pt idx="56">
                  <c:v>233.21</c:v>
                </c:pt>
                <c:pt idx="57">
                  <c:v>236.7</c:v>
                </c:pt>
                <c:pt idx="58">
                  <c:v>240.18</c:v>
                </c:pt>
                <c:pt idx="59">
                  <c:v>243.64</c:v>
                </c:pt>
                <c:pt idx="60">
                  <c:v>247.09</c:v>
                </c:pt>
                <c:pt idx="61">
                  <c:v>250.53</c:v>
                </c:pt>
                <c:pt idx="62">
                  <c:v>253.96</c:v>
                </c:pt>
                <c:pt idx="63">
                  <c:v>257.38</c:v>
                </c:pt>
                <c:pt idx="64">
                  <c:v>110.12</c:v>
                </c:pt>
                <c:pt idx="65">
                  <c:v>113</c:v>
                </c:pt>
                <c:pt idx="66">
                  <c:v>112</c:v>
                </c:pt>
                <c:pt idx="67">
                  <c:v>112.4</c:v>
                </c:pt>
                <c:pt idx="70">
                  <c:v>110</c:v>
                </c:pt>
              </c:numCache>
            </c:numRef>
          </c:xVal>
          <c:yVal>
            <c:numRef>
              <c:f>'pt100'!$B$1:$B$192</c:f>
              <c:numCache>
                <c:formatCode>General</c:formatCode>
                <c:ptCount val="192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24771"/>
        <c:axId val="55516078"/>
      </c:scatterChart>
      <c:valAx>
        <c:axId val="4760247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16078"/>
        <c:crosses val="autoZero"/>
        <c:crossBetween val="midCat"/>
      </c:valAx>
      <c:valAx>
        <c:axId val="555160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0247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0599950823703"/>
          <c:y val="0.00412541254125413"/>
          <c:w val="0.90895008605852"/>
          <c:h val="0.828987898789879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strRef>
              <c:f>湿度校准!$E$1:$E$9</c:f>
              <c:strCache>
                <c:ptCount val="9"/>
                <c:pt idx="0">
                  <c:v>样机湿度电压</c:v>
                </c:pt>
                <c:pt idx="1">
                  <c:v>1.506637336</c:v>
                </c:pt>
                <c:pt idx="2">
                  <c:v>1.509538436</c:v>
                </c:pt>
                <c:pt idx="3">
                  <c:v>1.526945068</c:v>
                </c:pt>
                <c:pt idx="4">
                  <c:v>1.529201506</c:v>
                </c:pt>
                <c:pt idx="5">
                  <c:v>1.541692283</c:v>
                </c:pt>
                <c:pt idx="6">
                  <c:v>1.573155403</c:v>
                </c:pt>
                <c:pt idx="7">
                  <c:v>1.625075884</c:v>
                </c:pt>
                <c:pt idx="8">
                  <c:v>1.52</c:v>
                </c:pt>
              </c:strCache>
            </c:strRef>
          </c:xVal>
          <c:yVal>
            <c:numRef>
              <c:f>湿度校准!$F$1:$F$9</c:f>
              <c:numCache>
                <c:formatCode>General</c:formatCode>
                <c:ptCount val="9"/>
                <c:pt idx="0">
                  <c:v>0</c:v>
                </c:pt>
                <c:pt idx="1">
                  <c:v>1.78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937774"/>
        <c:axId val="740152320"/>
      </c:scatterChart>
      <c:valAx>
        <c:axId val="9109377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152320"/>
        <c:crosses val="autoZero"/>
        <c:crossBetween val="midCat"/>
      </c:valAx>
      <c:valAx>
        <c:axId val="7401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93777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393700</xdr:colOff>
      <xdr:row>4</xdr:row>
      <xdr:rowOff>47625</xdr:rowOff>
    </xdr:from>
    <xdr:to>
      <xdr:col>14</xdr:col>
      <xdr:colOff>344805</xdr:colOff>
      <xdr:row>21</xdr:row>
      <xdr:rowOff>112395</xdr:rowOff>
    </xdr:to>
    <xdr:graphicFrame>
      <xdr:nvGraphicFramePr>
        <xdr:cNvPr id="5" name="图表 4"/>
        <xdr:cNvGraphicFramePr/>
      </xdr:nvGraphicFramePr>
      <xdr:xfrm>
        <a:off x="2740660" y="901065"/>
        <a:ext cx="6349365" cy="3691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334645</xdr:colOff>
      <xdr:row>11</xdr:row>
      <xdr:rowOff>74295</xdr:rowOff>
    </xdr:from>
    <xdr:to>
      <xdr:col>20</xdr:col>
      <xdr:colOff>237490</xdr:colOff>
      <xdr:row>33</xdr:row>
      <xdr:rowOff>35560</xdr:rowOff>
    </xdr:to>
    <xdr:graphicFrame>
      <xdr:nvGraphicFramePr>
        <xdr:cNvPr id="6" name="图表 5"/>
        <xdr:cNvGraphicFramePr/>
      </xdr:nvGraphicFramePr>
      <xdr:xfrm>
        <a:off x="10031095" y="2639695"/>
        <a:ext cx="5709285" cy="4655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81"/>
  <sheetViews>
    <sheetView workbookViewId="0">
      <selection activeCell="T1" sqref="T1"/>
    </sheetView>
  </sheetViews>
  <sheetFormatPr defaultColWidth="8.88461538461539" defaultRowHeight="16.8"/>
  <cols>
    <col min="7" max="7" width="12.9230769230769"/>
    <col min="8" max="8" width="12.8846153846154"/>
    <col min="20" max="20" width="14.0769230769231"/>
  </cols>
  <sheetData>
    <row r="1" spans="1:20">
      <c r="A1">
        <v>18.52</v>
      </c>
      <c r="B1">
        <v>-200</v>
      </c>
      <c r="Q1">
        <v>0.0012</v>
      </c>
      <c r="R1">
        <v>2.31</v>
      </c>
      <c r="S1">
        <v>-243.61</v>
      </c>
      <c r="T1">
        <f>(Q$1)*A1*A1+(R$1)*A1+(S$1)</f>
        <v>-200.41721152</v>
      </c>
    </row>
    <row r="2" spans="1:20">
      <c r="A2">
        <v>22.83</v>
      </c>
      <c r="B2">
        <f>B1+10</f>
        <v>-190</v>
      </c>
      <c r="Q2">
        <v>0.0012</v>
      </c>
      <c r="R2">
        <v>2.3162</v>
      </c>
      <c r="S2">
        <v>-243.61</v>
      </c>
      <c r="T2">
        <f t="shared" ref="T2:T20" si="0">(Q$1)*A2*A2+(R$1)*A2+(S$1)</f>
        <v>-190.24724932</v>
      </c>
    </row>
    <row r="3" spans="1:20">
      <c r="A3">
        <v>27.1</v>
      </c>
      <c r="B3">
        <f t="shared" ref="B3:B66" si="1">B2+10</f>
        <v>-180</v>
      </c>
      <c r="T3">
        <f t="shared" si="0"/>
        <v>-180.127708</v>
      </c>
    </row>
    <row r="4" spans="1:20">
      <c r="A4">
        <v>31.34</v>
      </c>
      <c r="B4">
        <f t="shared" si="1"/>
        <v>-170</v>
      </c>
      <c r="T4">
        <f t="shared" si="0"/>
        <v>-170.03596528</v>
      </c>
    </row>
    <row r="5" spans="1:20">
      <c r="A5">
        <v>35.54</v>
      </c>
      <c r="B5">
        <f t="shared" si="1"/>
        <v>-160</v>
      </c>
      <c r="T5">
        <f t="shared" si="0"/>
        <v>-159.99689008</v>
      </c>
    </row>
    <row r="6" spans="1:20">
      <c r="A6">
        <v>39.72</v>
      </c>
      <c r="B6">
        <f t="shared" si="1"/>
        <v>-150</v>
      </c>
      <c r="T6">
        <f t="shared" si="0"/>
        <v>-149.96358592</v>
      </c>
    </row>
    <row r="7" spans="1:20">
      <c r="A7">
        <v>43.88</v>
      </c>
      <c r="B7">
        <f t="shared" si="1"/>
        <v>-140</v>
      </c>
      <c r="T7">
        <f t="shared" si="0"/>
        <v>-139.93665472</v>
      </c>
    </row>
    <row r="8" spans="1:20">
      <c r="A8">
        <v>48</v>
      </c>
      <c r="B8">
        <f t="shared" si="1"/>
        <v>-130</v>
      </c>
      <c r="T8">
        <f t="shared" si="0"/>
        <v>-129.9652</v>
      </c>
    </row>
    <row r="9" spans="1:20">
      <c r="A9">
        <v>52.11</v>
      </c>
      <c r="B9">
        <f t="shared" si="1"/>
        <v>-120</v>
      </c>
      <c r="T9">
        <f t="shared" si="0"/>
        <v>-119.97735748</v>
      </c>
    </row>
    <row r="10" spans="1:20">
      <c r="A10">
        <v>56.19</v>
      </c>
      <c r="B10">
        <f t="shared" si="1"/>
        <v>-110</v>
      </c>
      <c r="T10">
        <f t="shared" si="0"/>
        <v>-110.02232068</v>
      </c>
    </row>
    <row r="11" spans="1:20">
      <c r="A11">
        <v>60.26</v>
      </c>
      <c r="B11">
        <f t="shared" si="1"/>
        <v>-100</v>
      </c>
      <c r="T11">
        <f t="shared" si="0"/>
        <v>-100.05187888</v>
      </c>
    </row>
    <row r="12" spans="1:20">
      <c r="A12">
        <v>64.3</v>
      </c>
      <c r="B12">
        <f t="shared" si="1"/>
        <v>-90</v>
      </c>
      <c r="T12">
        <f t="shared" si="0"/>
        <v>-90.115612</v>
      </c>
    </row>
    <row r="13" spans="1:20">
      <c r="A13">
        <v>68.33</v>
      </c>
      <c r="B13">
        <f t="shared" si="1"/>
        <v>-80</v>
      </c>
      <c r="T13">
        <f t="shared" si="0"/>
        <v>-80.16491332</v>
      </c>
    </row>
    <row r="14" spans="1:20">
      <c r="A14">
        <v>72.33</v>
      </c>
      <c r="B14">
        <f t="shared" si="1"/>
        <v>-70</v>
      </c>
      <c r="T14">
        <f t="shared" si="0"/>
        <v>-70.24974532</v>
      </c>
    </row>
    <row r="15" spans="1:20">
      <c r="A15">
        <v>76.33</v>
      </c>
      <c r="B15">
        <f t="shared" si="1"/>
        <v>-60</v>
      </c>
      <c r="T15">
        <f t="shared" si="0"/>
        <v>-60.29617732</v>
      </c>
    </row>
    <row r="16" spans="1:20">
      <c r="A16">
        <v>80.31</v>
      </c>
      <c r="B16">
        <f t="shared" si="1"/>
        <v>-50</v>
      </c>
      <c r="T16">
        <f t="shared" si="0"/>
        <v>-50.35426468</v>
      </c>
    </row>
    <row r="17" spans="1:20">
      <c r="A17">
        <v>84.27</v>
      </c>
      <c r="B17">
        <f t="shared" si="1"/>
        <v>-40</v>
      </c>
      <c r="T17">
        <f t="shared" si="0"/>
        <v>-40.42458052</v>
      </c>
    </row>
    <row r="18" spans="1:20">
      <c r="A18">
        <v>88.22</v>
      </c>
      <c r="B18">
        <f t="shared" si="1"/>
        <v>-30</v>
      </c>
      <c r="T18">
        <f t="shared" si="0"/>
        <v>-30.48247792</v>
      </c>
    </row>
    <row r="19" spans="1:20">
      <c r="A19">
        <v>92.16</v>
      </c>
      <c r="B19">
        <f t="shared" si="1"/>
        <v>-20</v>
      </c>
      <c r="T19">
        <f t="shared" si="0"/>
        <v>-20.52824128</v>
      </c>
    </row>
    <row r="20" spans="1:20">
      <c r="A20">
        <v>96.09</v>
      </c>
      <c r="B20">
        <f t="shared" si="1"/>
        <v>-10</v>
      </c>
      <c r="T20">
        <f t="shared" si="0"/>
        <v>-10.56215428</v>
      </c>
    </row>
    <row r="21" spans="1:20">
      <c r="A21">
        <v>100</v>
      </c>
      <c r="B21">
        <f t="shared" si="1"/>
        <v>0</v>
      </c>
      <c r="T21">
        <f t="shared" ref="T21:T36" si="2">(Q$1)*A21*A21+(R$1)*A21+(S$1)</f>
        <v>-0.610000000000014</v>
      </c>
    </row>
    <row r="22" spans="1:20">
      <c r="A22">
        <v>103.9</v>
      </c>
      <c r="B22">
        <f t="shared" si="1"/>
        <v>10</v>
      </c>
      <c r="T22">
        <f t="shared" si="2"/>
        <v>9.353252</v>
      </c>
    </row>
    <row r="23" spans="1:20">
      <c r="A23">
        <v>107.79</v>
      </c>
      <c r="B23">
        <f t="shared" si="1"/>
        <v>20</v>
      </c>
      <c r="T23">
        <f t="shared" si="2"/>
        <v>19.32732092</v>
      </c>
    </row>
    <row r="24" spans="1:20">
      <c r="A24">
        <v>111.67</v>
      </c>
      <c r="B24">
        <f t="shared" si="1"/>
        <v>30</v>
      </c>
      <c r="T24">
        <f t="shared" si="2"/>
        <v>29.31192668</v>
      </c>
    </row>
    <row r="25" spans="1:20">
      <c r="A25">
        <v>115.54</v>
      </c>
      <c r="B25">
        <f t="shared" si="1"/>
        <v>40</v>
      </c>
      <c r="T25">
        <f t="shared" si="2"/>
        <v>39.30678992</v>
      </c>
    </row>
    <row r="26" spans="1:20">
      <c r="A26">
        <v>119.4</v>
      </c>
      <c r="B26">
        <f t="shared" si="1"/>
        <v>50</v>
      </c>
      <c r="T26">
        <f t="shared" si="2"/>
        <v>49.311632</v>
      </c>
    </row>
    <row r="27" spans="1:20">
      <c r="A27">
        <v>123.24</v>
      </c>
      <c r="B27">
        <f t="shared" si="1"/>
        <v>60</v>
      </c>
      <c r="T27">
        <f t="shared" si="2"/>
        <v>59.30011712</v>
      </c>
    </row>
    <row r="28" spans="1:20">
      <c r="A28">
        <v>127.08</v>
      </c>
      <c r="B28">
        <f t="shared" si="1"/>
        <v>70</v>
      </c>
      <c r="T28">
        <f t="shared" si="2"/>
        <v>69.32399168</v>
      </c>
    </row>
    <row r="29" spans="1:20">
      <c r="A29">
        <v>130.9</v>
      </c>
      <c r="B29">
        <f t="shared" si="1"/>
        <v>80</v>
      </c>
      <c r="T29">
        <f t="shared" si="2"/>
        <v>79.330772</v>
      </c>
    </row>
    <row r="30" spans="1:20">
      <c r="A30">
        <v>134.71</v>
      </c>
      <c r="B30">
        <f t="shared" si="1"/>
        <v>90</v>
      </c>
      <c r="T30">
        <f t="shared" si="2"/>
        <v>89.34624092</v>
      </c>
    </row>
    <row r="31" spans="1:20">
      <c r="A31">
        <v>138.51</v>
      </c>
      <c r="B31">
        <f t="shared" si="1"/>
        <v>100</v>
      </c>
      <c r="T31">
        <f t="shared" si="2"/>
        <v>99.37012412</v>
      </c>
    </row>
    <row r="32" spans="1:20">
      <c r="A32">
        <v>142.29</v>
      </c>
      <c r="B32">
        <f t="shared" si="1"/>
        <v>110</v>
      </c>
      <c r="T32">
        <f t="shared" si="2"/>
        <v>109.37563292</v>
      </c>
    </row>
    <row r="33" spans="1:20">
      <c r="A33">
        <v>146.07</v>
      </c>
      <c r="B33">
        <f t="shared" si="1"/>
        <v>120</v>
      </c>
      <c r="T33">
        <f t="shared" si="2"/>
        <v>119.41543388</v>
      </c>
    </row>
    <row r="34" spans="1:20">
      <c r="A34">
        <v>149.83</v>
      </c>
      <c r="B34">
        <f t="shared" si="1"/>
        <v>130</v>
      </c>
      <c r="T34">
        <f t="shared" si="2"/>
        <v>129.43613468</v>
      </c>
    </row>
    <row r="35" spans="1:20">
      <c r="A35">
        <v>156.58</v>
      </c>
      <c r="B35">
        <f t="shared" si="1"/>
        <v>140</v>
      </c>
      <c r="T35">
        <f t="shared" si="2"/>
        <v>147.51055568</v>
      </c>
    </row>
    <row r="36" spans="1:20">
      <c r="A36">
        <v>157.33</v>
      </c>
      <c r="B36">
        <f t="shared" si="1"/>
        <v>150</v>
      </c>
      <c r="T36">
        <f t="shared" si="2"/>
        <v>149.52557468</v>
      </c>
    </row>
    <row r="37" spans="1:20">
      <c r="A37">
        <v>161.05</v>
      </c>
      <c r="B37">
        <f t="shared" si="1"/>
        <v>160</v>
      </c>
      <c r="T37">
        <f t="shared" ref="T37:T50" si="3">(Q$1)*A37*A37+(R$1)*A37+(S$1)</f>
        <v>159.540023</v>
      </c>
    </row>
    <row r="38" spans="1:20">
      <c r="A38">
        <v>164.77</v>
      </c>
      <c r="B38">
        <f t="shared" si="1"/>
        <v>170</v>
      </c>
      <c r="T38">
        <f t="shared" si="3"/>
        <v>169.58768348</v>
      </c>
    </row>
    <row r="39" spans="1:20">
      <c r="A39">
        <v>168.48</v>
      </c>
      <c r="B39">
        <f t="shared" si="1"/>
        <v>180</v>
      </c>
      <c r="T39">
        <f t="shared" si="3"/>
        <v>179.64141248</v>
      </c>
    </row>
    <row r="40" spans="1:20">
      <c r="A40">
        <v>172.17</v>
      </c>
      <c r="B40">
        <f t="shared" si="1"/>
        <v>190</v>
      </c>
      <c r="T40">
        <f t="shared" si="3"/>
        <v>189.67371068</v>
      </c>
    </row>
    <row r="41" spans="1:20">
      <c r="A41">
        <v>175.86</v>
      </c>
      <c r="B41">
        <f t="shared" si="1"/>
        <v>200</v>
      </c>
      <c r="T41">
        <f t="shared" si="3"/>
        <v>199.73868752</v>
      </c>
    </row>
    <row r="42" spans="1:20">
      <c r="A42">
        <v>179.53</v>
      </c>
      <c r="B42">
        <f t="shared" si="1"/>
        <v>210</v>
      </c>
      <c r="T42">
        <f t="shared" si="3"/>
        <v>209.78152508</v>
      </c>
    </row>
    <row r="43" spans="1:20">
      <c r="A43">
        <v>183.19</v>
      </c>
      <c r="B43">
        <f t="shared" si="1"/>
        <v>220</v>
      </c>
      <c r="T43">
        <f t="shared" si="3"/>
        <v>219.82919132</v>
      </c>
    </row>
    <row r="44" spans="1:20">
      <c r="A44">
        <v>186.84</v>
      </c>
      <c r="B44">
        <f t="shared" si="1"/>
        <v>230</v>
      </c>
      <c r="T44">
        <f t="shared" si="3"/>
        <v>229.88142272</v>
      </c>
    </row>
    <row r="45" spans="1:20">
      <c r="A45">
        <v>190.47</v>
      </c>
      <c r="B45">
        <f t="shared" si="1"/>
        <v>240</v>
      </c>
      <c r="T45">
        <f t="shared" si="3"/>
        <v>239.91028508</v>
      </c>
    </row>
    <row r="46" spans="1:20">
      <c r="A46">
        <v>194.1</v>
      </c>
      <c r="B46">
        <f t="shared" si="1"/>
        <v>250</v>
      </c>
      <c r="T46">
        <f t="shared" si="3"/>
        <v>249.970772</v>
      </c>
    </row>
    <row r="47" spans="1:20">
      <c r="A47">
        <v>197.71</v>
      </c>
      <c r="B47">
        <f t="shared" si="1"/>
        <v>260</v>
      </c>
      <c r="T47">
        <f t="shared" si="3"/>
        <v>260.00719292</v>
      </c>
    </row>
    <row r="48" spans="1:20">
      <c r="A48">
        <v>201.31</v>
      </c>
      <c r="B48">
        <f t="shared" si="1"/>
        <v>270</v>
      </c>
      <c r="T48">
        <f t="shared" si="3"/>
        <v>270.04695932</v>
      </c>
    </row>
    <row r="49" spans="1:20">
      <c r="A49">
        <v>204.9</v>
      </c>
      <c r="B49">
        <f t="shared" si="1"/>
        <v>280</v>
      </c>
      <c r="T49">
        <f t="shared" si="3"/>
        <v>280.089812</v>
      </c>
    </row>
    <row r="50" spans="1:20">
      <c r="A50">
        <v>208.48</v>
      </c>
      <c r="B50">
        <f t="shared" si="1"/>
        <v>290</v>
      </c>
      <c r="T50">
        <f t="shared" si="3"/>
        <v>290.13549248</v>
      </c>
    </row>
    <row r="51" spans="1:20">
      <c r="A51">
        <v>212.05</v>
      </c>
      <c r="B51">
        <f t="shared" si="1"/>
        <v>300</v>
      </c>
      <c r="T51">
        <f t="shared" ref="T51:T65" si="4">(Q$1)*A51*A51+(R$1)*A51+(S$1)</f>
        <v>300.183743</v>
      </c>
    </row>
    <row r="52" spans="1:20">
      <c r="A52">
        <v>215.61</v>
      </c>
      <c r="B52">
        <f t="shared" si="1"/>
        <v>310</v>
      </c>
      <c r="T52">
        <f t="shared" si="4"/>
        <v>310.23430652</v>
      </c>
    </row>
    <row r="53" spans="1:20">
      <c r="A53">
        <v>219.15</v>
      </c>
      <c r="B53">
        <f t="shared" si="1"/>
        <v>320</v>
      </c>
      <c r="T53">
        <f t="shared" si="4"/>
        <v>320.258567</v>
      </c>
    </row>
    <row r="54" spans="1:20">
      <c r="A54">
        <v>222.68</v>
      </c>
      <c r="B54">
        <f t="shared" si="1"/>
        <v>330</v>
      </c>
      <c r="T54">
        <f t="shared" si="4"/>
        <v>330.28445888</v>
      </c>
    </row>
    <row r="55" spans="1:20">
      <c r="A55">
        <v>226.21</v>
      </c>
      <c r="B55">
        <f t="shared" si="1"/>
        <v>340</v>
      </c>
      <c r="T55">
        <f t="shared" si="4"/>
        <v>340.34025692</v>
      </c>
    </row>
    <row r="56" spans="1:20">
      <c r="A56">
        <v>229.72</v>
      </c>
      <c r="B56">
        <f t="shared" si="1"/>
        <v>350</v>
      </c>
      <c r="T56">
        <f t="shared" si="4"/>
        <v>350.36873408</v>
      </c>
    </row>
    <row r="57" spans="1:20">
      <c r="A57">
        <v>233.21</v>
      </c>
      <c r="B57">
        <f t="shared" si="1"/>
        <v>360</v>
      </c>
      <c r="T57">
        <f t="shared" si="4"/>
        <v>360.36938492</v>
      </c>
    </row>
    <row r="58" spans="1:20">
      <c r="A58">
        <v>236.7</v>
      </c>
      <c r="B58">
        <f t="shared" si="1"/>
        <v>370</v>
      </c>
      <c r="T58">
        <f t="shared" si="4"/>
        <v>370.399268</v>
      </c>
    </row>
    <row r="59" spans="1:20">
      <c r="A59">
        <v>240.18</v>
      </c>
      <c r="B59">
        <f t="shared" si="1"/>
        <v>380</v>
      </c>
      <c r="T59">
        <f t="shared" si="4"/>
        <v>380.42951888</v>
      </c>
    </row>
    <row r="60" spans="1:20">
      <c r="A60">
        <v>243.64</v>
      </c>
      <c r="B60">
        <f t="shared" si="1"/>
        <v>390</v>
      </c>
      <c r="T60">
        <f t="shared" si="4"/>
        <v>390.43093952</v>
      </c>
    </row>
    <row r="61" spans="1:20">
      <c r="A61">
        <v>247.09</v>
      </c>
      <c r="B61">
        <f t="shared" si="1"/>
        <v>400</v>
      </c>
      <c r="T61">
        <f t="shared" si="4"/>
        <v>400.43206172</v>
      </c>
    </row>
    <row r="62" spans="1:20">
      <c r="A62">
        <v>250.53</v>
      </c>
      <c r="B62">
        <f t="shared" si="1"/>
        <v>410</v>
      </c>
      <c r="T62">
        <f t="shared" si="4"/>
        <v>410.43263708</v>
      </c>
    </row>
    <row r="63" spans="1:20">
      <c r="A63">
        <v>253.96</v>
      </c>
      <c r="B63">
        <f t="shared" si="1"/>
        <v>420</v>
      </c>
      <c r="T63">
        <f t="shared" si="4"/>
        <v>420.43241792</v>
      </c>
    </row>
    <row r="64" spans="1:20">
      <c r="A64">
        <v>257.38</v>
      </c>
      <c r="B64">
        <f t="shared" si="1"/>
        <v>430</v>
      </c>
      <c r="T64">
        <f t="shared" si="4"/>
        <v>430.43115728</v>
      </c>
    </row>
    <row r="65" spans="1:20">
      <c r="A65">
        <v>110.12</v>
      </c>
      <c r="T65">
        <f t="shared" si="4"/>
        <v>25.31889728</v>
      </c>
    </row>
    <row r="66" spans="1:20">
      <c r="A66">
        <v>113</v>
      </c>
      <c r="T66">
        <f t="shared" ref="T66:T76" si="5">(Q$1)*A66*A66+(R$1)*A66+(S$1)</f>
        <v>32.7428</v>
      </c>
    </row>
    <row r="67" spans="1:20">
      <c r="A67">
        <v>112</v>
      </c>
      <c r="T67">
        <f t="shared" si="5"/>
        <v>30.1628</v>
      </c>
    </row>
    <row r="68" spans="1:20">
      <c r="A68">
        <v>112.4</v>
      </c>
      <c r="T68">
        <f t="shared" si="5"/>
        <v>31.194512</v>
      </c>
    </row>
    <row r="69" spans="20:20">
      <c r="T69">
        <f t="shared" si="5"/>
        <v>-243.61</v>
      </c>
    </row>
    <row r="70" spans="20:20">
      <c r="T70">
        <f t="shared" si="5"/>
        <v>-243.61</v>
      </c>
    </row>
    <row r="71" spans="1:20">
      <c r="A71">
        <v>110</v>
      </c>
      <c r="T71">
        <f t="shared" si="5"/>
        <v>25.01</v>
      </c>
    </row>
    <row r="72" spans="20:20">
      <c r="T72">
        <f t="shared" si="5"/>
        <v>-243.61</v>
      </c>
    </row>
    <row r="73" spans="20:20">
      <c r="T73">
        <f t="shared" si="5"/>
        <v>-243.61</v>
      </c>
    </row>
    <row r="74" spans="20:20">
      <c r="T74">
        <f t="shared" si="5"/>
        <v>-243.61</v>
      </c>
    </row>
    <row r="75" spans="20:20">
      <c r="T75">
        <f t="shared" si="5"/>
        <v>-243.61</v>
      </c>
    </row>
    <row r="76" spans="7:20">
      <c r="G76">
        <v>1.458</v>
      </c>
      <c r="H76">
        <f>G76/499</f>
        <v>0.00292184368737475</v>
      </c>
      <c r="T76">
        <f t="shared" si="5"/>
        <v>-243.61</v>
      </c>
    </row>
    <row r="77" spans="7:20">
      <c r="G77">
        <v>1.779</v>
      </c>
      <c r="H77">
        <f>G77/H76</f>
        <v>608.862139917695</v>
      </c>
      <c r="T77">
        <f>(Q$1)*A77*A77+(R$1)*A77+(S$1)</f>
        <v>-243.61</v>
      </c>
    </row>
    <row r="78" spans="8:20">
      <c r="H78">
        <f>H77-499</f>
        <v>109.862139917695</v>
      </c>
      <c r="T78">
        <f>(Q$1)*A78*A78+(R$1)*A78+(S$1)</f>
        <v>-243.61</v>
      </c>
    </row>
    <row r="79" spans="20:20">
      <c r="T79">
        <f>(Q$1)*A79*A79+(R$1)*A79+(S$1)</f>
        <v>-243.61</v>
      </c>
    </row>
    <row r="80" spans="7:20">
      <c r="G80">
        <v>1.779</v>
      </c>
      <c r="T80">
        <f>(Q$1)*A80*A80+(R$1)*A80+(S$1)</f>
        <v>-243.61</v>
      </c>
    </row>
    <row r="81" spans="7:7">
      <c r="G81">
        <v>1.458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17"/>
  <sheetViews>
    <sheetView workbookViewId="0">
      <selection activeCell="B3" sqref="B3:D3"/>
    </sheetView>
  </sheetViews>
  <sheetFormatPr defaultColWidth="8.88461538461539" defaultRowHeight="16.8" outlineLevelCol="6"/>
  <cols>
    <col min="1" max="1" width="8.88461538461539" style="5"/>
    <col min="2" max="2" width="30.5961538461538" style="5" customWidth="1"/>
    <col min="3" max="3" width="19.5480769230769" style="5" customWidth="1"/>
    <col min="4" max="4" width="12.6153846153846" style="5" customWidth="1"/>
    <col min="5" max="5" width="19.5384615384615" style="5" customWidth="1"/>
    <col min="6" max="7" width="15.1538461538462" style="5" customWidth="1"/>
    <col min="8" max="16384" width="8.88461538461539" style="5"/>
  </cols>
  <sheetData>
    <row r="1" ht="17.55"/>
    <row r="2" ht="17.55" spans="2:7">
      <c r="B2" s="6" t="s">
        <v>0</v>
      </c>
      <c r="C2" s="7"/>
      <c r="D2" s="7"/>
      <c r="E2" s="7"/>
      <c r="F2" s="7"/>
      <c r="G2" s="26"/>
    </row>
    <row r="3" spans="2:7">
      <c r="B3" s="8" t="s">
        <v>1</v>
      </c>
      <c r="C3" s="9" t="s">
        <v>2</v>
      </c>
      <c r="D3" s="9" t="s">
        <v>2</v>
      </c>
      <c r="E3" s="9" t="s">
        <v>3</v>
      </c>
      <c r="F3" s="9" t="s">
        <v>4</v>
      </c>
      <c r="G3" s="27" t="s">
        <v>5</v>
      </c>
    </row>
    <row r="4" ht="17.55" spans="2:7">
      <c r="B4" s="10">
        <v>-2874.1</v>
      </c>
      <c r="C4" s="11">
        <v>9204.2</v>
      </c>
      <c r="D4" s="11">
        <v>-7340.6</v>
      </c>
      <c r="E4" s="11">
        <v>3.3</v>
      </c>
      <c r="F4" s="11">
        <v>1.551</v>
      </c>
      <c r="G4" s="28">
        <v>0.6</v>
      </c>
    </row>
    <row r="5" ht="17.55"/>
    <row r="8" ht="17.55"/>
    <row r="9" ht="18.3" spans="2:7">
      <c r="B9" s="12" t="s">
        <v>6</v>
      </c>
      <c r="C9" s="13"/>
      <c r="D9" s="13"/>
      <c r="E9" s="13"/>
      <c r="F9" s="13"/>
      <c r="G9" s="29"/>
    </row>
    <row r="10" ht="17.55" spans="2:7">
      <c r="B10" s="14" t="s">
        <v>1</v>
      </c>
      <c r="C10" s="15" t="s">
        <v>2</v>
      </c>
      <c r="D10" s="16" t="s">
        <v>2</v>
      </c>
      <c r="E10" s="14" t="s">
        <v>3</v>
      </c>
      <c r="F10" s="15" t="s">
        <v>4</v>
      </c>
      <c r="G10" s="30" t="s">
        <v>5</v>
      </c>
    </row>
    <row r="11" spans="2:7">
      <c r="B11" s="8" t="str">
        <f>RIGHT(REPT(0,10)&amp;DEC2HEX(B4*10),8)</f>
        <v>FFFF8FBB</v>
      </c>
      <c r="C11" s="9" t="str">
        <f>RIGHT(REPT(0,10)&amp;DEC2HEX(C4*10),8)</f>
        <v>0001678A</v>
      </c>
      <c r="D11" s="17" t="str">
        <f>RIGHT(REPT(0,10)&amp;DEC2HEX(D4*10),8)</f>
        <v>FFFEE142</v>
      </c>
      <c r="E11" s="8" t="str">
        <f>RIGHT(REPT(0,10)&amp;DEC2HEX(E4*1000),8)</f>
        <v>00000CE4</v>
      </c>
      <c r="F11" s="9" t="str">
        <f>RIGHT(REPT(0,10)&amp;DEC2HEX(F4*1000),8)</f>
        <v>0000060F</v>
      </c>
      <c r="G11" s="27" t="str">
        <f>RIGHT(REPT(0,10)&amp;DEC2HEX(G4*10),2)</f>
        <v>06</v>
      </c>
    </row>
    <row r="12" spans="2:7">
      <c r="B12" s="18" t="s">
        <v>7</v>
      </c>
      <c r="C12" s="19"/>
      <c r="D12" s="20"/>
      <c r="E12" s="18" t="s">
        <v>8</v>
      </c>
      <c r="F12" s="19"/>
      <c r="G12" s="31"/>
    </row>
    <row r="13" spans="2:7">
      <c r="B13" s="21" t="s">
        <v>9</v>
      </c>
      <c r="C13" s="22"/>
      <c r="D13" s="22"/>
      <c r="E13" s="34" t="s">
        <v>10</v>
      </c>
      <c r="F13" s="22"/>
      <c r="G13" s="32"/>
    </row>
    <row r="14" ht="17.55" spans="2:7">
      <c r="B14" s="23" t="str">
        <f>B13&amp;B11&amp;C11&amp;D11</f>
        <v>01080102000cFFFF8FBB0001678AFFFEE142</v>
      </c>
      <c r="C14" s="24"/>
      <c r="D14" s="25"/>
      <c r="E14" s="23" t="str">
        <f>E13&amp;E11&amp;F11&amp;G11</f>
        <v>01090104000900000CE40000060F06</v>
      </c>
      <c r="F14" s="24"/>
      <c r="G14" s="33"/>
    </row>
    <row r="15" ht="17.55"/>
    <row r="17" spans="2:2">
      <c r="B17" s="5" t="s">
        <v>11</v>
      </c>
    </row>
  </sheetData>
  <sheetProtection sheet="1" objects="1"/>
  <mergeCells count="8">
    <mergeCell ref="B2:G2"/>
    <mergeCell ref="B9:G9"/>
    <mergeCell ref="B12:D12"/>
    <mergeCell ref="E12:G12"/>
    <mergeCell ref="B13:D13"/>
    <mergeCell ref="E13:G13"/>
    <mergeCell ref="B14:D14"/>
    <mergeCell ref="E14:G1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4"/>
  <sheetViews>
    <sheetView tabSelected="1" topLeftCell="B1" workbookViewId="0">
      <selection activeCell="G4" sqref="G4:G8"/>
    </sheetView>
  </sheetViews>
  <sheetFormatPr defaultColWidth="8.88461538461539" defaultRowHeight="16.8"/>
  <cols>
    <col min="1" max="1" width="16" style="1" customWidth="1"/>
    <col min="2" max="2" width="8.88461538461539" style="1"/>
    <col min="3" max="3" width="9.76923076923077" style="2" customWidth="1"/>
    <col min="4" max="4" width="10.8942307692308" style="2" customWidth="1"/>
    <col min="5" max="5" width="12.9230769230769" style="2"/>
    <col min="6" max="6" width="15.5480769230769" style="2" customWidth="1"/>
    <col min="7" max="8" width="12.1730769230769" style="2" customWidth="1"/>
    <col min="9" max="9" width="12.9230769230769" style="1"/>
    <col min="10" max="10" width="10.3076923076923" style="1" customWidth="1"/>
    <col min="11" max="13" width="12.6153846153846" style="1" customWidth="1"/>
    <col min="14" max="14" width="12.7692307692308" style="1" customWidth="1"/>
    <col min="15" max="16" width="8.88461538461539" style="1"/>
    <col min="17" max="17" width="14.1153846153846" style="1"/>
    <col min="18" max="18" width="12.8846153846154" style="1"/>
    <col min="19" max="16384" width="8.88461538461539" style="1"/>
  </cols>
  <sheetData>
    <row r="1" ht="34" spans="3:14"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1" t="s">
        <v>18</v>
      </c>
      <c r="J1" s="1" t="s">
        <v>19</v>
      </c>
      <c r="K1" s="3"/>
      <c r="L1" s="4" t="s">
        <v>1</v>
      </c>
      <c r="M1" s="4" t="s">
        <v>2</v>
      </c>
      <c r="N1" s="4" t="s">
        <v>2</v>
      </c>
    </row>
    <row r="2" spans="1:14">
      <c r="A2" s="1">
        <v>1.50695968</v>
      </c>
      <c r="C2" s="2">
        <v>3.5</v>
      </c>
      <c r="E2" s="2">
        <f>AVERAGE(A2:A6)</f>
        <v>1.506637336</v>
      </c>
      <c r="F2" s="2">
        <v>1.78</v>
      </c>
      <c r="G2" s="2">
        <v>1.45</v>
      </c>
      <c r="H2" s="2">
        <f>(F2*499/G2-499)</f>
        <v>113.565517241379</v>
      </c>
      <c r="I2" s="1">
        <f>L$2*E2*E2+M$2*E2+N$2</f>
        <v>2.71064955832298</v>
      </c>
      <c r="J2" s="1">
        <f>L$5*H2*H2+M$5*H2+N$5</f>
        <v>34.2028968751487</v>
      </c>
      <c r="L2" s="1">
        <v>-2874.1</v>
      </c>
      <c r="M2" s="1">
        <v>9204.2</v>
      </c>
      <c r="N2" s="1">
        <v>-7340.6</v>
      </c>
    </row>
    <row r="3" spans="1:10">
      <c r="A3" s="1">
        <v>1.50695968</v>
      </c>
      <c r="C3" s="2">
        <v>3.4</v>
      </c>
      <c r="E3" s="2">
        <f>AVERAGE(A8:A12)</f>
        <v>1.509538436</v>
      </c>
      <c r="F3" s="2">
        <v>1.78</v>
      </c>
      <c r="G3" s="2">
        <v>1.46</v>
      </c>
      <c r="H3" s="2">
        <f t="shared" ref="H3:H8" si="0">(F3*499/G3-499)</f>
        <v>109.369863013699</v>
      </c>
      <c r="I3" s="1">
        <f t="shared" ref="I3:I8" si="1">L$2*E3*E3+M$2*E3+N$2</f>
        <v>4.26392522817514</v>
      </c>
      <c r="J3" s="1">
        <f t="shared" ref="J3:J8" si="2">L$5*H3*H3+M$5*H3+N$5</f>
        <v>23.3885038844062</v>
      </c>
    </row>
    <row r="4" spans="1:14">
      <c r="A4" s="1">
        <v>1.50615382</v>
      </c>
      <c r="C4" s="2">
        <v>3.5</v>
      </c>
      <c r="E4" s="2">
        <f>AVERAGE(A14:A18)</f>
        <v>1.526945068</v>
      </c>
      <c r="F4" s="2">
        <v>1.78</v>
      </c>
      <c r="G4" s="2">
        <f>G3+0.1</f>
        <v>1.56</v>
      </c>
      <c r="H4" s="2">
        <f t="shared" si="0"/>
        <v>70.3717948717949</v>
      </c>
      <c r="I4" s="1">
        <f t="shared" si="1"/>
        <v>12.5676330198394</v>
      </c>
      <c r="J4" s="1">
        <f t="shared" si="2"/>
        <v>-75.1085264299802</v>
      </c>
      <c r="L4" s="1" t="s">
        <v>20</v>
      </c>
      <c r="M4" s="1" t="s">
        <v>21</v>
      </c>
      <c r="N4" s="1" t="s">
        <v>22</v>
      </c>
    </row>
    <row r="5" spans="1:14">
      <c r="A5" s="1">
        <v>1.50695968</v>
      </c>
      <c r="C5" s="2">
        <v>4</v>
      </c>
      <c r="E5" s="2">
        <f>AVERAGE(A20:A24)</f>
        <v>1.529201506</v>
      </c>
      <c r="F5" s="2">
        <v>1.78</v>
      </c>
      <c r="G5" s="2">
        <f>G4+0.1</f>
        <v>1.66</v>
      </c>
      <c r="H5" s="2">
        <f t="shared" si="0"/>
        <v>36.0722891566264</v>
      </c>
      <c r="I5" s="1">
        <f t="shared" si="1"/>
        <v>13.5165309326367</v>
      </c>
      <c r="J5" s="1">
        <f t="shared" si="2"/>
        <v>-158.721559994194</v>
      </c>
      <c r="L5" s="1">
        <v>0.0012</v>
      </c>
      <c r="M5" s="1">
        <v>2.31</v>
      </c>
      <c r="N5" s="1">
        <v>-243.61</v>
      </c>
    </row>
    <row r="6" spans="1:10">
      <c r="A6" s="1">
        <v>1.50615382</v>
      </c>
      <c r="C6" s="2">
        <v>3.6</v>
      </c>
      <c r="E6" s="2">
        <f>AVERAGE(A27:A36)</f>
        <v>1.541692283</v>
      </c>
      <c r="F6" s="2">
        <v>1.78</v>
      </c>
      <c r="G6" s="2">
        <f>G5+0.1</f>
        <v>1.76</v>
      </c>
      <c r="H6" s="2">
        <f t="shared" si="0"/>
        <v>5.6704545454545</v>
      </c>
      <c r="I6" s="1">
        <f t="shared" si="1"/>
        <v>18.2398453219803</v>
      </c>
      <c r="J6" s="1">
        <f t="shared" si="2"/>
        <v>-230.472665134298</v>
      </c>
    </row>
    <row r="7" spans="5:10">
      <c r="E7" s="2">
        <f>AVERAGE(A39:A45)</f>
        <v>1.57315540285714</v>
      </c>
      <c r="F7" s="2">
        <v>1.78</v>
      </c>
      <c r="G7" s="2">
        <f>G6+0.1</f>
        <v>1.86</v>
      </c>
      <c r="H7" s="2">
        <f t="shared" si="0"/>
        <v>-21.4623655913979</v>
      </c>
      <c r="I7" s="1">
        <f t="shared" si="1"/>
        <v>26.1627706835698</v>
      </c>
      <c r="J7" s="1">
        <f t="shared" si="2"/>
        <v>-292.635304751995</v>
      </c>
    </row>
    <row r="8" spans="1:10">
      <c r="A8" s="1">
        <v>1.50776553</v>
      </c>
      <c r="C8" s="2">
        <v>5.4</v>
      </c>
      <c r="E8" s="2">
        <f>AVERAGE(A48:A54)</f>
        <v>1.62507588428571</v>
      </c>
      <c r="F8" s="2">
        <v>1.78</v>
      </c>
      <c r="G8" s="2">
        <f>G7+0.1</f>
        <v>1.96</v>
      </c>
      <c r="H8" s="2">
        <f t="shared" si="0"/>
        <v>-45.826530612245</v>
      </c>
      <c r="I8" s="1">
        <f t="shared" si="1"/>
        <v>26.7943032591784</v>
      </c>
      <c r="J8" s="1">
        <f t="shared" si="2"/>
        <v>-346.94920062474</v>
      </c>
    </row>
    <row r="9" spans="1:5">
      <c r="A9" s="1">
        <v>1.50776553</v>
      </c>
      <c r="C9" s="2">
        <v>5.1</v>
      </c>
      <c r="E9" s="2">
        <v>1.52</v>
      </c>
    </row>
    <row r="10" spans="1:5">
      <c r="A10" s="1">
        <v>1.51260078</v>
      </c>
      <c r="C10" s="2">
        <v>5.6</v>
      </c>
      <c r="E10" s="2">
        <v>1.50776553</v>
      </c>
    </row>
    <row r="11" spans="1:3">
      <c r="A11" s="1">
        <v>1.50937724</v>
      </c>
      <c r="C11" s="2">
        <v>6</v>
      </c>
    </row>
    <row r="12" spans="1:3">
      <c r="A12" s="1">
        <v>1.5101831</v>
      </c>
      <c r="C12" s="2">
        <v>5.9</v>
      </c>
    </row>
    <row r="14" spans="1:3">
      <c r="A14" s="1">
        <v>1.52791214</v>
      </c>
      <c r="C14" s="2">
        <v>10.4</v>
      </c>
    </row>
    <row r="15" spans="1:3">
      <c r="A15" s="1">
        <v>1.52710629</v>
      </c>
      <c r="C15" s="2">
        <v>9.2</v>
      </c>
    </row>
    <row r="16" spans="1:3">
      <c r="A16" s="1">
        <v>1.52710629</v>
      </c>
      <c r="C16" s="2">
        <v>9.1</v>
      </c>
    </row>
    <row r="17" spans="1:3">
      <c r="A17" s="1">
        <v>1.52630031</v>
      </c>
      <c r="C17" s="2">
        <v>9.4</v>
      </c>
    </row>
    <row r="18" spans="1:3">
      <c r="A18" s="1">
        <v>1.52630031</v>
      </c>
      <c r="C18" s="2">
        <v>8.7</v>
      </c>
    </row>
    <row r="20" spans="1:3">
      <c r="A20" s="1">
        <v>1.52871799</v>
      </c>
      <c r="C20" s="2">
        <v>14</v>
      </c>
    </row>
    <row r="21" spans="1:3">
      <c r="A21" s="1">
        <v>1.52952385</v>
      </c>
      <c r="C21" s="2">
        <v>14</v>
      </c>
    </row>
    <row r="22" spans="1:3">
      <c r="A22" s="1">
        <v>1.52952385</v>
      </c>
      <c r="C22" s="2">
        <v>14</v>
      </c>
    </row>
    <row r="23" spans="1:3">
      <c r="A23" s="1">
        <v>1.52791214</v>
      </c>
      <c r="C23" s="2">
        <v>13.9</v>
      </c>
    </row>
    <row r="24" spans="1:3">
      <c r="A24" s="1">
        <v>1.5303297</v>
      </c>
      <c r="C24" s="2">
        <v>15.1</v>
      </c>
    </row>
    <row r="27" spans="1:3">
      <c r="A27" s="1">
        <v>1.54241753</v>
      </c>
      <c r="C27" s="2">
        <v>21.2</v>
      </c>
    </row>
    <row r="28" spans="1:3">
      <c r="A28" s="1">
        <v>1.53999996</v>
      </c>
      <c r="C28" s="2">
        <v>21.8</v>
      </c>
    </row>
    <row r="29" spans="1:3">
      <c r="A29" s="1">
        <v>1.54080582</v>
      </c>
      <c r="C29" s="2">
        <v>20.6</v>
      </c>
    </row>
    <row r="30" spans="1:3">
      <c r="A30" s="1">
        <v>1.53274727</v>
      </c>
      <c r="C30" s="2">
        <v>21.1</v>
      </c>
    </row>
    <row r="31" spans="1:3">
      <c r="A31" s="1">
        <v>1.53919411</v>
      </c>
      <c r="C31" s="2">
        <v>21.9</v>
      </c>
    </row>
    <row r="32" spans="1:3">
      <c r="A32" s="1">
        <v>1.54080582</v>
      </c>
      <c r="C32" s="2">
        <v>22.1</v>
      </c>
    </row>
    <row r="33" spans="1:3">
      <c r="A33" s="1">
        <v>1.54080582</v>
      </c>
      <c r="C33" s="2">
        <v>21.1</v>
      </c>
    </row>
    <row r="34" spans="1:3">
      <c r="A34" s="1">
        <v>1.55369961</v>
      </c>
      <c r="C34" s="2">
        <v>21.4</v>
      </c>
    </row>
    <row r="35" spans="1:3">
      <c r="A35" s="1">
        <v>1.54402936</v>
      </c>
      <c r="C35" s="2">
        <v>20.2</v>
      </c>
    </row>
    <row r="36" spans="1:3">
      <c r="A36" s="1">
        <v>1.54241753</v>
      </c>
      <c r="C36" s="2">
        <v>21.8</v>
      </c>
    </row>
    <row r="39" spans="1:3">
      <c r="A39" s="1">
        <v>1.57868135</v>
      </c>
      <c r="C39" s="2">
        <v>24.5</v>
      </c>
    </row>
    <row r="40" spans="1:3">
      <c r="A40" s="1">
        <v>1.56901097</v>
      </c>
      <c r="C40" s="2">
        <v>23.4</v>
      </c>
    </row>
    <row r="41" spans="1:3">
      <c r="A41" s="1">
        <v>1.57062268</v>
      </c>
      <c r="C41" s="2">
        <v>24.1</v>
      </c>
    </row>
    <row r="42" spans="1:3">
      <c r="A42" s="1">
        <v>1.56981683</v>
      </c>
      <c r="C42" s="2">
        <v>24.6</v>
      </c>
    </row>
    <row r="43" spans="1:3">
      <c r="A43" s="1">
        <v>1.56981683</v>
      </c>
      <c r="C43" s="2">
        <v>24</v>
      </c>
    </row>
    <row r="44" spans="1:3">
      <c r="A44" s="1">
        <v>1.56981683</v>
      </c>
      <c r="C44" s="2">
        <v>24.1</v>
      </c>
    </row>
    <row r="45" spans="1:3">
      <c r="A45" s="1">
        <v>1.58432233</v>
      </c>
      <c r="C45" s="2">
        <v>24.8</v>
      </c>
    </row>
    <row r="48" spans="1:3">
      <c r="A48" s="1">
        <v>1.627033</v>
      </c>
      <c r="C48" s="2">
        <v>26.3</v>
      </c>
    </row>
    <row r="49" spans="1:3">
      <c r="A49" s="1">
        <v>1.62783885</v>
      </c>
      <c r="C49" s="2">
        <v>26</v>
      </c>
    </row>
    <row r="50" spans="1:3">
      <c r="A50" s="1">
        <v>1.63025641</v>
      </c>
      <c r="C50" s="2">
        <v>28</v>
      </c>
    </row>
    <row r="51" spans="1:3">
      <c r="A51" s="1">
        <v>1.62783885</v>
      </c>
      <c r="C51" s="2">
        <v>27.7</v>
      </c>
    </row>
    <row r="52" spans="1:3">
      <c r="A52" s="1">
        <v>1.61575091</v>
      </c>
      <c r="C52" s="2">
        <v>26</v>
      </c>
    </row>
    <row r="53" spans="1:3">
      <c r="A53" s="1">
        <v>1.63025641</v>
      </c>
      <c r="C53" s="2">
        <v>28.3</v>
      </c>
    </row>
    <row r="54" spans="1:3">
      <c r="A54" s="1">
        <v>1.61655676</v>
      </c>
      <c r="C54" s="2">
        <v>26.1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pt100</vt:lpstr>
      <vt:lpstr>Modbus数据打包工具</vt:lpstr>
      <vt:lpstr>湿度校准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zm</cp:lastModifiedBy>
  <dcterms:created xsi:type="dcterms:W3CDTF">2020-09-06T09:07:00Z</dcterms:created>
  <dcterms:modified xsi:type="dcterms:W3CDTF">2020-10-22T15:57:52Z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2052-1.3.1.1761</vt:lpwstr>
  </property>
</Properties>
</file>