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esktop\Data Analyst Project\Global_Tax_Rate\"/>
    </mc:Choice>
  </mc:AlternateContent>
  <xr:revisionPtr revIDLastSave="0" documentId="13_ncr:1_{8ADAEDD8-B677-434F-A85D-157C06C2CFF0}" xr6:coauthVersionLast="47" xr6:coauthVersionMax="47" xr10:uidLastSave="{00000000-0000-0000-0000-000000000000}"/>
  <bookViews>
    <workbookView xWindow="-108" yWindow="-108" windowWidth="23256" windowHeight="12576" firstSheet="1" activeTab="1" xr2:uid="{00000000-000D-0000-FFFF-FFFF00000000}"/>
  </bookViews>
  <sheets>
    <sheet name="Data" sheetId="1" state="hidden" r:id="rId1"/>
    <sheet name="Dashboard" sheetId="6" r:id="rId2"/>
    <sheet name="datasetCopy" sheetId="3" r:id="rId3"/>
    <sheet name="workingSheet" sheetId="5" r:id="rId4"/>
  </sheets>
  <definedNames>
    <definedName name="_xlnm._FilterDatabase" localSheetId="2" hidden="1">datasetCopy!$A$1:$X$476</definedName>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5" l="1"/>
  <c r="E42" i="5"/>
  <c r="E43" i="5"/>
  <c r="E44" i="5"/>
  <c r="E45" i="5"/>
  <c r="E46" i="5"/>
  <c r="E47" i="5"/>
  <c r="E48" i="5"/>
  <c r="E49" i="5"/>
  <c r="E50" i="5"/>
  <c r="E51" i="5"/>
  <c r="E52" i="5"/>
  <c r="E53" i="5"/>
  <c r="E54" i="5"/>
  <c r="E55" i="5"/>
  <c r="E56" i="5"/>
  <c r="E57" i="5"/>
  <c r="E40" i="5"/>
  <c r="V24" i="3"/>
  <c r="W24" i="3"/>
  <c r="X24" i="3" s="1"/>
  <c r="W3" i="3"/>
  <c r="W4" i="3"/>
  <c r="W5" i="3"/>
  <c r="W6" i="3"/>
  <c r="W7" i="3"/>
  <c r="W8" i="3"/>
  <c r="W9" i="3"/>
  <c r="W10" i="3"/>
  <c r="W11" i="3"/>
  <c r="W12" i="3"/>
  <c r="W13" i="3"/>
  <c r="W14" i="3"/>
  <c r="W15" i="3"/>
  <c r="W16" i="3"/>
  <c r="W17" i="3"/>
  <c r="W18" i="3"/>
  <c r="W19" i="3"/>
  <c r="W20" i="3"/>
  <c r="W21" i="3"/>
  <c r="W22" i="3"/>
  <c r="W23"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3" i="3"/>
  <c r="V4" i="3"/>
  <c r="V5" i="3"/>
  <c r="V6" i="3"/>
  <c r="V7" i="3"/>
  <c r="V8" i="3"/>
  <c r="V9" i="3"/>
  <c r="V10" i="3"/>
  <c r="V11" i="3"/>
  <c r="V12" i="3"/>
  <c r="V13" i="3"/>
  <c r="V14" i="3"/>
  <c r="V15" i="3"/>
  <c r="V16" i="3"/>
  <c r="V17" i="3"/>
  <c r="V18" i="3"/>
  <c r="V19" i="3"/>
  <c r="V20" i="3"/>
  <c r="V21" i="3"/>
  <c r="V22" i="3"/>
  <c r="V23"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 r="G57" i="5"/>
  <c r="G56" i="5"/>
  <c r="G55" i="5"/>
  <c r="G54" i="5"/>
  <c r="G53" i="5"/>
  <c r="G52" i="5"/>
  <c r="G51" i="5"/>
  <c r="G50" i="5"/>
  <c r="G49" i="5"/>
  <c r="G48" i="5"/>
  <c r="G47" i="5"/>
  <c r="G46" i="5"/>
  <c r="G45" i="5"/>
  <c r="G44" i="5"/>
  <c r="G43" i="5"/>
  <c r="G42" i="5"/>
  <c r="G41" i="5"/>
  <c r="G40" i="5"/>
  <c r="F57" i="5"/>
  <c r="F56" i="5"/>
  <c r="F55" i="5"/>
  <c r="F54" i="5"/>
  <c r="F53" i="5"/>
  <c r="F52" i="5"/>
  <c r="F51" i="5"/>
  <c r="F50" i="5"/>
  <c r="F49" i="5"/>
  <c r="F48" i="5"/>
  <c r="F47" i="5"/>
  <c r="F46" i="5"/>
  <c r="F45" i="5"/>
  <c r="F44" i="5"/>
  <c r="F43" i="5"/>
  <c r="F42" i="5"/>
  <c r="F41" i="5"/>
  <c r="F40" i="5"/>
  <c r="X474" i="3" l="1"/>
  <c r="X470" i="3"/>
  <c r="X466" i="3"/>
  <c r="X462" i="3"/>
  <c r="X458" i="3"/>
  <c r="X454" i="3"/>
  <c r="X450" i="3"/>
  <c r="X446" i="3"/>
  <c r="X442" i="3"/>
  <c r="X438" i="3"/>
  <c r="X434" i="3"/>
  <c r="X430" i="3"/>
  <c r="X426" i="3"/>
  <c r="X422" i="3"/>
  <c r="X418" i="3"/>
  <c r="X414" i="3"/>
  <c r="X410" i="3"/>
  <c r="X406" i="3"/>
  <c r="X402" i="3"/>
  <c r="X398" i="3"/>
  <c r="X394" i="3"/>
  <c r="X390" i="3"/>
  <c r="X386" i="3"/>
  <c r="X382" i="3"/>
  <c r="X378" i="3"/>
  <c r="X374" i="3"/>
  <c r="X370" i="3"/>
  <c r="X366" i="3"/>
  <c r="X362" i="3"/>
  <c r="X358" i="3"/>
  <c r="X354" i="3"/>
  <c r="X350" i="3"/>
  <c r="X346" i="3"/>
  <c r="X22" i="3"/>
  <c r="X18" i="3"/>
  <c r="X14" i="3"/>
  <c r="X10" i="3"/>
  <c r="X6" i="3"/>
  <c r="X342" i="3"/>
  <c r="X338" i="3"/>
  <c r="X334" i="3"/>
  <c r="X330" i="3"/>
  <c r="X326" i="3"/>
  <c r="X322" i="3"/>
  <c r="X318" i="3"/>
  <c r="X314" i="3"/>
  <c r="X310" i="3"/>
  <c r="X306" i="3"/>
  <c r="X302" i="3"/>
  <c r="X298" i="3"/>
  <c r="X294" i="3"/>
  <c r="X290" i="3"/>
  <c r="X286" i="3"/>
  <c r="X282" i="3"/>
  <c r="X278" i="3"/>
  <c r="X274" i="3"/>
  <c r="X270" i="3"/>
  <c r="X266" i="3"/>
  <c r="X262" i="3"/>
  <c r="X258" i="3"/>
  <c r="X254" i="3"/>
  <c r="X250" i="3"/>
  <c r="X246" i="3"/>
  <c r="X242" i="3"/>
  <c r="X238" i="3"/>
  <c r="X234" i="3"/>
  <c r="X230" i="3"/>
  <c r="X226" i="3"/>
  <c r="X222" i="3"/>
  <c r="X218" i="3"/>
  <c r="X214" i="3"/>
  <c r="X210" i="3"/>
  <c r="X206" i="3"/>
  <c r="X202" i="3"/>
  <c r="X198" i="3"/>
  <c r="X194" i="3"/>
  <c r="X190" i="3"/>
  <c r="X186" i="3"/>
  <c r="X182" i="3"/>
  <c r="X178" i="3"/>
  <c r="X174" i="3"/>
  <c r="X170" i="3"/>
  <c r="X166" i="3"/>
  <c r="X162" i="3"/>
  <c r="X158" i="3"/>
  <c r="X154" i="3"/>
  <c r="X150" i="3"/>
  <c r="X146" i="3"/>
  <c r="X142" i="3"/>
  <c r="X138" i="3"/>
  <c r="X134" i="3"/>
  <c r="X130" i="3"/>
  <c r="X126" i="3"/>
  <c r="X122" i="3"/>
  <c r="X118" i="3"/>
  <c r="X114" i="3"/>
  <c r="X110" i="3"/>
  <c r="X106" i="3"/>
  <c r="X102" i="3"/>
  <c r="X98" i="3"/>
  <c r="X94" i="3"/>
  <c r="X90" i="3"/>
  <c r="X86" i="3"/>
  <c r="X82" i="3"/>
  <c r="X78" i="3"/>
  <c r="X74" i="3"/>
  <c r="X70" i="3"/>
  <c r="X66" i="3"/>
  <c r="X62" i="3"/>
  <c r="X58" i="3"/>
  <c r="X54" i="3"/>
  <c r="X50" i="3"/>
  <c r="X46" i="3"/>
  <c r="X42" i="3"/>
  <c r="X38" i="3"/>
  <c r="X34" i="3"/>
  <c r="X30" i="3"/>
  <c r="X26" i="3"/>
  <c r="X21" i="3"/>
  <c r="X17" i="3"/>
  <c r="X13" i="3"/>
  <c r="X9" i="3"/>
  <c r="X5" i="3"/>
  <c r="X2" i="3"/>
  <c r="X473" i="3"/>
  <c r="X469" i="3"/>
  <c r="X465" i="3"/>
  <c r="X461" i="3"/>
  <c r="X457" i="3"/>
  <c r="X453" i="3"/>
  <c r="X449" i="3"/>
  <c r="X445" i="3"/>
  <c r="X441" i="3"/>
  <c r="X437" i="3"/>
  <c r="X433" i="3"/>
  <c r="X429" i="3"/>
  <c r="X425" i="3"/>
  <c r="X421" i="3"/>
  <c r="X417" i="3"/>
  <c r="X413" i="3"/>
  <c r="X409" i="3"/>
  <c r="X405" i="3"/>
  <c r="X401" i="3"/>
  <c r="X397" i="3"/>
  <c r="X393" i="3"/>
  <c r="X389" i="3"/>
  <c r="X385" i="3"/>
  <c r="X381" i="3"/>
  <c r="X377" i="3"/>
  <c r="X373" i="3"/>
  <c r="X369" i="3"/>
  <c r="X365" i="3"/>
  <c r="X361" i="3"/>
  <c r="X357" i="3"/>
  <c r="X353" i="3"/>
  <c r="X349" i="3"/>
  <c r="X345" i="3"/>
  <c r="X341" i="3"/>
  <c r="X337" i="3"/>
  <c r="X333" i="3"/>
  <c r="X329" i="3"/>
  <c r="X325" i="3"/>
  <c r="X321" i="3"/>
  <c r="X317" i="3"/>
  <c r="X313" i="3"/>
  <c r="X309" i="3"/>
  <c r="X305" i="3"/>
  <c r="X301" i="3"/>
  <c r="X297" i="3"/>
  <c r="X293" i="3"/>
  <c r="X289" i="3"/>
  <c r="X285" i="3"/>
  <c r="X281" i="3"/>
  <c r="X277" i="3"/>
  <c r="X273" i="3"/>
  <c r="X269" i="3"/>
  <c r="X265" i="3"/>
  <c r="X261" i="3"/>
  <c r="X257" i="3"/>
  <c r="X253" i="3"/>
  <c r="X249" i="3"/>
  <c r="X245" i="3"/>
  <c r="X241" i="3"/>
  <c r="X237" i="3"/>
  <c r="X233" i="3"/>
  <c r="X229" i="3"/>
  <c r="X225" i="3"/>
  <c r="X221" i="3"/>
  <c r="X217" i="3"/>
  <c r="X213" i="3"/>
  <c r="X209" i="3"/>
  <c r="X205" i="3"/>
  <c r="X201" i="3"/>
  <c r="X197" i="3"/>
  <c r="X193" i="3"/>
  <c r="X189" i="3"/>
  <c r="X185" i="3"/>
  <c r="X181" i="3"/>
  <c r="X177" i="3"/>
  <c r="X173" i="3"/>
  <c r="X169" i="3"/>
  <c r="X165" i="3"/>
  <c r="X161" i="3"/>
  <c r="X157" i="3"/>
  <c r="X153" i="3"/>
  <c r="X149" i="3"/>
  <c r="X145" i="3"/>
  <c r="X141" i="3"/>
  <c r="X137" i="3"/>
  <c r="X133" i="3"/>
  <c r="X129" i="3"/>
  <c r="X125" i="3"/>
  <c r="X121" i="3"/>
  <c r="X117" i="3"/>
  <c r="X113" i="3"/>
  <c r="X109" i="3"/>
  <c r="X105" i="3"/>
  <c r="X101" i="3"/>
  <c r="X97" i="3"/>
  <c r="X93" i="3"/>
  <c r="X89" i="3"/>
  <c r="X85" i="3"/>
  <c r="X81" i="3"/>
  <c r="X77" i="3"/>
  <c r="X73" i="3"/>
  <c r="X69" i="3"/>
  <c r="X65" i="3"/>
  <c r="X61" i="3"/>
  <c r="X57" i="3"/>
  <c r="X53" i="3"/>
  <c r="X49" i="3"/>
  <c r="X45" i="3"/>
  <c r="X41" i="3"/>
  <c r="X37" i="3"/>
  <c r="X33" i="3"/>
  <c r="X29" i="3"/>
  <c r="X25" i="3"/>
  <c r="X476" i="3"/>
  <c r="X472" i="3"/>
  <c r="X468" i="3"/>
  <c r="X464" i="3"/>
  <c r="X460" i="3"/>
  <c r="X456" i="3"/>
  <c r="X452" i="3"/>
  <c r="X448" i="3"/>
  <c r="X444" i="3"/>
  <c r="X440" i="3"/>
  <c r="X436" i="3"/>
  <c r="X432" i="3"/>
  <c r="X428" i="3"/>
  <c r="X424" i="3"/>
  <c r="X420" i="3"/>
  <c r="X416" i="3"/>
  <c r="X412" i="3"/>
  <c r="X408" i="3"/>
  <c r="X404" i="3"/>
  <c r="X400" i="3"/>
  <c r="X396" i="3"/>
  <c r="X392" i="3"/>
  <c r="X388" i="3"/>
  <c r="X384" i="3"/>
  <c r="X380" i="3"/>
  <c r="X376" i="3"/>
  <c r="X372" i="3"/>
  <c r="X368" i="3"/>
  <c r="X364" i="3"/>
  <c r="X360" i="3"/>
  <c r="X356" i="3"/>
  <c r="X352" i="3"/>
  <c r="X348" i="3"/>
  <c r="X344" i="3"/>
  <c r="X340" i="3"/>
  <c r="X336" i="3"/>
  <c r="X332" i="3"/>
  <c r="X328" i="3"/>
  <c r="X324" i="3"/>
  <c r="X320" i="3"/>
  <c r="X316" i="3"/>
  <c r="X312" i="3"/>
  <c r="X308" i="3"/>
  <c r="X304" i="3"/>
  <c r="X300" i="3"/>
  <c r="X296" i="3"/>
  <c r="X292" i="3"/>
  <c r="X288" i="3"/>
  <c r="X284" i="3"/>
  <c r="X280" i="3"/>
  <c r="X276" i="3"/>
  <c r="X272" i="3"/>
  <c r="X268" i="3"/>
  <c r="X264" i="3"/>
  <c r="X260" i="3"/>
  <c r="X475" i="3"/>
  <c r="X471" i="3"/>
  <c r="X467" i="3"/>
  <c r="X463" i="3"/>
  <c r="X459" i="3"/>
  <c r="X455" i="3"/>
  <c r="X451" i="3"/>
  <c r="X447" i="3"/>
  <c r="X443" i="3"/>
  <c r="X439" i="3"/>
  <c r="X435" i="3"/>
  <c r="X431" i="3"/>
  <c r="X427" i="3"/>
  <c r="X423" i="3"/>
  <c r="X419" i="3"/>
  <c r="X415" i="3"/>
  <c r="X411" i="3"/>
  <c r="X407" i="3"/>
  <c r="X403" i="3"/>
  <c r="X399" i="3"/>
  <c r="X395" i="3"/>
  <c r="X391" i="3"/>
  <c r="X387" i="3"/>
  <c r="X383" i="3"/>
  <c r="X379" i="3"/>
  <c r="X375" i="3"/>
  <c r="X371" i="3"/>
  <c r="X367" i="3"/>
  <c r="X363" i="3"/>
  <c r="X359" i="3"/>
  <c r="X355" i="3"/>
  <c r="X351" i="3"/>
  <c r="X347" i="3"/>
  <c r="X343" i="3"/>
  <c r="X256" i="3"/>
  <c r="X252" i="3"/>
  <c r="X248" i="3"/>
  <c r="X244" i="3"/>
  <c r="X240" i="3"/>
  <c r="X236" i="3"/>
  <c r="X232" i="3"/>
  <c r="X228" i="3"/>
  <c r="X224" i="3"/>
  <c r="X220" i="3"/>
  <c r="X216" i="3"/>
  <c r="X212" i="3"/>
  <c r="X208" i="3"/>
  <c r="X204" i="3"/>
  <c r="X200" i="3"/>
  <c r="X196" i="3"/>
  <c r="X192" i="3"/>
  <c r="X188" i="3"/>
  <c r="X184" i="3"/>
  <c r="X180" i="3"/>
  <c r="X176" i="3"/>
  <c r="X172" i="3"/>
  <c r="X168" i="3"/>
  <c r="X164" i="3"/>
  <c r="X160" i="3"/>
  <c r="X156" i="3"/>
  <c r="X152" i="3"/>
  <c r="X148" i="3"/>
  <c r="X144" i="3"/>
  <c r="X140" i="3"/>
  <c r="X136" i="3"/>
  <c r="X132" i="3"/>
  <c r="X128" i="3"/>
  <c r="X124" i="3"/>
  <c r="X120" i="3"/>
  <c r="X116" i="3"/>
  <c r="X112" i="3"/>
  <c r="X108" i="3"/>
  <c r="X104" i="3"/>
  <c r="X100" i="3"/>
  <c r="X96" i="3"/>
  <c r="X92" i="3"/>
  <c r="X88" i="3"/>
  <c r="X84" i="3"/>
  <c r="X80" i="3"/>
  <c r="X76" i="3"/>
  <c r="X72" i="3"/>
  <c r="X68" i="3"/>
  <c r="X64" i="3"/>
  <c r="X60" i="3"/>
  <c r="X56" i="3"/>
  <c r="X52" i="3"/>
  <c r="X48" i="3"/>
  <c r="X44" i="3"/>
  <c r="X40" i="3"/>
  <c r="X36" i="3"/>
  <c r="X32" i="3"/>
  <c r="X28" i="3"/>
  <c r="X20" i="3"/>
  <c r="X16" i="3"/>
  <c r="X12" i="3"/>
  <c r="X8" i="3"/>
  <c r="X4" i="3"/>
  <c r="X339" i="3"/>
  <c r="X335" i="3"/>
  <c r="X331" i="3"/>
  <c r="X327" i="3"/>
  <c r="X323" i="3"/>
  <c r="X319" i="3"/>
  <c r="X315" i="3"/>
  <c r="X311" i="3"/>
  <c r="X307" i="3"/>
  <c r="X303" i="3"/>
  <c r="X299" i="3"/>
  <c r="X295" i="3"/>
  <c r="X291" i="3"/>
  <c r="X287" i="3"/>
  <c r="X283" i="3"/>
  <c r="X279" i="3"/>
  <c r="X275" i="3"/>
  <c r="X271" i="3"/>
  <c r="X267" i="3"/>
  <c r="X263" i="3"/>
  <c r="X259" i="3"/>
  <c r="X255" i="3"/>
  <c r="X251" i="3"/>
  <c r="X247" i="3"/>
  <c r="X243" i="3"/>
  <c r="X239" i="3"/>
  <c r="X235" i="3"/>
  <c r="X231" i="3"/>
  <c r="X227" i="3"/>
  <c r="X223" i="3"/>
  <c r="X219" i="3"/>
  <c r="X215" i="3"/>
  <c r="X211" i="3"/>
  <c r="X207" i="3"/>
  <c r="X203" i="3"/>
  <c r="X199" i="3"/>
  <c r="X195" i="3"/>
  <c r="X191" i="3"/>
  <c r="X187" i="3"/>
  <c r="X183" i="3"/>
  <c r="X179" i="3"/>
  <c r="X175" i="3"/>
  <c r="X171" i="3"/>
  <c r="X167" i="3"/>
  <c r="X163" i="3"/>
  <c r="X159" i="3"/>
  <c r="X155" i="3"/>
  <c r="X151" i="3"/>
  <c r="X147" i="3"/>
  <c r="X143" i="3"/>
  <c r="X139" i="3"/>
  <c r="X135" i="3"/>
  <c r="X131" i="3"/>
  <c r="X127" i="3"/>
  <c r="X123" i="3"/>
  <c r="X119" i="3"/>
  <c r="X115" i="3"/>
  <c r="X111" i="3"/>
  <c r="X107" i="3"/>
  <c r="X103" i="3"/>
  <c r="X99" i="3"/>
  <c r="X95" i="3"/>
  <c r="X91" i="3"/>
  <c r="X87" i="3"/>
  <c r="X83" i="3"/>
  <c r="X79" i="3"/>
  <c r="X75" i="3"/>
  <c r="X71" i="3"/>
  <c r="X67" i="3"/>
  <c r="X63" i="3"/>
  <c r="X59" i="3"/>
  <c r="X55" i="3"/>
  <c r="X51" i="3"/>
  <c r="X47" i="3"/>
  <c r="X43" i="3"/>
  <c r="X39" i="3"/>
  <c r="X35" i="3"/>
  <c r="X31" i="3"/>
  <c r="X27" i="3"/>
  <c r="X23" i="3"/>
  <c r="X19" i="3"/>
  <c r="X15" i="3"/>
  <c r="X11" i="3"/>
  <c r="X7" i="3"/>
  <c r="X3" i="3"/>
</calcChain>
</file>

<file path=xl/sharedStrings.xml><?xml version="1.0" encoding="utf-8"?>
<sst xmlns="http://schemas.openxmlformats.org/spreadsheetml/2006/main" count="9193" uniqueCount="1817">
  <si>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</si>
  <si>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</si>
  <si>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</si>
  <si>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</si>
  <si>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</si>
  <si>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</si>
  <si>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</si>
  <si>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</si>
  <si>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</si>
  <si>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</si>
  <si>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</si>
  <si>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</si>
  <si>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</si>
  <si>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</si>
  <si>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</si>
  <si>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</si>
  <si>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</si>
  <si>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</si>
  <si>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</si>
  <si>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</si>
  <si>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</si>
  <si>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</si>
  <si>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</si>
  <si>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</si>
  <si>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</si>
  <si>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</si>
  <si>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</si>
  <si>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</si>
  <si>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</si>
  <si>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</si>
  <si>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</si>
  <si>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</si>
  <si>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</si>
  <si>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</si>
  <si>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</si>
  <si>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</si>
  <si>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</si>
  <si>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</si>
  <si>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</si>
  <si>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</si>
  <si>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</si>
  <si>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</si>
  <si>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</si>
  <si>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</si>
  <si>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</si>
  <si>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</si>
  <si>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</si>
  <si>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</si>
  <si>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</si>
  <si>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</si>
  <si>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</si>
  <si>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</si>
  <si>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</si>
  <si>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</si>
  <si>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</si>
  <si>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</si>
  <si>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</si>
  <si>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</si>
  <si>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</si>
  <si>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</si>
  <si>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</si>
  <si>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</si>
  <si>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</si>
  <si>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</si>
  <si>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</si>
  <si>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</si>
  <si>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</si>
  <si>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</si>
  <si>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</si>
  <si>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</si>
  <si>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</si>
  <si>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</si>
  <si>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</si>
  <si>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</si>
  <si>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</si>
  <si>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</si>
  <si>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</si>
  <si>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</si>
  <si>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</si>
  <si>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</si>
  <si>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</si>
  <si>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</si>
  <si>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</si>
  <si>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</si>
  <si>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</si>
  <si>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</si>
  <si>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</si>
  <si>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</si>
  <si>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</si>
  <si>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</si>
  <si>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</si>
  <si>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</si>
  <si>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</si>
  <si>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</si>
  <si>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</si>
  <si>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</si>
  <si>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</si>
  <si>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</si>
  <si>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</si>
  <si>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</si>
  <si>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</si>
  <si>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</si>
  <si>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</si>
  <si>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</si>
  <si>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</si>
  <si>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</si>
  <si>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</si>
  <si>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</si>
  <si>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</si>
  <si>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</si>
  <si>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</si>
  <si>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</si>
  <si>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</si>
  <si>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</si>
  <si>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</si>
  <si>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</si>
  <si>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</si>
  <si>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</si>
  <si>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</si>
  <si>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</si>
  <si>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</si>
  <si>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</si>
  <si>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</si>
  <si>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</si>
  <si>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</si>
  <si>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</si>
  <si>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</si>
  <si>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</si>
  <si>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</si>
  <si>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</si>
  <si>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</si>
  <si>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</si>
  <si>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</si>
  <si>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</si>
  <si>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</si>
  <si>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</si>
  <si>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</si>
  <si>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</si>
  <si>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</si>
  <si>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</si>
  <si>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</si>
  <si>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</si>
  <si>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</si>
  <si>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</si>
  <si>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</si>
  <si>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</si>
  <si>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</si>
  <si>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</si>
  <si>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</si>
  <si>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</si>
  <si>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</si>
  <si>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</si>
  <si>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</si>
  <si>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</si>
  <si>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</si>
  <si>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</si>
  <si>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</si>
  <si>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</si>
  <si>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</si>
  <si>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</si>
  <si>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</si>
  <si>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</si>
  <si>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</si>
  <si>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</si>
  <si>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</si>
  <si>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</si>
  <si>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</si>
  <si>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</si>
  <si>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</si>
  <si>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</si>
  <si>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</si>
  <si>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</si>
  <si>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</si>
  <si>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</si>
  <si>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</si>
  <si>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</si>
  <si>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</si>
  <si>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</si>
  <si>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</si>
  <si>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</si>
  <si>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</si>
  <si>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</si>
  <si>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</si>
  <si>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</si>
  <si>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</si>
  <si>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</si>
  <si>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</si>
  <si>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</si>
  <si>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</si>
  <si>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</si>
  <si>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</si>
  <si>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</si>
  <si>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</si>
  <si>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</si>
  <si>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</si>
  <si>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</si>
  <si>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</si>
  <si>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</si>
  <si>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</si>
  <si>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</si>
  <si>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</si>
  <si>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</si>
  <si>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</si>
  <si>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</si>
  <si>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</si>
  <si>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</si>
  <si>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</si>
  <si>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</si>
  <si>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</si>
  <si>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</si>
  <si>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</si>
  <si>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</si>
  <si>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</si>
  <si>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</si>
  <si>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</si>
  <si>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</si>
  <si>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</si>
  <si>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</si>
  <si>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</si>
  <si>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</si>
  <si>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</si>
  <si>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</si>
  <si>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</si>
  <si>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</si>
  <si>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</si>
  <si>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</si>
  <si>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</si>
  <si>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</si>
  <si>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</si>
  <si>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</si>
  <si>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</si>
  <si>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</si>
  <si>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</si>
  <si>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</si>
  <si>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</si>
  <si>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</si>
  <si>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</si>
  <si>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</si>
  <si>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</si>
  <si>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</si>
  <si>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</si>
  <si>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</si>
  <si>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</si>
  <si>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</si>
  <si>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</si>
  <si>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</si>
  <si>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</si>
  <si>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</si>
  <si>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</si>
  <si>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</si>
  <si>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</si>
  <si>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</si>
  <si>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</si>
  <si>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</si>
  <si>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</si>
  <si>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</si>
  <si>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</si>
  <si>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</si>
  <si>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</si>
  <si>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</si>
  <si>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</si>
  <si>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</si>
  <si>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</si>
  <si>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</si>
  <si>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</si>
  <si>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</si>
  <si>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</si>
  <si>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</si>
  <si>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</si>
  <si>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</si>
  <si>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</si>
  <si>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</si>
  <si>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</si>
  <si>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</si>
  <si>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</si>
  <si>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</si>
  <si>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</si>
  <si>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</si>
  <si>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</si>
  <si>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</si>
  <si>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</si>
  <si>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</si>
  <si>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</si>
  <si>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</si>
  <si>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</si>
  <si>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</si>
  <si>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</si>
  <si>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</si>
  <si>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</si>
  <si>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</si>
  <si>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</si>
  <si>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</si>
  <si>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</si>
  <si>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</si>
  <si>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</si>
  <si>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</si>
  <si>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</si>
  <si>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</si>
  <si>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</si>
  <si>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</si>
  <si>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</si>
  <si>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</si>
  <si>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</si>
  <si>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</si>
  <si>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</si>
  <si>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</si>
  <si>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</si>
  <si>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</si>
  <si>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</si>
  <si>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</si>
  <si>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</si>
  <si>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</si>
  <si>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</si>
  <si>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</si>
  <si>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</si>
  <si>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</si>
  <si>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</si>
  <si>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</si>
  <si>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</si>
  <si>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</si>
  <si>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</si>
  <si>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</si>
  <si>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</si>
  <si>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</si>
  <si>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</si>
  <si>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</si>
  <si>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</si>
  <si>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</si>
  <si>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</si>
  <si>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</si>
  <si>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</si>
  <si>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</si>
  <si>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</si>
  <si>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</si>
  <si>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</si>
  <si>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</si>
  <si>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</si>
  <si>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</si>
  <si>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</si>
  <si>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</si>
  <si>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</si>
  <si>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</si>
  <si>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</si>
  <si>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</si>
  <si>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</si>
  <si>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</si>
  <si>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</si>
  <si>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</si>
  <si>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</si>
  <si>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</si>
  <si>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</si>
  <si>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</si>
  <si>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</si>
  <si>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</si>
  <si>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</si>
  <si>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</si>
  <si>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</si>
  <si>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</si>
  <si>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</si>
  <si>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</si>
  <si>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</si>
  <si>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</si>
  <si>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</si>
  <si>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</si>
  <si>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</si>
  <si>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</si>
  <si>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</si>
  <si>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</si>
  <si>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</si>
  <si>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</si>
  <si>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</si>
  <si>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</si>
  <si>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</si>
  <si>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</si>
  <si>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</si>
  <si>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</si>
  <si>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</si>
  <si>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</si>
  <si>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</si>
  <si>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</si>
  <si>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</si>
  <si>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</si>
  <si>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</si>
  <si>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</si>
  <si>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</si>
  <si>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</si>
  <si>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</si>
  <si>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</si>
  <si>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</si>
  <si>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</si>
  <si>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</si>
  <si>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</si>
  <si>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</si>
  <si>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</si>
  <si>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</si>
  <si>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</si>
  <si>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</si>
  <si>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</si>
  <si>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</si>
  <si>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</si>
  <si>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</si>
  <si>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</si>
  <si>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</si>
  <si>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</si>
  <si>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</si>
  <si>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</si>
  <si>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</si>
  <si>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</si>
  <si>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</si>
  <si>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</si>
  <si>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</si>
  <si>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</si>
  <si>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</si>
  <si>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</si>
  <si>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</si>
  <si>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</si>
  <si>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</si>
  <si>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</si>
  <si>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</si>
  <si>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</si>
  <si>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</si>
  <si>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</si>
  <si>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</si>
  <si>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</si>
  <si>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</si>
  <si>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</si>
  <si>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</si>
  <si>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</si>
  <si>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</si>
  <si>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</si>
  <si>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</si>
  <si>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</si>
  <si>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</si>
  <si>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</si>
  <si>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</si>
  <si>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</si>
  <si>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</si>
  <si>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</si>
  <si>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</si>
  <si>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</si>
  <si>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</si>
  <si>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</si>
  <si>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</si>
  <si>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</si>
  <si>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</si>
  <si>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</si>
  <si>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</si>
  <si>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</si>
  <si>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</si>
  <si>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</si>
  <si>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</si>
  <si>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</si>
  <si>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</si>
  <si>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</si>
  <si>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</si>
  <si>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</si>
  <si>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</si>
  <si>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</si>
  <si>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</si>
  <si>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</si>
  <si>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</si>
  <si>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</si>
  <si>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</si>
  <si>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</si>
  <si>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</si>
  <si>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</si>
  <si>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</si>
  <si>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</si>
  <si>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</si>
  <si>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</si>
  <si>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</si>
  <si>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</si>
  <si>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</si>
  <si>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</si>
  <si>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</si>
  <si>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</si>
  <si>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</si>
  <si>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</si>
  <si>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</si>
  <si>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</si>
  <si>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</si>
  <si>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</si>
  <si>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</si>
  <si>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</si>
  <si>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</si>
  <si>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</si>
  <si>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</si>
  <si>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</si>
  <si>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</si>
  <si>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</si>
  <si>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</si>
  <si>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</si>
  <si>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</si>
  <si>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</si>
  <si>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</si>
  <si>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</si>
  <si>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</si>
  <si>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</si>
  <si>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</si>
  <si>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</si>
  <si>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</si>
  <si>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</si>
  <si>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</si>
  <si>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</si>
  <si>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</si>
  <si>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</si>
  <si>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</si>
  <si>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</si>
  <si>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</si>
  <si>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</si>
  <si>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</si>
  <si>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</si>
  <si>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</si>
  <si>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</si>
  <si>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</si>
  <si>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</si>
  <si>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</si>
  <si>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</si>
  <si>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</si>
  <si>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</si>
  <si>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</si>
  <si>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</si>
  <si>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</si>
  <si>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</si>
  <si>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</si>
  <si>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</si>
  <si>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</si>
  <si>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</si>
  <si>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</si>
  <si>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</si>
  <si>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</si>
  <si>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</si>
  <si>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</si>
  <si>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</si>
  <si>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</si>
  <si>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</si>
  <si>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</si>
  <si>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</si>
  <si>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</si>
  <si>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</si>
  <si>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</si>
  <si>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</si>
  <si>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</si>
  <si>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</si>
  <si>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</si>
  <si>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</si>
  <si>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</si>
  <si>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</si>
  <si>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</si>
  <si>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</si>
  <si>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</si>
  <si>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</si>
  <si>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</si>
  <si>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</si>
  <si>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</si>
  <si>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</si>
  <si>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</si>
  <si>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</si>
  <si>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</si>
  <si>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</si>
  <si>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</si>
  <si>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</si>
  <si>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</si>
  <si>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</si>
  <si>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</si>
  <si>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</si>
  <si>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</si>
  <si>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</si>
  <si>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</si>
  <si>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</si>
  <si>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</si>
  <si>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</si>
  <si>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</si>
  <si>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</si>
  <si>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</si>
  <si>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</si>
  <si>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</si>
  <si>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</si>
  <si>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</si>
  <si>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</si>
  <si>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</si>
  <si>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</si>
  <si>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</si>
  <si>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</si>
  <si>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</si>
  <si>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</si>
  <si>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</si>
  <si>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</si>
  <si>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</si>
  <si>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</si>
  <si>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</si>
  <si>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</si>
  <si>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</si>
  <si>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</si>
  <si>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</si>
  <si>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</si>
  <si>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</si>
  <si>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</si>
  <si>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</si>
  <si>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</si>
  <si>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</si>
  <si>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</si>
  <si>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</si>
  <si>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</si>
  <si>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</si>
  <si>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</si>
  <si>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</si>
  <si>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</si>
  <si>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</si>
  <si>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</si>
  <si>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</si>
  <si>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</si>
  <si>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</si>
  <si>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</si>
  <si>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</si>
  <si>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</si>
  <si>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</si>
  <si>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</si>
  <si>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</si>
  <si>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</si>
  <si>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</si>
  <si>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</si>
  <si>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</si>
  <si>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</si>
  <si>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</si>
  <si>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</si>
  <si>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</si>
  <si>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</si>
  <si>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</si>
  <si>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</si>
  <si>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</si>
  <si>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</si>
  <si>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</si>
  <si>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</si>
  <si>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</si>
  <si>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</si>
  <si>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</si>
  <si>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</si>
  <si>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</si>
  <si>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</si>
  <si>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</si>
  <si>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</si>
  <si>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</si>
  <si>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</si>
  <si>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</si>
  <si>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</si>
  <si>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</si>
  <si>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</si>
  <si>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</si>
  <si>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</si>
  <si>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</si>
  <si>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</si>
  <si>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</si>
  <si>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</si>
  <si>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</si>
  <si>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</si>
  <si>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</si>
  <si>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</si>
  <si>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</si>
  <si>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</si>
  <si>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</si>
  <si>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</si>
  <si>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</si>
  <si>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</si>
  <si>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</si>
  <si>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</si>
  <si>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</si>
  <si>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</si>
  <si>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</si>
  <si>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</si>
  <si>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</si>
  <si>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</si>
  <si>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</si>
  <si>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</si>
  <si>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</si>
  <si>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</si>
  <si>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</si>
  <si>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</si>
  <si>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</si>
  <si>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</si>
  <si>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</si>
  <si>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</si>
  <si>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</si>
  <si>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</si>
  <si>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</si>
  <si>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</si>
  <si>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</si>
  <si>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</si>
  <si>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</si>
  <si>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</si>
  <si>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</si>
  <si>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</si>
  <si>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</si>
  <si>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</si>
  <si>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</si>
  <si>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</si>
  <si>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</si>
  <si>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</si>
  <si>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</si>
  <si>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</si>
  <si>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</si>
  <si>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</si>
  <si>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</si>
  <si>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</si>
  <si>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</si>
  <si>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</si>
  <si>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</si>
  <si>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</si>
  <si>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</si>
  <si>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</si>
  <si>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</si>
  <si>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</si>
  <si>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</si>
  <si>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</si>
  <si>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</si>
  <si>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</si>
  <si>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</si>
  <si>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</si>
  <si>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</si>
  <si>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</si>
  <si>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</si>
  <si>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</si>
  <si>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</si>
  <si>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</si>
  <si>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</si>
  <si>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</si>
  <si>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</si>
  <si>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</si>
  <si>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</si>
  <si>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</si>
  <si>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</si>
  <si>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</si>
  <si>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</si>
  <si>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</si>
  <si>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</si>
  <si>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</si>
  <si>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</si>
  <si>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</si>
  <si>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</si>
  <si>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</si>
  <si>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</si>
  <si>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</si>
  <si>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</si>
  <si>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</si>
  <si>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</si>
  <si>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</si>
  <si>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</si>
  <si>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</si>
  <si>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</si>
  <si>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</si>
  <si>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</si>
  <si>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</si>
  <si>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</si>
  <si>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</si>
  <si>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</si>
  <si>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</si>
  <si>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</si>
  <si>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</si>
  <si>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</si>
  <si>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</si>
  <si>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</si>
  <si>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</si>
  <si>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</si>
  <si>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</si>
  <si>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</si>
  <si>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</si>
  <si>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</si>
  <si>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</si>
  <si>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</si>
  <si>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</si>
  <si>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</si>
  <si>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</si>
  <si>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</si>
  <si>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</si>
  <si>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</si>
  <si>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</si>
  <si>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</si>
  <si>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</si>
  <si>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</si>
  <si>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</si>
  <si>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</si>
  <si>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</si>
  <si>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</si>
  <si>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</si>
  <si>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</si>
  <si>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</si>
  <si>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</si>
  <si>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</si>
  <si>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</si>
  <si>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</si>
  <si>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</si>
  <si>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</si>
  <si>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</si>
  <si>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</si>
  <si>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</si>
  <si>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</si>
  <si>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</si>
  <si>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</si>
  <si>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</si>
  <si>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</si>
  <si>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</si>
  <si>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</si>
  <si>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</si>
  <si>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</si>
  <si>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</si>
  <si>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</si>
  <si>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</si>
  <si>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</si>
  <si>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</si>
  <si>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</si>
  <si>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</si>
  <si>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</si>
  <si>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</si>
  <si>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</si>
  <si>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</si>
  <si>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</si>
  <si>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</si>
  <si>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</si>
  <si>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</si>
  <si>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</si>
  <si>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</si>
  <si>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</si>
  <si>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</si>
  <si>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</si>
  <si>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</si>
  <si>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</si>
  <si>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</si>
  <si>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</si>
  <si>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</si>
  <si>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</si>
  <si>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</si>
  <si>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</si>
  <si>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</si>
  <si>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</si>
  <si>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</si>
  <si>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</si>
  <si>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</si>
  <si>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</si>
  <si>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</si>
  <si>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</si>
  <si>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</si>
  <si>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</si>
  <si>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</si>
  <si>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</si>
  <si>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</si>
  <si>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</si>
  <si>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</si>
  <si>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</si>
  <si>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</si>
  <si>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</si>
  <si>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</si>
  <si>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</si>
  <si>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</si>
  <si>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</si>
  <si>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</si>
  <si>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</si>
  <si>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</si>
  <si>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</si>
  <si>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</si>
  <si>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</si>
  <si>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</si>
  <si>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</si>
  <si>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</si>
  <si>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</si>
  <si>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</si>
  <si>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</si>
  <si>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</si>
  <si>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</si>
  <si>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</si>
  <si>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</si>
  <si>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</si>
  <si>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</si>
  <si>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</si>
  <si>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</si>
  <si>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</si>
  <si>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</si>
  <si>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</si>
  <si>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</si>
  <si>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</si>
  <si>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</si>
  <si>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</si>
  <si>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</si>
  <si>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</si>
  <si>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</si>
  <si>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</si>
  <si>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</si>
  <si>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</si>
  <si>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</si>
  <si>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</si>
  <si>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</si>
  <si>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</si>
  <si>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</si>
  <si>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</si>
  <si>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</si>
  <si>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</si>
  <si>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</si>
  <si>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</si>
  <si>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</si>
  <si>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</si>
  <si>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</si>
  <si>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</si>
  <si>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</si>
  <si>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</si>
  <si>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</si>
  <si>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</si>
  <si>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</si>
  <si>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</si>
  <si>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</si>
  <si>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</si>
  <si>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</si>
  <si>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</si>
  <si>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</si>
  <si>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</si>
  <si>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</si>
  <si>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</si>
  <si>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</si>
  <si>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</si>
  <si>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</si>
  <si>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</si>
  <si>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</si>
  <si>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</si>
  <si>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</si>
  <si>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</si>
  <si>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</si>
  <si>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</si>
  <si>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</si>
  <si>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</si>
  <si>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</si>
  <si>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</si>
  <si>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</si>
  <si>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</si>
  <si>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</si>
  <si>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</si>
  <si>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</si>
  <si>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</si>
  <si>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</si>
  <si>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</si>
  <si>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</si>
  <si>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</si>
  <si>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</si>
  <si>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</si>
  <si>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</si>
  <si>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</si>
  <si>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</si>
  <si>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</si>
  <si>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</si>
  <si>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</si>
  <si>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</si>
  <si>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</si>
  <si>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</si>
  <si>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</si>
  <si>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</si>
  <si>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</si>
  <si>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</si>
  <si>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</si>
  <si>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</si>
  <si>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</si>
  <si>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</si>
  <si>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</si>
  <si>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</si>
  <si>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</si>
  <si>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</si>
  <si>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</si>
  <si>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</si>
  <si>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</si>
  <si>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</si>
  <si>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</si>
  <si>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</si>
  <si>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</si>
  <si>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</si>
  <si>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</si>
  <si>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</si>
  <si>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</si>
  <si>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</si>
  <si>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</si>
  <si>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</si>
  <si>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</si>
  <si>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</si>
  <si>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</si>
  <si>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</si>
  <si>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</si>
  <si>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</si>
  <si>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</si>
  <si>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</si>
  <si>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</si>
  <si>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</si>
  <si>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</si>
  <si>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</si>
  <si>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</si>
  <si>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</si>
  <si>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</si>
  <si>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</si>
  <si>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</si>
  <si>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</si>
  <si>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</si>
  <si>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</si>
  <si>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</si>
  <si>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</si>
  <si>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</si>
  <si>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</si>
  <si>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</si>
  <si>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</si>
  <si>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</si>
  <si>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</si>
  <si>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</si>
  <si>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</si>
  <si>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</si>
  <si>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</si>
  <si>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</si>
  <si>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</si>
  <si>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</si>
  <si>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</si>
  <si>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</si>
  <si>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</si>
  <si>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</si>
  <si>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</si>
  <si>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</si>
  <si>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</si>
  <si>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</si>
  <si>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</si>
  <si>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</si>
  <si>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</si>
  <si>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</si>
  <si>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</si>
  <si>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</si>
  <si>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</si>
  <si>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</si>
  <si>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</si>
  <si>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</si>
  <si>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</si>
  <si>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</si>
  <si>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</si>
  <si>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</si>
  <si>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</si>
  <si>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</si>
  <si>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</si>
  <si>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</si>
  <si>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</si>
  <si>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</si>
  <si>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</si>
  <si>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</si>
  <si>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</si>
  <si>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</si>
  <si>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</si>
  <si>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</si>
  <si>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</si>
  <si>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</si>
  <si>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</si>
  <si>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</si>
  <si>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</si>
  <si>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</si>
  <si>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</si>
  <si>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</si>
  <si>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</si>
  <si>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</si>
  <si>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</si>
  <si>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</si>
  <si>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</si>
  <si>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</si>
  <si>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</si>
  <si>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</si>
  <si>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</si>
  <si>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</si>
  <si>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</si>
  <si>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</si>
  <si>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</si>
  <si>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</si>
  <si>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</si>
  <si>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</si>
  <si>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</si>
  <si>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</si>
  <si>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</si>
  <si>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</si>
  <si>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</si>
  <si>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</si>
  <si>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</si>
  <si>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</si>
  <si>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</si>
  <si>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</si>
  <si>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</si>
  <si>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</si>
  <si>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</si>
  <si>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</si>
  <si>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</si>
  <si>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</si>
  <si>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</si>
  <si>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</si>
  <si>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</si>
  <si>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</si>
  <si>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</si>
  <si>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</si>
  <si>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</si>
  <si>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</si>
  <si>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</si>
  <si>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</si>
  <si>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</si>
  <si>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</si>
  <si>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</si>
  <si>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</si>
  <si>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</si>
  <si>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</si>
  <si>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</si>
  <si>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</si>
  <si>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</si>
  <si>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</si>
  <si>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</si>
  <si>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</si>
  <si>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</si>
  <si>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</si>
  <si>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</si>
  <si>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</si>
  <si>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</si>
  <si>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</si>
  <si>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</si>
  <si>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</si>
  <si>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</si>
  <si>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</si>
  <si>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</si>
  <si>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</si>
  <si>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</si>
  <si>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</si>
  <si>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</si>
  <si>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</si>
  <si>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</si>
  <si>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</si>
  <si>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</si>
  <si>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</si>
  <si>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</si>
  <si>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</si>
  <si>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</si>
  <si>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</si>
  <si>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</si>
  <si>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</si>
  <si>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</si>
  <si>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</si>
  <si>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</si>
  <si>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</si>
  <si>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</si>
  <si>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</si>
  <si>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</si>
  <si>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</si>
  <si>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</si>
  <si>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</si>
  <si>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</si>
  <si>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</si>
  <si>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</si>
  <si>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</si>
  <si>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</si>
  <si>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</si>
  <si>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</si>
  <si>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</si>
  <si>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</si>
  <si>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</si>
  <si>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</si>
  <si>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</si>
  <si>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</si>
  <si>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</si>
  <si>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</si>
  <si>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</si>
  <si>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</si>
  <si>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</si>
  <si>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</si>
  <si>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</si>
  <si>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</si>
  <si>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</si>
  <si>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</si>
  <si>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</si>
  <si>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</si>
  <si>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</si>
  <si>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</si>
  <si>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</si>
  <si>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</si>
  <si>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</si>
  <si>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</si>
  <si>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</si>
  <si>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</si>
  <si>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</si>
  <si>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</si>
  <si>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</si>
  <si>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</si>
  <si>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</si>
  <si>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</si>
  <si>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</si>
  <si>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</si>
  <si>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</si>
  <si>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</si>
  <si>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</si>
  <si>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</si>
  <si>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</si>
  <si>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</si>
  <si>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</si>
  <si>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</si>
  <si>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</si>
  <si>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</si>
  <si>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</si>
  <si>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</si>
  <si>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</si>
  <si>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</si>
  <si>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</si>
  <si>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</si>
  <si>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</si>
  <si>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</si>
  <si>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</si>
  <si>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</si>
  <si>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</si>
  <si>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</si>
  <si>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</si>
  <si>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</si>
  <si>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</si>
  <si>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</si>
  <si>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</si>
  <si>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</si>
  <si>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</si>
  <si>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</si>
  <si>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</si>
  <si>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</si>
  <si>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</si>
  <si>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</si>
  <si>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</si>
  <si>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</si>
  <si>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</si>
  <si>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</si>
  <si>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</si>
  <si>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</si>
  <si>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</si>
  <si>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</si>
  <si>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</si>
  <si>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</si>
  <si>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</si>
  <si>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</si>
  <si>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</si>
  <si>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</si>
  <si>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</si>
  <si>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</si>
  <si>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</si>
  <si>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</si>
  <si>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</si>
  <si>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</si>
  <si>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</si>
  <si>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</si>
  <si>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</si>
  <si>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</si>
  <si>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</si>
  <si>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</si>
  <si>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</si>
  <si>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</si>
  <si>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</si>
  <si>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</si>
  <si>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</si>
  <si>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</si>
  <si>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</si>
  <si>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</si>
  <si>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</si>
  <si>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</si>
  <si>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</si>
  <si>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</si>
  <si>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</si>
  <si>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</si>
  <si>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</si>
  <si>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</si>
  <si>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</si>
  <si>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</si>
  <si>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</si>
  <si>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</si>
  <si>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</si>
  <si>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</si>
  <si>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</si>
  <si>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</si>
  <si>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</si>
  <si>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</si>
  <si>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</si>
  <si>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</si>
  <si>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</si>
  <si>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</si>
  <si>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</si>
  <si>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</si>
  <si>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</si>
  <si>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</si>
  <si>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</si>
  <si>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</si>
  <si>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</si>
  <si>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</si>
  <si>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</si>
  <si>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</si>
  <si>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</si>
  <si>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</si>
  <si>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</si>
  <si>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</si>
  <si>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</si>
  <si>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</si>
  <si>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</si>
  <si>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</si>
  <si>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</si>
  <si>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</si>
  <si>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</si>
  <si>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</si>
  <si>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</si>
  <si>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</si>
  <si>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</si>
  <si>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</si>
  <si>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</si>
  <si>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</si>
  <si>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</si>
  <si>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</si>
  <si>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</si>
  <si>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</si>
  <si>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</si>
  <si>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</si>
  <si>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</si>
  <si>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</si>
  <si>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</si>
  <si>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</si>
  <si>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</si>
  <si>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</si>
  <si>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</si>
  <si>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</si>
  <si>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</si>
  <si>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</si>
  <si>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</si>
  <si>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</si>
  <si>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</si>
  <si>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</si>
  <si>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</si>
  <si>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</si>
  <si>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</si>
  <si>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</si>
  <si>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</si>
  <si>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</si>
  <si>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</si>
  <si>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</si>
  <si>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</si>
  <si>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</si>
  <si>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</si>
  <si>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</si>
  <si>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</si>
  <si>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</si>
  <si>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</si>
  <si>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</si>
  <si>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</si>
  <si>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</si>
  <si>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</si>
  <si>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</si>
  <si>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</si>
  <si>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</si>
  <si>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</si>
  <si>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</si>
  <si>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</si>
  <si>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</si>
  <si>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</si>
  <si>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</si>
  <si>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</si>
  <si>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</si>
  <si>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</si>
  <si>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</si>
  <si>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</si>
  <si>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</si>
  <si>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</si>
  <si>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</si>
  <si>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</si>
  <si>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</si>
  <si>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</si>
  <si>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</si>
  <si>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</si>
  <si>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</si>
  <si>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</si>
  <si>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</si>
  <si>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</si>
  <si>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</si>
  <si>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</si>
  <si>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</si>
  <si>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</si>
  <si>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</si>
  <si>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</si>
  <si>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</si>
  <si>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</si>
  <si>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</si>
  <si>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</si>
  <si>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</si>
  <si>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</si>
  <si>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</si>
  <si>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</si>
  <si>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</si>
  <si>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</si>
  <si>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</si>
  <si>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</si>
  <si>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</si>
  <si>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</si>
  <si>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</si>
  <si>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</si>
  <si>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</si>
  <si>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</si>
  <si>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</si>
  <si>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</si>
  <si>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</si>
  <si>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</si>
  <si>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</si>
  <si>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</si>
  <si>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</si>
  <si>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</si>
  <si>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</si>
  <si>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</si>
  <si>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</si>
  <si>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</si>
  <si>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</si>
  <si>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</si>
  <si>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</si>
  <si>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</si>
  <si>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</si>
  <si>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</si>
  <si>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</si>
  <si>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</si>
  <si>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</si>
  <si>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</si>
  <si>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</si>
  <si>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</si>
  <si>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</si>
  <si>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</si>
  <si>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</si>
  <si>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</si>
  <si>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</si>
  <si>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</si>
  <si>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</si>
  <si>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</si>
  <si>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</si>
  <si>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</si>
  <si>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</si>
  <si>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</si>
  <si>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</si>
  <si>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</si>
  <si>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</si>
  <si>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</si>
  <si>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</si>
  <si>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</si>
  <si>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</si>
  <si>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</si>
  <si>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</si>
  <si>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</si>
  <si>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</si>
  <si>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</si>
  <si>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</si>
  <si>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</si>
  <si>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</si>
  <si>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</si>
  <si>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</si>
  <si>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</si>
  <si>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</si>
  <si>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</si>
  <si>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</si>
  <si>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</si>
  <si>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</si>
  <si>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</si>
  <si>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</si>
  <si>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</si>
  <si>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</si>
  <si>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</si>
  <si>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</si>
  <si>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</si>
  <si>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</si>
  <si>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</si>
  <si>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</si>
  <si>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</si>
  <si>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</si>
  <si>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</si>
  <si>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</si>
  <si>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</si>
  <si>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</si>
  <si>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</si>
  <si>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</si>
  <si>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</si>
  <si>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</si>
  <si>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</si>
  <si>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</si>
  <si>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</si>
  <si>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</si>
  <si>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</si>
  <si>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</si>
  <si>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</si>
  <si>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</si>
  <si>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</si>
  <si>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</si>
  <si>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</si>
  <si>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</si>
  <si>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</si>
  <si>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</si>
  <si>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</si>
  <si>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</si>
  <si>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</si>
  <si>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</si>
  <si>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</si>
  <si>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</si>
  <si>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</si>
  <si>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</si>
  <si>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</si>
  <si>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</si>
  <si>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</si>
  <si>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</si>
  <si>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</si>
  <si>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</si>
  <si>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</si>
  <si>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</si>
  <si>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</si>
  <si>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</si>
  <si>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</si>
  <si>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</si>
  <si>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</si>
  <si>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</si>
  <si>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</si>
  <si>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</si>
  <si>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</si>
  <si>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</si>
  <si>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</si>
  <si>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</si>
  <si>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</si>
  <si>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</si>
  <si>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</si>
  <si>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</si>
  <si>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</si>
  <si>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</si>
  <si>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</si>
  <si>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</si>
  <si>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</si>
  <si>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</si>
  <si>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</si>
  <si>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</si>
  <si>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</si>
  <si>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</si>
  <si>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</si>
  <si>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</si>
  <si>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</si>
  <si>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</si>
  <si>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</si>
  <si>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</si>
  <si>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</si>
  <si>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</si>
  <si>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</si>
  <si>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</si>
  <si>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</si>
  <si>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</si>
  <si>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</si>
  <si>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</si>
  <si>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</si>
  <si>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</si>
  <si>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</si>
  <si>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</si>
  <si>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</si>
  <si>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</si>
  <si>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</si>
  <si>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</si>
  <si>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</si>
  <si>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</si>
  <si>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</si>
  <si>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</si>
  <si>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</si>
  <si>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</si>
  <si>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</si>
  <si>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</si>
  <si>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</si>
  <si>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</si>
  <si>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</si>
  <si>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</si>
  <si>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</si>
  <si>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</si>
  <si>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</si>
  <si>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</si>
  <si>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</si>
  <si>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</si>
  <si>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</si>
  <si>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</si>
  <si>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</si>
  <si>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</si>
  <si>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</si>
  <si>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</si>
  <si>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</si>
  <si>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</si>
  <si>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</si>
  <si>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</si>
  <si>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</si>
  <si>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</si>
  <si>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</si>
  <si>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</si>
  <si>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</si>
  <si>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</si>
  <si>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</si>
  <si>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</si>
  <si>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</si>
  <si>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</si>
  <si>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</si>
  <si>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</si>
  <si>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</si>
  <si>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</si>
  <si>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</si>
  <si>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</si>
  <si>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</si>
  <si>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</si>
  <si>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</si>
  <si>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</si>
  <si>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</si>
  <si>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</si>
  <si>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</si>
  <si>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</si>
  <si>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</si>
  <si>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</si>
  <si>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</si>
  <si>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</si>
  <si>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</si>
  <si>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</si>
  <si>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</si>
  <si>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</si>
  <si>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</si>
  <si>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</si>
  <si>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</si>
  <si>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</si>
  <si>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</si>
  <si>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</si>
  <si>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</si>
  <si>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</si>
  <si>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</si>
  <si>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</si>
  <si>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</si>
  <si>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</si>
  <si>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</si>
  <si>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</si>
  <si>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</si>
  <si>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</si>
  <si>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</si>
  <si>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</si>
  <si>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</si>
  <si>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</si>
  <si>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</si>
  <si>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</si>
  <si>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</si>
  <si>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</si>
  <si>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</si>
  <si>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</si>
  <si>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</si>
  <si>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</si>
  <si>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</si>
  <si>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</si>
  <si>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</si>
  <si>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</si>
  <si>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</si>
  <si>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</si>
  <si>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</si>
  <si>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</si>
  <si>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</si>
  <si>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</si>
  <si>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</si>
  <si>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</si>
  <si>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</si>
  <si>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</si>
  <si>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</si>
  <si>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</si>
  <si>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</si>
  <si>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</si>
  <si>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</si>
  <si>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</si>
  <si>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</si>
  <si>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</si>
  <si>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</si>
  <si>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</si>
  <si>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</si>
  <si>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</si>
  <si>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</si>
  <si>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</si>
  <si>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</si>
  <si>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</si>
  <si>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</si>
  <si>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</si>
  <si>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</si>
  <si>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</si>
  <si>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</si>
  <si>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</si>
  <si>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</si>
  <si>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</si>
  <si>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</si>
  <si>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</si>
  <si>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</si>
  <si>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</si>
  <si>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</si>
  <si>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</si>
  <si>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</si>
  <si>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</si>
  <si>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</si>
  <si>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</si>
  <si>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</si>
  <si>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</si>
  <si>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</si>
  <si>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</si>
  <si>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</si>
  <si>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</si>
  <si>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</si>
  <si>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</si>
  <si>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</si>
  <si>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</si>
  <si>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</si>
  <si>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</si>
  <si>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</si>
  <si>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</si>
  <si>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</si>
  <si>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</si>
  <si>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</si>
  <si>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</si>
  <si>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</si>
  <si>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</si>
  <si>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</si>
  <si>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</si>
  <si>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</si>
  <si>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</si>
  <si>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</si>
  <si>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</si>
  <si>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</si>
  <si>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</si>
  <si>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</si>
  <si>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</si>
  <si>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</si>
  <si>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</si>
  <si>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</si>
  <si>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</si>
  <si>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</si>
  <si>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</si>
  <si>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</si>
  <si>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</si>
  <si>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</si>
  <si>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</si>
  <si>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</si>
  <si>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</si>
  <si>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</si>
  <si>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</si>
  <si>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</si>
  <si>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</si>
  <si>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</si>
  <si>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</si>
  <si>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</si>
  <si>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</si>
  <si>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</si>
  <si>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</si>
  <si>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</si>
  <si>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</si>
  <si>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</si>
  <si>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</si>
  <si>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</si>
  <si>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</si>
  <si>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</si>
  <si>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</si>
  <si>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</si>
  <si>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</si>
  <si>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</si>
  <si>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</si>
  <si>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</si>
  <si>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</si>
  <si>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</si>
  <si>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</si>
  <si>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</si>
  <si>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</si>
  <si>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</si>
  <si>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</si>
  <si>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</si>
  <si>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</si>
  <si>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</si>
  <si>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</si>
  <si>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</si>
  <si>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</si>
  <si>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</si>
  <si>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</si>
  <si>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</si>
  <si>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</si>
  <si>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</si>
  <si>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</si>
  <si>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</si>
  <si>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</si>
  <si>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</si>
  <si>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</si>
  <si>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</si>
  <si>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</si>
  <si>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</si>
  <si>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</si>
  <si>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</si>
  <si>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</si>
  <si>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</si>
  <si>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</si>
  <si>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</si>
  <si>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</si>
  <si>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</si>
  <si>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</si>
  <si>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</si>
  <si>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</si>
  <si>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</si>
  <si>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</si>
  <si>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</si>
  <si>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</si>
  <si>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</si>
  <si>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</si>
  <si>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</si>
  <si>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</si>
  <si>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</si>
  <si>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</si>
  <si>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</si>
  <si>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</si>
  <si>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currentDate</t>
  </si>
  <si>
    <t>birthDate</t>
  </si>
  <si>
    <t>age</t>
  </si>
  <si>
    <t>Row Labels</t>
  </si>
  <si>
    <t>Grand Total</t>
  </si>
  <si>
    <t>Sum of finalWorth</t>
  </si>
  <si>
    <t>Count of age</t>
  </si>
  <si>
    <t>30-40</t>
  </si>
  <si>
    <t>40-50</t>
  </si>
  <si>
    <t>50-60</t>
  </si>
  <si>
    <t>60-70</t>
  </si>
  <si>
    <t>70-80</t>
  </si>
  <si>
    <t>80-90</t>
  </si>
  <si>
    <t>90-100</t>
  </si>
  <si>
    <t>Tax rate per country</t>
  </si>
  <si>
    <t>Tax revenue per country</t>
  </si>
  <si>
    <t>CPI per country</t>
  </si>
  <si>
    <t>Industries</t>
  </si>
  <si>
    <t>Global Tax Rates, Industry Impact, and Wealth: A Comprehensive Analysis of Inflation (CPI)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</si>
</sst>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
    <numFmt numFmtId="165" formatCode="0.0"/>
    <numFmt numFmtId="166" formatCode="&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1" fontId="0" fillId="0" borderId="0" xfId="0" applyNumberFormat="1" applyAlignment="1">
      <alignment horizontal="left"/>
    </xf>
    <xf numFmtId="2" fontId="0" fillId="0" borderId="0" xfId="0" applyNumberFormat="1"/>
    <xf numFmtId="165" fontId="0" fillId="0" borderId="0" xfId="0" applyNumberFormat="1"/>
    <xf numFmtId="166" fontId="0" fillId="0" borderId="0" xfId="0" applyNumberFormat="1"/>
    <xf numFmtId="0" fontId="0" fillId="34" borderId="0" xfId="0"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quot;$&quot;#,##0.00"/>
    </dxf>
    <dxf>
      <numFmt numFmtId="165" formatCode="0.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[Global_Tax_Rates_Industry_Impact_and_Wealth_A_Comprehensive_Analysis_of_Inflation_(CPI).xlsx]workingSheet!PivotTable3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Country with Highest Tax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workingSheet!$B$26</c:f>
              <c:strCache>
                <c:ptCount val="1"/>
                <c:pt idx="0">
                  <c:v>Tax revenue per country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workingSheet!$A$27:$A$37</c:f>
              <c:strCache>
                <c:ptCount val="10"/>
                <c:pt idx="0">
                  <c:v>United States</c:v>
                </c:pt>
                <c:pt idx="1">
                  <c:v>China</c:v>
                </c:pt>
                <c:pt idx="2">
                  <c:v>United Kingdom</c:v>
                </c:pt>
                <c:pt idx="3">
                  <c:v>France</c:v>
                </c:pt>
                <c:pt idx="4">
                  <c:v>Germany</c:v>
                </c:pt>
                <c:pt idx="5">
                  <c:v>India</c:v>
                </c:pt>
                <c:pt idx="6">
                  <c:v>Denmark</c:v>
                </c:pt>
                <c:pt idx="7">
                  <c:v>Russia</c:v>
                </c:pt>
                <c:pt idx="8">
                  <c:v>Australia</c:v>
                </c:pt>
                <c:pt idx="9">
                  <c:v>Switzerland</c:v>
                </c:pt>
              </c:strCache>
            </c:strRef>
          </c:cat>
          <c:val>
            <c:numRef>
              <c:f>workingSheet!$B$27:$B$37</c:f>
              <c:numCache>
                <c:formatCode>0.0</c:formatCode>
                <c:ptCount val="10"/>
                <c:pt idx="0">
                  <c:v>1823.9999999999941</c:v>
                </c:pt>
                <c:pt idx="1">
                  <c:v>686.19999999999914</c:v>
                </c:pt>
                <c:pt idx="2">
                  <c:v>561</c:v>
                </c:pt>
                <c:pt idx="3">
                  <c:v>387.19999999999987</c:v>
                </c:pt>
                <c:pt idx="4">
                  <c:v>230</c:v>
                </c:pt>
                <c:pt idx="5">
                  <c:v>223.99999999999991</c:v>
                </c:pt>
                <c:pt idx="6">
                  <c:v>194.4</c:v>
                </c:pt>
                <c:pt idx="7">
                  <c:v>193.80000000000007</c:v>
                </c:pt>
                <c:pt idx="8">
                  <c:v>184</c:v>
                </c:pt>
                <c:pt idx="9">
                  <c:v>181.79999999999995</c:v>
                </c:pt>
              </c:numCache>
            </c:numRef>
          </c:val>
          <c:extLst>
            <c:ext xmlns:c16="http://schemas.microsoft.com/office/drawing/2014/chart" uri="{C3380CC4-5D6E-409C-BE32-E72D297353CC}">
              <c16:uniqueId val="{00000000-09CC-41E0-BA79-FF37B1330FEF}"/>
            </c:ext>
          </c:extLst>
        </c:ser>
        <c:ser>
          <c:idx val="1"/>
          <c:order val="1"/>
          <c:tx>
            <c:strRef>
              <c:f>workingSheet!$C$26</c:f>
              <c:strCache>
                <c:ptCount val="1"/>
                <c:pt idx="0">
                  <c:v>Tax rate per country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workingSheet!$A$27:$A$37</c:f>
              <c:strCache>
                <c:ptCount val="10"/>
                <c:pt idx="0">
                  <c:v>United States</c:v>
                </c:pt>
                <c:pt idx="1">
                  <c:v>China</c:v>
                </c:pt>
                <c:pt idx="2">
                  <c:v>United Kingdom</c:v>
                </c:pt>
                <c:pt idx="3">
                  <c:v>France</c:v>
                </c:pt>
                <c:pt idx="4">
                  <c:v>Germany</c:v>
                </c:pt>
                <c:pt idx="5">
                  <c:v>India</c:v>
                </c:pt>
                <c:pt idx="6">
                  <c:v>Denmark</c:v>
                </c:pt>
                <c:pt idx="7">
                  <c:v>Russia</c:v>
                </c:pt>
                <c:pt idx="8">
                  <c:v>Australia</c:v>
                </c:pt>
                <c:pt idx="9">
                  <c:v>Switzerland</c:v>
                </c:pt>
              </c:strCache>
            </c:strRef>
          </c:cat>
          <c:val>
            <c:numRef>
              <c:f>workingSheet!$C$27:$C$37</c:f>
              <c:numCache>
                <c:formatCode>General</c:formatCode>
                <c:ptCount val="10"/>
                <c:pt idx="0">
                  <c:v>6954.0000000000218</c:v>
                </c:pt>
                <c:pt idx="1">
                  <c:v>4321.599999999994</c:v>
                </c:pt>
                <c:pt idx="2">
                  <c:v>673.20000000000027</c:v>
                </c:pt>
                <c:pt idx="3">
                  <c:v>971.20000000000027</c:v>
                </c:pt>
                <c:pt idx="4">
                  <c:v>975.99999999999966</c:v>
                </c:pt>
                <c:pt idx="5">
                  <c:v>994.00000000000034</c:v>
                </c:pt>
                <c:pt idx="6">
                  <c:v>142.80000000000001</c:v>
                </c:pt>
                <c:pt idx="7">
                  <c:v>785.4000000000002</c:v>
                </c:pt>
                <c:pt idx="8">
                  <c:v>379.19999999999993</c:v>
                </c:pt>
                <c:pt idx="9">
                  <c:v>518.40000000000009</c:v>
                </c:pt>
              </c:numCache>
            </c:numRef>
          </c:val>
          <c:extLst>
            <c:ext xmlns:c16="http://schemas.microsoft.com/office/drawing/2014/chart" uri="{C3380CC4-5D6E-409C-BE32-E72D297353CC}">
              <c16:uniqueId val="{00000001-09CC-41E0-BA79-FF37B1330FEF}"/>
            </c:ext>
          </c:extLst>
        </c:ser>
        <c:dLbls>
          <c:showLegendKey val="0"/>
          <c:showVal val="0"/>
          <c:showCatName val="0"/>
          <c:showSerName val="0"/>
          <c:showPercent val="0"/>
          <c:showBubbleSize val="0"/>
        </c:dLbls>
        <c:gapWidth val="100"/>
        <c:overlap val="-24"/>
        <c:axId val="91669600"/>
        <c:axId val="91670080"/>
      </c:barChart>
      <c:catAx>
        <c:axId val="91669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670080"/>
        <c:crosses val="autoZero"/>
        <c:auto val="1"/>
        <c:lblAlgn val="ctr"/>
        <c:lblOffset val="100"/>
        <c:noMultiLvlLbl val="0"/>
      </c:catAx>
      <c:valAx>
        <c:axId val="9167008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66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[Global_Tax_Rates_Industry_Impact_and_Wealth_A_Comprehensive_Analysis_of_Inflation_(CPI).xlsx]workingSheet!PivotTable1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Richest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workingSheet!$A$3:$A$13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workingSheet!$B$3:$B$13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FC0C-49EC-88D6-8C018BD2AE83}"/>
            </c:ext>
          </c:extLst>
        </c:ser>
        <c:dLbls>
          <c:showLegendKey val="0"/>
          <c:showVal val="0"/>
          <c:showCatName val="0"/>
          <c:showSerName val="0"/>
          <c:showPercent val="0"/>
          <c:showBubbleSize val="0"/>
        </c:dLbls>
        <c:gapWidth val="100"/>
        <c:overlap val="-24"/>
        <c:axId val="1879951360"/>
        <c:axId val="1714384608"/>
      </c:barChart>
      <c:catAx>
        <c:axId val="1879951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84608"/>
        <c:crosses val="autoZero"/>
        <c:auto val="1"/>
        <c:lblAlgn val="ctr"/>
        <c:lblOffset val="100"/>
        <c:noMultiLvlLbl val="0"/>
      </c:catAx>
      <c:valAx>
        <c:axId val="1714384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95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Impact of Industries on Tax Rates and Inflation (CPI)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workingSheet!$F$39</c:f>
              <c:strCache>
                <c:ptCount val="1"/>
                <c:pt idx="0">
                  <c:v>Tax rate per country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workingSheet!$E$40:$E$57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xVal>
          <c:yVal>
            <c:numRef>
              <c:f>workingSheet!$F$40:$F$57</c:f>
              <c:numCache>
                <c:formatCode>"$"#,##0.00</c:formatCode>
                <c:ptCount val="18"/>
                <c:pt idx="0">
                  <c:v>838.60000000000014</c:v>
                </c:pt>
                <c:pt idx="1">
                  <c:v>140.4</c:v>
                </c:pt>
                <c:pt idx="2">
                  <c:v>1312.9000000000003</c:v>
                </c:pt>
                <c:pt idx="3">
                  <c:v>1181.7000000000003</c:v>
                </c:pt>
                <c:pt idx="4">
                  <c:v>2368.6</c:v>
                </c:pt>
                <c:pt idx="5">
                  <c:v>2847.0999999999972</c:v>
                </c:pt>
                <c:pt idx="6">
                  <c:v>1858.3999999999994</c:v>
                </c:pt>
                <c:pt idx="7">
                  <c:v>172.70000000000002</c:v>
                </c:pt>
                <c:pt idx="8">
                  <c:v>1282.2</c:v>
                </c:pt>
                <c:pt idx="9">
                  <c:v>438</c:v>
                </c:pt>
                <c:pt idx="10">
                  <c:v>1862.6</c:v>
                </c:pt>
                <c:pt idx="11">
                  <c:v>462.50000000000011</c:v>
                </c:pt>
                <c:pt idx="12">
                  <c:v>884.20000000000027</c:v>
                </c:pt>
                <c:pt idx="13">
                  <c:v>978.50000000000023</c:v>
                </c:pt>
                <c:pt idx="14">
                  <c:v>365.2000000000001</c:v>
                </c:pt>
                <c:pt idx="15">
                  <c:v>183</c:v>
                </c:pt>
                <c:pt idx="16">
                  <c:v>2601.0999999999985</c:v>
                </c:pt>
                <c:pt idx="17">
                  <c:v>199.10000000000002</c:v>
                </c:pt>
              </c:numCache>
            </c:numRef>
          </c:yVal>
          <c:smooth val="0"/>
          <c:extLst>
            <c:ext xmlns:c16="http://schemas.microsoft.com/office/drawing/2014/chart" uri="{C3380CC4-5D6E-409C-BE32-E72D297353CC}">
              <c16:uniqueId val="{00000000-ED17-43AD-BEEC-69EF304FF9A2}"/>
            </c:ext>
          </c:extLst>
        </c:ser>
        <c:ser>
          <c:idx val="1"/>
          <c:order val="1"/>
          <c:tx>
            <c:strRef>
              <c:f>workingSheet!$G$39</c:f>
              <c:strCache>
                <c:ptCount val="1"/>
                <c:pt idx="0">
                  <c:v>CPI per country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workingSheet!$E$40:$E$57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xVal>
          <c:yVal>
            <c:numRef>
              <c:f>workingSheet!$G$40:$G$57</c:f>
              <c:numCache>
                <c:formatCode>"$"#,##0.00</c:formatCode>
                <c:ptCount val="18"/>
                <c:pt idx="0">
                  <c:v>1981.97</c:v>
                </c:pt>
                <c:pt idx="1">
                  <c:v>624.98</c:v>
                </c:pt>
                <c:pt idx="2">
                  <c:v>4380.18</c:v>
                </c:pt>
                <c:pt idx="3">
                  <c:v>3665.7699999999986</c:v>
                </c:pt>
                <c:pt idx="4">
                  <c:v>6477.1099999999988</c:v>
                </c:pt>
                <c:pt idx="5">
                  <c:v>9107.7699999999913</c:v>
                </c:pt>
                <c:pt idx="6">
                  <c:v>5183.2899999999981</c:v>
                </c:pt>
                <c:pt idx="7">
                  <c:v>562.62</c:v>
                </c:pt>
                <c:pt idx="8">
                  <c:v>3339.849999999999</c:v>
                </c:pt>
                <c:pt idx="9">
                  <c:v>1120.3499999999999</c:v>
                </c:pt>
                <c:pt idx="10">
                  <c:v>5770.7899999999972</c:v>
                </c:pt>
                <c:pt idx="11">
                  <c:v>1530.9599999999998</c:v>
                </c:pt>
                <c:pt idx="12">
                  <c:v>3043.99</c:v>
                </c:pt>
                <c:pt idx="13">
                  <c:v>2894.1899999999996</c:v>
                </c:pt>
                <c:pt idx="14">
                  <c:v>960.11</c:v>
                </c:pt>
                <c:pt idx="15">
                  <c:v>586.19999999999993</c:v>
                </c:pt>
                <c:pt idx="16">
                  <c:v>7497.8699999999935</c:v>
                </c:pt>
                <c:pt idx="17">
                  <c:v>474.31</c:v>
                </c:pt>
              </c:numCache>
            </c:numRef>
          </c:yVal>
          <c:smooth val="0"/>
          <c:extLst>
            <c:ext xmlns:c16="http://schemas.microsoft.com/office/drawing/2014/chart" uri="{C3380CC4-5D6E-409C-BE32-E72D297353CC}">
              <c16:uniqueId val="{00000001-ED17-43AD-BEEC-69EF304FF9A2}"/>
            </c:ext>
          </c:extLst>
        </c:ser>
        <c:dLbls>
          <c:showLegendKey val="0"/>
          <c:showVal val="0"/>
          <c:showCatName val="0"/>
          <c:showSerName val="0"/>
          <c:showPercent val="0"/>
          <c:showBubbleSize val="0"/>
        </c:dLbls>
        <c:axId val="149779696"/>
        <c:axId val="149771056"/>
      </c:scatterChart>
      <c:valAx>
        <c:axId val="149779696"/>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771056"/>
        <c:crosses val="autoZero"/>
        <c:crossBetween val="midCat"/>
      </c:valAx>
      <c:valAx>
        <c:axId val="14977105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7796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171450</xdr:rowOff>
    </xdr:from>
    <xdr:to>
      <xdr:col>3</xdr:col>
      <xdr:colOff>1904</xdr:colOff>
      <xdr:row>25</xdr:row>
      <xdr:rowOff>1905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03BE9BE9-3701-41F0-8683-645D6A6658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967740"/>
              <a:ext cx="2002154" cy="403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xdr:colOff>
      <xdr:row>4</xdr:row>
      <xdr:rowOff>180975</xdr:rowOff>
    </xdr:from>
    <xdr:to>
      <xdr:col>11</xdr:col>
      <xdr:colOff>664844</xdr:colOff>
      <xdr:row>25</xdr:row>
      <xdr:rowOff>0</xdr:rowOff>
    </xdr:to>
    <xdr:graphicFrame macro="">
      <xdr:nvGraphicFramePr>
        <xdr:cNvPr id="3" name="Chart 2">
          <a:extLst>
            <a:ext uri="{FF2B5EF4-FFF2-40B4-BE49-F238E27FC236}">
              <a16:creationId xmlns:a16="http://schemas.microsoft.com/office/drawing/2014/main" id="{FE59AC85-B2EF-43E6-B6EC-9887162EF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17144</xdr:rowOff>
    </xdr:from>
    <xdr:to>
      <xdr:col>23</xdr:col>
      <xdr:colOff>0</xdr:colOff>
      <xdr:row>50</xdr:row>
      <xdr:rowOff>104775</xdr:rowOff>
    </xdr:to>
    <xdr:graphicFrame macro="">
      <xdr:nvGraphicFramePr>
        <xdr:cNvPr id="4" name="Chart 3">
          <a:extLst>
            <a:ext uri="{FF2B5EF4-FFF2-40B4-BE49-F238E27FC236}">
              <a16:creationId xmlns:a16="http://schemas.microsoft.com/office/drawing/2014/main" id="{F889E97D-F4A9-4F4E-AA34-4310C8758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17146</xdr:colOff>
      <xdr:row>0</xdr:row>
      <xdr:rowOff>19050</xdr:rowOff>
    </xdr:from>
    <xdr:to>
      <xdr:col>3</xdr:col>
      <xdr:colOff>0</xdr:colOff>
      <xdr:row>5</xdr:row>
      <xdr:rowOff>7620</xdr:rowOff>
    </xdr:to>
    <mc:AlternateContent xmlns:mc="http://schemas.openxmlformats.org/markup-compatibility/2006" xmlns:a14="http://schemas.microsoft.com/office/drawing/2010/main">
      <mc:Choice Requires="a14">
        <xdr:graphicFrame macro="">
          <xdr:nvGraphicFramePr>
            <xdr:cNvPr id="5" name="selfMade 1">
              <a:extLst>
                <a:ext uri="{FF2B5EF4-FFF2-40B4-BE49-F238E27FC236}">
                  <a16:creationId xmlns:a16="http://schemas.microsoft.com/office/drawing/2014/main" id="{57A45FAA-5DB3-4A31-A946-7F90B58C6EBA}"/>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20956" y="15240"/>
              <a:ext cx="1979294" cy="95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0</xdr:row>
      <xdr:rowOff>22859</xdr:rowOff>
    </xdr:from>
    <xdr:to>
      <xdr:col>6</xdr:col>
      <xdr:colOff>169545</xdr:colOff>
      <xdr:row>4</xdr:row>
      <xdr:rowOff>190500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DD45E07B-3B28-4EEA-BED8-907DDA3E81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00250" y="19049"/>
              <a:ext cx="2173605" cy="951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xdr:colOff>
      <xdr:row>4</xdr:row>
      <xdr:rowOff>169546</xdr:rowOff>
    </xdr:from>
    <xdr:to>
      <xdr:col>22</xdr:col>
      <xdr:colOff>661147</xdr:colOff>
      <xdr:row>24</xdr:row>
      <xdr:rowOff>190500</xdr:rowOff>
    </xdr:to>
    <xdr:graphicFrame macro="">
      <xdr:nvGraphicFramePr>
        <xdr:cNvPr id="7" name="Chart 6">
          <a:extLst>
            <a:ext uri="{FF2B5EF4-FFF2-40B4-BE49-F238E27FC236}">
              <a16:creationId xmlns:a16="http://schemas.microsoft.com/office/drawing/2014/main" id="{B9E9A3EC-9F4F-49F6-B775-5A4DA9E0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163830</xdr:colOff>
      <xdr:row>1</xdr:row>
      <xdr:rowOff>15240</xdr:rowOff>
    </xdr:from>
    <xdr:to>
      <xdr:col>4</xdr:col>
      <xdr:colOff>295275</xdr:colOff>
      <xdr:row>24</xdr:row>
      <xdr:rowOff>15240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BAFC231-88EA-048C-61FE-C90307216E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434715" y="219075"/>
              <a:ext cx="1878330" cy="460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121919</xdr:colOff>
      <xdr:row>1</xdr:row>
      <xdr:rowOff>9525</xdr:rowOff>
    </xdr:from>
    <xdr:to>
      <xdr:col>8</xdr:col>
      <xdr:colOff>207644</xdr:colOff>
      <xdr:row>6</xdr:row>
      <xdr:rowOff>15240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D9BC805E-5BBE-D678-1CC7-A72335FB30E0}"/>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810249" y="211455"/>
              <a:ext cx="2087880" cy="100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485776</xdr:colOff>
      <xdr:row>1</xdr:row>
      <xdr:rowOff>0</xdr:rowOff>
    </xdr:from>
    <xdr:to>
      <xdr:col>12</xdr:col>
      <xdr:colOff>1906</xdr:colOff>
      <xdr:row>6</xdr:row>
      <xdr:rowOff>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5B07162-7BCA-1FB4-7058-5458342092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70546" y="200025"/>
              <a:ext cx="218503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0.227905208332" createdVersion="8" refreshedVersion="8" minRefreshableVersion="3" recordCount="475" xr:uid="{DB2F46F6-4BF9-4E5B-9EC0-D7A137BF6127}">
  <cacheSource type="worksheet">
    <worksheetSource ref="A1:X476" sheet="datasetCopy"/>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Date" numFmtId="14">
      <sharedItems containsSemiMixedTypes="0" containsNonDate="0" containsDate="1" containsString="0" minDate="1926-07-16T00:00:00" maxDate="1992-05-08T00:00:00"/>
    </cacheField>
    <cacheField name="currentDate" numFmtId="14">
      <sharedItems containsSemiMixedTypes="0" containsNonDate="0" containsDate="1" containsString="0" minDate="2025-04-03T00:00:00" maxDate="2025-04-04T00:00:00"/>
    </cacheField>
    <cacheField name="age" numFmtId="1">
      <sharedItems containsSemiMixedTypes="0" containsString="0" containsNumber="1" minValue="32.904903776471535" maxValue="98.71594798083504" count="445">
        <n v="76.080073958185181"/>
        <n v="53.765244661257405"/>
        <n v="61.222467543937121"/>
        <n v="80.625621849020064"/>
        <n v="94.592744695414098"/>
        <n v="69.431226622450154"/>
        <n v="83.132101300479121"/>
        <n v="85.178657837769009"/>
        <n v="67.956868502499802"/>
        <n v="69.025344180225275"/>
        <n v="71.732363199939996"/>
        <n v="52.022574646141123"/>
        <n v="89.014388708058291"/>
        <n v="51.61736749664221"/>
        <n v="70.338124572210816"/>
        <n v="40.88573104751972"/>
        <n v="89.420271977856672"/>
        <n v="62.976043805612591"/>
        <n v="76.820007020007012"/>
        <n v="80.431237688224101"/>
        <n v="75.488692931304229"/>
        <n v="67.809023093405287"/>
        <n v="60.107450628366252"/>
        <n v="62.776180698151954"/>
        <n v="87.104722792607802"/>
        <n v="41.252591095756472"/>
        <n v="85.524310035560319"/>
        <n v="88.61466857299304"/>
        <n v="87.836404466730244"/>
        <n v="60.529806588359975"/>
        <n v="85.480504767599214"/>
        <n v="89.466815091160711"/>
        <n v="53.428493205236698"/>
        <n v="79.480479972959259"/>
        <n v="56.464101958933206"/>
        <n v="32.904903776471535"/>
        <n v="56.2525577597387"/>
        <n v="76.151258711420851"/>
        <n v="67.83913975081343"/>
        <n v="76.595507195507196"/>
        <n v="74.230670949843031"/>
        <n v="84.765248949446075"/>
        <n v="80.022579009633247"/>
        <n v="45.164980359481014"/>
        <n v="89.954148865756054"/>
        <n v="66.713210130047912"/>
        <n v="86.940451745379875"/>
        <n v="78.132108819961886"/>
        <n v="62.932238193018478"/>
        <n v="71.145790554414788"/>
        <n v="53.505152073273933"/>
        <n v="71.436672542474597"/>
        <n v="79.710461382457325"/>
        <n v="76.959634959634954"/>
        <n v="80.505158425428206"/>
        <n v="53.06915432975056"/>
        <n v="58.902121834360024"/>
        <n v="54.989733059548257"/>
        <n v="84.252560716356371"/>
        <n v="64.247083105176699"/>
        <n v="60.55992228208072"/>
        <n v="82.644763860369608"/>
        <n v="82.252572898799315"/>
        <n v="85.502407401579759"/>
        <n v="72.25255972696246"/>
        <n v="83.896637247954644"/>
        <n v="67.644750416633599"/>
        <n v="68.904881101376716"/>
        <n v="54.540725530458587"/>
        <n v="63.288825239037955"/>
        <n v="69.64477692515328"/>
        <n v="38.53798767967146"/>
        <n v="54.505133470225871"/>
        <n v="62.123897266524708"/>
        <n v="92.041745171926522"/>
        <n v="79.814500591515966"/>
        <n v="59.518806104129268"/>
        <n v="74.587268993839842"/>
        <n v="86.64202600958248"/>
        <n v="63.373699507181669"/>
        <n v="75.652965438771147"/>
        <n v="61.839163878145236"/>
        <n v="57.088317205569979"/>
        <n v="59.96234290843806"/>
        <n v="59.129363449691994"/>
        <n v="79.310731789758321"/>
        <n v="67.559876200301559"/>
        <n v="72.395649117614411"/>
        <n v="63.208761122518823"/>
        <n v="74.800821355236138"/>
        <n v="68.809058197747177"/>
        <n v="89.126638882973879"/>
        <n v="75.039014373716626"/>
        <n v="92.89392438981767"/>
        <n v="85.195084681013626"/>
        <n v="94.063661776996454"/>
        <n v="74.252573556253196"/>
        <n v="57.748816705336431"/>
        <n v="77.496932940564889"/>
        <n v="69.934986310878031"/>
        <n v="57.041774840689165"/>
        <n v="69.20330100125156"/>
        <n v="85.60370708373982"/>
        <n v="69.505147881078159"/>
        <n v="47.066392881587952"/>
        <n v="70.252573940539079"/>
        <n v="58.252575406032484"/>
        <n v="85.956887056676223"/>
        <n v="83.387392900856796"/>
        <n v="80.918566992754833"/>
        <n v="70.759753593429153"/>
        <n v="62.866529774127308"/>
        <n v="61.08831581736289"/>
        <n v="97.767975663716825"/>
        <n v="57.803573085846871"/>
        <n v="67.981509404015554"/>
        <n v="69.502410056684525"/>
        <n v="59.587253141831241"/>
        <n v="80.167686327530831"/>
        <n v="78.088303586900025"/>
        <n v="49.104747303290807"/>
        <n v="82.472279260780283"/>
        <n v="82.680355920602324"/>
        <n v="62.264202600958249"/>
        <n v="92.085551106924157"/>
        <n v="66.052713305001632"/>
        <n v="77.680367354011437"/>
        <n v="60.948688510112163"/>
        <n v="59.726885098743267"/>
        <n v="52.167682611840064"/>
        <n v="71.485954318718825"/>
        <n v="74.710472279260784"/>
        <n v="61.406588153491811"/>
        <n v="84.896663695403035"/>
        <n v="40.477804575972883"/>
        <n v="75.126625598904866"/>
        <n v="61.252583237657866"/>
        <n v="52.699553843033868"/>
        <n v="76.505159705159699"/>
        <n v="71.568090612459216"/>
        <n v="64.976065043348413"/>
        <n v="59.9185368043088"/>
        <n v="90.729637234770706"/>
        <n v="74.839151266255996"/>
        <n v="53.252585682417362"/>
        <n v="85.264216257041255"/>
        <n v="87.795336389085435"/>
        <n v="69.455867041992832"/>
        <n v="95.661181517965503"/>
        <n v="83.828190427108154"/>
        <n v="75.252566735112936"/>
        <n v="59.060917180013689"/>
        <n v="47.562608258367327"/>
        <n v="72.340893114802611"/>
        <n v="45.376478126638318"/>
        <n v="62.622861054072551"/>
        <n v="84.529797529606526"/>
        <n v="66.080091533180777"/>
        <n v="76.469568269568271"/>
        <n v="43.041752224503767"/>
        <n v="60.45314845888899"/>
        <n v="76.148520836296399"/>
        <n v="45.29434379914953"/>
        <n v="83.64201507440572"/>
        <n v="87.071868583162214"/>
        <n v="76.836433836433827"/>
        <n v="76.227919214905413"/>
        <n v="82.175913708932583"/>
        <n v="53.64751854248594"/>
        <n v="55.08555783709788"/>
        <n v="57.167713004484305"/>
        <n v="77.885704383988909"/>
        <n v="65.025345335379768"/>
        <n v="61.505149711007782"/>
        <n v="55.297036361016382"/>
        <n v="78.633812457221083"/>
        <n v="66.587268993839842"/>
        <n v="72.688593732657509"/>
        <n v="72.584557327315096"/>
        <n v="69.088313516896122"/>
        <n v="60.680385056963701"/>
        <n v="64.669432115153271"/>
        <n v="66.184128800261533"/>
        <n v="68.297090112640802"/>
        <n v="73.003440748825327"/>
        <n v="96.502416538622711"/>
        <n v="59.529757630161583"/>
        <n v="46.121162695869984"/>
        <n v="43.595461182769526"/>
        <n v="77.921296135851676"/>
        <n v="58.442162902121837"/>
        <n v="81.573591502836791"/>
        <n v="49.735129911960492"/>
        <n v="84.074598982155507"/>
        <n v="79.694034138921751"/>
        <n v="87.680345771679953"/>
        <n v="65.252582237524365"/>
        <n v="74.01438271154268"/>
        <n v="68.236132053011673"/>
        <n v="57.740603248259859"/>
        <n v="75.066392881587959"/>
        <n v="59.104722792607802"/>
        <n v="72.822745939546408"/>
        <n v="49.464086321666308"/>
        <n v="73.762502737825798"/>
        <n v="51.066392881587952"/>
        <n v="40.863828955087676"/>
        <n v="57.784408352668216"/>
        <n v="66.252574370709382"/>
        <n v="54.252576036636967"/>
        <n v="81.976052249637149"/>
        <n v="73.67489231218515"/>
        <n v="69.825473335132841"/>
        <n v="70.346338124572213"/>
        <n v="81.197823111081433"/>
        <n v="77.252579852579842"/>
        <n v="75.305255297966141"/>
        <n v="69.507885705471793"/>
        <n v="49.78441056474125"/>
        <n v="76.28887328887329"/>
        <n v="57.252584375737548"/>
        <n v="77.343614624848385"/>
        <n v="79.819976339361162"/>
        <n v="74.869267624914443"/>
        <n v="79.252566735112936"/>
        <n v="77.039031239031232"/>
        <n v="63.442146497620151"/>
        <n v="64.661218733148047"/>
        <n v="81.551688877160572"/>
        <n v="93.633822300354467"/>
        <n v="70.505133470225871"/>
        <n v="43.516062302263322"/>
        <n v="71.740576829314037"/>
        <n v="68.02257757320848"/>
        <n v="67.773430680104752"/>
        <n v="59.997935368043088"/>
        <n v="56.052692252269559"/>
        <n v="41.811791671972493"/>
        <n v="68.992490613266582"/>
        <n v="95.893900477010348"/>
        <n v="87.885686159904026"/>
        <n v="62.338124572210816"/>
        <n v="60.88298154199417"/>
        <n v="54.527036276522928"/>
        <n v="54.338124572210816"/>
        <n v="73.885704898882963"/>
        <n v="56.776209582251596"/>
        <n v="56.540759971678071"/>
        <n v="59.173169062286107"/>
        <n v="52.548975866964106"/>
        <n v="75.354537050206233"/>
        <n v="68.754302252816018"/>
        <n v="55.247091033538673"/>
        <n v="60.669433895610702"/>
        <n v="57.828213457076565"/>
        <n v="44.674919652422332"/>
        <n v="82.112943660113473"/>
        <n v="56.37375501534104"/>
        <n v="73.587281886544503"/>
        <n v="70.535249828884332"/>
        <n v="70.247098291751826"/>
        <n v="63.778905690577481"/>
        <n v="56.691338210998346"/>
        <n v="91.537976919453598"/>
        <n v="69.329927119885852"/>
        <n v="43.617364322219515"/>
        <n v="68.074597254186173"/>
        <n v="87.017111567419576"/>
        <n v="64.252558864411782"/>
        <n v="82.516084873374396"/>
        <n v="87.162217659137582"/>
        <n v="70.513347022587268"/>
        <n v="81.238890187305941"/>
        <n v="54.757015742642025"/>
        <n v="82.23888375775168"/>
        <n v="72.64205113026749"/>
        <n v="73.252580561618998"/>
        <n v="74.008907059940128"/>
        <n v="64.203277031296068"/>
        <n v="83.340849062681187"/>
        <n v="93.83915962996052"/>
        <n v="61.327191343270613"/>
        <n v="52.409349016426688"/>
        <n v="65.082839009416347"/>
        <n v="57.83368909512761"/>
        <n v="67.35453535433696"/>
        <n v="70.313483915126625"/>
        <n v="81.806306900646518"/>
        <n v="80.453140128877166"/>
        <n v="43.633791676807007"/>
        <n v="63.726885977844233"/>
        <n v="79.505120838262627"/>
        <n v="81.672153318379728"/>
        <n v="78.247097556749267"/>
        <n v="63.379175266416745"/>
        <n v="68.299827909887355"/>
        <n v="74.425735797399042"/>
        <n v="96.227920629992369"/>
        <n v="60.518855427006976"/>
        <n v="39.852821368948248"/>
        <n v="43.014373716632441"/>
        <n v="79.696772012844335"/>
        <n v="82.442162902121837"/>
        <n v="85.469553450608942"/>
        <n v="57.825475638051046"/>
        <n v="60.570873443433719"/>
        <n v="71.261448449161762"/>
        <n v="69.546215246982612"/>
        <n v="73.099263753745973"/>
        <n v="89.252578103610873"/>
        <n v="91.252566735112936"/>
        <n v="57.546218097447799"/>
        <n v="60.52706879802173"/>
        <n v="82.535249828884332"/>
        <n v="56.732405003540244"/>
        <n v="70.92402464065708"/>
        <n v="61.066413494656892"/>
        <n v="88.507894016366023"/>
        <n v="57.518839907192579"/>
        <n v="42.42026009582478"/>
        <n v="55.642009702675438"/>
        <n v="60.371014748741501"/>
        <n v="63.392864664504444"/>
        <n v="96.247085720737246"/>
        <n v="55.283346942696575"/>
        <n v="63.718672338991617"/>
        <n v="67.970557892230772"/>
        <n v="60.299832199947012"/>
        <n v="63.598205635819888"/>
        <n v="74.343600273785086"/>
        <n v="58.433949349760439"/>
        <n v="77.266955466990126"/>
        <n v="49.252587198160214"/>
        <n v="46.25257761985204"/>
        <n v="62.672142368240934"/>
        <n v="57.606450116009285"/>
        <n v="74.019858363145218"/>
        <n v="86.272416153319639"/>
        <n v="85.86380086225887"/>
        <n v="94.64202600958248"/>
        <n v="73.475031028692413"/>
        <n v="41.877499044950973"/>
        <n v="67.252566735112936"/>
        <n v="70.948665297741272"/>
        <n v="72.091025015939692"/>
        <n v="69.294335402768667"/>
        <n v="80.101977353388534"/>
        <n v="65.485983981693366"/>
        <n v="49.236160543174726"/>
        <n v="82.349075975359341"/>
        <n v="60.631104830875209"/>
        <n v="95.096509240246405"/>
        <n v="86.587268993839842"/>
        <n v="53.948678381203642"/>
        <n v="73.62287362196102"/>
        <n v="64.978802837350145"/>
        <n v="71.803547987848333"/>
        <n v="61.420277258702363"/>
        <n v="62.466803559206021"/>
        <n v="92.181376589731514"/>
        <n v="90.685831622176593"/>
        <n v="79.444887611965513"/>
        <n v="60.252558348294436"/>
        <n v="68.836436170212764"/>
        <n v="87.252566735112936"/>
        <n v="61.060937913980396"/>
        <n v="98.71594798083504"/>
        <n v="61.921298509408544"/>
        <n v="87.08555783709788"/>
        <n v="91.669394724446533"/>
        <n v="62.729637234770706"/>
        <n v="71.929490304916925"/>
        <n v="60.672171685948953"/>
        <n v="81.513359282227213"/>
        <n v="66.115683229813669"/>
        <n v="87.222450376454489"/>
        <n v="76.121142085051915"/>
        <n v="65.60371036286368"/>
        <n v="90.417522245037645"/>
        <n v="94.447638603696092"/>
        <n v="78.748802190280628"/>
        <n v="73.754289260421984"/>
        <n v="87.568093026117452"/>
        <n v="62.252574855503887"/>
        <n v="95.006160164271051"/>
        <n v="63.945916347247376"/>
        <n v="64.472310947027836"/>
        <n v="68.214229029442109"/>
        <n v="60.258765344873268"/>
        <n v="77.439438572171198"/>
        <n v="72.677642532095149"/>
        <n v="58.53251197809719"/>
        <n v="90.548939082819984"/>
        <n v="95.252566735112936"/>
        <n v="73.661203183178799"/>
        <n v="79.294304546222747"/>
        <n v="53.417541938374235"/>
        <n v="61.003444316877157"/>
        <n v="58.64202600958248"/>
        <n v="81.992479218894317"/>
        <n v="83.080082135523611"/>
        <n v="89.546212166797034"/>
        <n v="67.236139630390142"/>
        <n v="71.518808836214987"/>
        <n v="53.420279755089851"/>
        <n v="67.444885326561391"/>
        <n v="75.762480443749112"/>
        <n v="67.976033648123163"/>
        <n v="34.658453114305267"/>
        <n v="36.562680115273778"/>
        <n v="95.981512320415476"/>
        <n v="79.866520196045286"/>
        <n v="60.096499102333937"/>
        <n v="97.03628998463472"/>
        <n v="70.091042301314928"/>
        <n v="83.830928299942016"/>
        <n v="68.614674593241546"/>
        <n v="80.222443805982749"/>
        <n v="80.611932823611895"/>
        <n v="82.03902229845626"/>
        <n v="82.967830253251194"/>
        <n v="70.006169745112402"/>
        <n v="83.956870450299562"/>
        <n v="45.238900130936798"/>
        <n v="70.129371842825748"/>
        <n v="79.156741957563312"/>
        <n v="75.899374199971547"/>
        <n v="72.494209922675637"/>
        <n v="60.011624775583485"/>
        <n v="61.724175394376601"/>
        <n v="73.485982331897503"/>
        <n v="51.535230912284327"/>
        <n v="66.236147433801904"/>
        <n v="62.518822724161531"/>
        <n v="61.907609404197991"/>
        <n v="67.748789778589"/>
        <n v="80.888451136856872"/>
        <n v="74.82546201232033"/>
        <n v="82.249835070589782"/>
        <n v="88.272442429957721"/>
        <n v="80.59003038295883"/>
        <n v="64.863815489276973"/>
        <n v="83.874734265283777"/>
        <n v="79.836403582896736"/>
        <n v="69.381945783364827"/>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871701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d v="1949-03-05T00:00:00"/>
    <d v="2025-04-03T00:00:00"/>
    <x v="0"/>
  </r>
  <r>
    <n v="2"/>
    <x v="1"/>
    <x v="1"/>
    <x v="1"/>
    <s v="Austin"/>
    <s v="Tesla, SpaceX"/>
    <x v="1"/>
    <x v="1"/>
    <x v="0"/>
    <s v="Musk"/>
    <s v="Elon"/>
    <n v="180000"/>
    <n v="1971"/>
    <n v="6"/>
    <n v="28"/>
    <n v="117.24"/>
    <n v="21427700000000"/>
    <n v="78.5"/>
    <n v="9.6"/>
    <n v="36.6"/>
    <n v="328239523"/>
    <d v="1971-06-28T00:00:00"/>
    <d v="2025-04-03T00:00:00"/>
    <x v="1"/>
  </r>
  <r>
    <n v="3"/>
    <x v="2"/>
    <x v="2"/>
    <x v="1"/>
    <s v="Medina"/>
    <s v="Amazon"/>
    <x v="2"/>
    <x v="1"/>
    <x v="0"/>
    <s v="Bezos"/>
    <s v="Jeff"/>
    <n v="114000"/>
    <n v="1964"/>
    <n v="1"/>
    <n v="12"/>
    <n v="117.24"/>
    <n v="21427700000000"/>
    <n v="78.5"/>
    <n v="9.6"/>
    <n v="36.6"/>
    <n v="328239523"/>
    <d v="1964-01-12T00:00:00"/>
    <d v="2025-04-03T00:00:00"/>
    <x v="2"/>
  </r>
  <r>
    <n v="4"/>
    <x v="2"/>
    <x v="3"/>
    <x v="1"/>
    <s v="Lanai"/>
    <s v="Oracle"/>
    <x v="2"/>
    <x v="1"/>
    <x v="0"/>
    <s v="Ellison"/>
    <s v="Larry"/>
    <n v="107000"/>
    <n v="1944"/>
    <n v="8"/>
    <n v="17"/>
    <n v="117.24"/>
    <n v="21427700000000"/>
    <n v="78.5"/>
    <n v="9.6"/>
    <n v="36.6"/>
    <n v="328239523"/>
    <d v="1944-08-17T00:00:00"/>
    <d v="2025-04-03T00:00:00"/>
    <x v="3"/>
  </r>
  <r>
    <n v="5"/>
    <x v="3"/>
    <x v="4"/>
    <x v="1"/>
    <s v="Omaha"/>
    <s v="Berkshire Hathaway"/>
    <x v="3"/>
    <x v="1"/>
    <x v="0"/>
    <s v="Buffett"/>
    <s v="Warren"/>
    <n v="106000"/>
    <n v="1930"/>
    <n v="8"/>
    <n v="30"/>
    <n v="117.24"/>
    <n v="21427700000000"/>
    <n v="78.5"/>
    <n v="9.6"/>
    <n v="36.6"/>
    <n v="328239523"/>
    <d v="1930-08-30T00:00:00"/>
    <d v="2025-04-03T00:00:00"/>
    <x v="4"/>
  </r>
  <r>
    <n v="6"/>
    <x v="2"/>
    <x v="5"/>
    <x v="1"/>
    <s v="Medina"/>
    <s v="Microsoft"/>
    <x v="2"/>
    <x v="1"/>
    <x v="0"/>
    <s v="Gates"/>
    <s v="Bill"/>
    <n v="104000"/>
    <n v="1955"/>
    <n v="10"/>
    <n v="28"/>
    <n v="117.24"/>
    <n v="21427700000000"/>
    <n v="78.5"/>
    <n v="9.6"/>
    <n v="36.6"/>
    <n v="328239523"/>
    <d v="1955-10-28T00:00:00"/>
    <d v="2025-04-03T00:00:00"/>
    <x v="5"/>
  </r>
  <r>
    <n v="7"/>
    <x v="4"/>
    <x v="6"/>
    <x v="1"/>
    <s v="New York"/>
    <s v="Bloomberg LP"/>
    <x v="4"/>
    <x v="1"/>
    <x v="0"/>
    <s v="Bloomberg"/>
    <s v="Michael"/>
    <n v="94500"/>
    <n v="1942"/>
    <n v="2"/>
    <n v="14"/>
    <n v="117.24"/>
    <n v="21427700000000"/>
    <n v="78.5"/>
    <n v="9.6"/>
    <n v="36.6"/>
    <n v="328239523"/>
    <d v="1942-02-14T00:00:00"/>
    <d v="2025-04-03T00:00:00"/>
    <x v="6"/>
  </r>
  <r>
    <n v="8"/>
    <x v="5"/>
    <x v="7"/>
    <x v="2"/>
    <s v="Mexico City"/>
    <s v="Telecom"/>
    <x v="5"/>
    <x v="1"/>
    <x v="0"/>
    <s v="Slim Helu"/>
    <s v="Carlos"/>
    <n v="93000"/>
    <n v="1940"/>
    <n v="1"/>
    <n v="28"/>
    <n v="141.54"/>
    <n v="1258286717125"/>
    <n v="75"/>
    <n v="13.1"/>
    <n v="55.1"/>
    <n v="126014024"/>
    <d v="1940-01-28T00:00:00"/>
    <d v="2025-04-03T00:00:00"/>
    <x v="7"/>
  </r>
  <r>
    <n v="9"/>
    <x v="6"/>
    <x v="8"/>
    <x v="3"/>
    <s v="Mumbai"/>
    <s v="Diversified"/>
    <x v="6"/>
    <x v="0"/>
    <x v="0"/>
    <s v="Ambani"/>
    <s v="Mukesh"/>
    <n v="83400"/>
    <n v="1957"/>
    <n v="4"/>
    <n v="19"/>
    <n v="180.44"/>
    <n v="2611000000000"/>
    <n v="69.400000000000006"/>
    <n v="11.2"/>
    <n v="49.7"/>
    <n v="1366417754"/>
    <d v="1957-04-19T00:00:00"/>
    <d v="2025-04-03T00:00:00"/>
    <x v="8"/>
  </r>
  <r>
    <n v="10"/>
    <x v="2"/>
    <x v="9"/>
    <x v="1"/>
    <s v="Hunts Point"/>
    <s v="Microsoft"/>
    <x v="2"/>
    <x v="1"/>
    <x v="0"/>
    <s v="Ballmer"/>
    <s v="Steve"/>
    <n v="80700"/>
    <n v="1956"/>
    <n v="3"/>
    <n v="24"/>
    <n v="117.24"/>
    <n v="21427700000000"/>
    <n v="78.5"/>
    <n v="9.6"/>
    <n v="36.6"/>
    <n v="328239523"/>
    <d v="1956-03-24T00:00:00"/>
    <d v="2025-04-03T00:00:00"/>
    <x v="9"/>
  </r>
  <r>
    <n v="11"/>
    <x v="0"/>
    <x v="10"/>
    <x v="0"/>
    <s v="Paris"/>
    <s v="L'Oréal"/>
    <x v="0"/>
    <x v="0"/>
    <x v="1"/>
    <s v="Bettencourt Meyers"/>
    <s v="Francoise"/>
    <n v="80500"/>
    <n v="1953"/>
    <n v="7"/>
    <n v="10"/>
    <n v="110.05"/>
    <n v="2715518274227"/>
    <n v="82.5"/>
    <n v="24.2"/>
    <n v="60.7"/>
    <n v="67059887"/>
    <d v="1953-07-10T00:00:00"/>
    <d v="2025-04-03T00:00:00"/>
    <x v="10"/>
  </r>
  <r>
    <n v="12"/>
    <x v="2"/>
    <x v="11"/>
    <x v="1"/>
    <s v="Palo Alto"/>
    <s v="Google"/>
    <x v="2"/>
    <x v="1"/>
    <x v="0"/>
    <s v="Page"/>
    <s v="Larry"/>
    <n v="79200"/>
    <n v="1973"/>
    <n v="3"/>
    <n v="26"/>
    <n v="117.24"/>
    <n v="21427700000000"/>
    <n v="78.5"/>
    <n v="9.6"/>
    <n v="36.6"/>
    <n v="328239523"/>
    <d v="1973-03-26T00:00:00"/>
    <d v="2025-04-03T00:00:00"/>
    <x v="11"/>
  </r>
  <r>
    <n v="13"/>
    <x v="0"/>
    <x v="12"/>
    <x v="4"/>
    <s v="La Coruna"/>
    <s v="Zara"/>
    <x v="0"/>
    <x v="1"/>
    <x v="0"/>
    <s v="Ortega"/>
    <s v="Amancio"/>
    <n v="77300"/>
    <n v="1936"/>
    <n v="3"/>
    <n v="28"/>
    <n v="110.96"/>
    <n v="1394116310769"/>
    <n v="83.3"/>
    <n v="14.2"/>
    <n v="47"/>
    <n v="47076781"/>
    <d v="1936-03-28T00:00:00"/>
    <d v="2025-04-03T00:00:00"/>
    <x v="12"/>
  </r>
  <r>
    <n v="14"/>
    <x v="2"/>
    <x v="13"/>
    <x v="1"/>
    <s v="Los Altos"/>
    <s v="Google"/>
    <x v="2"/>
    <x v="1"/>
    <x v="0"/>
    <s v="Brin"/>
    <s v="Sergey"/>
    <n v="76000"/>
    <n v="1973"/>
    <n v="8"/>
    <n v="21"/>
    <n v="117.24"/>
    <n v="21427700000000"/>
    <n v="78.5"/>
    <n v="9.6"/>
    <n v="36.6"/>
    <n v="328239523"/>
    <d v="1973-08-21T00:00:00"/>
    <d v="2025-04-03T00:00:00"/>
    <x v="13"/>
  </r>
  <r>
    <n v="15"/>
    <x v="7"/>
    <x v="14"/>
    <x v="5"/>
    <s v="Hangzhou"/>
    <s v="Beverages, pharmaceuticals"/>
    <x v="7"/>
    <x v="1"/>
    <x v="0"/>
    <s v="Zhong"/>
    <s v="Shanshan"/>
    <n v="68000"/>
    <n v="1954"/>
    <n v="12"/>
    <n v="1"/>
    <n v="125.08"/>
    <n v="19910000000000"/>
    <n v="77"/>
    <n v="9.4"/>
    <n v="59.2"/>
    <n v="1397715000"/>
    <d v="1954-12-01T00:00:00"/>
    <d v="2025-04-03T00:00:00"/>
    <x v="14"/>
  </r>
  <r>
    <n v="16"/>
    <x v="2"/>
    <x v="15"/>
    <x v="1"/>
    <s v="Palo Alto"/>
    <s v="Facebook"/>
    <x v="2"/>
    <x v="1"/>
    <x v="0"/>
    <s v="Zuckerberg"/>
    <s v="Mark"/>
    <n v="64400"/>
    <n v="1984"/>
    <n v="5"/>
    <n v="14"/>
    <n v="117.24"/>
    <n v="21427700000000"/>
    <n v="78.5"/>
    <n v="9.6"/>
    <n v="36.6"/>
    <n v="328239523"/>
    <d v="1984-05-14T00:00:00"/>
    <d v="2025-04-03T00:00:00"/>
    <x v="15"/>
  </r>
  <r>
    <n v="17"/>
    <x v="6"/>
    <x v="16"/>
    <x v="1"/>
    <s v="Wichita"/>
    <s v="Koch Industries"/>
    <x v="6"/>
    <x v="0"/>
    <x v="0"/>
    <s v="Koch"/>
    <s v="Charles"/>
    <n v="59000"/>
    <n v="1935"/>
    <n v="11"/>
    <n v="1"/>
    <n v="117.24"/>
    <n v="21427700000000"/>
    <n v="78.5"/>
    <n v="9.6"/>
    <n v="36.6"/>
    <n v="328239523"/>
    <d v="1935-11-01T00:00:00"/>
    <d v="2025-04-03T00:00:00"/>
    <x v="16"/>
  </r>
  <r>
    <n v="17"/>
    <x v="6"/>
    <x v="17"/>
    <x v="1"/>
    <s v="New York"/>
    <s v="Koch Industries"/>
    <x v="6"/>
    <x v="0"/>
    <x v="1"/>
    <s v="Koch"/>
    <s v="Julia"/>
    <n v="59000"/>
    <n v="1962"/>
    <n v="4"/>
    <n v="12"/>
    <n v="117.24"/>
    <n v="21427700000000"/>
    <n v="78.5"/>
    <n v="9.6"/>
    <n v="36.6"/>
    <n v="328239523"/>
    <d v="1962-04-12T00:00:00"/>
    <d v="2025-04-03T00:00:00"/>
    <x v="17"/>
  </r>
  <r>
    <n v="19"/>
    <x v="0"/>
    <x v="18"/>
    <x v="1"/>
    <s v="Bentonville"/>
    <s v="Walmart"/>
    <x v="0"/>
    <x v="0"/>
    <x v="0"/>
    <s v="Walton"/>
    <s v="Jim"/>
    <n v="58800"/>
    <n v="1948"/>
    <n v="6"/>
    <n v="7"/>
    <n v="117.24"/>
    <n v="21427700000000"/>
    <n v="78.5"/>
    <n v="9.6"/>
    <n v="36.6"/>
    <n v="328239523"/>
    <d v="1948-06-07T00:00:00"/>
    <d v="2025-04-03T00:00:00"/>
    <x v="18"/>
  </r>
  <r>
    <n v="20"/>
    <x v="0"/>
    <x v="19"/>
    <x v="1"/>
    <s v="Bentonville"/>
    <s v="Walmart"/>
    <x v="0"/>
    <x v="0"/>
    <x v="0"/>
    <s v="Walton"/>
    <s v="Rob"/>
    <n v="57600"/>
    <n v="1944"/>
    <n v="10"/>
    <n v="27"/>
    <n v="117.24"/>
    <n v="21427700000000"/>
    <n v="78.5"/>
    <n v="9.6"/>
    <n v="36.6"/>
    <n v="328239523"/>
    <d v="1944-10-27T00:00:00"/>
    <d v="2025-04-03T00:00:00"/>
    <x v="19"/>
  </r>
  <r>
    <n v="21"/>
    <x v="0"/>
    <x v="20"/>
    <x v="1"/>
    <s v="Fort Worth"/>
    <s v="Walmart"/>
    <x v="0"/>
    <x v="0"/>
    <x v="1"/>
    <s v="Walton"/>
    <s v="Alice"/>
    <n v="56700"/>
    <n v="1949"/>
    <n v="10"/>
    <n v="7"/>
    <n v="117.24"/>
    <n v="21427700000000"/>
    <n v="78.5"/>
    <n v="9.6"/>
    <n v="36.6"/>
    <n v="328239523"/>
    <d v="1949-10-07T00:00:00"/>
    <d v="2025-04-03T00:00:00"/>
    <x v="20"/>
  </r>
  <r>
    <n v="22"/>
    <x v="4"/>
    <x v="21"/>
    <x v="6"/>
    <s v="Toronto"/>
    <s v="Media"/>
    <x v="4"/>
    <x v="0"/>
    <x v="0"/>
    <s v="Thomson"/>
    <s v="David"/>
    <n v="54400"/>
    <n v="1957"/>
    <n v="6"/>
    <n v="12"/>
    <n v="116.76"/>
    <n v="1736425629520"/>
    <n v="81.900000000000006"/>
    <n v="12.8"/>
    <n v="24.5"/>
    <n v="36991981"/>
    <d v="1957-06-12T00:00:00"/>
    <d v="2025-04-03T00:00:00"/>
    <x v="21"/>
  </r>
  <r>
    <n v="23"/>
    <x v="2"/>
    <x v="22"/>
    <x v="1"/>
    <s v="Austin"/>
    <s v="Dell Technologies"/>
    <x v="2"/>
    <x v="1"/>
    <x v="0"/>
    <s v="Dell"/>
    <s v="Michael"/>
    <n v="50100"/>
    <n v="1965"/>
    <n v="2"/>
    <n v="23"/>
    <n v="117.24"/>
    <n v="21427700000000"/>
    <n v="78.5"/>
    <n v="9.6"/>
    <n v="36.6"/>
    <n v="328239523"/>
    <d v="1965-02-23T00:00:00"/>
    <d v="2025-04-03T00:00:00"/>
    <x v="22"/>
  </r>
  <r>
    <n v="24"/>
    <x v="6"/>
    <x v="23"/>
    <x v="3"/>
    <s v="Ahmedabad"/>
    <s v="Infrastructure, commodities"/>
    <x v="6"/>
    <x v="1"/>
    <x v="0"/>
    <s v="Adani"/>
    <s v="Gautam"/>
    <n v="47200"/>
    <n v="1962"/>
    <n v="6"/>
    <n v="24"/>
    <n v="180.44"/>
    <n v="2611000000000"/>
    <n v="69.400000000000006"/>
    <n v="11.2"/>
    <n v="49.7"/>
    <n v="1366417754"/>
    <d v="1962-06-24T00:00:00"/>
    <d v="2025-04-03T00:00:00"/>
    <x v="23"/>
  </r>
  <r>
    <n v="25"/>
    <x v="0"/>
    <x v="24"/>
    <x v="1"/>
    <s v="Hillsboro"/>
    <s v="Nike"/>
    <x v="0"/>
    <x v="1"/>
    <x v="0"/>
    <s v="Knight"/>
    <s v="Phil"/>
    <n v="45100"/>
    <n v="1938"/>
    <n v="2"/>
    <n v="24"/>
    <n v="117.24"/>
    <n v="21427700000000"/>
    <n v="78.5"/>
    <n v="9.6"/>
    <n v="36.6"/>
    <n v="328239523"/>
    <d v="1938-02-24T00:00:00"/>
    <d v="2025-04-03T00:00:00"/>
    <x v="24"/>
  </r>
  <r>
    <n v="26"/>
    <x v="2"/>
    <x v="25"/>
    <x v="5"/>
    <s v="Beijing"/>
    <s v="TikTok"/>
    <x v="2"/>
    <x v="1"/>
    <x v="0"/>
    <s v="Zhang"/>
    <s v="Yiming"/>
    <n v="45000"/>
    <n v="1984"/>
    <n v="1"/>
    <n v="1"/>
    <n v="125.08"/>
    <n v="19910000000000"/>
    <n v="77"/>
    <n v="9.4"/>
    <n v="59.2"/>
    <n v="1397715000"/>
    <d v="1984-01-01T00:00:00"/>
    <d v="2025-04-03T00:00:00"/>
    <x v="25"/>
  </r>
  <r>
    <n v="27"/>
    <x v="0"/>
    <x v="26"/>
    <x v="7"/>
    <s v="Neckarsulm"/>
    <s v="Retail"/>
    <x v="0"/>
    <x v="0"/>
    <x v="0"/>
    <s v="Schwarz"/>
    <s v="Dieter"/>
    <n v="42900"/>
    <n v="1939"/>
    <n v="9"/>
    <n v="24"/>
    <n v="112.85"/>
    <n v="3845630030824"/>
    <n v="80.900000000000006"/>
    <n v="11.5"/>
    <n v="48.8"/>
    <n v="83132799"/>
    <d v="1939-09-24T00:00:00"/>
    <d v="2025-04-03T00:00:00"/>
    <x v="26"/>
  </r>
  <r>
    <n v="28"/>
    <x v="0"/>
    <x v="27"/>
    <x v="0"/>
    <s v="Paris"/>
    <s v="Luxury goods"/>
    <x v="0"/>
    <x v="1"/>
    <x v="0"/>
    <s v="Pinault"/>
    <s v="François"/>
    <n v="40100"/>
    <n v="1936"/>
    <n v="8"/>
    <n v="21"/>
    <n v="110.05"/>
    <n v="2715518274227"/>
    <n v="82.5"/>
    <n v="24.2"/>
    <n v="60.7"/>
    <n v="67059887"/>
    <d v="1936-08-21T00:00:00"/>
    <d v="2025-04-03T00:00:00"/>
    <x v="27"/>
  </r>
  <r>
    <n v="29"/>
    <x v="8"/>
    <x v="28"/>
    <x v="8"/>
    <s v="Schindellegi"/>
    <s v="Shipping"/>
    <x v="8"/>
    <x v="0"/>
    <x v="0"/>
    <s v="Kuehne"/>
    <s v="Klaus-Michael"/>
    <n v="39100"/>
    <n v="1937"/>
    <n v="6"/>
    <n v="2"/>
    <n v="99.55"/>
    <n v="703082435360"/>
    <n v="83.6"/>
    <n v="10.1"/>
    <n v="28.8"/>
    <n v="8574832"/>
    <d v="1937-06-02T00:00:00"/>
    <d v="2025-04-03T00:00:00"/>
    <x v="28"/>
  </r>
  <r>
    <n v="30"/>
    <x v="7"/>
    <x v="29"/>
    <x v="9"/>
    <s v="Brussels"/>
    <s v="Nutella, chocolates"/>
    <x v="7"/>
    <x v="0"/>
    <x v="0"/>
    <s v="Ferrero"/>
    <s v="Giovanni"/>
    <n v="38900"/>
    <n v="1964"/>
    <n v="9"/>
    <n v="21"/>
    <n v="117.11"/>
    <n v="529606710418"/>
    <n v="81.599999999999994"/>
    <n v="24"/>
    <n v="55.4"/>
    <n v="11484055"/>
    <d v="1964-09-21T00:00:00"/>
    <d v="2025-04-03T00:00:00"/>
    <x v="29"/>
  </r>
  <r>
    <n v="31"/>
    <x v="7"/>
    <x v="30"/>
    <x v="1"/>
    <s v="The Plains"/>
    <s v="Candy, pet food"/>
    <x v="7"/>
    <x v="0"/>
    <x v="1"/>
    <s v="Mars"/>
    <s v="Jacqueline"/>
    <n v="38300"/>
    <n v="1939"/>
    <n v="10"/>
    <n v="10"/>
    <n v="117.24"/>
    <n v="21427700000000"/>
    <n v="78.5"/>
    <n v="9.6"/>
    <n v="36.6"/>
    <n v="328239523"/>
    <d v="1939-10-10T00:00:00"/>
    <d v="2025-04-03T00:00:00"/>
    <x v="30"/>
  </r>
  <r>
    <n v="31"/>
    <x v="7"/>
    <x v="31"/>
    <x v="1"/>
    <s v="Jackson"/>
    <s v="Candy, pet food"/>
    <x v="7"/>
    <x v="0"/>
    <x v="0"/>
    <s v="Mars"/>
    <s v="John"/>
    <n v="38300"/>
    <n v="1935"/>
    <n v="10"/>
    <n v="15"/>
    <n v="117.24"/>
    <n v="21427700000000"/>
    <n v="78.5"/>
    <n v="9.6"/>
    <n v="36.6"/>
    <n v="328239523"/>
    <d v="1935-10-15T00:00:00"/>
    <d v="2025-04-03T00:00:00"/>
    <x v="31"/>
  </r>
  <r>
    <n v="34"/>
    <x v="2"/>
    <x v="32"/>
    <x v="5"/>
    <s v="Shenzhen"/>
    <s v="Internet media"/>
    <x v="2"/>
    <x v="1"/>
    <x v="0"/>
    <s v="Ma"/>
    <s v="Huateng"/>
    <n v="35300"/>
    <n v="1971"/>
    <n v="10"/>
    <n v="29"/>
    <n v="125.08"/>
    <n v="19910000000000"/>
    <n v="77"/>
    <n v="9.4"/>
    <n v="59.2"/>
    <n v="1397715000"/>
    <d v="1971-10-29T00:00:00"/>
    <d v="2025-04-03T00:00:00"/>
    <x v="32"/>
  </r>
  <r>
    <n v="35"/>
    <x v="9"/>
    <x v="33"/>
    <x v="1"/>
    <s v="Las Vegas"/>
    <s v="Casinos"/>
    <x v="9"/>
    <x v="0"/>
    <x v="1"/>
    <s v="Adelson"/>
    <s v="Miriam"/>
    <n v="35000"/>
    <n v="1945"/>
    <n v="10"/>
    <n v="10"/>
    <n v="117.24"/>
    <n v="21427700000000"/>
    <n v="78.5"/>
    <n v="9.6"/>
    <n v="36.6"/>
    <n v="328239523"/>
    <d v="1945-10-10T00:00:00"/>
    <d v="2025-04-03T00:00:00"/>
    <x v="33"/>
  </r>
  <r>
    <n v="35"/>
    <x v="3"/>
    <x v="34"/>
    <x v="1"/>
    <s v="Miami"/>
    <s v="Hedge funds"/>
    <x v="3"/>
    <x v="1"/>
    <x v="0"/>
    <s v="Griffin"/>
    <s v="Ken"/>
    <n v="35000"/>
    <n v="1968"/>
    <n v="10"/>
    <n v="15"/>
    <n v="117.24"/>
    <n v="21427700000000"/>
    <n v="78.5"/>
    <n v="9.6"/>
    <n v="36.6"/>
    <n v="328239523"/>
    <d v="1968-10-15T00:00:00"/>
    <d v="2025-04-03T00:00:00"/>
    <x v="34"/>
  </r>
  <r>
    <n v="37"/>
    <x v="7"/>
    <x v="35"/>
    <x v="10"/>
    <s v="Salzburg"/>
    <s v="Red Bull"/>
    <x v="7"/>
    <x v="0"/>
    <x v="0"/>
    <s v="Mateschitz"/>
    <s v="Mark"/>
    <n v="34700"/>
    <n v="1992"/>
    <n v="5"/>
    <n v="7"/>
    <n v="118.06"/>
    <n v="446314739528"/>
    <n v="81.599999999999994"/>
    <n v="25.4"/>
    <n v="51.4"/>
    <n v="8877067"/>
    <d v="1992-05-07T00:00:00"/>
    <d v="2025-04-03T00:00:00"/>
    <x v="35"/>
  </r>
  <r>
    <n v="38"/>
    <x v="1"/>
    <x v="36"/>
    <x v="5"/>
    <s v="Ningde"/>
    <s v="Batteries"/>
    <x v="1"/>
    <x v="1"/>
    <x v="0"/>
    <s v="Zeng"/>
    <s v="Robin"/>
    <n v="33400"/>
    <n v="1969"/>
    <n v="1"/>
    <n v="1"/>
    <n v="125.08"/>
    <n v="19910000000000"/>
    <n v="77"/>
    <n v="9.4"/>
    <n v="59.2"/>
    <n v="1397715000"/>
    <d v="1969-01-01T00:00:00"/>
    <d v="2025-04-03T00:00:00"/>
    <x v="36"/>
  </r>
  <r>
    <n v="39"/>
    <x v="0"/>
    <x v="37"/>
    <x v="11"/>
    <s v="Tokyo"/>
    <s v="Fashion retail"/>
    <x v="0"/>
    <x v="1"/>
    <x v="0"/>
    <s v="Yanai"/>
    <s v="Tadashi"/>
    <n v="32600"/>
    <n v="1949"/>
    <n v="2"/>
    <n v="7"/>
    <n v="105.48"/>
    <n v="5081769542380"/>
    <n v="84.2"/>
    <n v="11.9"/>
    <n v="46.7"/>
    <n v="126226568"/>
    <d v="1949-02-07T00:00:00"/>
    <d v="2025-04-03T00:00:00"/>
    <x v="37"/>
  </r>
  <r>
    <n v="40"/>
    <x v="6"/>
    <x v="38"/>
    <x v="12"/>
    <s v="London"/>
    <s v="Music, chemicals"/>
    <x v="6"/>
    <x v="1"/>
    <x v="0"/>
    <s v="Blavatnik"/>
    <s v="Len"/>
    <n v="32100"/>
    <n v="1957"/>
    <n v="6"/>
    <n v="1"/>
    <n v="119.62"/>
    <n v="2827113184696"/>
    <n v="81.3"/>
    <n v="25.5"/>
    <n v="30.6"/>
    <n v="66834405"/>
    <d v="1957-06-01T00:00:00"/>
    <d v="2025-04-03T00:00:00"/>
    <x v="38"/>
  </r>
  <r>
    <n v="41"/>
    <x v="0"/>
    <x v="39"/>
    <x v="1"/>
    <s v="New York"/>
    <s v="Chanel"/>
    <x v="0"/>
    <x v="0"/>
    <x v="0"/>
    <s v="Wertheimer"/>
    <s v="Alain"/>
    <n v="31600"/>
    <n v="1948"/>
    <n v="8"/>
    <n v="28"/>
    <n v="117.24"/>
    <n v="21427700000000"/>
    <n v="78.5"/>
    <n v="9.6"/>
    <n v="36.6"/>
    <n v="328239523"/>
    <d v="1948-08-28T00:00:00"/>
    <d v="2025-04-03T00:00:00"/>
    <x v="39"/>
  </r>
  <r>
    <n v="41"/>
    <x v="0"/>
    <x v="40"/>
    <x v="1"/>
    <s v="New York"/>
    <s v="Chanel"/>
    <x v="0"/>
    <x v="0"/>
    <x v="0"/>
    <s v="Wertheimer"/>
    <s v="Gerard"/>
    <n v="31600"/>
    <n v="1951"/>
    <n v="1"/>
    <n v="9"/>
    <n v="117.24"/>
    <n v="21427700000000"/>
    <n v="78.5"/>
    <n v="9.6"/>
    <n v="36.6"/>
    <n v="328239523"/>
    <d v="1951-01-09T00:00:00"/>
    <d v="2025-04-03T00:00:00"/>
    <x v="40"/>
  </r>
  <r>
    <n v="43"/>
    <x v="8"/>
    <x v="41"/>
    <x v="8"/>
    <s v="Geneva"/>
    <s v="Shipping"/>
    <x v="8"/>
    <x v="1"/>
    <x v="0"/>
    <s v="Aponte"/>
    <s v="Gianluigi"/>
    <n v="31200"/>
    <n v="1940"/>
    <n v="6"/>
    <n v="27"/>
    <n v="99.55"/>
    <n v="703082435360"/>
    <n v="83.6"/>
    <n v="10.1"/>
    <n v="28.8"/>
    <n v="8574832"/>
    <d v="1940-06-27T00:00:00"/>
    <d v="2025-04-03T00:00:00"/>
    <x v="41"/>
  </r>
  <r>
    <n v="43"/>
    <x v="8"/>
    <x v="42"/>
    <x v="8"/>
    <s v="Geneva"/>
    <s v="Shipping"/>
    <x v="8"/>
    <x v="1"/>
    <x v="1"/>
    <s v="Aponte-Diamant"/>
    <s v="Rafaela"/>
    <n v="31200"/>
    <n v="1945"/>
    <n v="3"/>
    <n v="26"/>
    <n v="99.55"/>
    <n v="703082435360"/>
    <n v="83.6"/>
    <n v="10.1"/>
    <n v="28.8"/>
    <n v="8574832"/>
    <d v="1945-03-26T00:00:00"/>
    <d v="2025-04-03T00:00:00"/>
    <x v="42"/>
  </r>
  <r>
    <n v="45"/>
    <x v="2"/>
    <x v="43"/>
    <x v="5"/>
    <s v="Shanghai"/>
    <s v="E-commerce"/>
    <x v="2"/>
    <x v="1"/>
    <x v="0"/>
    <s v="Huang"/>
    <s v="Colin Zheng"/>
    <n v="30200"/>
    <n v="1980"/>
    <n v="2"/>
    <n v="2"/>
    <n v="125.08"/>
    <n v="19910000000000"/>
    <n v="77"/>
    <n v="9.4"/>
    <n v="59.2"/>
    <n v="1397715000"/>
    <d v="1980-02-02T00:00:00"/>
    <d v="2025-04-03T00:00:00"/>
    <x v="43"/>
  </r>
  <r>
    <n v="46"/>
    <x v="10"/>
    <x v="44"/>
    <x v="7"/>
    <s v="Kuenzelsau"/>
    <s v="Fasteners"/>
    <x v="10"/>
    <x v="1"/>
    <x v="0"/>
    <s v="Wuerth"/>
    <s v="Reinhold"/>
    <n v="29700"/>
    <n v="1935"/>
    <n v="4"/>
    <n v="20"/>
    <n v="112.85"/>
    <n v="3845630030824"/>
    <n v="80.900000000000006"/>
    <n v="11.5"/>
    <n v="48.8"/>
    <n v="83132799"/>
    <d v="1935-04-20T00:00:00"/>
    <d v="2025-04-03T00:00:00"/>
    <x v="44"/>
  </r>
  <r>
    <n v="48"/>
    <x v="3"/>
    <x v="45"/>
    <x v="1"/>
    <s v="Haverford"/>
    <s v="Trading, investments"/>
    <x v="3"/>
    <x v="1"/>
    <x v="0"/>
    <s v="Yass"/>
    <s v="Jeff"/>
    <n v="28500"/>
    <n v="1958"/>
    <n v="7"/>
    <n v="17"/>
    <n v="117.24"/>
    <n v="21427700000000"/>
    <n v="78.5"/>
    <n v="9.6"/>
    <n v="36.6"/>
    <n v="328239523"/>
    <d v="1958-07-17T00:00:00"/>
    <d v="2025-04-03T00:00:00"/>
    <x v="45"/>
  </r>
  <r>
    <n v="49"/>
    <x v="3"/>
    <x v="46"/>
    <x v="1"/>
    <s v="East Setauket"/>
    <s v="Hedge funds"/>
    <x v="3"/>
    <x v="1"/>
    <x v="0"/>
    <s v="Simons"/>
    <s v="Jim"/>
    <n v="28100"/>
    <n v="1938"/>
    <n v="4"/>
    <n v="25"/>
    <n v="117.24"/>
    <n v="21427700000000"/>
    <n v="78.5"/>
    <n v="9.6"/>
    <n v="36.6"/>
    <n v="328239523"/>
    <d v="1938-04-25T00:00:00"/>
    <d v="2025-04-03T00:00:00"/>
    <x v="46"/>
  </r>
  <r>
    <n v="50"/>
    <x v="3"/>
    <x v="47"/>
    <x v="1"/>
    <s v="New York"/>
    <s v="Investments"/>
    <x v="3"/>
    <x v="1"/>
    <x v="0"/>
    <s v="Schwarzman"/>
    <s v="Stephen"/>
    <n v="27800"/>
    <n v="1947"/>
    <n v="2"/>
    <n v="14"/>
    <n v="117.24"/>
    <n v="21427700000000"/>
    <n v="78.5"/>
    <n v="9.6"/>
    <n v="36.6"/>
    <n v="328239523"/>
    <d v="1947-02-14T00:00:00"/>
    <d v="2025-04-03T00:00:00"/>
    <x v="47"/>
  </r>
  <r>
    <n v="51"/>
    <x v="1"/>
    <x v="48"/>
    <x v="7"/>
    <s v="Bad Homburg"/>
    <s v="BMW, pharmaceuticals"/>
    <x v="1"/>
    <x v="0"/>
    <x v="1"/>
    <s v="Klatten"/>
    <s v="Susanne"/>
    <n v="27400"/>
    <n v="1962"/>
    <n v="4"/>
    <n v="28"/>
    <n v="112.85"/>
    <n v="3845630030824"/>
    <n v="80.900000000000006"/>
    <n v="11.5"/>
    <n v="48.8"/>
    <n v="83132799"/>
    <d v="1962-04-28T00:00:00"/>
    <d v="2025-04-03T00:00:00"/>
    <x v="48"/>
  </r>
  <r>
    <n v="52"/>
    <x v="11"/>
    <x v="49"/>
    <x v="13"/>
    <s v="Perth"/>
    <s v="Mining"/>
    <x v="11"/>
    <x v="0"/>
    <x v="1"/>
    <s v="Rinehart"/>
    <s v="Gina"/>
    <n v="27000"/>
    <n v="1954"/>
    <n v="2"/>
    <n v="9"/>
    <n v="119.8"/>
    <n v="1392680589329"/>
    <n v="82.7"/>
    <n v="23"/>
    <n v="47.4"/>
    <n v="25766605"/>
    <d v="1954-02-09T00:00:00"/>
    <d v="2025-04-03T00:00:00"/>
    <x v="49"/>
  </r>
  <r>
    <n v="53"/>
    <x v="2"/>
    <x v="50"/>
    <x v="5"/>
    <s v="Hangzhou"/>
    <s v="Online games"/>
    <x v="2"/>
    <x v="1"/>
    <x v="0"/>
    <s v="Ding"/>
    <s v="William"/>
    <n v="26700"/>
    <n v="1971"/>
    <n v="10"/>
    <n v="1"/>
    <n v="125.08"/>
    <n v="19910000000000"/>
    <n v="77"/>
    <n v="9.4"/>
    <n v="59.2"/>
    <n v="1397715000"/>
    <d v="1971-10-01T00:00:00"/>
    <d v="2025-04-03T00:00:00"/>
    <x v="50"/>
  </r>
  <r>
    <n v="54"/>
    <x v="11"/>
    <x v="51"/>
    <x v="2"/>
    <s v="Mexico City"/>
    <s v="Mining"/>
    <x v="11"/>
    <x v="0"/>
    <x v="0"/>
    <s v="Larrea Mota Velasco"/>
    <s v="Germán"/>
    <n v="26600"/>
    <n v="1953"/>
    <n v="10"/>
    <n v="26"/>
    <n v="141.54"/>
    <n v="1258286717125"/>
    <n v="75"/>
    <n v="13.1"/>
    <n v="55.1"/>
    <n v="126014024"/>
    <d v="1953-10-26T00:00:00"/>
    <d v="2025-04-03T00:00:00"/>
    <x v="51"/>
  </r>
  <r>
    <n v="55"/>
    <x v="2"/>
    <x v="52"/>
    <x v="3"/>
    <s v="Delhi"/>
    <s v="software services"/>
    <x v="2"/>
    <x v="1"/>
    <x v="0"/>
    <s v="Nadar"/>
    <s v="Shiv"/>
    <n v="25600"/>
    <n v="1945"/>
    <n v="7"/>
    <n v="18"/>
    <n v="180.44"/>
    <n v="2611000000000"/>
    <n v="69.400000000000006"/>
    <n v="11.2"/>
    <n v="49.7"/>
    <n v="1366417754"/>
    <d v="1945-07-18T00:00:00"/>
    <d v="2025-04-03T00:00:00"/>
    <x v="52"/>
  </r>
  <r>
    <n v="56"/>
    <x v="12"/>
    <x v="53"/>
    <x v="14"/>
    <s v="Jakarta"/>
    <s v="Coal"/>
    <x v="12"/>
    <x v="1"/>
    <x v="0"/>
    <s v="Low Tuck"/>
    <s v="Kwong"/>
    <n v="25500"/>
    <n v="1948"/>
    <n v="4"/>
    <n v="17"/>
    <n v="151.18"/>
    <n v="1119190780753"/>
    <n v="71.5"/>
    <n v="10.199999999999999"/>
    <n v="30.1"/>
    <n v="270203917"/>
    <d v="1948-04-17T00:00:00"/>
    <d v="2025-04-03T00:00:00"/>
    <x v="53"/>
  </r>
  <r>
    <n v="57"/>
    <x v="3"/>
    <x v="54"/>
    <x v="1"/>
    <s v="Palm Beach"/>
    <s v="Discount brokerage"/>
    <x v="3"/>
    <x v="1"/>
    <x v="0"/>
    <s v="Peterffy"/>
    <s v="Thomas"/>
    <n v="25300"/>
    <n v="1944"/>
    <n v="9"/>
    <n v="30"/>
    <n v="117.24"/>
    <n v="21427700000000"/>
    <n v="78.5"/>
    <n v="9.6"/>
    <n v="36.6"/>
    <n v="328239523"/>
    <d v="1944-09-30T00:00:00"/>
    <d v="2025-04-03T00:00:00"/>
    <x v="54"/>
  </r>
  <r>
    <n v="58"/>
    <x v="11"/>
    <x v="55"/>
    <x v="15"/>
    <s v="Ras Al Khaimah"/>
    <s v="Fertilizers, coal"/>
    <x v="11"/>
    <x v="1"/>
    <x v="0"/>
    <s v="Melnichenko"/>
    <s v="Andrey"/>
    <n v="25200"/>
    <n v="1972"/>
    <n v="3"/>
    <n v="8"/>
    <n v="114.52"/>
    <n v="421142267938"/>
    <n v="77.8"/>
    <n v="0.1"/>
    <n v="15.9"/>
    <n v="9770529"/>
    <d v="1972-03-08T00:00:00"/>
    <d v="2025-04-03T00:00:00"/>
    <x v="55"/>
  </r>
  <r>
    <n v="59"/>
    <x v="1"/>
    <x v="56"/>
    <x v="7"/>
    <s v="Frankfurt"/>
    <s v="BMW"/>
    <x v="1"/>
    <x v="0"/>
    <x v="0"/>
    <s v="Quandt"/>
    <s v="Stefan"/>
    <n v="24600"/>
    <n v="1966"/>
    <n v="5"/>
    <n v="9"/>
    <n v="112.85"/>
    <n v="3845630030824"/>
    <n v="80.900000000000006"/>
    <n v="11.5"/>
    <n v="48.8"/>
    <n v="83132799"/>
    <d v="1966-05-09T00:00:00"/>
    <d v="2025-04-03T00:00:00"/>
    <x v="56"/>
  </r>
  <r>
    <n v="60"/>
    <x v="2"/>
    <x v="57"/>
    <x v="1"/>
    <s v="Seattle"/>
    <s v="Amazon"/>
    <x v="2"/>
    <x v="0"/>
    <x v="1"/>
    <s v="Scott"/>
    <s v="MacKenzie"/>
    <n v="24400"/>
    <n v="1970"/>
    <n v="4"/>
    <n v="7"/>
    <n v="117.24"/>
    <n v="21427700000000"/>
    <n v="78.5"/>
    <n v="9.6"/>
    <n v="36.6"/>
    <n v="328239523"/>
    <d v="1970-04-07T00:00:00"/>
    <d v="2025-04-03T00:00:00"/>
    <x v="57"/>
  </r>
  <r>
    <n v="61"/>
    <x v="3"/>
    <x v="58"/>
    <x v="14"/>
    <s v="Kudus"/>
    <s v="Banking, tobacco"/>
    <x v="3"/>
    <x v="0"/>
    <x v="0"/>
    <s v="Hartono"/>
    <s v="R. Budi"/>
    <n v="24200"/>
    <n v="1941"/>
    <n v="1"/>
    <n v="1"/>
    <n v="151.18"/>
    <n v="1119190780753"/>
    <n v="71.5"/>
    <n v="10.199999999999999"/>
    <n v="30.1"/>
    <n v="270203917"/>
    <d v="1941-01-01T00:00:00"/>
    <d v="2025-04-03T00:00:00"/>
    <x v="58"/>
  </r>
  <r>
    <n v="62"/>
    <x v="11"/>
    <x v="59"/>
    <x v="16"/>
    <s v="Moscow"/>
    <s v="Metals"/>
    <x v="11"/>
    <x v="1"/>
    <x v="0"/>
    <s v="Potanin"/>
    <s v="Vladimir"/>
    <n v="23700"/>
    <n v="1961"/>
    <n v="1"/>
    <n v="3"/>
    <n v="180.75"/>
    <n v="1699876578871"/>
    <n v="72.7"/>
    <n v="11.4"/>
    <n v="46.2"/>
    <n v="144373535"/>
    <d v="1961-01-03T00:00:00"/>
    <d v="2025-04-03T00:00:00"/>
    <x v="59"/>
  </r>
  <r>
    <n v="63"/>
    <x v="2"/>
    <x v="60"/>
    <x v="5"/>
    <s v="Hangzhou"/>
    <s v="E-commerce"/>
    <x v="2"/>
    <x v="1"/>
    <x v="0"/>
    <s v="Ma"/>
    <s v="Jack"/>
    <n v="23500"/>
    <n v="1964"/>
    <n v="9"/>
    <n v="10"/>
    <n v="125.08"/>
    <n v="19910000000000"/>
    <n v="77"/>
    <n v="9.4"/>
    <n v="59.2"/>
    <n v="1397715000"/>
    <d v="1964-09-10T00:00:00"/>
    <d v="2025-04-03T00:00:00"/>
    <x v="60"/>
  </r>
  <r>
    <n v="64"/>
    <x v="10"/>
    <x v="61"/>
    <x v="5"/>
    <s v="Foshan"/>
    <s v="Home appliances"/>
    <x v="10"/>
    <x v="1"/>
    <x v="0"/>
    <s v="He"/>
    <s v="Xiangjian"/>
    <n v="23400"/>
    <n v="1942"/>
    <n v="8"/>
    <n v="11"/>
    <n v="125.08"/>
    <n v="19910000000000"/>
    <n v="77"/>
    <n v="9.4"/>
    <n v="59.2"/>
    <n v="1397715000"/>
    <d v="1942-08-11T00:00:00"/>
    <d v="2025-04-03T00:00:00"/>
    <x v="61"/>
  </r>
  <r>
    <n v="65"/>
    <x v="11"/>
    <x v="62"/>
    <x v="17"/>
    <s v="Santiago"/>
    <s v="Mining"/>
    <x v="11"/>
    <x v="0"/>
    <x v="1"/>
    <s v="Fontbona"/>
    <s v="Iris"/>
    <n v="23100"/>
    <n v="1943"/>
    <n v="1"/>
    <n v="1"/>
    <n v="131.91"/>
    <n v="282318159745"/>
    <n v="80"/>
    <n v="18.2"/>
    <n v="34"/>
    <n v="18952038"/>
    <d v="1943-01-01T00:00:00"/>
    <d v="2025-04-03T00:00:00"/>
    <x v="62"/>
  </r>
  <r>
    <n v="65"/>
    <x v="10"/>
    <x v="63"/>
    <x v="14"/>
    <s v="Kudus"/>
    <s v="Banking, tobacco"/>
    <x v="10"/>
    <x v="0"/>
    <x v="0"/>
    <s v="Hartono"/>
    <s v="Michael"/>
    <n v="23100"/>
    <n v="1939"/>
    <n v="10"/>
    <n v="2"/>
    <n v="151.18"/>
    <n v="1119190780753"/>
    <n v="71.5"/>
    <n v="10.199999999999999"/>
    <n v="30.1"/>
    <n v="270203917"/>
    <d v="1939-10-02T00:00:00"/>
    <d v="2025-04-03T00:00:00"/>
    <x v="63"/>
  </r>
  <r>
    <n v="67"/>
    <x v="10"/>
    <x v="64"/>
    <x v="12"/>
    <s v="London"/>
    <s v="Chemicals"/>
    <x v="10"/>
    <x v="1"/>
    <x v="0"/>
    <s v="Ratcliffe"/>
    <s v="James"/>
    <n v="22900"/>
    <n v="1953"/>
    <n v="1"/>
    <n v="1"/>
    <n v="119.62"/>
    <n v="2827113184696"/>
    <n v="81.3"/>
    <n v="25.5"/>
    <n v="30.6"/>
    <n v="66834405"/>
    <d v="1953-01-01T00:00:00"/>
    <d v="2025-04-03T00:00:00"/>
    <x v="64"/>
  </r>
  <r>
    <n v="68"/>
    <x v="13"/>
    <x v="65"/>
    <x v="3"/>
    <s v="Pune"/>
    <s v="Vaccines"/>
    <x v="13"/>
    <x v="0"/>
    <x v="0"/>
    <s v="Poonawalla"/>
    <s v="Cyrus"/>
    <n v="22600"/>
    <n v="1941"/>
    <n v="5"/>
    <n v="11"/>
    <n v="180.44"/>
    <n v="2611000000000"/>
    <n v="69.400000000000006"/>
    <n v="11.2"/>
    <n v="49.7"/>
    <n v="1366417754"/>
    <d v="1941-05-11T00:00:00"/>
    <d v="2025-04-03T00:00:00"/>
    <x v="65"/>
  </r>
  <r>
    <n v="69"/>
    <x v="5"/>
    <x v="66"/>
    <x v="11"/>
    <s v="Tokyo"/>
    <s v="Internet, telecom"/>
    <x v="5"/>
    <x v="1"/>
    <x v="0"/>
    <s v="Son"/>
    <s v="Masayoshi"/>
    <n v="22400"/>
    <n v="1957"/>
    <n v="8"/>
    <n v="11"/>
    <n v="105.48"/>
    <n v="5081769542380"/>
    <n v="84.2"/>
    <n v="11.9"/>
    <n v="46.7"/>
    <n v="126226568"/>
    <d v="1957-08-11T00:00:00"/>
    <d v="2025-04-03T00:00:00"/>
    <x v="66"/>
  </r>
  <r>
    <n v="70"/>
    <x v="11"/>
    <x v="67"/>
    <x v="16"/>
    <s v="Moscow"/>
    <s v="Steel, transport"/>
    <x v="11"/>
    <x v="1"/>
    <x v="0"/>
    <s v="Lisin"/>
    <s v="Vladimir"/>
    <n v="22100"/>
    <n v="1956"/>
    <n v="5"/>
    <n v="7"/>
    <n v="180.75"/>
    <n v="1699876578871"/>
    <n v="72.7"/>
    <n v="11.4"/>
    <n v="46.2"/>
    <n v="144373535"/>
    <d v="1956-05-07T00:00:00"/>
    <d v="2025-04-03T00:00:00"/>
    <x v="67"/>
  </r>
  <r>
    <n v="71"/>
    <x v="7"/>
    <x v="68"/>
    <x v="0"/>
    <s v="Laval"/>
    <s v="Cheese"/>
    <x v="7"/>
    <x v="0"/>
    <x v="0"/>
    <s v="Besnier"/>
    <s v="Emmanuel"/>
    <n v="22000"/>
    <n v="1970"/>
    <n v="9"/>
    <n v="18"/>
    <n v="110.05"/>
    <n v="2715518274227"/>
    <n v="82.5"/>
    <n v="24.2"/>
    <n v="60.7"/>
    <n v="67059887"/>
    <d v="1970-09-18T00:00:00"/>
    <d v="2025-04-03T00:00:00"/>
    <x v="68"/>
  </r>
  <r>
    <n v="72"/>
    <x v="3"/>
    <x v="69"/>
    <x v="1"/>
    <s v="Milton"/>
    <s v="Fidelity"/>
    <x v="3"/>
    <x v="0"/>
    <x v="1"/>
    <s v="Johnson"/>
    <s v="Abigail"/>
    <n v="21600"/>
    <n v="1961"/>
    <n v="12"/>
    <n v="19"/>
    <n v="117.24"/>
    <n v="21427700000000"/>
    <n v="78.5"/>
    <n v="9.6"/>
    <n v="36.6"/>
    <n v="328239523"/>
    <d v="1961-12-19T00:00:00"/>
    <d v="2025-04-03T00:00:00"/>
    <x v="69"/>
  </r>
  <r>
    <n v="72"/>
    <x v="12"/>
    <x v="70"/>
    <x v="16"/>
    <s v="Moscow"/>
    <s v="Gas, chemicals"/>
    <x v="12"/>
    <x v="1"/>
    <x v="0"/>
    <s v="Mikhelson"/>
    <s v="Leonid"/>
    <n v="21600"/>
    <n v="1955"/>
    <n v="8"/>
    <n v="11"/>
    <n v="180.75"/>
    <n v="1699876578871"/>
    <n v="72.7"/>
    <n v="11.4"/>
    <n v="46.2"/>
    <n v="144373535"/>
    <d v="1955-08-11T00:00:00"/>
    <d v="2025-04-03T00:00:00"/>
    <x v="70"/>
  </r>
  <r>
    <n v="74"/>
    <x v="0"/>
    <x v="71"/>
    <x v="1"/>
    <s v="Chicago"/>
    <s v="Walmart"/>
    <x v="0"/>
    <x v="0"/>
    <x v="0"/>
    <s v="Walton"/>
    <s v="Lukas"/>
    <n v="21200"/>
    <n v="1986"/>
    <n v="9"/>
    <n v="19"/>
    <n v="117.24"/>
    <n v="21427700000000"/>
    <n v="78.5"/>
    <n v="9.6"/>
    <n v="36.6"/>
    <n v="328239523"/>
    <d v="1986-09-19T00:00:00"/>
    <d v="2025-04-03T00:00:00"/>
    <x v="71"/>
  </r>
  <r>
    <n v="74"/>
    <x v="14"/>
    <x v="72"/>
    <x v="5"/>
    <s v="Shenzhen"/>
    <s v="Package delivery"/>
    <x v="14"/>
    <x v="1"/>
    <x v="0"/>
    <s v="Wang"/>
    <s v="Wei"/>
    <n v="21200"/>
    <n v="1970"/>
    <n v="10"/>
    <n v="1"/>
    <n v="125.08"/>
    <n v="19910000000000"/>
    <n v="77"/>
    <n v="9.4"/>
    <n v="59.2"/>
    <n v="1397715000"/>
    <d v="1970-10-01T00:00:00"/>
    <d v="2025-04-03T00:00:00"/>
    <x v="72"/>
  </r>
  <r>
    <n v="76"/>
    <x v="2"/>
    <x v="73"/>
    <x v="1"/>
    <s v="Los Altos"/>
    <s v="Semiconductors"/>
    <x v="2"/>
    <x v="1"/>
    <x v="0"/>
    <s v="Huang"/>
    <s v="Jensen"/>
    <n v="21100"/>
    <n v="1963"/>
    <n v="2"/>
    <n v="17"/>
    <n v="117.24"/>
    <n v="21427700000000"/>
    <n v="78.5"/>
    <n v="9.6"/>
    <n v="36.6"/>
    <n v="328239523"/>
    <d v="1963-02-17T00:00:00"/>
    <d v="2025-04-03T00:00:00"/>
    <x v="73"/>
  </r>
  <r>
    <n v="77"/>
    <x v="0"/>
    <x v="74"/>
    <x v="1"/>
    <s v="New York"/>
    <s v="Estee Lauder"/>
    <x v="0"/>
    <x v="0"/>
    <x v="0"/>
    <s v="Lauder"/>
    <s v="Leonard"/>
    <n v="21000"/>
    <n v="1933"/>
    <n v="3"/>
    <n v="19"/>
    <n v="117.24"/>
    <n v="21427700000000"/>
    <n v="78.5"/>
    <n v="9.6"/>
    <n v="36.6"/>
    <n v="328239523"/>
    <d v="1933-03-19T00:00:00"/>
    <d v="2025-04-03T00:00:00"/>
    <x v="74"/>
  </r>
  <r>
    <n v="77"/>
    <x v="10"/>
    <x v="75"/>
    <x v="11"/>
    <s v="Osaka"/>
    <s v="Sensors"/>
    <x v="10"/>
    <x v="1"/>
    <x v="0"/>
    <s v="Takizaki"/>
    <s v="Takemitsu"/>
    <n v="21000"/>
    <n v="1945"/>
    <n v="6"/>
    <n v="10"/>
    <n v="105.48"/>
    <n v="5081769542380"/>
    <n v="84.2"/>
    <n v="11.9"/>
    <n v="46.7"/>
    <n v="126226568"/>
    <d v="1945-06-10T00:00:00"/>
    <d v="2025-04-03T00:00:00"/>
    <x v="75"/>
  </r>
  <r>
    <n v="79"/>
    <x v="11"/>
    <x v="76"/>
    <x v="16"/>
    <s v="Moscow"/>
    <s v="Steel, investments"/>
    <x v="11"/>
    <x v="1"/>
    <x v="0"/>
    <s v="Mordashov"/>
    <s v="Alexey"/>
    <n v="20900"/>
    <n v="1965"/>
    <n v="9"/>
    <n v="26"/>
    <n v="180.75"/>
    <n v="1699876578871"/>
    <n v="72.7"/>
    <n v="11.4"/>
    <n v="46.2"/>
    <n v="144373535"/>
    <d v="1965-09-26T00:00:00"/>
    <d v="2025-04-03T00:00:00"/>
    <x v="76"/>
  </r>
  <r>
    <n v="80"/>
    <x v="12"/>
    <x v="77"/>
    <x v="16"/>
    <s v="Moscow"/>
    <s v="Oil"/>
    <x v="12"/>
    <x v="1"/>
    <x v="0"/>
    <s v="Alekperov"/>
    <s v="Vagit"/>
    <n v="20500"/>
    <n v="1950"/>
    <n v="9"/>
    <n v="1"/>
    <n v="180.75"/>
    <n v="1699876578871"/>
    <n v="72.7"/>
    <n v="11.4"/>
    <n v="46.2"/>
    <n v="144373535"/>
    <d v="1950-09-01T00:00:00"/>
    <d v="2025-04-03T00:00:00"/>
    <x v="77"/>
  </r>
  <r>
    <n v="81"/>
    <x v="13"/>
    <x v="78"/>
    <x v="1"/>
    <s v="Nashville"/>
    <s v="Hospitals"/>
    <x v="13"/>
    <x v="1"/>
    <x v="0"/>
    <s v="Frist"/>
    <s v="Thomas"/>
    <n v="20200"/>
    <n v="1938"/>
    <n v="8"/>
    <n v="12"/>
    <n v="117.24"/>
    <n v="21427700000000"/>
    <n v="78.5"/>
    <n v="9.6"/>
    <n v="36.6"/>
    <n v="328239523"/>
    <d v="1938-08-12T00:00:00"/>
    <d v="2025-04-03T00:00:00"/>
    <x v="78"/>
  </r>
  <r>
    <n v="82"/>
    <x v="11"/>
    <x v="79"/>
    <x v="13"/>
    <s v="Perth"/>
    <s v="Mining"/>
    <x v="11"/>
    <x v="1"/>
    <x v="0"/>
    <s v="Forrest"/>
    <s v="Andrew"/>
    <n v="19600"/>
    <n v="1961"/>
    <n v="11"/>
    <n v="18"/>
    <n v="119.8"/>
    <n v="1392680589329"/>
    <n v="82.7"/>
    <n v="23"/>
    <n v="47.4"/>
    <n v="25766605"/>
    <d v="1961-11-18T00:00:00"/>
    <d v="2025-04-03T00:00:00"/>
    <x v="79"/>
  </r>
  <r>
    <n v="83"/>
    <x v="3"/>
    <x v="80"/>
    <x v="1"/>
    <s v="Greenwich"/>
    <s v="Hedge funds"/>
    <x v="3"/>
    <x v="1"/>
    <x v="0"/>
    <s v="Dalio"/>
    <s v="Ray"/>
    <n v="19100"/>
    <n v="1949"/>
    <n v="8"/>
    <n v="8"/>
    <n v="117.24"/>
    <n v="21427700000000"/>
    <n v="78.5"/>
    <n v="9.6"/>
    <n v="36.6"/>
    <n v="328239523"/>
    <d v="1949-08-08T00:00:00"/>
    <d v="2025-04-03T00:00:00"/>
    <x v="80"/>
  </r>
  <r>
    <n v="84"/>
    <x v="1"/>
    <x v="81"/>
    <x v="5"/>
    <s v="Hangzhou"/>
    <s v="Automobiles"/>
    <x v="1"/>
    <x v="1"/>
    <x v="0"/>
    <s v="Li"/>
    <s v="Eric"/>
    <n v="19000"/>
    <n v="1963"/>
    <n v="6"/>
    <n v="1"/>
    <n v="125.08"/>
    <n v="19910000000000"/>
    <n v="77"/>
    <n v="9.4"/>
    <n v="59.2"/>
    <n v="1397715000"/>
    <d v="1963-06-01T00:00:00"/>
    <d v="2025-04-03T00:00:00"/>
    <x v="81"/>
  </r>
  <r>
    <n v="84"/>
    <x v="11"/>
    <x v="82"/>
    <x v="5"/>
    <s v="Shenzhen"/>
    <s v="Mining, copper products"/>
    <x v="11"/>
    <x v="1"/>
    <x v="0"/>
    <s v="Wang"/>
    <s v="Wenyin"/>
    <n v="19000"/>
    <n v="1968"/>
    <n v="3"/>
    <n v="1"/>
    <n v="125.08"/>
    <n v="19910000000000"/>
    <n v="77"/>
    <n v="9.4"/>
    <n v="59.2"/>
    <n v="1397715000"/>
    <d v="1968-03-01T00:00:00"/>
    <d v="2025-04-03T00:00:00"/>
    <x v="82"/>
  </r>
  <r>
    <n v="86"/>
    <x v="7"/>
    <x v="83"/>
    <x v="5"/>
    <s v="Nanyang"/>
    <s v="Pig breeding"/>
    <x v="7"/>
    <x v="1"/>
    <x v="0"/>
    <s v="Qin"/>
    <s v="Yinglin"/>
    <n v="18900"/>
    <n v="1965"/>
    <n v="4"/>
    <n v="17"/>
    <n v="125.08"/>
    <n v="19910000000000"/>
    <n v="77"/>
    <n v="9.4"/>
    <n v="59.2"/>
    <n v="1397715000"/>
    <d v="1965-04-17T00:00:00"/>
    <d v="2025-04-03T00:00:00"/>
    <x v="83"/>
  </r>
  <r>
    <n v="88"/>
    <x v="1"/>
    <x v="84"/>
    <x v="5"/>
    <s v="Shenzhen"/>
    <s v="Batteries, automobiles"/>
    <x v="1"/>
    <x v="1"/>
    <x v="0"/>
    <s v="Wang"/>
    <s v="Chuanfu"/>
    <n v="18700"/>
    <n v="1966"/>
    <n v="2"/>
    <n v="15"/>
    <n v="125.08"/>
    <n v="19910000000000"/>
    <n v="77"/>
    <n v="9.4"/>
    <n v="59.2"/>
    <n v="1397715000"/>
    <d v="1966-02-15T00:00:00"/>
    <d v="2025-04-03T00:00:00"/>
    <x v="84"/>
  </r>
  <r>
    <n v="89"/>
    <x v="12"/>
    <x v="85"/>
    <x v="1"/>
    <s v="Oklahoma City"/>
    <s v="Oil &amp; gas"/>
    <x v="12"/>
    <x v="1"/>
    <x v="0"/>
    <s v="Hamm"/>
    <s v="Harold"/>
    <n v="18500"/>
    <n v="1945"/>
    <n v="12"/>
    <n v="11"/>
    <n v="117.24"/>
    <n v="21427700000000"/>
    <n v="78.5"/>
    <n v="9.6"/>
    <n v="36.6"/>
    <n v="328239523"/>
    <d v="1945-12-11T00:00:00"/>
    <d v="2025-04-03T00:00:00"/>
    <x v="85"/>
  </r>
  <r>
    <n v="89"/>
    <x v="3"/>
    <x v="86"/>
    <x v="1"/>
    <s v="Palm Beach"/>
    <s v="Hedge funds"/>
    <x v="3"/>
    <x v="1"/>
    <x v="0"/>
    <s v="Tepper"/>
    <s v="David"/>
    <n v="18500"/>
    <n v="1957"/>
    <n v="9"/>
    <n v="11"/>
    <n v="117.24"/>
    <n v="21427700000000"/>
    <n v="78.5"/>
    <n v="9.6"/>
    <n v="36.6"/>
    <n v="328239523"/>
    <d v="1957-09-11T00:00:00"/>
    <d v="2025-04-03T00:00:00"/>
    <x v="86"/>
  </r>
  <r>
    <n v="89"/>
    <x v="12"/>
    <x v="87"/>
    <x v="16"/>
    <s v="Moscow"/>
    <s v="Oil, gas"/>
    <x v="12"/>
    <x v="1"/>
    <x v="0"/>
    <s v="Timchenko"/>
    <s v="Gennady"/>
    <n v="18500"/>
    <n v="1952"/>
    <n v="11"/>
    <n v="9"/>
    <n v="180.75"/>
    <n v="1699876578871"/>
    <n v="72.7"/>
    <n v="11.4"/>
    <n v="46.2"/>
    <n v="144373535"/>
    <d v="1952-11-09T00:00:00"/>
    <d v="2025-04-03T00:00:00"/>
    <x v="87"/>
  </r>
  <r>
    <n v="92"/>
    <x v="3"/>
    <x v="88"/>
    <x v="1"/>
    <s v="Franklin"/>
    <s v="Quicken Loans"/>
    <x v="3"/>
    <x v="1"/>
    <x v="0"/>
    <s v="Gilbert"/>
    <s v="Daniel"/>
    <n v="18000"/>
    <n v="1962"/>
    <n v="1"/>
    <n v="17"/>
    <n v="117.24"/>
    <n v="21427700000000"/>
    <n v="78.5"/>
    <n v="9.6"/>
    <n v="36.6"/>
    <n v="328239523"/>
    <d v="1962-01-17T00:00:00"/>
    <d v="2025-04-03T00:00:00"/>
    <x v="88"/>
  </r>
  <r>
    <n v="93"/>
    <x v="11"/>
    <x v="89"/>
    <x v="12"/>
    <s v="London"/>
    <s v="Steel"/>
    <x v="11"/>
    <x v="0"/>
    <x v="0"/>
    <s v="Mittal"/>
    <s v="Lakshmi"/>
    <n v="17700"/>
    <n v="1950"/>
    <n v="6"/>
    <n v="15"/>
    <n v="119.62"/>
    <n v="2827113184696"/>
    <n v="81.3"/>
    <n v="25.5"/>
    <n v="30.6"/>
    <n v="66834405"/>
    <d v="1950-06-15T00:00:00"/>
    <d v="2025-04-03T00:00:00"/>
    <x v="89"/>
  </r>
  <r>
    <n v="94"/>
    <x v="3"/>
    <x v="90"/>
    <x v="1"/>
    <s v="Greenwich"/>
    <s v="Hedge funds"/>
    <x v="3"/>
    <x v="1"/>
    <x v="0"/>
    <s v="Cohen"/>
    <s v="Steve"/>
    <n v="17500"/>
    <n v="1956"/>
    <n v="6"/>
    <n v="11"/>
    <n v="117.24"/>
    <n v="21427700000000"/>
    <n v="78.5"/>
    <n v="9.6"/>
    <n v="36.6"/>
    <n v="328239523"/>
    <d v="1956-06-11T00:00:00"/>
    <d v="2025-04-03T00:00:00"/>
    <x v="90"/>
  </r>
  <r>
    <n v="94"/>
    <x v="3"/>
    <x v="91"/>
    <x v="1"/>
    <s v="Indian Creek"/>
    <s v="Investments"/>
    <x v="3"/>
    <x v="1"/>
    <x v="0"/>
    <s v="Icahn"/>
    <s v="Carl"/>
    <n v="17500"/>
    <n v="1936"/>
    <n v="2"/>
    <n v="16"/>
    <n v="117.24"/>
    <n v="21427700000000"/>
    <n v="78.5"/>
    <n v="9.6"/>
    <n v="36.6"/>
    <n v="328239523"/>
    <d v="1936-02-16T00:00:00"/>
    <d v="2025-04-03T00:00:00"/>
    <x v="91"/>
  </r>
  <r>
    <n v="94"/>
    <x v="11"/>
    <x v="92"/>
    <x v="3"/>
    <s v="Hisar"/>
    <s v="Steel"/>
    <x v="11"/>
    <x v="0"/>
    <x v="1"/>
    <s v="Jindal"/>
    <s v="Savitri"/>
    <n v="17500"/>
    <n v="1950"/>
    <n v="3"/>
    <n v="20"/>
    <n v="180.44"/>
    <n v="2611000000000"/>
    <n v="69.400000000000006"/>
    <n v="11.2"/>
    <n v="49.7"/>
    <n v="1366417754"/>
    <d v="1950-03-20T00:00:00"/>
    <d v="2025-04-03T00:00:00"/>
    <x v="92"/>
  </r>
  <r>
    <n v="97"/>
    <x v="15"/>
    <x v="93"/>
    <x v="1"/>
    <s v="Newport Beach"/>
    <s v="Real estate"/>
    <x v="15"/>
    <x v="1"/>
    <x v="0"/>
    <s v="Bren"/>
    <s v="Donald"/>
    <n v="17400"/>
    <n v="1932"/>
    <n v="5"/>
    <n v="11"/>
    <n v="117.24"/>
    <n v="21427700000000"/>
    <n v="78.5"/>
    <n v="9.6"/>
    <n v="36.6"/>
    <n v="328239523"/>
    <d v="1932-05-11T00:00:00"/>
    <d v="2025-04-03T00:00:00"/>
    <x v="93"/>
  </r>
  <r>
    <n v="97"/>
    <x v="0"/>
    <x v="94"/>
    <x v="1"/>
    <s v="Eau Claire"/>
    <s v="Home improvement stores"/>
    <x v="0"/>
    <x v="1"/>
    <x v="0"/>
    <s v="Menard"/>
    <s v="John"/>
    <n v="17400"/>
    <n v="1940"/>
    <n v="1"/>
    <n v="22"/>
    <n v="117.24"/>
    <n v="21427700000000"/>
    <n v="78.5"/>
    <n v="9.6"/>
    <n v="36.6"/>
    <n v="328239523"/>
    <d v="1940-01-22T00:00:00"/>
    <d v="2025-04-03T00:00:00"/>
    <x v="94"/>
  </r>
  <r>
    <n v="99"/>
    <x v="4"/>
    <x v="95"/>
    <x v="1"/>
    <s v="New York"/>
    <s v="Newspapers, TV network"/>
    <x v="4"/>
    <x v="0"/>
    <x v="0"/>
    <s v="Murdoch"/>
    <s v="Rupert"/>
    <n v="17100"/>
    <n v="1931"/>
    <n v="3"/>
    <n v="11"/>
    <n v="117.24"/>
    <n v="21427700000000"/>
    <n v="78.5"/>
    <n v="9.6"/>
    <n v="36.6"/>
    <n v="328239523"/>
    <d v="1931-03-11T00:00:00"/>
    <d v="2025-04-03T00:00:00"/>
    <x v="95"/>
  </r>
  <r>
    <n v="100"/>
    <x v="3"/>
    <x v="96"/>
    <x v="8"/>
    <s v="Crans-Montana"/>
    <s v="Banking"/>
    <x v="3"/>
    <x v="0"/>
    <x v="1"/>
    <s v="Safra"/>
    <s v="Vicky"/>
    <n v="16700"/>
    <n v="1953"/>
    <n v="1"/>
    <n v="1"/>
    <n v="99.55"/>
    <n v="703082435360"/>
    <n v="83.6"/>
    <n v="10.1"/>
    <n v="28.8"/>
    <n v="8574832"/>
    <d v="1953-01-01T00:00:00"/>
    <d v="2025-04-03T00:00:00"/>
    <x v="64"/>
  </r>
  <r>
    <n v="101"/>
    <x v="0"/>
    <x v="97"/>
    <x v="7"/>
    <s v="Mulheim an der Ruhr"/>
    <s v="Aldi, Trader Joe's"/>
    <x v="0"/>
    <x v="0"/>
    <x v="0"/>
    <s v="Albrecht"/>
    <s v="Theo"/>
    <n v="16500"/>
    <n v="1951"/>
    <n v="1"/>
    <n v="1"/>
    <n v="112.85"/>
    <n v="3845630030824"/>
    <n v="80.900000000000006"/>
    <n v="11.5"/>
    <n v="48.8"/>
    <n v="83132799"/>
    <d v="1951-01-01T00:00:00"/>
    <d v="2025-04-03T00:00:00"/>
    <x v="96"/>
  </r>
  <r>
    <n v="101"/>
    <x v="3"/>
    <x v="98"/>
    <x v="18"/>
    <s v="Prague"/>
    <s v="Finance, telecommunications"/>
    <x v="3"/>
    <x v="0"/>
    <x v="1"/>
    <s v="Kellnerova"/>
    <s v="Renata"/>
    <n v="16500"/>
    <n v="1967"/>
    <n v="7"/>
    <n v="4"/>
    <n v="116.48"/>
    <n v="246489245495"/>
    <n v="79"/>
    <n v="14.9"/>
    <n v="46.1"/>
    <n v="10669709"/>
    <d v="1967-07-04T00:00:00"/>
    <d v="2025-04-03T00:00:00"/>
    <x v="97"/>
  </r>
  <r>
    <n v="103"/>
    <x v="13"/>
    <x v="99"/>
    <x v="5"/>
    <s v="Shenzhen"/>
    <s v="medical devices"/>
    <x v="13"/>
    <x v="1"/>
    <x v="0"/>
    <s v="Li"/>
    <s v="Xiting"/>
    <n v="16300"/>
    <n v="1951"/>
    <n v="1"/>
    <n v="1"/>
    <n v="125.08"/>
    <n v="19910000000000"/>
    <n v="77"/>
    <n v="9.4"/>
    <n v="59.2"/>
    <n v="1397715000"/>
    <d v="1951-01-01T00:00:00"/>
    <d v="2025-04-03T00:00:00"/>
    <x v="96"/>
  </r>
  <r>
    <n v="104"/>
    <x v="0"/>
    <x v="100"/>
    <x v="19"/>
    <s v="Stockholm"/>
    <s v="H&amp;M"/>
    <x v="0"/>
    <x v="0"/>
    <x v="0"/>
    <s v="Persson"/>
    <s v="Stefan"/>
    <n v="16200"/>
    <n v="1947"/>
    <n v="10"/>
    <n v="4"/>
    <n v="110.51"/>
    <n v="530832908738"/>
    <n v="82.5"/>
    <n v="27.9"/>
    <n v="49.1"/>
    <n v="10285453"/>
    <d v="1947-10-04T00:00:00"/>
    <d v="2025-04-03T00:00:00"/>
    <x v="98"/>
  </r>
  <r>
    <n v="104"/>
    <x v="2"/>
    <x v="101"/>
    <x v="1"/>
    <s v="Atherton"/>
    <s v="Google"/>
    <x v="2"/>
    <x v="1"/>
    <x v="0"/>
    <s v="Schmidt"/>
    <s v="Eric"/>
    <n v="16200"/>
    <n v="1955"/>
    <n v="4"/>
    <n v="27"/>
    <n v="117.24"/>
    <n v="21427700000000"/>
    <n v="78.5"/>
    <n v="9.6"/>
    <n v="36.6"/>
    <n v="328239523"/>
    <d v="1955-04-27T00:00:00"/>
    <d v="2025-04-03T00:00:00"/>
    <x v="99"/>
  </r>
  <r>
    <n v="106"/>
    <x v="3"/>
    <x v="102"/>
    <x v="8"/>
    <s v="Geneva"/>
    <s v="Hedge funds"/>
    <x v="3"/>
    <x v="1"/>
    <x v="0"/>
    <s v="Platt"/>
    <s v="Michael"/>
    <n v="16000"/>
    <n v="1968"/>
    <n v="3"/>
    <n v="18"/>
    <n v="99.55"/>
    <n v="703082435360"/>
    <n v="83.6"/>
    <n v="10.1"/>
    <n v="28.8"/>
    <n v="8574832"/>
    <d v="1968-03-18T00:00:00"/>
    <d v="2025-04-03T00:00:00"/>
    <x v="100"/>
  </r>
  <r>
    <n v="107"/>
    <x v="7"/>
    <x v="103"/>
    <x v="5"/>
    <s v="Foshan"/>
    <s v="Soy sauce"/>
    <x v="7"/>
    <x v="1"/>
    <x v="0"/>
    <s v="Pang"/>
    <s v="Kang"/>
    <n v="15900"/>
    <n v="1956"/>
    <n v="1"/>
    <n v="19"/>
    <n v="125.08"/>
    <n v="19910000000000"/>
    <n v="77"/>
    <n v="9.4"/>
    <n v="59.2"/>
    <n v="1397715000"/>
    <d v="1956-01-19T00:00:00"/>
    <d v="2025-04-03T00:00:00"/>
    <x v="101"/>
  </r>
  <r>
    <n v="108"/>
    <x v="7"/>
    <x v="104"/>
    <x v="8"/>
    <s v="Zurich"/>
    <s v="Beer"/>
    <x v="7"/>
    <x v="1"/>
    <x v="0"/>
    <s v="Lemann"/>
    <s v="Jorge Paulo"/>
    <n v="15800"/>
    <n v="1939"/>
    <n v="8"/>
    <n v="26"/>
    <n v="99.55"/>
    <n v="703082435360"/>
    <n v="83.6"/>
    <n v="10.1"/>
    <n v="28.8"/>
    <n v="8574832"/>
    <d v="1939-08-26T00:00:00"/>
    <d v="2025-04-03T00:00:00"/>
    <x v="102"/>
  </r>
  <r>
    <n v="112"/>
    <x v="13"/>
    <x v="105"/>
    <x v="3"/>
    <s v="Mumbai"/>
    <s v="Pharmaceuticals"/>
    <x v="13"/>
    <x v="1"/>
    <x v="0"/>
    <s v="Shanghvi"/>
    <s v="Dilip"/>
    <n v="15600"/>
    <n v="1955"/>
    <n v="10"/>
    <n v="1"/>
    <n v="180.44"/>
    <n v="2611000000000"/>
    <n v="69.400000000000006"/>
    <n v="11.2"/>
    <n v="49.7"/>
    <n v="1366417754"/>
    <d v="1955-10-01T00:00:00"/>
    <d v="2025-04-03T00:00:00"/>
    <x v="103"/>
  </r>
  <r>
    <n v="113"/>
    <x v="2"/>
    <x v="106"/>
    <x v="1"/>
    <s v="San Jose"/>
    <s v="Wireless networking"/>
    <x v="2"/>
    <x v="1"/>
    <x v="0"/>
    <s v="Pera"/>
    <s v="Robert"/>
    <n v="15500"/>
    <n v="1978"/>
    <n v="3"/>
    <n v="10"/>
    <n v="117.24"/>
    <n v="21427700000000"/>
    <n v="78.5"/>
    <n v="9.6"/>
    <n v="36.6"/>
    <n v="328239523"/>
    <d v="1978-03-10T00:00:00"/>
    <d v="2025-04-03T00:00:00"/>
    <x v="104"/>
  </r>
  <r>
    <n v="114"/>
    <x v="0"/>
    <x v="107"/>
    <x v="3"/>
    <s v="Mumbai"/>
    <s v="Retail, investments"/>
    <x v="0"/>
    <x v="1"/>
    <x v="0"/>
    <s v="Damani"/>
    <s v="Radhakishan"/>
    <n v="15300"/>
    <n v="1955"/>
    <n v="1"/>
    <n v="1"/>
    <n v="180.44"/>
    <n v="2611000000000"/>
    <n v="69.400000000000006"/>
    <n v="11.2"/>
    <n v="49.7"/>
    <n v="1366417754"/>
    <d v="1955-01-01T00:00:00"/>
    <d v="2025-04-03T00:00:00"/>
    <x v="105"/>
  </r>
  <r>
    <n v="115"/>
    <x v="1"/>
    <x v="108"/>
    <x v="5"/>
    <s v="Ningde"/>
    <s v="Batteries"/>
    <x v="1"/>
    <x v="1"/>
    <x v="0"/>
    <s v="Huang"/>
    <s v="Shilin"/>
    <n v="15200"/>
    <n v="1967"/>
    <n v="1"/>
    <n v="1"/>
    <n v="125.08"/>
    <n v="19910000000000"/>
    <n v="77"/>
    <n v="9.4"/>
    <n v="59.2"/>
    <n v="1397715000"/>
    <d v="1967-01-01T00:00:00"/>
    <d v="2025-04-03T00:00:00"/>
    <x v="106"/>
  </r>
  <r>
    <n v="116"/>
    <x v="6"/>
    <x v="109"/>
    <x v="20"/>
    <s v="Bangkok"/>
    <s v="Diversified"/>
    <x v="6"/>
    <x v="0"/>
    <x v="0"/>
    <s v="Chearavanont"/>
    <s v="Dhanin"/>
    <n v="14900"/>
    <n v="1939"/>
    <n v="4"/>
    <n v="19"/>
    <n v="113.27"/>
    <n v="543649976166"/>
    <n v="76.900000000000006"/>
    <n v="14.9"/>
    <n v="29.5"/>
    <n v="69625582"/>
    <d v="1939-04-19T00:00:00"/>
    <d v="2025-04-03T00:00:00"/>
    <x v="107"/>
  </r>
  <r>
    <n v="116"/>
    <x v="0"/>
    <x v="110"/>
    <x v="1"/>
    <s v="Oklahoma City"/>
    <s v="Retail"/>
    <x v="0"/>
    <x v="1"/>
    <x v="0"/>
    <s v="Green"/>
    <s v="David"/>
    <n v="14900"/>
    <n v="1941"/>
    <n v="11"/>
    <n v="13"/>
    <n v="117.24"/>
    <n v="21427700000000"/>
    <n v="78.5"/>
    <n v="9.6"/>
    <n v="36.6"/>
    <n v="328239523"/>
    <d v="1941-11-13T00:00:00"/>
    <d v="2025-04-03T00:00:00"/>
    <x v="108"/>
  </r>
  <r>
    <n v="118"/>
    <x v="7"/>
    <x v="111"/>
    <x v="20"/>
    <s v="Bangkok"/>
    <s v="Alcohol, real estate"/>
    <x v="7"/>
    <x v="1"/>
    <x v="0"/>
    <s v="Sirivadhanabhakdi"/>
    <s v="Charoen"/>
    <n v="14800"/>
    <n v="1944"/>
    <n v="5"/>
    <n v="2"/>
    <n v="113.27"/>
    <n v="543649976166"/>
    <n v="76.900000000000006"/>
    <n v="14.9"/>
    <n v="29.5"/>
    <n v="69625582"/>
    <d v="1944-05-02T00:00:00"/>
    <d v="2025-04-03T00:00:00"/>
    <x v="109"/>
  </r>
  <r>
    <n v="119"/>
    <x v="7"/>
    <x v="112"/>
    <x v="12"/>
    <s v="London"/>
    <s v="Heineken"/>
    <x v="7"/>
    <x v="0"/>
    <x v="1"/>
    <s v="de Carvalho-Heineken"/>
    <s v="Charlene"/>
    <n v="14700"/>
    <n v="1954"/>
    <n v="6"/>
    <n v="30"/>
    <n v="119.62"/>
    <n v="2827113184696"/>
    <n v="81.3"/>
    <n v="25.5"/>
    <n v="30.6"/>
    <n v="66834405"/>
    <d v="1954-06-30T00:00:00"/>
    <d v="2025-04-03T00:00:00"/>
    <x v="110"/>
  </r>
  <r>
    <n v="120"/>
    <x v="13"/>
    <x v="113"/>
    <x v="5"/>
    <s v="Shenzhen"/>
    <s v="Medical devices"/>
    <x v="13"/>
    <x v="1"/>
    <x v="0"/>
    <s v="Xu"/>
    <s v="Hang"/>
    <n v="14600"/>
    <n v="1962"/>
    <n v="5"/>
    <n v="22"/>
    <n v="125.08"/>
    <n v="19910000000000"/>
    <n v="77"/>
    <n v="9.4"/>
    <n v="59.2"/>
    <n v="1397715000"/>
    <d v="1962-05-22T00:00:00"/>
    <d v="2025-04-03T00:00:00"/>
    <x v="111"/>
  </r>
  <r>
    <n v="121"/>
    <x v="1"/>
    <x v="114"/>
    <x v="5"/>
    <s v="Baoding"/>
    <s v="Automobiles"/>
    <x v="1"/>
    <x v="1"/>
    <x v="0"/>
    <s v="Wei"/>
    <s v="Jianjun"/>
    <n v="14500"/>
    <n v="1964"/>
    <n v="3"/>
    <n v="1"/>
    <n v="125.08"/>
    <n v="19910000000000"/>
    <n v="77"/>
    <n v="9.4"/>
    <n v="59.2"/>
    <n v="1397715000"/>
    <d v="1964-03-01T00:00:00"/>
    <d v="2025-04-03T00:00:00"/>
    <x v="112"/>
  </r>
  <r>
    <n v="123"/>
    <x v="10"/>
    <x v="115"/>
    <x v="21"/>
    <s v="Singapore"/>
    <s v="Paints"/>
    <x v="10"/>
    <x v="1"/>
    <x v="0"/>
    <s v="Goh"/>
    <s v="Cheng Liang"/>
    <n v="14300"/>
    <n v="1927"/>
    <n v="6"/>
    <n v="27"/>
    <n v="114.41"/>
    <n v="372062527489"/>
    <n v="83.1"/>
    <n v="13.1"/>
    <n v="21"/>
    <n v="5703569"/>
    <d v="1927-06-27T00:00:00"/>
    <d v="2025-04-03T00:00:00"/>
    <x v="113"/>
  </r>
  <r>
    <n v="124"/>
    <x v="6"/>
    <x v="116"/>
    <x v="3"/>
    <s v="Mumbai"/>
    <s v="Commodities"/>
    <x v="6"/>
    <x v="0"/>
    <x v="0"/>
    <s v="Birla"/>
    <s v="Kumar"/>
    <n v="14200"/>
    <n v="1967"/>
    <n v="6"/>
    <n v="14"/>
    <n v="180.44"/>
    <n v="2611000000000"/>
    <n v="69.400000000000006"/>
    <n v="11.2"/>
    <n v="49.7"/>
    <n v="1366417754"/>
    <d v="1967-06-14T00:00:00"/>
    <d v="2025-04-03T00:00:00"/>
    <x v="114"/>
  </r>
  <r>
    <n v="124"/>
    <x v="10"/>
    <x v="117"/>
    <x v="22"/>
    <s v="Lagos"/>
    <s v="Cement, sugar"/>
    <x v="10"/>
    <x v="1"/>
    <x v="0"/>
    <s v="Dangote"/>
    <s v="Aliko"/>
    <n v="14200"/>
    <n v="1957"/>
    <n v="4"/>
    <n v="10"/>
    <n v="267.51"/>
    <n v="448120428859"/>
    <n v="54.3"/>
    <n v="1.5"/>
    <n v="34.799999999999997"/>
    <n v="200963599"/>
    <d v="1957-04-10T00:00:00"/>
    <d v="2025-04-03T00:00:00"/>
    <x v="115"/>
  </r>
  <r>
    <n v="127"/>
    <x v="6"/>
    <x v="118"/>
    <x v="12"/>
    <s v="London"/>
    <s v="Shipping"/>
    <x v="6"/>
    <x v="0"/>
    <x v="0"/>
    <s v="Ofer"/>
    <s v="Idan"/>
    <n v="14000"/>
    <n v="1955"/>
    <n v="10"/>
    <n v="2"/>
    <n v="119.62"/>
    <n v="2827113184696"/>
    <n v="81.3"/>
    <n v="25.5"/>
    <n v="30.6"/>
    <n v="66834405"/>
    <d v="1955-10-02T00:00:00"/>
    <d v="2025-04-03T00:00:00"/>
    <x v="116"/>
  </r>
  <r>
    <n v="128"/>
    <x v="13"/>
    <x v="119"/>
    <x v="5"/>
    <s v="Changsha"/>
    <s v="Hospitals"/>
    <x v="13"/>
    <x v="1"/>
    <x v="0"/>
    <s v="Chen"/>
    <s v="Bang"/>
    <n v="13900"/>
    <n v="1965"/>
    <n v="9"/>
    <n v="1"/>
    <n v="125.08"/>
    <n v="19910000000000"/>
    <n v="77"/>
    <n v="9.4"/>
    <n v="59.2"/>
    <n v="1397715000"/>
    <d v="1965-09-01T00:00:00"/>
    <d v="2025-04-03T00:00:00"/>
    <x v="117"/>
  </r>
  <r>
    <n v="130"/>
    <x v="8"/>
    <x v="120"/>
    <x v="12"/>
    <s v="London"/>
    <s v="Shipping"/>
    <x v="8"/>
    <x v="1"/>
    <x v="0"/>
    <s v="Fredriksen"/>
    <s v="John"/>
    <n v="13700"/>
    <n v="1945"/>
    <n v="2"/>
    <n v="1"/>
    <n v="119.62"/>
    <n v="2827113184696"/>
    <n v="81.3"/>
    <n v="25.5"/>
    <n v="30.6"/>
    <n v="66834405"/>
    <d v="1945-02-01T00:00:00"/>
    <d v="2025-04-03T00:00:00"/>
    <x v="118"/>
  </r>
  <r>
    <n v="130"/>
    <x v="16"/>
    <x v="121"/>
    <x v="1"/>
    <s v="Afton"/>
    <s v="Building supplies"/>
    <x v="16"/>
    <x v="1"/>
    <x v="1"/>
    <s v="Hendricks"/>
    <s v="Diane"/>
    <n v="13700"/>
    <n v="1947"/>
    <n v="3"/>
    <n v="2"/>
    <n v="117.24"/>
    <n v="21427700000000"/>
    <n v="78.5"/>
    <n v="9.6"/>
    <n v="36.6"/>
    <n v="328239523"/>
    <d v="1947-03-02T00:00:00"/>
    <d v="2025-04-03T00:00:00"/>
    <x v="119"/>
  </r>
  <r>
    <n v="130"/>
    <x v="2"/>
    <x v="122"/>
    <x v="1"/>
    <s v="Atherton"/>
    <s v="WhatsApp"/>
    <x v="2"/>
    <x v="1"/>
    <x v="0"/>
    <s v="Koum"/>
    <s v="Jan"/>
    <n v="13700"/>
    <n v="1976"/>
    <n v="2"/>
    <n v="24"/>
    <n v="117.24"/>
    <n v="21427700000000"/>
    <n v="78.5"/>
    <n v="9.6"/>
    <n v="36.6"/>
    <n v="328239523"/>
    <d v="1976-02-24T00:00:00"/>
    <d v="2025-04-03T00:00:00"/>
    <x v="120"/>
  </r>
  <r>
    <n v="133"/>
    <x v="17"/>
    <x v="123"/>
    <x v="1"/>
    <s v="Dallas"/>
    <s v="Dallas Cowboys"/>
    <x v="17"/>
    <x v="1"/>
    <x v="0"/>
    <s v="Jones"/>
    <s v="Jerry"/>
    <n v="13300"/>
    <n v="1942"/>
    <n v="10"/>
    <n v="13"/>
    <n v="117.24"/>
    <n v="21427700000000"/>
    <n v="78.5"/>
    <n v="9.6"/>
    <n v="36.6"/>
    <n v="328239523"/>
    <d v="1942-10-13T00:00:00"/>
    <d v="2025-04-03T00:00:00"/>
    <x v="121"/>
  </r>
  <r>
    <n v="133"/>
    <x v="12"/>
    <x v="124"/>
    <x v="1"/>
    <s v="Tulsa"/>
    <s v="Oil &amp; gas, banking"/>
    <x v="12"/>
    <x v="0"/>
    <x v="0"/>
    <s v="Kaiser"/>
    <s v="George"/>
    <n v="13300"/>
    <n v="1942"/>
    <n v="7"/>
    <n v="29"/>
    <n v="117.24"/>
    <n v="21427700000000"/>
    <n v="78.5"/>
    <n v="9.6"/>
    <n v="36.6"/>
    <n v="328239523"/>
    <d v="1942-07-29T00:00:00"/>
    <d v="2025-04-03T00:00:00"/>
    <x v="122"/>
  </r>
  <r>
    <n v="136"/>
    <x v="1"/>
    <x v="125"/>
    <x v="5"/>
    <s v="Guangzhou"/>
    <s v="Automobiles, batteries"/>
    <x v="1"/>
    <x v="1"/>
    <x v="0"/>
    <s v="Lu"/>
    <s v="Xiangyang"/>
    <n v="13200"/>
    <n v="1962"/>
    <n v="12"/>
    <n v="28"/>
    <n v="125.08"/>
    <n v="19910000000000"/>
    <n v="77"/>
    <n v="9.4"/>
    <n v="59.2"/>
    <n v="1397715000"/>
    <d v="1962-12-28T00:00:00"/>
    <d v="2025-04-03T00:00:00"/>
    <x v="123"/>
  </r>
  <r>
    <n v="137"/>
    <x v="15"/>
    <x v="126"/>
    <x v="13"/>
    <s v="Sydney"/>
    <s v="Real estate"/>
    <x v="15"/>
    <x v="1"/>
    <x v="0"/>
    <s v="Triguboff"/>
    <s v="Harry"/>
    <n v="13100"/>
    <n v="1933"/>
    <n v="3"/>
    <n v="3"/>
    <n v="119.8"/>
    <n v="1392680589329"/>
    <n v="82.7"/>
    <n v="23"/>
    <n v="47.4"/>
    <n v="25766605"/>
    <d v="1933-03-03T00:00:00"/>
    <d v="2025-04-03T00:00:00"/>
    <x v="124"/>
  </r>
  <r>
    <n v="138"/>
    <x v="3"/>
    <x v="127"/>
    <x v="3"/>
    <s v="Mumbai"/>
    <s v="Banking"/>
    <x v="3"/>
    <x v="1"/>
    <x v="0"/>
    <s v="Kotak"/>
    <s v="Uday"/>
    <n v="12900"/>
    <n v="1959"/>
    <n v="3"/>
    <n v="15"/>
    <n v="180.44"/>
    <n v="2611000000000"/>
    <n v="69.400000000000006"/>
    <n v="11.2"/>
    <n v="49.7"/>
    <n v="1366417754"/>
    <d v="1959-03-15T00:00:00"/>
    <d v="2025-04-03T00:00:00"/>
    <x v="125"/>
  </r>
  <r>
    <n v="138"/>
    <x v="17"/>
    <x v="128"/>
    <x v="1"/>
    <s v="Electra"/>
    <s v="Sports, real estate"/>
    <x v="17"/>
    <x v="1"/>
    <x v="0"/>
    <s v="Kroenke"/>
    <s v="Stanley"/>
    <n v="12900"/>
    <n v="1947"/>
    <n v="7"/>
    <n v="29"/>
    <n v="117.24"/>
    <n v="21427700000000"/>
    <n v="78.5"/>
    <n v="9.6"/>
    <n v="36.6"/>
    <n v="328239523"/>
    <d v="1947-07-29T00:00:00"/>
    <d v="2025-04-03T00:00:00"/>
    <x v="126"/>
  </r>
  <r>
    <n v="140"/>
    <x v="12"/>
    <x v="129"/>
    <x v="12"/>
    <s v="London"/>
    <s v="Oil, banking, telecom"/>
    <x v="12"/>
    <x v="1"/>
    <x v="0"/>
    <s v="Fridman"/>
    <s v="Mikhail"/>
    <n v="12600"/>
    <n v="1964"/>
    <n v="4"/>
    <n v="21"/>
    <n v="119.62"/>
    <n v="2827113184696"/>
    <n v="81.3"/>
    <n v="25.5"/>
    <n v="30.6"/>
    <n v="66834405"/>
    <d v="1964-04-21T00:00:00"/>
    <d v="2025-04-03T00:00:00"/>
    <x v="127"/>
  </r>
  <r>
    <n v="141"/>
    <x v="12"/>
    <x v="130"/>
    <x v="20"/>
    <s v="Bangkok"/>
    <s v="Energy"/>
    <x v="12"/>
    <x v="1"/>
    <x v="0"/>
    <s v="Ratanavadi"/>
    <s v="Sarath"/>
    <n v="12300"/>
    <n v="1965"/>
    <n v="7"/>
    <n v="12"/>
    <n v="113.27"/>
    <n v="543649976166"/>
    <n v="76.900000000000006"/>
    <n v="14.9"/>
    <n v="29.5"/>
    <n v="69625582"/>
    <d v="1965-07-12T00:00:00"/>
    <d v="2025-04-03T00:00:00"/>
    <x v="128"/>
  </r>
  <r>
    <n v="142"/>
    <x v="11"/>
    <x v="131"/>
    <x v="5"/>
    <s v="Yinchuan"/>
    <s v="Coal"/>
    <x v="11"/>
    <x v="1"/>
    <x v="0"/>
    <s v="Dang"/>
    <s v="Yanbao"/>
    <n v="12200"/>
    <n v="1973"/>
    <n v="2"/>
    <n v="1"/>
    <n v="125.08"/>
    <n v="19910000000000"/>
    <n v="77"/>
    <n v="9.4"/>
    <n v="59.2"/>
    <n v="1397715000"/>
    <d v="1973-02-01T00:00:00"/>
    <d v="2025-04-03T00:00:00"/>
    <x v="129"/>
  </r>
  <r>
    <n v="142"/>
    <x v="13"/>
    <x v="132"/>
    <x v="5"/>
    <s v="Chongqing"/>
    <s v="Vaccines"/>
    <x v="13"/>
    <x v="1"/>
    <x v="0"/>
    <s v="Jiang"/>
    <s v="Rensheng"/>
    <n v="12200"/>
    <n v="1953"/>
    <n v="10"/>
    <n v="8"/>
    <n v="125.08"/>
    <n v="19910000000000"/>
    <n v="77"/>
    <n v="9.4"/>
    <n v="59.2"/>
    <n v="1397715000"/>
    <d v="1953-10-08T00:00:00"/>
    <d v="2025-04-03T00:00:00"/>
    <x v="130"/>
  </r>
  <r>
    <n v="144"/>
    <x v="1"/>
    <x v="133"/>
    <x v="1"/>
    <s v="Naples"/>
    <s v="Auto parts"/>
    <x v="1"/>
    <x v="1"/>
    <x v="0"/>
    <s v="Khan"/>
    <s v="Shahid"/>
    <n v="12100"/>
    <n v="1950"/>
    <n v="7"/>
    <n v="18"/>
    <n v="117.24"/>
    <n v="21427700000000"/>
    <n v="78.5"/>
    <n v="9.6"/>
    <n v="36.6"/>
    <n v="328239523"/>
    <d v="1950-07-18T00:00:00"/>
    <d v="2025-04-03T00:00:00"/>
    <x v="131"/>
  </r>
  <r>
    <n v="145"/>
    <x v="2"/>
    <x v="134"/>
    <x v="1"/>
    <s v="Palo Alto"/>
    <s v="Apple, Disney"/>
    <x v="2"/>
    <x v="0"/>
    <x v="1"/>
    <s v="Powell Jobs"/>
    <s v="Laurene"/>
    <n v="12000"/>
    <n v="1963"/>
    <n v="11"/>
    <n v="6"/>
    <n v="117.24"/>
    <n v="21427700000000"/>
    <n v="78.5"/>
    <n v="9.6"/>
    <n v="36.6"/>
    <n v="328239523"/>
    <d v="1963-11-06T00:00:00"/>
    <d v="2025-04-03T00:00:00"/>
    <x v="132"/>
  </r>
  <r>
    <n v="147"/>
    <x v="15"/>
    <x v="135"/>
    <x v="1"/>
    <s v="New York"/>
    <s v="Real estate"/>
    <x v="15"/>
    <x v="1"/>
    <x v="0"/>
    <s v="Ross"/>
    <s v="Stephen"/>
    <n v="11600"/>
    <n v="1940"/>
    <n v="5"/>
    <n v="10"/>
    <n v="117.24"/>
    <n v="21427700000000"/>
    <n v="78.5"/>
    <n v="9.6"/>
    <n v="36.6"/>
    <n v="328239523"/>
    <d v="1940-05-10T00:00:00"/>
    <d v="2025-04-03T00:00:00"/>
    <x v="133"/>
  </r>
  <r>
    <n v="148"/>
    <x v="2"/>
    <x v="136"/>
    <x v="15"/>
    <s v="Dubai"/>
    <s v="Messaging app"/>
    <x v="2"/>
    <x v="1"/>
    <x v="0"/>
    <s v="Durov"/>
    <s v="Pavel"/>
    <n v="11500"/>
    <n v="1984"/>
    <n v="10"/>
    <n v="10"/>
    <n v="114.52"/>
    <n v="421142267938"/>
    <n v="77.8"/>
    <n v="0.1"/>
    <n v="15.9"/>
    <n v="9770529"/>
    <d v="1984-10-10T00:00:00"/>
    <d v="2025-04-03T00:00:00"/>
    <x v="134"/>
  </r>
  <r>
    <n v="148"/>
    <x v="13"/>
    <x v="137"/>
    <x v="7"/>
    <s v="Tegernsee"/>
    <s v="Pharmaceuticals"/>
    <x v="13"/>
    <x v="1"/>
    <x v="0"/>
    <s v="Struengmann"/>
    <s v="Andreas"/>
    <n v="11500"/>
    <n v="1950"/>
    <n v="2"/>
    <n v="16"/>
    <n v="112.85"/>
    <n v="3845630030824"/>
    <n v="80.900000000000006"/>
    <n v="11.5"/>
    <n v="48.8"/>
    <n v="83132799"/>
    <d v="1950-02-16T00:00:00"/>
    <d v="2025-04-03T00:00:00"/>
    <x v="135"/>
  </r>
  <r>
    <n v="148"/>
    <x v="13"/>
    <x v="138"/>
    <x v="7"/>
    <s v="Tegernsee"/>
    <s v="Pharmaceuticals"/>
    <x v="13"/>
    <x v="1"/>
    <x v="0"/>
    <s v="Struengmann"/>
    <s v="Thomas"/>
    <n v="11500"/>
    <n v="1950"/>
    <n v="2"/>
    <n v="16"/>
    <n v="112.85"/>
    <n v="3845630030824"/>
    <n v="80.900000000000006"/>
    <n v="11.5"/>
    <n v="48.8"/>
    <n v="83132799"/>
    <d v="1950-02-16T00:00:00"/>
    <d v="2025-04-03T00:00:00"/>
    <x v="135"/>
  </r>
  <r>
    <n v="151"/>
    <x v="7"/>
    <x v="139"/>
    <x v="5"/>
    <s v="Chengdu"/>
    <s v="Agribusiness"/>
    <x v="7"/>
    <x v="1"/>
    <x v="0"/>
    <s v="Liu"/>
    <s v="Hanyuan"/>
    <n v="11400"/>
    <n v="1964"/>
    <n v="1"/>
    <n v="1"/>
    <n v="125.08"/>
    <n v="19910000000000"/>
    <n v="77"/>
    <n v="9.4"/>
    <n v="59.2"/>
    <n v="1397715000"/>
    <d v="1964-01-01T00:00:00"/>
    <d v="2025-04-03T00:00:00"/>
    <x v="136"/>
  </r>
  <r>
    <n v="151"/>
    <x v="0"/>
    <x v="140"/>
    <x v="1"/>
    <s v="Bryn Mawr"/>
    <s v="Online retail"/>
    <x v="0"/>
    <x v="1"/>
    <x v="0"/>
    <s v="Rubin"/>
    <s v="Michael"/>
    <n v="11400"/>
    <n v="1972"/>
    <n v="7"/>
    <n v="21"/>
    <n v="117.24"/>
    <n v="21427700000000"/>
    <n v="78.5"/>
    <n v="9.6"/>
    <n v="36.6"/>
    <n v="328239523"/>
    <d v="1972-07-21T00:00:00"/>
    <d v="2025-04-03T00:00:00"/>
    <x v="137"/>
  </r>
  <r>
    <n v="153"/>
    <x v="3"/>
    <x v="141"/>
    <x v="1"/>
    <s v="New York"/>
    <s v="Hedge funds"/>
    <x v="3"/>
    <x v="1"/>
    <x v="0"/>
    <s v="Englander"/>
    <s v="Israel"/>
    <n v="11300"/>
    <n v="1948"/>
    <n v="9"/>
    <n v="30"/>
    <n v="117.24"/>
    <n v="21427700000000"/>
    <n v="78.5"/>
    <n v="9.6"/>
    <n v="36.6"/>
    <n v="328239523"/>
    <d v="1948-09-30T00:00:00"/>
    <d v="2025-04-03T00:00:00"/>
    <x v="138"/>
  </r>
  <r>
    <n v="153"/>
    <x v="10"/>
    <x v="142"/>
    <x v="23"/>
    <s v="Herzliya"/>
    <s v="Fertilizer, real estate"/>
    <x v="10"/>
    <x v="1"/>
    <x v="0"/>
    <s v="Kantor"/>
    <s v="Viatcheslav"/>
    <n v="11300"/>
    <n v="1953"/>
    <n v="9"/>
    <n v="8"/>
    <n v="108.15"/>
    <n v="395098666122"/>
    <n v="82.8"/>
    <n v="23.1"/>
    <n v="25.3"/>
    <n v="9053300"/>
    <d v="1953-09-08T00:00:00"/>
    <d v="2025-04-03T00:00:00"/>
    <x v="139"/>
  </r>
  <r>
    <n v="153"/>
    <x v="10"/>
    <x v="143"/>
    <x v="13"/>
    <s v="Melbourne"/>
    <s v="Manufacturing"/>
    <x v="10"/>
    <x v="0"/>
    <x v="0"/>
    <s v="Pratt"/>
    <s v="Anthony"/>
    <n v="11300"/>
    <n v="1960"/>
    <n v="4"/>
    <n v="11"/>
    <n v="119.8"/>
    <n v="1392680589329"/>
    <n v="82.7"/>
    <n v="23"/>
    <n v="47.4"/>
    <n v="25766605"/>
    <d v="1960-04-11T00:00:00"/>
    <d v="2025-04-03T00:00:00"/>
    <x v="140"/>
  </r>
  <r>
    <n v="153"/>
    <x v="3"/>
    <x v="144"/>
    <x v="8"/>
    <s v="Frauenfeld"/>
    <s v="Investments"/>
    <x v="3"/>
    <x v="1"/>
    <x v="0"/>
    <s v="Prokhorov"/>
    <s v="Mikhail"/>
    <n v="11300"/>
    <n v="1965"/>
    <n v="5"/>
    <n v="3"/>
    <n v="99.55"/>
    <n v="703082435360"/>
    <n v="83.6"/>
    <n v="10.1"/>
    <n v="28.8"/>
    <n v="8574832"/>
    <d v="1965-05-03T00:00:00"/>
    <d v="2025-04-03T00:00:00"/>
    <x v="141"/>
  </r>
  <r>
    <n v="157"/>
    <x v="0"/>
    <x v="145"/>
    <x v="24"/>
    <s v="Milan"/>
    <s v="Luxury goods"/>
    <x v="0"/>
    <x v="1"/>
    <x v="0"/>
    <s v="Armani"/>
    <s v="Giorgio"/>
    <n v="11100"/>
    <n v="1934"/>
    <n v="7"/>
    <n v="11"/>
    <n v="110.62"/>
    <n v="2001244392042"/>
    <n v="82.9"/>
    <n v="24.3"/>
    <n v="59.1"/>
    <n v="60297396"/>
    <d v="1934-07-11T00:00:00"/>
    <d v="2025-04-03T00:00:00"/>
    <x v="142"/>
  </r>
  <r>
    <n v="157"/>
    <x v="0"/>
    <x v="146"/>
    <x v="25"/>
    <s v="Cape Town"/>
    <s v="Luxury goods"/>
    <x v="0"/>
    <x v="0"/>
    <x v="0"/>
    <s v="Rupert"/>
    <s v="Johann"/>
    <n v="11100"/>
    <n v="1950"/>
    <n v="6"/>
    <n v="1"/>
    <n v="158.93"/>
    <n v="351431649241"/>
    <n v="63.9"/>
    <n v="27.5"/>
    <n v="29.2"/>
    <n v="58558270"/>
    <d v="1950-06-01T00:00:00"/>
    <d v="2025-04-03T00:00:00"/>
    <x v="143"/>
  </r>
  <r>
    <n v="159"/>
    <x v="2"/>
    <x v="147"/>
    <x v="5"/>
    <s v="Shenzhen"/>
    <s v="Internet media"/>
    <x v="2"/>
    <x v="1"/>
    <x v="0"/>
    <s v="Zhang"/>
    <s v="Zhidong"/>
    <n v="11000"/>
    <n v="1972"/>
    <n v="1"/>
    <n v="1"/>
    <n v="125.08"/>
    <n v="19910000000000"/>
    <n v="77"/>
    <n v="9.4"/>
    <n v="59.2"/>
    <n v="1397715000"/>
    <d v="1972-01-01T00:00:00"/>
    <d v="2025-04-03T00:00:00"/>
    <x v="144"/>
  </r>
  <r>
    <n v="161"/>
    <x v="3"/>
    <x v="148"/>
    <x v="1"/>
    <s v="Denver"/>
    <s v="Energy, sports, entertainment"/>
    <x v="3"/>
    <x v="0"/>
    <x v="0"/>
    <s v="Anschutz"/>
    <s v="Philip"/>
    <n v="10900"/>
    <n v="1939"/>
    <n v="12"/>
    <n v="28"/>
    <n v="117.24"/>
    <n v="21427700000000"/>
    <n v="78.5"/>
    <n v="9.6"/>
    <n v="36.6"/>
    <n v="328239523"/>
    <d v="1939-12-28T00:00:00"/>
    <d v="2025-04-03T00:00:00"/>
    <x v="145"/>
  </r>
  <r>
    <n v="161"/>
    <x v="0"/>
    <x v="149"/>
    <x v="1"/>
    <s v="Oklahoma City"/>
    <s v="Gas stations"/>
    <x v="0"/>
    <x v="1"/>
    <x v="1"/>
    <s v="Love"/>
    <s v="Judy"/>
    <n v="10900"/>
    <n v="1937"/>
    <n v="6"/>
    <n v="17"/>
    <n v="117.24"/>
    <n v="21427700000000"/>
    <n v="78.5"/>
    <n v="9.6"/>
    <n v="36.6"/>
    <n v="328239523"/>
    <d v="1937-06-17T00:00:00"/>
    <d v="2025-04-03T00:00:00"/>
    <x v="146"/>
  </r>
  <r>
    <n v="161"/>
    <x v="0"/>
    <x v="150"/>
    <x v="2"/>
    <s v="Mexico City"/>
    <s v="Retail, media"/>
    <x v="0"/>
    <x v="0"/>
    <x v="0"/>
    <s v="Salinas Pliego"/>
    <s v="Ricardo"/>
    <n v="10900"/>
    <n v="1955"/>
    <n v="10"/>
    <n v="19"/>
    <n v="141.54"/>
    <n v="1258286717125"/>
    <n v="75"/>
    <n v="13.1"/>
    <n v="55.1"/>
    <n v="126014024"/>
    <d v="1955-10-19T00:00:00"/>
    <d v="2025-04-03T00:00:00"/>
    <x v="147"/>
  </r>
  <r>
    <n v="164"/>
    <x v="4"/>
    <x v="151"/>
    <x v="1"/>
    <s v="New York"/>
    <s v="Media"/>
    <x v="4"/>
    <x v="0"/>
    <x v="0"/>
    <s v="Newhouse"/>
    <s v="Donald"/>
    <n v="10700"/>
    <n v="1929"/>
    <n v="8"/>
    <n v="5"/>
    <n v="117.24"/>
    <n v="21427700000000"/>
    <n v="78.5"/>
    <n v="9.6"/>
    <n v="36.6"/>
    <n v="328239523"/>
    <d v="1929-08-05T00:00:00"/>
    <d v="2025-04-03T00:00:00"/>
    <x v="148"/>
  </r>
  <r>
    <n v="165"/>
    <x v="17"/>
    <x v="152"/>
    <x v="1"/>
    <s v="Brookline"/>
    <s v="Manufacturing, New England Patriots"/>
    <x v="17"/>
    <x v="1"/>
    <x v="0"/>
    <s v="Kraft"/>
    <s v="Robert"/>
    <n v="10600"/>
    <n v="1941"/>
    <n v="6"/>
    <n v="5"/>
    <n v="117.24"/>
    <n v="21427700000000"/>
    <n v="78.5"/>
    <n v="9.6"/>
    <n v="36.6"/>
    <n v="328239523"/>
    <d v="1941-06-05T00:00:00"/>
    <d v="2025-04-03T00:00:00"/>
    <x v="149"/>
  </r>
  <r>
    <n v="165"/>
    <x v="7"/>
    <x v="153"/>
    <x v="26"/>
    <s v="Sao Paulo"/>
    <s v="Beer"/>
    <x v="7"/>
    <x v="1"/>
    <x v="0"/>
    <s v="Telles"/>
    <s v="Marcel Herrmann"/>
    <n v="10600"/>
    <n v="1950"/>
    <n v="1"/>
    <n v="1"/>
    <n v="167.4"/>
    <n v="1839758040766"/>
    <n v="75.7"/>
    <n v="14.2"/>
    <n v="65.099999999999994"/>
    <n v="212559417"/>
    <d v="1950-01-01T00:00:00"/>
    <d v="2025-04-03T00:00:00"/>
    <x v="150"/>
  </r>
  <r>
    <n v="167"/>
    <x v="3"/>
    <x v="154"/>
    <x v="16"/>
    <s v="Moscow"/>
    <s v="Gold"/>
    <x v="3"/>
    <x v="1"/>
    <x v="0"/>
    <s v="Kerimov &amp; family"/>
    <s v="Suleiman"/>
    <n v="10500"/>
    <n v="1966"/>
    <n v="3"/>
    <n v="12"/>
    <n v="180.75"/>
    <n v="1699876578871"/>
    <n v="72.7"/>
    <n v="11.4"/>
    <n v="46.2"/>
    <n v="144373535"/>
    <d v="1966-03-12T00:00:00"/>
    <d v="2025-04-03T00:00:00"/>
    <x v="151"/>
  </r>
  <r>
    <n v="167"/>
    <x v="0"/>
    <x v="155"/>
    <x v="5"/>
    <s v="Guangzhou"/>
    <s v="E-commerce"/>
    <x v="0"/>
    <x v="1"/>
    <x v="0"/>
    <s v="Xu"/>
    <s v="Sky"/>
    <n v="10500"/>
    <n v="1984"/>
    <n v="1"/>
    <n v="1"/>
    <n v="125.08"/>
    <n v="19910000000000"/>
    <n v="77"/>
    <n v="9.4"/>
    <n v="59.2"/>
    <n v="1397715000"/>
    <d v="1984-01-01T00:00:00"/>
    <d v="2025-04-03T00:00:00"/>
    <x v="25"/>
  </r>
  <r>
    <n v="167"/>
    <x v="3"/>
    <x v="156"/>
    <x v="15"/>
    <s v="Dubai"/>
    <s v="Cryptocurrency exchange"/>
    <x v="3"/>
    <x v="1"/>
    <x v="0"/>
    <s v="Zhao"/>
    <s v="Changpeng"/>
    <n v="10500"/>
    <n v="1977"/>
    <n v="9"/>
    <n v="10"/>
    <n v="114.52"/>
    <n v="421142267938"/>
    <n v="77.8"/>
    <n v="0.1"/>
    <n v="15.9"/>
    <n v="9770529"/>
    <d v="1977-09-10T00:00:00"/>
    <d v="2025-04-03T00:00:00"/>
    <x v="152"/>
  </r>
  <r>
    <n v="170"/>
    <x v="3"/>
    <x v="157"/>
    <x v="1"/>
    <s v="Dallas"/>
    <s v="Banks, real estate"/>
    <x v="3"/>
    <x v="1"/>
    <x v="0"/>
    <s v="Beal"/>
    <s v="Andrew"/>
    <n v="10300"/>
    <n v="1952"/>
    <n v="11"/>
    <n v="29"/>
    <n v="117.24"/>
    <n v="21427700000000"/>
    <n v="78.5"/>
    <n v="9.6"/>
    <n v="36.6"/>
    <n v="328239523"/>
    <d v="1952-11-29T00:00:00"/>
    <d v="2025-04-03T00:00:00"/>
    <x v="153"/>
  </r>
  <r>
    <n v="171"/>
    <x v="2"/>
    <x v="158"/>
    <x v="13"/>
    <s v="Sydney"/>
    <s v="Software"/>
    <x v="2"/>
    <x v="1"/>
    <x v="0"/>
    <s v="Cannon-Brookes"/>
    <s v="Mike"/>
    <n v="10200"/>
    <n v="1979"/>
    <n v="11"/>
    <n v="17"/>
    <n v="119.8"/>
    <n v="1392680589329"/>
    <n v="82.7"/>
    <n v="23"/>
    <n v="47.4"/>
    <n v="25766605"/>
    <d v="1979-11-17T00:00:00"/>
    <d v="2025-04-03T00:00:00"/>
    <x v="154"/>
  </r>
  <r>
    <n v="171"/>
    <x v="13"/>
    <x v="159"/>
    <x v="1"/>
    <s v="Bloomington"/>
    <s v="Medical devices"/>
    <x v="13"/>
    <x v="0"/>
    <x v="0"/>
    <s v="Cook"/>
    <s v="Carl"/>
    <n v="10200"/>
    <n v="1962"/>
    <n v="8"/>
    <n v="19"/>
    <n v="117.24"/>
    <n v="21427700000000"/>
    <n v="78.5"/>
    <n v="9.6"/>
    <n v="36.6"/>
    <n v="328239523"/>
    <d v="1962-08-19T00:00:00"/>
    <d v="2025-04-03T00:00:00"/>
    <x v="155"/>
  </r>
  <r>
    <n v="171"/>
    <x v="2"/>
    <x v="160"/>
    <x v="1"/>
    <s v="Incline Village"/>
    <s v="Business software"/>
    <x v="2"/>
    <x v="1"/>
    <x v="0"/>
    <s v="Duffield"/>
    <s v="David"/>
    <n v="10200"/>
    <n v="1940"/>
    <n v="9"/>
    <n v="21"/>
    <n v="117.24"/>
    <n v="21427700000000"/>
    <n v="78.5"/>
    <n v="9.6"/>
    <n v="36.6"/>
    <n v="328239523"/>
    <d v="1940-09-21T00:00:00"/>
    <d v="2025-04-03T00:00:00"/>
    <x v="156"/>
  </r>
  <r>
    <n v="171"/>
    <x v="12"/>
    <x v="161"/>
    <x v="1"/>
    <s v="Houston"/>
    <s v="Oil"/>
    <x v="12"/>
    <x v="1"/>
    <x v="0"/>
    <s v="Hildebrand"/>
    <s v="Jeffery"/>
    <n v="10200"/>
    <n v="1959"/>
    <n v="3"/>
    <n v="5"/>
    <n v="117.24"/>
    <n v="21427700000000"/>
    <n v="78.5"/>
    <n v="9.6"/>
    <n v="36.6"/>
    <n v="328239523"/>
    <d v="1959-03-05T00:00:00"/>
    <d v="2025-04-03T00:00:00"/>
    <x v="157"/>
  </r>
  <r>
    <n v="171"/>
    <x v="10"/>
    <x v="162"/>
    <x v="16"/>
    <s v="Magnitogorsk"/>
    <s v="Steel"/>
    <x v="10"/>
    <x v="1"/>
    <x v="0"/>
    <s v="Rashnikov"/>
    <s v="Viktor"/>
    <n v="10200"/>
    <n v="1948"/>
    <n v="10"/>
    <n v="13"/>
    <n v="180.75"/>
    <n v="1699876578871"/>
    <n v="72.7"/>
    <n v="11.4"/>
    <n v="46.2"/>
    <n v="144373535"/>
    <d v="1948-10-13T00:00:00"/>
    <d v="2025-04-03T00:00:00"/>
    <x v="158"/>
  </r>
  <r>
    <n v="171"/>
    <x v="2"/>
    <x v="163"/>
    <x v="21"/>
    <s v="Singapore"/>
    <s v="Facebook"/>
    <x v="2"/>
    <x v="1"/>
    <x v="0"/>
    <s v="Saverin"/>
    <s v="Eduardo"/>
    <n v="10200"/>
    <n v="1982"/>
    <n v="3"/>
    <n v="19"/>
    <n v="114.41"/>
    <n v="372062527489"/>
    <n v="83.1"/>
    <n v="13.1"/>
    <n v="21"/>
    <n v="5703569"/>
    <d v="1982-03-19T00:00:00"/>
    <d v="2025-04-03T00:00:00"/>
    <x v="159"/>
  </r>
  <r>
    <n v="171"/>
    <x v="1"/>
    <x v="164"/>
    <x v="7"/>
    <s v="Herzogenaurach"/>
    <s v="Auto parts"/>
    <x v="1"/>
    <x v="0"/>
    <x v="0"/>
    <s v="Schaeffler"/>
    <s v="Georg"/>
    <n v="10200"/>
    <n v="1964"/>
    <n v="10"/>
    <n v="19"/>
    <n v="112.85"/>
    <n v="3845630030824"/>
    <n v="80.900000000000006"/>
    <n v="11.5"/>
    <n v="48.8"/>
    <n v="83132799"/>
    <d v="1964-10-19T00:00:00"/>
    <d v="2025-04-03T00:00:00"/>
    <x v="160"/>
  </r>
  <r>
    <n v="171"/>
    <x v="0"/>
    <x v="165"/>
    <x v="1"/>
    <s v="Jackson"/>
    <s v="Walmart"/>
    <x v="0"/>
    <x v="0"/>
    <x v="1"/>
    <s v="Walton"/>
    <s v="Christy"/>
    <n v="10200"/>
    <n v="1949"/>
    <n v="2"/>
    <n v="8"/>
    <n v="117.24"/>
    <n v="21427700000000"/>
    <n v="78.5"/>
    <n v="9.6"/>
    <n v="36.6"/>
    <n v="328239523"/>
    <d v="1949-02-08T00:00:00"/>
    <d v="2025-04-03T00:00:00"/>
    <x v="161"/>
  </r>
  <r>
    <n v="179"/>
    <x v="2"/>
    <x v="166"/>
    <x v="13"/>
    <s v="Sydney"/>
    <s v="Software"/>
    <x v="2"/>
    <x v="1"/>
    <x v="0"/>
    <s v="Farquhar"/>
    <s v="Scott"/>
    <n v="10100"/>
    <n v="1979"/>
    <n v="12"/>
    <n v="17"/>
    <n v="119.8"/>
    <n v="1392680589329"/>
    <n v="82.7"/>
    <n v="23"/>
    <n v="47.4"/>
    <n v="25766605"/>
    <d v="1979-12-17T00:00:00"/>
    <d v="2025-04-03T00:00:00"/>
    <x v="162"/>
  </r>
  <r>
    <n v="179"/>
    <x v="6"/>
    <x v="167"/>
    <x v="27"/>
    <s v="Kuala Lumpur"/>
    <s v="Banking, property"/>
    <x v="6"/>
    <x v="0"/>
    <x v="0"/>
    <s v="Quek"/>
    <s v="Leng Chan"/>
    <n v="10100"/>
    <n v="1941"/>
    <n v="8"/>
    <n v="12"/>
    <n v="121.46"/>
    <n v="364701517788"/>
    <n v="76"/>
    <n v="12"/>
    <n v="38.700000000000003"/>
    <n v="32447385"/>
    <d v="1941-08-12T00:00:00"/>
    <d v="2025-04-03T00:00:00"/>
    <x v="163"/>
  </r>
  <r>
    <n v="179"/>
    <x v="15"/>
    <x v="168"/>
    <x v="5"/>
    <s v="Beijing"/>
    <s v="Real estate"/>
    <x v="15"/>
    <x v="1"/>
    <x v="1"/>
    <s v="Wu"/>
    <s v="Yajun"/>
    <n v="10100"/>
    <n v="1964"/>
    <n v="1"/>
    <n v="1"/>
    <n v="125.08"/>
    <n v="19910000000000"/>
    <n v="77"/>
    <n v="9.4"/>
    <n v="59.2"/>
    <n v="1397715000"/>
    <d v="1964-01-01T00:00:00"/>
    <d v="2025-04-03T00:00:00"/>
    <x v="136"/>
  </r>
  <r>
    <n v="182"/>
    <x v="12"/>
    <x v="169"/>
    <x v="1"/>
    <s v="Midland"/>
    <s v="Oil"/>
    <x v="12"/>
    <x v="1"/>
    <x v="0"/>
    <s v="Stephens"/>
    <s v="Autry"/>
    <n v="10000"/>
    <n v="1938"/>
    <n v="3"/>
    <n v="8"/>
    <n v="117.24"/>
    <n v="21427700000000"/>
    <n v="78.5"/>
    <n v="9.6"/>
    <n v="36.6"/>
    <n v="328239523"/>
    <d v="1938-03-08T00:00:00"/>
    <d v="2025-04-03T00:00:00"/>
    <x v="164"/>
  </r>
  <r>
    <n v="183"/>
    <x v="14"/>
    <x v="170"/>
    <x v="5"/>
    <s v="Shanghai"/>
    <s v="Diversified"/>
    <x v="14"/>
    <x v="1"/>
    <x v="0"/>
    <s v="Liu"/>
    <s v="Yongxing"/>
    <n v="9900"/>
    <n v="1948"/>
    <n v="6"/>
    <n v="1"/>
    <n v="125.08"/>
    <n v="19910000000000"/>
    <n v="77"/>
    <n v="9.4"/>
    <n v="59.2"/>
    <n v="1397715000"/>
    <d v="1948-06-01T00:00:00"/>
    <d v="2025-04-03T00:00:00"/>
    <x v="165"/>
  </r>
  <r>
    <n v="184"/>
    <x v="6"/>
    <x v="171"/>
    <x v="15"/>
    <s v="Dubai"/>
    <s v="Infrastructure, commodities"/>
    <x v="6"/>
    <x v="1"/>
    <x v="0"/>
    <s v="Adani"/>
    <s v="Vinod"/>
    <n v="9800"/>
    <n v="1949"/>
    <n v="1"/>
    <n v="10"/>
    <n v="114.52"/>
    <n v="421142267938"/>
    <n v="77.8"/>
    <n v="0.1"/>
    <n v="15.9"/>
    <n v="9770529"/>
    <d v="1949-01-10T00:00:00"/>
    <d v="2025-04-03T00:00:00"/>
    <x v="166"/>
  </r>
  <r>
    <n v="184"/>
    <x v="0"/>
    <x v="172"/>
    <x v="8"/>
    <s v="Martigny"/>
    <s v="Hermes"/>
    <x v="0"/>
    <x v="0"/>
    <x v="0"/>
    <s v="Puech"/>
    <s v="Nicolas"/>
    <n v="9800"/>
    <n v="1943"/>
    <n v="1"/>
    <n v="29"/>
    <n v="99.55"/>
    <n v="703082435360"/>
    <n v="83.6"/>
    <n v="10.1"/>
    <n v="28.8"/>
    <n v="8574832"/>
    <d v="1943-01-29T00:00:00"/>
    <d v="2025-04-03T00:00:00"/>
    <x v="167"/>
  </r>
  <r>
    <n v="184"/>
    <x v="8"/>
    <x v="173"/>
    <x v="0"/>
    <s v="Marseille"/>
    <s v="Shipping"/>
    <x v="8"/>
    <x v="0"/>
    <x v="0"/>
    <s v="Saadé"/>
    <s v="Jacques"/>
    <n v="9800"/>
    <n v="1971"/>
    <n v="8"/>
    <n v="10"/>
    <n v="110.05"/>
    <n v="2715518274227"/>
    <n v="82.5"/>
    <n v="24.2"/>
    <n v="60.7"/>
    <n v="67059887"/>
    <d v="1971-08-10T00:00:00"/>
    <d v="2025-04-03T00:00:00"/>
    <x v="168"/>
  </r>
  <r>
    <n v="184"/>
    <x v="8"/>
    <x v="174"/>
    <x v="0"/>
    <s v="Marseille"/>
    <s v="Shipping"/>
    <x v="8"/>
    <x v="0"/>
    <x v="0"/>
    <s v="Saadé"/>
    <s v="Rodolphe"/>
    <n v="9800"/>
    <n v="1970"/>
    <n v="3"/>
    <n v="3"/>
    <n v="110.05"/>
    <n v="2715518274227"/>
    <n v="82.5"/>
    <n v="24.2"/>
    <n v="60.7"/>
    <n v="67059887"/>
    <d v="1970-03-03T00:00:00"/>
    <d v="2025-04-03T00:00:00"/>
    <x v="169"/>
  </r>
  <r>
    <n v="184"/>
    <x v="8"/>
    <x v="175"/>
    <x v="0"/>
    <s v="Marseille"/>
    <s v="Shipping"/>
    <x v="8"/>
    <x v="0"/>
    <x v="1"/>
    <s v="Saadé Zeenny"/>
    <s v="Tanya"/>
    <n v="9800"/>
    <n v="1968"/>
    <n v="2"/>
    <n v="1"/>
    <n v="110.05"/>
    <n v="2715518274227"/>
    <n v="82.5"/>
    <n v="24.2"/>
    <n v="60.7"/>
    <n v="67059887"/>
    <d v="1968-02-01T00:00:00"/>
    <d v="2025-04-03T00:00:00"/>
    <x v="170"/>
  </r>
  <r>
    <n v="184"/>
    <x v="3"/>
    <x v="176"/>
    <x v="19"/>
    <s v="Stockholm"/>
    <s v="Investments"/>
    <x v="3"/>
    <x v="1"/>
    <x v="0"/>
    <s v="Schorling"/>
    <s v="Melker"/>
    <n v="9800"/>
    <n v="1947"/>
    <n v="5"/>
    <n v="15"/>
    <n v="110.51"/>
    <n v="530832908738"/>
    <n v="82.5"/>
    <n v="27.9"/>
    <n v="49.1"/>
    <n v="10285453"/>
    <d v="1947-05-15T00:00:00"/>
    <d v="2025-04-03T00:00:00"/>
    <x v="171"/>
  </r>
  <r>
    <n v="190"/>
    <x v="10"/>
    <x v="177"/>
    <x v="16"/>
    <s v="Moscow"/>
    <s v="Fertilizers"/>
    <x v="10"/>
    <x v="1"/>
    <x v="0"/>
    <s v="Guriev &amp; family"/>
    <s v="Andrei"/>
    <n v="9700"/>
    <n v="1960"/>
    <n v="3"/>
    <n v="24"/>
    <n v="180.75"/>
    <n v="1699876578871"/>
    <n v="72.7"/>
    <n v="11.4"/>
    <n v="46.2"/>
    <n v="144373535"/>
    <d v="1960-03-24T00:00:00"/>
    <d v="2025-04-03T00:00:00"/>
    <x v="172"/>
  </r>
  <r>
    <n v="190"/>
    <x v="3"/>
    <x v="178"/>
    <x v="28"/>
    <s v="Seoul"/>
    <s v="Private equity"/>
    <x v="3"/>
    <x v="1"/>
    <x v="0"/>
    <s v="Kim"/>
    <s v="Michael"/>
    <n v="9700"/>
    <n v="1963"/>
    <n v="10"/>
    <n v="1"/>
    <n v="115.16"/>
    <n v="2029000000000"/>
    <n v="82.6"/>
    <n v="15.6"/>
    <n v="33.200000000000003"/>
    <n v="51709098"/>
    <d v="1963-10-01T00:00:00"/>
    <d v="2025-04-03T00:00:00"/>
    <x v="173"/>
  </r>
  <r>
    <n v="190"/>
    <x v="2"/>
    <x v="179"/>
    <x v="5"/>
    <s v="Beijing"/>
    <s v="Smartphones"/>
    <x v="2"/>
    <x v="1"/>
    <x v="0"/>
    <s v="Lei"/>
    <s v="Jun"/>
    <n v="9700"/>
    <n v="1969"/>
    <n v="12"/>
    <n v="16"/>
    <n v="125.08"/>
    <n v="19910000000000"/>
    <n v="77"/>
    <n v="9.4"/>
    <n v="59.2"/>
    <n v="1397715000"/>
    <d v="1969-12-16T00:00:00"/>
    <d v="2025-04-03T00:00:00"/>
    <x v="174"/>
  </r>
  <r>
    <n v="190"/>
    <x v="10"/>
    <x v="180"/>
    <x v="7"/>
    <s v="Haiger"/>
    <s v="Manufacturing"/>
    <x v="10"/>
    <x v="0"/>
    <x v="0"/>
    <s v="Loh"/>
    <s v="Friedhelm"/>
    <n v="9700"/>
    <n v="1946"/>
    <n v="8"/>
    <n v="15"/>
    <n v="112.85"/>
    <n v="3845630030824"/>
    <n v="80.900000000000006"/>
    <n v="11.5"/>
    <n v="48.8"/>
    <n v="83132799"/>
    <d v="1946-08-15T00:00:00"/>
    <d v="2025-04-03T00:00:00"/>
    <x v="175"/>
  </r>
  <r>
    <n v="190"/>
    <x v="13"/>
    <x v="181"/>
    <x v="5"/>
    <s v="Lianyungang"/>
    <s v="Pharmaceuticals"/>
    <x v="13"/>
    <x v="1"/>
    <x v="0"/>
    <s v="Sun"/>
    <s v="Piaoyang"/>
    <n v="9700"/>
    <n v="1958"/>
    <n v="9"/>
    <n v="1"/>
    <n v="125.08"/>
    <n v="19910000000000"/>
    <n v="77"/>
    <n v="9.4"/>
    <n v="59.2"/>
    <n v="1397715000"/>
    <d v="1958-09-01T00:00:00"/>
    <d v="2025-04-03T00:00:00"/>
    <x v="176"/>
  </r>
  <r>
    <n v="195"/>
    <x v="2"/>
    <x v="182"/>
    <x v="1"/>
    <s v="Keene"/>
    <s v="Warehouse automation"/>
    <x v="2"/>
    <x v="0"/>
    <x v="0"/>
    <s v="Cohen"/>
    <s v="Rick"/>
    <n v="9600"/>
    <n v="1952"/>
    <n v="7"/>
    <n v="25"/>
    <n v="117.24"/>
    <n v="21427700000000"/>
    <n v="78.5"/>
    <n v="9.6"/>
    <n v="36.6"/>
    <n v="328239523"/>
    <d v="1952-07-25T00:00:00"/>
    <d v="2025-04-03T00:00:00"/>
    <x v="177"/>
  </r>
  <r>
    <n v="195"/>
    <x v="12"/>
    <x v="183"/>
    <x v="5"/>
    <s v="Xingtai"/>
    <s v="Solar panels"/>
    <x v="12"/>
    <x v="1"/>
    <x v="0"/>
    <s v="Jin"/>
    <s v="Baofang"/>
    <n v="9600"/>
    <n v="1952"/>
    <n v="9"/>
    <n v="1"/>
    <n v="125.08"/>
    <n v="19910000000000"/>
    <n v="77"/>
    <n v="9.4"/>
    <n v="59.2"/>
    <n v="1397715000"/>
    <d v="1952-09-01T00:00:00"/>
    <d v="2025-04-03T00:00:00"/>
    <x v="178"/>
  </r>
  <r>
    <n v="195"/>
    <x v="10"/>
    <x v="184"/>
    <x v="5"/>
    <s v="Ningbo"/>
    <s v="Chemicals"/>
    <x v="10"/>
    <x v="1"/>
    <x v="0"/>
    <s v="Luo"/>
    <s v="Liguo"/>
    <n v="9600"/>
    <n v="1956"/>
    <n v="3"/>
    <n v="1"/>
    <n v="125.08"/>
    <n v="19910000000000"/>
    <n v="77"/>
    <n v="9.4"/>
    <n v="59.2"/>
    <n v="1397715000"/>
    <d v="1956-03-01T00:00:00"/>
    <d v="2025-04-03T00:00:00"/>
    <x v="179"/>
  </r>
  <r>
    <n v="195"/>
    <x v="7"/>
    <x v="185"/>
    <x v="1"/>
    <s v="Los Angeles"/>
    <s v="Candy, pet food"/>
    <x v="7"/>
    <x v="0"/>
    <x v="1"/>
    <s v="Mars"/>
    <s v="Marijke"/>
    <n v="9600"/>
    <n v="1964"/>
    <n v="7"/>
    <n v="28"/>
    <n v="117.24"/>
    <n v="21427700000000"/>
    <n v="78.5"/>
    <n v="9.6"/>
    <n v="36.6"/>
    <n v="328239523"/>
    <d v="1964-07-28T00:00:00"/>
    <d v="2025-04-03T00:00:00"/>
    <x v="180"/>
  </r>
  <r>
    <n v="195"/>
    <x v="7"/>
    <x v="186"/>
    <x v="1"/>
    <s v="Alexandria"/>
    <s v="Candy, pet food"/>
    <x v="7"/>
    <x v="0"/>
    <x v="1"/>
    <s v="Mars"/>
    <s v="Pamela"/>
    <n v="9600"/>
    <n v="1960"/>
    <n v="8"/>
    <n v="1"/>
    <n v="117.24"/>
    <n v="21427700000000"/>
    <n v="78.5"/>
    <n v="9.6"/>
    <n v="36.6"/>
    <n v="328239523"/>
    <d v="1960-08-01T00:00:00"/>
    <d v="2025-04-03T00:00:00"/>
    <x v="181"/>
  </r>
  <r>
    <n v="195"/>
    <x v="7"/>
    <x v="187"/>
    <x v="1"/>
    <s v="New York"/>
    <s v="Candy, pet food"/>
    <x v="7"/>
    <x v="0"/>
    <x v="1"/>
    <s v="Mars"/>
    <s v="Valerie"/>
    <n v="9600"/>
    <n v="1959"/>
    <n v="1"/>
    <n v="26"/>
    <n v="117.24"/>
    <n v="21427700000000"/>
    <n v="78.5"/>
    <n v="9.6"/>
    <n v="36.6"/>
    <n v="328239523"/>
    <d v="1959-01-26T00:00:00"/>
    <d v="2025-04-03T00:00:00"/>
    <x v="182"/>
  </r>
  <r>
    <n v="195"/>
    <x v="7"/>
    <x v="188"/>
    <x v="1"/>
    <s v="Philadelphia"/>
    <s v="Candy, pet food"/>
    <x v="7"/>
    <x v="0"/>
    <x v="1"/>
    <s v="Mars"/>
    <s v="Victoria"/>
    <n v="9600"/>
    <n v="1956"/>
    <n v="12"/>
    <n v="15"/>
    <n v="117.24"/>
    <n v="21427700000000"/>
    <n v="78.5"/>
    <n v="9.6"/>
    <n v="36.6"/>
    <n v="328239523"/>
    <d v="1956-12-15T00:00:00"/>
    <d v="2025-04-03T00:00:00"/>
    <x v="183"/>
  </r>
  <r>
    <n v="202"/>
    <x v="3"/>
    <x v="189"/>
    <x v="0"/>
    <s v="Paris"/>
    <s v="Investments"/>
    <x v="3"/>
    <x v="0"/>
    <x v="0"/>
    <s v="Bolloré"/>
    <s v="Vincent"/>
    <n v="9500"/>
    <n v="1952"/>
    <n v="4"/>
    <n v="1"/>
    <n v="110.05"/>
    <n v="2715518274227"/>
    <n v="82.5"/>
    <n v="24.2"/>
    <n v="60.7"/>
    <n v="67059887"/>
    <d v="1952-04-01T00:00:00"/>
    <d v="2025-04-03T00:00:00"/>
    <x v="184"/>
  </r>
  <r>
    <n v="202"/>
    <x v="6"/>
    <x v="190"/>
    <x v="6"/>
    <s v="Vancouver"/>
    <s v="Diversified"/>
    <x v="6"/>
    <x v="1"/>
    <x v="0"/>
    <s v="Pattison"/>
    <s v="Jim"/>
    <n v="9500"/>
    <n v="1928"/>
    <n v="10"/>
    <n v="1"/>
    <n v="116.76"/>
    <n v="1736425629520"/>
    <n v="81.900000000000006"/>
    <n v="12.8"/>
    <n v="24.5"/>
    <n v="36991981"/>
    <d v="1928-10-01T00:00:00"/>
    <d v="2025-04-03T00:00:00"/>
    <x v="185"/>
  </r>
  <r>
    <n v="204"/>
    <x v="13"/>
    <x v="191"/>
    <x v="8"/>
    <s v="Gstaad"/>
    <s v="Biotech, investments"/>
    <x v="13"/>
    <x v="0"/>
    <x v="0"/>
    <s v="Bertarelli"/>
    <s v="Ernesto"/>
    <n v="9400"/>
    <n v="1965"/>
    <n v="9"/>
    <n v="22"/>
    <n v="99.55"/>
    <n v="703082435360"/>
    <n v="83.6"/>
    <n v="10.1"/>
    <n v="28.8"/>
    <n v="8574832"/>
    <d v="1965-09-22T00:00:00"/>
    <d v="2025-04-03T00:00:00"/>
    <x v="186"/>
  </r>
  <r>
    <n v="204"/>
    <x v="2"/>
    <x v="192"/>
    <x v="5"/>
    <s v="Beijing"/>
    <s v="Food delivery"/>
    <x v="2"/>
    <x v="1"/>
    <x v="0"/>
    <s v="Wang"/>
    <s v="Xing"/>
    <n v="9400"/>
    <n v="1979"/>
    <n v="2"/>
    <n v="18"/>
    <n v="125.08"/>
    <n v="19910000000000"/>
    <n v="77"/>
    <n v="9.4"/>
    <n v="59.2"/>
    <n v="1397715000"/>
    <d v="1979-02-18T00:00:00"/>
    <d v="2025-04-03T00:00:00"/>
    <x v="187"/>
  </r>
  <r>
    <n v="206"/>
    <x v="2"/>
    <x v="193"/>
    <x v="1"/>
    <s v="San Francisco"/>
    <s v="Airbnb"/>
    <x v="2"/>
    <x v="1"/>
    <x v="0"/>
    <s v="Chesky"/>
    <s v="Brian"/>
    <n v="9300"/>
    <n v="1981"/>
    <n v="8"/>
    <n v="29"/>
    <n v="117.24"/>
    <n v="21427700000000"/>
    <n v="78.5"/>
    <n v="9.6"/>
    <n v="36.6"/>
    <n v="328239523"/>
    <d v="1981-08-29T00:00:00"/>
    <d v="2025-04-03T00:00:00"/>
    <x v="188"/>
  </r>
  <r>
    <n v="206"/>
    <x v="10"/>
    <x v="194"/>
    <x v="12"/>
    <s v="Gloucestershire"/>
    <s v="Vacuums"/>
    <x v="10"/>
    <x v="1"/>
    <x v="0"/>
    <s v="Dyson"/>
    <s v="James"/>
    <n v="9300"/>
    <n v="1947"/>
    <n v="5"/>
    <n v="2"/>
    <n v="119.62"/>
    <n v="2827113184696"/>
    <n v="81.3"/>
    <n v="25.5"/>
    <n v="30.6"/>
    <n v="66834405"/>
    <d v="1947-05-02T00:00:00"/>
    <d v="2025-04-03T00:00:00"/>
    <x v="189"/>
  </r>
  <r>
    <n v="208"/>
    <x v="6"/>
    <x v="195"/>
    <x v="16"/>
    <s v="Moscow"/>
    <s v="Steel, investments"/>
    <x v="6"/>
    <x v="1"/>
    <x v="0"/>
    <s v="Abramovich"/>
    <s v="Roman"/>
    <n v="9200"/>
    <n v="1966"/>
    <n v="10"/>
    <n v="24"/>
    <n v="180.75"/>
    <n v="1699876578871"/>
    <n v="72.7"/>
    <n v="11.4"/>
    <n v="46.2"/>
    <n v="144373535"/>
    <d v="1966-10-24T00:00:00"/>
    <d v="2025-04-03T00:00:00"/>
    <x v="190"/>
  </r>
  <r>
    <n v="208"/>
    <x v="6"/>
    <x v="196"/>
    <x v="19"/>
    <s v="Stockholm"/>
    <s v="Diversified"/>
    <x v="6"/>
    <x v="0"/>
    <x v="1"/>
    <s v="Ax:son Johnson"/>
    <s v="Antonia"/>
    <n v="9200"/>
    <n v="1943"/>
    <n v="9"/>
    <n v="6"/>
    <n v="110.51"/>
    <n v="530832908738"/>
    <n v="82.5"/>
    <n v="27.9"/>
    <n v="49.1"/>
    <n v="10285453"/>
    <d v="1943-09-06T00:00:00"/>
    <d v="2025-04-03T00:00:00"/>
    <x v="191"/>
  </r>
  <r>
    <n v="208"/>
    <x v="12"/>
    <x v="197"/>
    <x v="18"/>
    <s v="Prague"/>
    <s v="Energy, investments"/>
    <x v="12"/>
    <x v="1"/>
    <x v="0"/>
    <s v="Kretinsky"/>
    <s v="Daniel"/>
    <n v="9200"/>
    <n v="1975"/>
    <n v="7"/>
    <n v="9"/>
    <n v="116.48"/>
    <n v="246489245495"/>
    <n v="79"/>
    <n v="14.9"/>
    <n v="46.1"/>
    <n v="10669709"/>
    <d v="1975-07-09T00:00:00"/>
    <d v="2025-04-03T00:00:00"/>
    <x v="192"/>
  </r>
  <r>
    <n v="208"/>
    <x v="4"/>
    <x v="198"/>
    <x v="1"/>
    <s v="Elizabeth"/>
    <s v="Cable television"/>
    <x v="4"/>
    <x v="1"/>
    <x v="0"/>
    <s v="Malone"/>
    <s v="John"/>
    <n v="9200"/>
    <n v="1941"/>
    <n v="3"/>
    <n v="7"/>
    <n v="117.24"/>
    <n v="21427700000000"/>
    <n v="78.5"/>
    <n v="9.6"/>
    <n v="36.6"/>
    <n v="328239523"/>
    <d v="1941-03-07T00:00:00"/>
    <d v="2025-04-03T00:00:00"/>
    <x v="193"/>
  </r>
  <r>
    <n v="208"/>
    <x v="2"/>
    <x v="199"/>
    <x v="3"/>
    <s v="Bangalore"/>
    <s v="Software services"/>
    <x v="2"/>
    <x v="0"/>
    <x v="0"/>
    <s v="Premji"/>
    <s v="Azim"/>
    <n v="9200"/>
    <n v="1945"/>
    <n v="7"/>
    <n v="24"/>
    <n v="180.44"/>
    <n v="2611000000000"/>
    <n v="69.400000000000006"/>
    <n v="11.2"/>
    <n v="49.7"/>
    <n v="1366417754"/>
    <d v="1945-07-24T00:00:00"/>
    <d v="2025-04-03T00:00:00"/>
    <x v="194"/>
  </r>
  <r>
    <n v="208"/>
    <x v="3"/>
    <x v="200"/>
    <x v="1"/>
    <s v="Woodside"/>
    <s v="Discount brokerage"/>
    <x v="3"/>
    <x v="1"/>
    <x v="0"/>
    <s v="Schwab"/>
    <s v="Charles"/>
    <n v="9200"/>
    <n v="1937"/>
    <n v="7"/>
    <n v="29"/>
    <n v="117.24"/>
    <n v="21427700000000"/>
    <n v="78.5"/>
    <n v="9.6"/>
    <n v="36.6"/>
    <n v="328239523"/>
    <d v="1937-07-29T00:00:00"/>
    <d v="2025-04-03T00:00:00"/>
    <x v="195"/>
  </r>
  <r>
    <n v="208"/>
    <x v="0"/>
    <x v="201"/>
    <x v="1"/>
    <s v="Beverly Hills"/>
    <s v="Hardware stores"/>
    <x v="0"/>
    <x v="1"/>
    <x v="0"/>
    <s v="Smidt"/>
    <s v="Eric"/>
    <n v="9200"/>
    <n v="1960"/>
    <n v="1"/>
    <n v="1"/>
    <n v="117.24"/>
    <n v="21427700000000"/>
    <n v="78.5"/>
    <n v="9.6"/>
    <n v="36.6"/>
    <n v="328239523"/>
    <d v="1960-01-01T00:00:00"/>
    <d v="2025-04-03T00:00:00"/>
    <x v="196"/>
  </r>
  <r>
    <n v="215"/>
    <x v="2"/>
    <x v="202"/>
    <x v="1"/>
    <s v="Palo Alto"/>
    <s v="Google"/>
    <x v="2"/>
    <x v="1"/>
    <x v="0"/>
    <s v="Cheriton"/>
    <s v="David"/>
    <n v="9000"/>
    <n v="1951"/>
    <n v="3"/>
    <n v="29"/>
    <n v="117.24"/>
    <n v="21427700000000"/>
    <n v="78.5"/>
    <n v="9.6"/>
    <n v="36.6"/>
    <n v="328239523"/>
    <d v="1951-03-29T00:00:00"/>
    <d v="2025-04-03T00:00:00"/>
    <x v="197"/>
  </r>
  <r>
    <n v="215"/>
    <x v="11"/>
    <x v="203"/>
    <x v="8"/>
    <s v="Ruschlikon"/>
    <s v="Mining"/>
    <x v="11"/>
    <x v="1"/>
    <x v="0"/>
    <s v="Glasenberg"/>
    <s v="Ivan"/>
    <n v="9000"/>
    <n v="1957"/>
    <n v="1"/>
    <n v="7"/>
    <n v="99.55"/>
    <n v="703082435360"/>
    <n v="83.6"/>
    <n v="10.1"/>
    <n v="28.8"/>
    <n v="8574832"/>
    <d v="1957-01-07T00:00:00"/>
    <d v="2025-04-03T00:00:00"/>
    <x v="198"/>
  </r>
  <r>
    <n v="215"/>
    <x v="15"/>
    <x v="204"/>
    <x v="7"/>
    <s v="Hamburg"/>
    <s v="Real estate"/>
    <x v="15"/>
    <x v="0"/>
    <x v="0"/>
    <s v="Otto"/>
    <s v="Alexander"/>
    <n v="9000"/>
    <n v="1967"/>
    <n v="7"/>
    <n v="7"/>
    <n v="112.85"/>
    <n v="3845630030824"/>
    <n v="80.900000000000006"/>
    <n v="11.5"/>
    <n v="48.8"/>
    <n v="83132799"/>
    <d v="1967-07-07T00:00:00"/>
    <d v="2025-04-03T00:00:00"/>
    <x v="199"/>
  </r>
  <r>
    <n v="215"/>
    <x v="7"/>
    <x v="205"/>
    <x v="6"/>
    <s v="Vancouver"/>
    <s v="Alcoholic beverages"/>
    <x v="7"/>
    <x v="1"/>
    <x v="0"/>
    <s v="von Mandl"/>
    <s v="Anthony"/>
    <n v="9000"/>
    <n v="1950"/>
    <n v="3"/>
    <n v="10"/>
    <n v="116.76"/>
    <n v="1736425629520"/>
    <n v="81.900000000000006"/>
    <n v="12.8"/>
    <n v="24.5"/>
    <n v="36991981"/>
    <d v="1950-03-10T00:00:00"/>
    <d v="2025-04-03T00:00:00"/>
    <x v="200"/>
  </r>
  <r>
    <n v="215"/>
    <x v="10"/>
    <x v="206"/>
    <x v="5"/>
    <s v="Changzhou"/>
    <s v="Hydraulic machinery"/>
    <x v="10"/>
    <x v="1"/>
    <x v="0"/>
    <s v="Wang"/>
    <s v="Liping"/>
    <n v="9000"/>
    <n v="1966"/>
    <n v="2"/>
    <n v="24"/>
    <n v="125.08"/>
    <n v="19910000000000"/>
    <n v="77"/>
    <n v="9.4"/>
    <n v="59.2"/>
    <n v="1397715000"/>
    <d v="1966-02-24T00:00:00"/>
    <d v="2025-04-03T00:00:00"/>
    <x v="201"/>
  </r>
  <r>
    <n v="220"/>
    <x v="7"/>
    <x v="207"/>
    <x v="12"/>
    <s v="London"/>
    <s v="Packaging"/>
    <x v="7"/>
    <x v="0"/>
    <x v="0"/>
    <s v="Rausing"/>
    <s v="Finn"/>
    <n v="8900"/>
    <n v="1955"/>
    <n v="1"/>
    <n v="1"/>
    <n v="119.62"/>
    <n v="2827113184696"/>
    <n v="81.3"/>
    <n v="25.5"/>
    <n v="30.6"/>
    <n v="66834405"/>
    <d v="1955-01-01T00:00:00"/>
    <d v="2025-04-03T00:00:00"/>
    <x v="105"/>
  </r>
  <r>
    <n v="220"/>
    <x v="7"/>
    <x v="208"/>
    <x v="12"/>
    <s v="Surrey"/>
    <s v="Packaging"/>
    <x v="7"/>
    <x v="0"/>
    <x v="0"/>
    <s v="Rausing"/>
    <s v="Jorn"/>
    <n v="8900"/>
    <n v="1960"/>
    <n v="1"/>
    <n v="1"/>
    <n v="119.62"/>
    <n v="2827113184696"/>
    <n v="81.3"/>
    <n v="25.5"/>
    <n v="30.6"/>
    <n v="66834405"/>
    <d v="1960-01-01T00:00:00"/>
    <d v="2025-04-03T00:00:00"/>
    <x v="196"/>
  </r>
  <r>
    <n v="220"/>
    <x v="7"/>
    <x v="209"/>
    <x v="12"/>
    <s v="Newmarket"/>
    <s v="Packaging"/>
    <x v="7"/>
    <x v="0"/>
    <x v="1"/>
    <s v="Rausing"/>
    <s v="Kirsten"/>
    <n v="8900"/>
    <n v="1952"/>
    <n v="6"/>
    <n v="6"/>
    <n v="119.62"/>
    <n v="2827113184696"/>
    <n v="81.3"/>
    <n v="25.5"/>
    <n v="30.6"/>
    <n v="66834405"/>
    <d v="1952-06-06T00:00:00"/>
    <d v="2025-04-03T00:00:00"/>
    <x v="202"/>
  </r>
  <r>
    <n v="223"/>
    <x v="0"/>
    <x v="210"/>
    <x v="16"/>
    <s v="Moscow region"/>
    <s v="Ecommerce"/>
    <x v="0"/>
    <x v="1"/>
    <x v="1"/>
    <s v="Bakalchuk"/>
    <s v="Tatyana"/>
    <n v="8800"/>
    <n v="1975"/>
    <n v="10"/>
    <n v="16"/>
    <n v="180.75"/>
    <n v="1699876578871"/>
    <n v="72.7"/>
    <n v="11.4"/>
    <n v="46.2"/>
    <n v="144373535"/>
    <d v="1975-10-16T00:00:00"/>
    <d v="2025-04-03T00:00:00"/>
    <x v="203"/>
  </r>
  <r>
    <n v="223"/>
    <x v="2"/>
    <x v="211"/>
    <x v="1"/>
    <s v="Woodside"/>
    <s v="Venture capital"/>
    <x v="2"/>
    <x v="1"/>
    <x v="0"/>
    <s v="Doerr"/>
    <s v="John"/>
    <n v="8800"/>
    <n v="1951"/>
    <n v="6"/>
    <n v="29"/>
    <n v="117.24"/>
    <n v="21427700000000"/>
    <n v="78.5"/>
    <n v="9.6"/>
    <n v="36.6"/>
    <n v="328239523"/>
    <d v="1951-06-29T00:00:00"/>
    <d v="2025-04-03T00:00:00"/>
    <x v="204"/>
  </r>
  <r>
    <n v="223"/>
    <x v="2"/>
    <x v="212"/>
    <x v="5"/>
    <s v="Beijing"/>
    <s v="E-commerce"/>
    <x v="2"/>
    <x v="1"/>
    <x v="0"/>
    <s v="Liu"/>
    <s v="Richard"/>
    <n v="8800"/>
    <n v="1974"/>
    <n v="3"/>
    <n v="10"/>
    <n v="125.08"/>
    <n v="19910000000000"/>
    <n v="77"/>
    <n v="9.4"/>
    <n v="59.2"/>
    <n v="1397715000"/>
    <d v="1974-03-10T00:00:00"/>
    <d v="2025-04-03T00:00:00"/>
    <x v="205"/>
  </r>
  <r>
    <n v="223"/>
    <x v="2"/>
    <x v="213"/>
    <x v="1"/>
    <s v="San Francisco"/>
    <s v="Facebook"/>
    <x v="2"/>
    <x v="1"/>
    <x v="0"/>
    <s v="Moskovitz"/>
    <s v="Dustin"/>
    <n v="8800"/>
    <n v="1984"/>
    <n v="5"/>
    <n v="22"/>
    <n v="117.24"/>
    <n v="21427700000000"/>
    <n v="78.5"/>
    <n v="9.6"/>
    <n v="36.6"/>
    <n v="328239523"/>
    <d v="1984-05-22T00:00:00"/>
    <d v="2025-04-03T00:00:00"/>
    <x v="206"/>
  </r>
  <r>
    <n v="223"/>
    <x v="2"/>
    <x v="214"/>
    <x v="1"/>
    <s v="Honolulu"/>
    <s v="EBay, PayPal"/>
    <x v="2"/>
    <x v="1"/>
    <x v="0"/>
    <s v="Omidyar"/>
    <s v="Pierre"/>
    <n v="8800"/>
    <n v="1967"/>
    <n v="6"/>
    <n v="21"/>
    <n v="117.24"/>
    <n v="21427700000000"/>
    <n v="78.5"/>
    <n v="9.6"/>
    <n v="36.6"/>
    <n v="328239523"/>
    <d v="1967-06-21T00:00:00"/>
    <d v="2025-04-03T00:00:00"/>
    <x v="207"/>
  </r>
  <r>
    <n v="223"/>
    <x v="12"/>
    <x v="215"/>
    <x v="5"/>
    <s v="Ningde"/>
    <s v="Batteries"/>
    <x v="12"/>
    <x v="1"/>
    <x v="0"/>
    <s v="Pei"/>
    <s v="Zhenhua"/>
    <n v="8800"/>
    <n v="1959"/>
    <n v="1"/>
    <n v="1"/>
    <n v="125.08"/>
    <n v="19910000000000"/>
    <n v="77"/>
    <n v="9.4"/>
    <n v="59.2"/>
    <n v="1397715000"/>
    <d v="1959-01-01T00:00:00"/>
    <d v="2025-04-03T00:00:00"/>
    <x v="208"/>
  </r>
  <r>
    <n v="223"/>
    <x v="12"/>
    <x v="216"/>
    <x v="12"/>
    <s v="London"/>
    <s v="Oil"/>
    <x v="12"/>
    <x v="0"/>
    <x v="1"/>
    <s v="Perrodo"/>
    <s v="Carrie"/>
    <n v="8800"/>
    <n v="1951"/>
    <n v="1"/>
    <n v="1"/>
    <n v="119.62"/>
    <n v="2827113184696"/>
    <n v="81.3"/>
    <n v="25.5"/>
    <n v="30.6"/>
    <n v="66834405"/>
    <d v="1951-01-01T00:00:00"/>
    <d v="2025-04-03T00:00:00"/>
    <x v="96"/>
  </r>
  <r>
    <n v="230"/>
    <x v="10"/>
    <x v="217"/>
    <x v="5"/>
    <s v="Wujiang"/>
    <s v="Chemicals"/>
    <x v="10"/>
    <x v="1"/>
    <x v="0"/>
    <s v="Chen"/>
    <s v="Jianhua"/>
    <n v="8700"/>
    <n v="1971"/>
    <n v="1"/>
    <n v="1"/>
    <n v="125.08"/>
    <n v="19910000000000"/>
    <n v="77"/>
    <n v="9.4"/>
    <n v="59.2"/>
    <n v="1397715000"/>
    <d v="1971-01-01T00:00:00"/>
    <d v="2025-04-03T00:00:00"/>
    <x v="209"/>
  </r>
  <r>
    <n v="230"/>
    <x v="0"/>
    <x v="218"/>
    <x v="7"/>
    <s v="Hamburg"/>
    <s v="Retail, real estate"/>
    <x v="0"/>
    <x v="0"/>
    <x v="0"/>
    <s v="Otto"/>
    <s v="Michael"/>
    <n v="8700"/>
    <n v="1943"/>
    <n v="4"/>
    <n v="12"/>
    <n v="112.85"/>
    <n v="3845630030824"/>
    <n v="80.900000000000006"/>
    <n v="11.5"/>
    <n v="48.8"/>
    <n v="83132799"/>
    <d v="1943-04-12T00:00:00"/>
    <d v="2025-04-03T00:00:00"/>
    <x v="210"/>
  </r>
  <r>
    <n v="232"/>
    <x v="3"/>
    <x v="219"/>
    <x v="1"/>
    <s v="New York"/>
    <s v="Private equity"/>
    <x v="3"/>
    <x v="1"/>
    <x v="0"/>
    <s v="Black"/>
    <s v="Leon"/>
    <n v="8600"/>
    <n v="1951"/>
    <n v="7"/>
    <n v="31"/>
    <n v="117.24"/>
    <n v="21427700000000"/>
    <n v="78.5"/>
    <n v="9.6"/>
    <n v="36.6"/>
    <n v="328239523"/>
    <d v="1951-07-31T00:00:00"/>
    <d v="2025-04-03T00:00:00"/>
    <x v="211"/>
  </r>
  <r>
    <n v="232"/>
    <x v="3"/>
    <x v="220"/>
    <x v="29"/>
    <s v="Auckland"/>
    <s v="Investments"/>
    <x v="3"/>
    <x v="1"/>
    <x v="0"/>
    <s v="Hart"/>
    <s v="Graeme"/>
    <n v="8600"/>
    <n v="1955"/>
    <n v="6"/>
    <n v="6"/>
    <n v="114.24"/>
    <n v="206928765544"/>
    <n v="81.900000000000006"/>
    <n v="29"/>
    <n v="34.6"/>
    <n v="4841000"/>
    <d v="1955-06-06T00:00:00"/>
    <d v="2025-04-03T00:00:00"/>
    <x v="212"/>
  </r>
  <r>
    <n v="232"/>
    <x v="7"/>
    <x v="221"/>
    <x v="3"/>
    <s v="Delhi"/>
    <s v="Soft drinks, fast food"/>
    <x v="7"/>
    <x v="0"/>
    <x v="0"/>
    <s v="Jaipuria"/>
    <s v="Ravi"/>
    <n v="8600"/>
    <n v="1954"/>
    <n v="11"/>
    <n v="28"/>
    <n v="180.44"/>
    <n v="2611000000000"/>
    <n v="69.400000000000006"/>
    <n v="11.2"/>
    <n v="49.7"/>
    <n v="1366417754"/>
    <d v="1954-11-28T00:00:00"/>
    <d v="2025-04-03T00:00:00"/>
    <x v="213"/>
  </r>
  <r>
    <n v="232"/>
    <x v="2"/>
    <x v="222"/>
    <x v="7"/>
    <s v="Heidelberg"/>
    <s v="Software"/>
    <x v="2"/>
    <x v="1"/>
    <x v="0"/>
    <s v="Plattner"/>
    <s v="Hasso"/>
    <n v="8600"/>
    <n v="1944"/>
    <n v="1"/>
    <n v="21"/>
    <n v="112.85"/>
    <n v="3845630030824"/>
    <n v="80.900000000000006"/>
    <n v="11.5"/>
    <n v="48.8"/>
    <n v="83132799"/>
    <d v="1944-01-21T00:00:00"/>
    <d v="2025-04-03T00:00:00"/>
    <x v="214"/>
  </r>
  <r>
    <n v="232"/>
    <x v="7"/>
    <x v="223"/>
    <x v="8"/>
    <s v="St. Gallen"/>
    <s v="Beer"/>
    <x v="7"/>
    <x v="1"/>
    <x v="0"/>
    <s v="Sicupira"/>
    <s v="Carlos Alberto"/>
    <n v="8600"/>
    <n v="1948"/>
    <n v="1"/>
    <n v="1"/>
    <n v="99.55"/>
    <n v="703082435360"/>
    <n v="83.6"/>
    <n v="10.1"/>
    <n v="28.8"/>
    <n v="8574832"/>
    <d v="1948-01-01T00:00:00"/>
    <d v="2025-04-03T00:00:00"/>
    <x v="215"/>
  </r>
  <r>
    <n v="232"/>
    <x v="15"/>
    <x v="224"/>
    <x v="30"/>
    <s v="Manila"/>
    <s v="Real estate"/>
    <x v="15"/>
    <x v="1"/>
    <x v="0"/>
    <s v="Villar"/>
    <s v="Manuel"/>
    <n v="8600"/>
    <n v="1949"/>
    <n v="12"/>
    <n v="13"/>
    <n v="129.61000000000001"/>
    <n v="376795508680"/>
    <n v="71.099999999999994"/>
    <n v="14"/>
    <n v="43.1"/>
    <n v="108116615"/>
    <d v="1949-12-13T00:00:00"/>
    <d v="2025-04-03T00:00:00"/>
    <x v="216"/>
  </r>
  <r>
    <n v="232"/>
    <x v="2"/>
    <x v="225"/>
    <x v="1"/>
    <s v="Palo Alto"/>
    <s v="Google"/>
    <x v="2"/>
    <x v="1"/>
    <x v="0"/>
    <s v="von Bechtolsheim"/>
    <s v="Andreas"/>
    <n v="8600"/>
    <n v="1955"/>
    <n v="9"/>
    <n v="30"/>
    <n v="117.24"/>
    <n v="21427700000000"/>
    <n v="78.5"/>
    <n v="9.6"/>
    <n v="36.6"/>
    <n v="328239523"/>
    <d v="1955-09-30T00:00:00"/>
    <d v="2025-04-03T00:00:00"/>
    <x v="217"/>
  </r>
  <r>
    <n v="239"/>
    <x v="3"/>
    <x v="226"/>
    <x v="1"/>
    <s v="New York"/>
    <s v="Investments"/>
    <x v="3"/>
    <x v="1"/>
    <x v="0"/>
    <s v="Coleman"/>
    <s v="Chase"/>
    <n v="8500"/>
    <n v="1975"/>
    <n v="6"/>
    <n v="21"/>
    <n v="117.24"/>
    <n v="21427700000000"/>
    <n v="78.5"/>
    <n v="9.6"/>
    <n v="36.6"/>
    <n v="328239523"/>
    <d v="1975-06-21T00:00:00"/>
    <d v="2025-04-03T00:00:00"/>
    <x v="218"/>
  </r>
  <r>
    <n v="239"/>
    <x v="0"/>
    <x v="227"/>
    <x v="1"/>
    <s v="Electra"/>
    <s v="Walmart"/>
    <x v="0"/>
    <x v="0"/>
    <x v="1"/>
    <s v="Kroenke"/>
    <s v="Ann Walton"/>
    <n v="8500"/>
    <n v="1948"/>
    <n v="12"/>
    <n v="18"/>
    <n v="117.24"/>
    <n v="21427700000000"/>
    <n v="78.5"/>
    <n v="9.6"/>
    <n v="36.6"/>
    <n v="328239523"/>
    <d v="1948-12-18T00:00:00"/>
    <d v="2025-04-03T00:00:00"/>
    <x v="219"/>
  </r>
  <r>
    <n v="239"/>
    <x v="10"/>
    <x v="228"/>
    <x v="5"/>
    <s v="Xi'an"/>
    <s v="Solar wafers and modules"/>
    <x v="10"/>
    <x v="1"/>
    <x v="0"/>
    <s v="Li"/>
    <s v="Zhenguo"/>
    <n v="8500"/>
    <n v="1968"/>
    <n v="1"/>
    <n v="1"/>
    <n v="125.08"/>
    <n v="19910000000000"/>
    <n v="77"/>
    <n v="9.4"/>
    <n v="59.2"/>
    <n v="1397715000"/>
    <d v="1968-01-01T00:00:00"/>
    <d v="2025-04-03T00:00:00"/>
    <x v="220"/>
  </r>
  <r>
    <n v="242"/>
    <x v="4"/>
    <x v="229"/>
    <x v="1"/>
    <s v="Atlanta"/>
    <s v="Media, automotive"/>
    <x v="4"/>
    <x v="0"/>
    <x v="0"/>
    <s v="Kennedy"/>
    <s v="Jim"/>
    <n v="8400"/>
    <n v="1947"/>
    <n v="11"/>
    <n v="29"/>
    <n v="117.24"/>
    <n v="21427700000000"/>
    <n v="78.5"/>
    <n v="9.6"/>
    <n v="36.6"/>
    <n v="328239523"/>
    <d v="1947-11-29T00:00:00"/>
    <d v="2025-04-03T00:00:00"/>
    <x v="221"/>
  </r>
  <r>
    <n v="242"/>
    <x v="11"/>
    <x v="230"/>
    <x v="25"/>
    <s v="Johannesburg"/>
    <s v="Diamonds"/>
    <x v="11"/>
    <x v="0"/>
    <x v="0"/>
    <s v="Oppenheimer"/>
    <s v="Nicky"/>
    <n v="8400"/>
    <n v="1945"/>
    <n v="6"/>
    <n v="8"/>
    <n v="158.93"/>
    <n v="351431649241"/>
    <n v="63.9"/>
    <n v="27.5"/>
    <n v="29.2"/>
    <n v="58558270"/>
    <d v="1945-06-08T00:00:00"/>
    <d v="2025-04-03T00:00:00"/>
    <x v="222"/>
  </r>
  <r>
    <n v="242"/>
    <x v="4"/>
    <x v="231"/>
    <x v="13"/>
    <s v="New South Wales"/>
    <s v="Media, automotive"/>
    <x v="4"/>
    <x v="0"/>
    <x v="1"/>
    <s v="Parry-Okeden"/>
    <s v="Blair"/>
    <n v="8400"/>
    <n v="1950"/>
    <n v="5"/>
    <n v="21"/>
    <n v="119.8"/>
    <n v="1392680589329"/>
    <n v="82.7"/>
    <n v="23"/>
    <n v="47.4"/>
    <n v="25766605"/>
    <d v="1950-05-21T00:00:00"/>
    <d v="2025-04-03T00:00:00"/>
    <x v="223"/>
  </r>
  <r>
    <n v="242"/>
    <x v="11"/>
    <x v="232"/>
    <x v="5"/>
    <s v="Binzhou"/>
    <s v="Aluminum products"/>
    <x v="11"/>
    <x v="0"/>
    <x v="1"/>
    <s v="Zheng"/>
    <s v="Shuliang"/>
    <n v="8400"/>
    <n v="1946"/>
    <n v="1"/>
    <n v="1"/>
    <n v="125.08"/>
    <n v="19910000000000"/>
    <n v="77"/>
    <n v="9.4"/>
    <n v="59.2"/>
    <n v="1397715000"/>
    <d v="1946-01-01T00:00:00"/>
    <d v="2025-04-03T00:00:00"/>
    <x v="224"/>
  </r>
  <r>
    <n v="246"/>
    <x v="0"/>
    <x v="233"/>
    <x v="1"/>
    <s v="Springfield"/>
    <s v="Sporting goods retail"/>
    <x v="0"/>
    <x v="1"/>
    <x v="0"/>
    <s v="Morris"/>
    <s v="John"/>
    <n v="8300"/>
    <n v="1948"/>
    <n v="3"/>
    <n v="19"/>
    <n v="117.24"/>
    <n v="21427700000000"/>
    <n v="78.5"/>
    <n v="9.6"/>
    <n v="36.6"/>
    <n v="328239523"/>
    <d v="1948-03-19T00:00:00"/>
    <d v="2025-04-03T00:00:00"/>
    <x v="225"/>
  </r>
  <r>
    <n v="249"/>
    <x v="12"/>
    <x v="234"/>
    <x v="16"/>
    <s v="Moscow"/>
    <s v="Oil, banking, telecom"/>
    <x v="12"/>
    <x v="1"/>
    <x v="0"/>
    <s v="Khan"/>
    <s v="German"/>
    <n v="8200"/>
    <n v="1961"/>
    <n v="10"/>
    <n v="24"/>
    <n v="180.75"/>
    <n v="1699876578871"/>
    <n v="72.7"/>
    <n v="11.4"/>
    <n v="46.2"/>
    <n v="144373535"/>
    <d v="1961-10-24T00:00:00"/>
    <d v="2025-04-03T00:00:00"/>
    <x v="226"/>
  </r>
  <r>
    <n v="249"/>
    <x v="6"/>
    <x v="235"/>
    <x v="22"/>
    <s v="Lagos"/>
    <s v="Cement, sugar"/>
    <x v="6"/>
    <x v="0"/>
    <x v="0"/>
    <s v="Rabiu"/>
    <s v="Abdulsamad"/>
    <n v="8200"/>
    <n v="1960"/>
    <n v="8"/>
    <n v="4"/>
    <n v="267.51"/>
    <n v="448120428859"/>
    <n v="54.3"/>
    <n v="1.5"/>
    <n v="34.799999999999997"/>
    <n v="200963599"/>
    <d v="1960-08-04T00:00:00"/>
    <d v="2025-04-03T00:00:00"/>
    <x v="227"/>
  </r>
  <r>
    <n v="249"/>
    <x v="3"/>
    <x v="236"/>
    <x v="1"/>
    <s v="Atherton"/>
    <s v="Private equity"/>
    <x v="3"/>
    <x v="1"/>
    <x v="0"/>
    <s v="Roberts"/>
    <s v="George"/>
    <n v="8200"/>
    <n v="1943"/>
    <n v="9"/>
    <n v="14"/>
    <n v="117.24"/>
    <n v="21427700000000"/>
    <n v="78.5"/>
    <n v="9.6"/>
    <n v="36.6"/>
    <n v="328239523"/>
    <d v="1943-09-14T00:00:00"/>
    <d v="2025-04-03T00:00:00"/>
    <x v="228"/>
  </r>
  <r>
    <n v="249"/>
    <x v="15"/>
    <x v="237"/>
    <x v="3"/>
    <s v="Delhi"/>
    <s v="Real estate"/>
    <x v="15"/>
    <x v="0"/>
    <x v="0"/>
    <s v="Singh"/>
    <s v="Kushal Pal"/>
    <n v="8200"/>
    <n v="1931"/>
    <n v="8"/>
    <n v="15"/>
    <n v="180.44"/>
    <n v="2611000000000"/>
    <n v="69.400000000000006"/>
    <n v="11.2"/>
    <n v="49.7"/>
    <n v="1366417754"/>
    <d v="1931-08-15T00:00:00"/>
    <d v="2025-04-03T00:00:00"/>
    <x v="229"/>
  </r>
  <r>
    <n v="249"/>
    <x v="15"/>
    <x v="238"/>
    <x v="5"/>
    <s v="Beijing"/>
    <s v="Real estate"/>
    <x v="15"/>
    <x v="1"/>
    <x v="0"/>
    <s v="Wang"/>
    <s v="Jianlin"/>
    <n v="8200"/>
    <n v="1954"/>
    <n v="10"/>
    <n v="1"/>
    <n v="125.08"/>
    <n v="19910000000000"/>
    <n v="77"/>
    <n v="9.4"/>
    <n v="59.2"/>
    <n v="1397715000"/>
    <d v="1954-10-01T00:00:00"/>
    <d v="2025-04-03T00:00:00"/>
    <x v="230"/>
  </r>
  <r>
    <n v="249"/>
    <x v="15"/>
    <x v="239"/>
    <x v="5"/>
    <s v="Foshan"/>
    <s v="Real estate"/>
    <x v="15"/>
    <x v="0"/>
    <x v="1"/>
    <s v="Yang"/>
    <s v="Huiyan"/>
    <n v="8200"/>
    <n v="1981"/>
    <n v="9"/>
    <n v="27"/>
    <n v="125.08"/>
    <n v="19910000000000"/>
    <n v="77"/>
    <n v="9.4"/>
    <n v="59.2"/>
    <n v="1397715000"/>
    <d v="1981-09-27T00:00:00"/>
    <d v="2025-04-03T00:00:00"/>
    <x v="231"/>
  </r>
  <r>
    <n v="256"/>
    <x v="6"/>
    <x v="240"/>
    <x v="0"/>
    <s v="Paris"/>
    <s v="Diversified"/>
    <x v="6"/>
    <x v="0"/>
    <x v="0"/>
    <s v="Dassault"/>
    <s v="Laurent"/>
    <n v="8100"/>
    <n v="1953"/>
    <n v="7"/>
    <n v="7"/>
    <n v="110.05"/>
    <n v="2715518274227"/>
    <n v="82.5"/>
    <n v="24.2"/>
    <n v="60.7"/>
    <n v="67059887"/>
    <d v="1953-07-07T00:00:00"/>
    <d v="2025-04-03T00:00:00"/>
    <x v="232"/>
  </r>
  <r>
    <n v="256"/>
    <x v="6"/>
    <x v="241"/>
    <x v="0"/>
    <s v="Paris"/>
    <s v="Diversified"/>
    <x v="6"/>
    <x v="0"/>
    <x v="0"/>
    <s v="Dassault"/>
    <s v="Thierry"/>
    <n v="8100"/>
    <n v="1957"/>
    <n v="3"/>
    <n v="26"/>
    <n v="110.05"/>
    <n v="2715518274227"/>
    <n v="82.5"/>
    <n v="24.2"/>
    <n v="60.7"/>
    <n v="67059887"/>
    <d v="1957-03-26T00:00:00"/>
    <d v="2025-04-03T00:00:00"/>
    <x v="233"/>
  </r>
  <r>
    <n v="256"/>
    <x v="7"/>
    <x v="242"/>
    <x v="1"/>
    <s v="Houston"/>
    <s v="Houston Rockets, entertainment"/>
    <x v="7"/>
    <x v="1"/>
    <x v="0"/>
    <s v="Fertitta"/>
    <s v="Tilman"/>
    <n v="8100"/>
    <n v="1957"/>
    <n v="6"/>
    <n v="25"/>
    <n v="117.24"/>
    <n v="21427700000000"/>
    <n v="78.5"/>
    <n v="9.6"/>
    <n v="36.6"/>
    <n v="328239523"/>
    <d v="1957-06-25T00:00:00"/>
    <d v="2025-04-03T00:00:00"/>
    <x v="234"/>
  </r>
  <r>
    <n v="256"/>
    <x v="6"/>
    <x v="243"/>
    <x v="0"/>
    <s v="Paris"/>
    <s v="Diversified"/>
    <x v="6"/>
    <x v="0"/>
    <x v="1"/>
    <s v="Habert-Dassault"/>
    <s v="Marie-Hélène"/>
    <n v="8100"/>
    <n v="1965"/>
    <n v="4"/>
    <n v="4"/>
    <n v="110.05"/>
    <n v="2715518274227"/>
    <n v="82.5"/>
    <n v="24.2"/>
    <n v="60.7"/>
    <n v="67059887"/>
    <d v="1965-04-04T00:00:00"/>
    <d v="2025-04-03T00:00:00"/>
    <x v="235"/>
  </r>
  <r>
    <n v="256"/>
    <x v="9"/>
    <x v="244"/>
    <x v="8"/>
    <s v="Verbier"/>
    <s v="Oil and gas, IT, lotteries"/>
    <x v="9"/>
    <x v="1"/>
    <x v="0"/>
    <s v="Komarek"/>
    <s v="Karel"/>
    <n v="8100"/>
    <n v="1969"/>
    <n v="3"/>
    <n v="15"/>
    <n v="99.55"/>
    <n v="703082435360"/>
    <n v="83.6"/>
    <n v="10.1"/>
    <n v="28.8"/>
    <n v="8574832"/>
    <d v="1969-03-15T00:00:00"/>
    <d v="2025-04-03T00:00:00"/>
    <x v="236"/>
  </r>
  <r>
    <n v="261"/>
    <x v="2"/>
    <x v="245"/>
    <x v="1"/>
    <s v="San Francisco"/>
    <s v="Airbnb"/>
    <x v="2"/>
    <x v="1"/>
    <x v="0"/>
    <s v="Blecharczyk"/>
    <s v="Nathan"/>
    <n v="8000"/>
    <n v="1983"/>
    <n v="6"/>
    <n v="11"/>
    <n v="117.24"/>
    <n v="21427700000000"/>
    <n v="78.5"/>
    <n v="9.6"/>
    <n v="36.6"/>
    <n v="328239523"/>
    <d v="1983-06-11T00:00:00"/>
    <d v="2025-04-03T00:00:00"/>
    <x v="237"/>
  </r>
  <r>
    <n v="261"/>
    <x v="12"/>
    <x v="246"/>
    <x v="16"/>
    <s v="Moscow"/>
    <s v="Oil"/>
    <x v="12"/>
    <x v="1"/>
    <x v="0"/>
    <s v="Fedun"/>
    <s v="Leonid"/>
    <n v="8000"/>
    <n v="1956"/>
    <n v="4"/>
    <n v="5"/>
    <n v="180.75"/>
    <n v="1699876578871"/>
    <n v="72.7"/>
    <n v="11.4"/>
    <n v="46.2"/>
    <n v="144373535"/>
    <d v="1956-04-05T00:00:00"/>
    <d v="2025-04-03T00:00:00"/>
    <x v="238"/>
  </r>
  <r>
    <n v="261"/>
    <x v="0"/>
    <x v="247"/>
    <x v="1"/>
    <s v="Atlanta"/>
    <s v="Home Depot"/>
    <x v="0"/>
    <x v="1"/>
    <x v="0"/>
    <s v="Marcus"/>
    <s v="Bernard"/>
    <n v="8000"/>
    <n v="1929"/>
    <n v="5"/>
    <n v="12"/>
    <n v="117.24"/>
    <n v="21427700000000"/>
    <n v="78.5"/>
    <n v="9.6"/>
    <n v="36.6"/>
    <n v="328239523"/>
    <d v="1929-05-12T00:00:00"/>
    <d v="2025-04-03T00:00:00"/>
    <x v="239"/>
  </r>
  <r>
    <n v="261"/>
    <x v="3"/>
    <x v="248"/>
    <x v="1"/>
    <s v="Winnetka"/>
    <s v="Insurance"/>
    <x v="3"/>
    <x v="1"/>
    <x v="0"/>
    <s v="Ryan"/>
    <s v="Patrick"/>
    <n v="8000"/>
    <n v="1937"/>
    <n v="5"/>
    <n v="15"/>
    <n v="117.24"/>
    <n v="21427700000000"/>
    <n v="78.5"/>
    <n v="9.6"/>
    <n v="36.6"/>
    <n v="328239523"/>
    <d v="1937-05-15T00:00:00"/>
    <d v="2025-04-03T00:00:00"/>
    <x v="240"/>
  </r>
  <r>
    <n v="261"/>
    <x v="3"/>
    <x v="249"/>
    <x v="1"/>
    <s v="Austin"/>
    <s v="Private equity"/>
    <x v="3"/>
    <x v="1"/>
    <x v="0"/>
    <s v="Smith"/>
    <s v="Robert F."/>
    <n v="8000"/>
    <n v="1962"/>
    <n v="12"/>
    <n v="1"/>
    <n v="117.24"/>
    <n v="21427700000000"/>
    <n v="78.5"/>
    <n v="9.6"/>
    <n v="36.6"/>
    <n v="328239523"/>
    <d v="1962-12-01T00:00:00"/>
    <d v="2025-04-03T00:00:00"/>
    <x v="241"/>
  </r>
  <r>
    <n v="261"/>
    <x v="11"/>
    <x v="250"/>
    <x v="18"/>
    <s v="Prague"/>
    <s v="Coal mines"/>
    <x v="11"/>
    <x v="1"/>
    <x v="0"/>
    <s v="Tykac"/>
    <s v="Pavel"/>
    <n v="8000"/>
    <n v="1964"/>
    <n v="5"/>
    <n v="15"/>
    <n v="116.48"/>
    <n v="246489245495"/>
    <n v="79"/>
    <n v="14.9"/>
    <n v="46.1"/>
    <n v="10669709"/>
    <d v="1964-05-15T00:00:00"/>
    <d v="2025-04-03T00:00:00"/>
    <x v="242"/>
  </r>
  <r>
    <n v="268"/>
    <x v="3"/>
    <x v="251"/>
    <x v="1"/>
    <s v="Miami Beach"/>
    <s v="Private equity"/>
    <x v="3"/>
    <x v="1"/>
    <x v="0"/>
    <s v="Bravo"/>
    <s v="Orlando"/>
    <n v="7900"/>
    <n v="1970"/>
    <n v="9"/>
    <n v="23"/>
    <n v="117.24"/>
    <n v="21427700000000"/>
    <n v="78.5"/>
    <n v="9.6"/>
    <n v="36.6"/>
    <n v="328239523"/>
    <d v="1970-09-23T00:00:00"/>
    <d v="2025-04-03T00:00:00"/>
    <x v="243"/>
  </r>
  <r>
    <n v="268"/>
    <x v="0"/>
    <x v="252"/>
    <x v="5"/>
    <s v="Quanzhou"/>
    <s v="Sports apparel"/>
    <x v="0"/>
    <x v="1"/>
    <x v="0"/>
    <s v="Ding"/>
    <s v="Shizhong"/>
    <n v="7900"/>
    <n v="1970"/>
    <n v="12"/>
    <n v="1"/>
    <n v="125.08"/>
    <n v="19910000000000"/>
    <n v="77"/>
    <n v="9.4"/>
    <n v="59.2"/>
    <n v="1397715000"/>
    <d v="1970-12-01T00:00:00"/>
    <d v="2025-04-03T00:00:00"/>
    <x v="244"/>
  </r>
  <r>
    <n v="268"/>
    <x v="0"/>
    <x v="253"/>
    <x v="1"/>
    <s v="Henderson"/>
    <s v="Walmart"/>
    <x v="0"/>
    <x v="0"/>
    <x v="1"/>
    <s v="Laurie"/>
    <s v="Nancy Walton"/>
    <n v="7900"/>
    <n v="1951"/>
    <n v="5"/>
    <n v="15"/>
    <n v="117.24"/>
    <n v="21427700000000"/>
    <n v="78.5"/>
    <n v="9.6"/>
    <n v="36.6"/>
    <n v="328239523"/>
    <d v="1951-05-15T00:00:00"/>
    <d v="2025-04-03T00:00:00"/>
    <x v="245"/>
  </r>
  <r>
    <n v="268"/>
    <x v="2"/>
    <x v="254"/>
    <x v="28"/>
    <s v="Seoul"/>
    <s v="Samsung"/>
    <x v="2"/>
    <x v="0"/>
    <x v="0"/>
    <s v="Lee"/>
    <s v="Jay Y."/>
    <n v="7900"/>
    <n v="1968"/>
    <n v="6"/>
    <n v="23"/>
    <n v="115.16"/>
    <n v="2029000000000"/>
    <n v="82.6"/>
    <n v="15.6"/>
    <n v="33.200000000000003"/>
    <n v="51709098"/>
    <d v="1968-06-23T00:00:00"/>
    <d v="2025-04-03T00:00:00"/>
    <x v="246"/>
  </r>
  <r>
    <n v="268"/>
    <x v="3"/>
    <x v="255"/>
    <x v="1"/>
    <s v="New York"/>
    <s v="Private equity"/>
    <x v="3"/>
    <x v="1"/>
    <x v="0"/>
    <s v="Musallam"/>
    <s v="Ramzi"/>
    <n v="7900"/>
    <n v="1968"/>
    <n v="9"/>
    <n v="17"/>
    <n v="117.24"/>
    <n v="21427700000000"/>
    <n v="78.5"/>
    <n v="9.6"/>
    <n v="36.6"/>
    <n v="328239523"/>
    <d v="1968-09-17T00:00:00"/>
    <d v="2025-04-03T00:00:00"/>
    <x v="247"/>
  </r>
  <r>
    <n v="268"/>
    <x v="3"/>
    <x v="256"/>
    <x v="1"/>
    <s v="New York"/>
    <s v="Hedge funds"/>
    <x v="3"/>
    <x v="1"/>
    <x v="0"/>
    <s v="Shaw"/>
    <s v="David"/>
    <n v="7900"/>
    <n v="1951"/>
    <n v="3"/>
    <n v="29"/>
    <n v="117.24"/>
    <n v="21427700000000"/>
    <n v="78.5"/>
    <n v="9.6"/>
    <n v="36.6"/>
    <n v="328239523"/>
    <d v="1951-03-29T00:00:00"/>
    <d v="2025-04-03T00:00:00"/>
    <x v="197"/>
  </r>
  <r>
    <n v="268"/>
    <x v="11"/>
    <x v="257"/>
    <x v="16"/>
    <s v="Moscow"/>
    <s v="Metals and mining"/>
    <x v="11"/>
    <x v="1"/>
    <x v="0"/>
    <s v="Skoch &amp; family"/>
    <s v="Andrei"/>
    <n v="7900"/>
    <n v="1966"/>
    <n v="1"/>
    <n v="30"/>
    <n v="180.75"/>
    <n v="1699876578871"/>
    <n v="72.7"/>
    <n v="11.4"/>
    <n v="46.2"/>
    <n v="144373535"/>
    <d v="1966-01-30T00:00:00"/>
    <d v="2025-04-03T00:00:00"/>
    <x v="248"/>
  </r>
  <r>
    <n v="268"/>
    <x v="6"/>
    <x v="258"/>
    <x v="10"/>
    <s v="Vienna"/>
    <s v="Real estate, construction"/>
    <x v="6"/>
    <x v="1"/>
    <x v="0"/>
    <s v="Stumpf"/>
    <s v="Georg"/>
    <n v="7900"/>
    <n v="1972"/>
    <n v="9"/>
    <n v="14"/>
    <n v="118.06"/>
    <n v="446314739528"/>
    <n v="81.599999999999994"/>
    <n v="25.4"/>
    <n v="51.4"/>
    <n v="8877067"/>
    <d v="1972-09-14T00:00:00"/>
    <d v="2025-04-03T00:00:00"/>
    <x v="249"/>
  </r>
  <r>
    <n v="276"/>
    <x v="5"/>
    <x v="259"/>
    <x v="1"/>
    <s v="Saddle River"/>
    <s v="Telecom"/>
    <x v="5"/>
    <x v="1"/>
    <x v="0"/>
    <s v="Commisso"/>
    <s v="Rocco"/>
    <n v="7800"/>
    <n v="1949"/>
    <n v="11"/>
    <n v="25"/>
    <n v="117.24"/>
    <n v="21427700000000"/>
    <n v="78.5"/>
    <n v="9.6"/>
    <n v="36.6"/>
    <n v="328239523"/>
    <d v="1949-11-25T00:00:00"/>
    <d v="2025-04-03T00:00:00"/>
    <x v="250"/>
  </r>
  <r>
    <n v="276"/>
    <x v="10"/>
    <x v="260"/>
    <x v="5"/>
    <s v="Hangzhou"/>
    <s v="Petrochemicals"/>
    <x v="10"/>
    <x v="1"/>
    <x v="0"/>
    <s v="Li"/>
    <s v="Shuirong"/>
    <n v="7800"/>
    <n v="1956"/>
    <n v="7"/>
    <n v="1"/>
    <n v="125.08"/>
    <n v="19910000000000"/>
    <n v="77"/>
    <n v="9.4"/>
    <n v="59.2"/>
    <n v="1397715000"/>
    <d v="1956-07-01T00:00:00"/>
    <d v="2025-04-03T00:00:00"/>
    <x v="251"/>
  </r>
  <r>
    <n v="276"/>
    <x v="2"/>
    <x v="261"/>
    <x v="5"/>
    <s v="Shanghai"/>
    <s v="Financial information"/>
    <x v="2"/>
    <x v="1"/>
    <x v="0"/>
    <s v="Qi"/>
    <s v="Shi"/>
    <n v="7800"/>
    <n v="1970"/>
    <n v="1"/>
    <n v="3"/>
    <n v="125.08"/>
    <n v="19910000000000"/>
    <n v="77"/>
    <n v="9.4"/>
    <n v="59.2"/>
    <n v="1397715000"/>
    <d v="1970-01-03T00:00:00"/>
    <d v="2025-04-03T00:00:00"/>
    <x v="252"/>
  </r>
  <r>
    <n v="276"/>
    <x v="10"/>
    <x v="262"/>
    <x v="5"/>
    <s v="Guangzhou"/>
    <s v="Furniture"/>
    <x v="10"/>
    <x v="1"/>
    <x v="0"/>
    <s v="Yao"/>
    <s v="Liangsong"/>
    <n v="7800"/>
    <n v="1964"/>
    <n v="8"/>
    <n v="1"/>
    <n v="125.08"/>
    <n v="19910000000000"/>
    <n v="77"/>
    <n v="9.4"/>
    <n v="59.2"/>
    <n v="1397715000"/>
    <d v="1964-08-01T00:00:00"/>
    <d v="2025-04-03T00:00:00"/>
    <x v="253"/>
  </r>
  <r>
    <n v="282"/>
    <x v="7"/>
    <x v="263"/>
    <x v="0"/>
    <s v="Laval"/>
    <s v="Cheese"/>
    <x v="7"/>
    <x v="0"/>
    <x v="0"/>
    <s v="Besnier"/>
    <s v="Jean-Michel"/>
    <n v="7700"/>
    <n v="1967"/>
    <n v="6"/>
    <n v="5"/>
    <n v="110.05"/>
    <n v="2715518274227"/>
    <n v="82.5"/>
    <n v="24.2"/>
    <n v="60.7"/>
    <n v="67059887"/>
    <d v="1967-06-05T00:00:00"/>
    <d v="2025-04-03T00:00:00"/>
    <x v="254"/>
  </r>
  <r>
    <n v="282"/>
    <x v="7"/>
    <x v="264"/>
    <x v="0"/>
    <s v="Laval"/>
    <s v="Cheese"/>
    <x v="7"/>
    <x v="0"/>
    <x v="1"/>
    <s v="Besnier Beauvalot"/>
    <s v="Marie"/>
    <n v="7700"/>
    <n v="1980"/>
    <n v="7"/>
    <n v="30"/>
    <n v="110.05"/>
    <n v="2715518274227"/>
    <n v="82.5"/>
    <n v="24.2"/>
    <n v="60.7"/>
    <n v="67059887"/>
    <d v="1980-07-30T00:00:00"/>
    <d v="2025-04-03T00:00:00"/>
    <x v="255"/>
  </r>
  <r>
    <n v="282"/>
    <x v="4"/>
    <x v="265"/>
    <x v="1"/>
    <s v="Beverly Hills"/>
    <s v="Movies, record labels"/>
    <x v="4"/>
    <x v="1"/>
    <x v="0"/>
    <s v="Geffen"/>
    <s v="David"/>
    <n v="7700"/>
    <n v="1943"/>
    <n v="2"/>
    <n v="21"/>
    <n v="117.24"/>
    <n v="21427700000000"/>
    <n v="78.5"/>
    <n v="9.6"/>
    <n v="36.6"/>
    <n v="328239523"/>
    <d v="1943-02-21T00:00:00"/>
    <d v="2025-04-03T00:00:00"/>
    <x v="256"/>
  </r>
  <r>
    <n v="282"/>
    <x v="2"/>
    <x v="266"/>
    <x v="5"/>
    <s v="Beijing"/>
    <s v="Internet search"/>
    <x v="2"/>
    <x v="1"/>
    <x v="0"/>
    <s v="Li"/>
    <s v="Robin"/>
    <n v="7700"/>
    <n v="1968"/>
    <n v="11"/>
    <n v="17"/>
    <n v="125.08"/>
    <n v="19910000000000"/>
    <n v="77"/>
    <n v="9.4"/>
    <n v="59.2"/>
    <n v="1397715000"/>
    <d v="1968-11-17T00:00:00"/>
    <d v="2025-04-03T00:00:00"/>
    <x v="257"/>
  </r>
  <r>
    <n v="282"/>
    <x v="14"/>
    <x v="267"/>
    <x v="5"/>
    <s v="Chengdu"/>
    <s v="Agribusiness"/>
    <x v="14"/>
    <x v="1"/>
    <x v="0"/>
    <s v="Liu"/>
    <s v="Yonghao"/>
    <n v="7700"/>
    <n v="1951"/>
    <n v="9"/>
    <n v="1"/>
    <n v="125.08"/>
    <n v="19910000000000"/>
    <n v="77"/>
    <n v="9.4"/>
    <n v="59.2"/>
    <n v="1397715000"/>
    <d v="1951-09-01T00:00:00"/>
    <d v="2025-04-03T00:00:00"/>
    <x v="258"/>
  </r>
  <r>
    <n v="282"/>
    <x v="2"/>
    <x v="268"/>
    <x v="1"/>
    <s v="Newport Beach"/>
    <s v="Semiconductors"/>
    <x v="2"/>
    <x v="1"/>
    <x v="0"/>
    <s v="Samueli"/>
    <s v="Henry"/>
    <n v="7700"/>
    <n v="1954"/>
    <n v="9"/>
    <n v="20"/>
    <n v="117.24"/>
    <n v="21427700000000"/>
    <n v="78.5"/>
    <n v="9.6"/>
    <n v="36.6"/>
    <n v="328239523"/>
    <d v="1954-09-20T00:00:00"/>
    <d v="2025-04-03T00:00:00"/>
    <x v="259"/>
  </r>
  <r>
    <n v="282"/>
    <x v="13"/>
    <x v="269"/>
    <x v="1"/>
    <s v="Naples"/>
    <s v="Medical devices"/>
    <x v="13"/>
    <x v="1"/>
    <x v="0"/>
    <s v="Schmieding"/>
    <s v="Reinhold"/>
    <n v="7700"/>
    <n v="1955"/>
    <n v="1"/>
    <n v="3"/>
    <n v="117.24"/>
    <n v="21427700000000"/>
    <n v="78.5"/>
    <n v="9.6"/>
    <n v="36.6"/>
    <n v="328239523"/>
    <d v="1955-01-03T00:00:00"/>
    <d v="2025-04-03T00:00:00"/>
    <x v="260"/>
  </r>
  <r>
    <n v="282"/>
    <x v="15"/>
    <x v="270"/>
    <x v="31"/>
    <s v="Oslo"/>
    <s v="Real estate"/>
    <x v="15"/>
    <x v="1"/>
    <x v="0"/>
    <s v="Tollefsen"/>
    <s v="Ivar"/>
    <n v="7700"/>
    <n v="1961"/>
    <n v="6"/>
    <n v="23"/>
    <n v="120.27"/>
    <n v="403336363636"/>
    <n v="82.8"/>
    <n v="23.9"/>
    <n v="36.200000000000003"/>
    <n v="5347896"/>
    <d v="1961-06-23T00:00:00"/>
    <d v="2025-04-03T00:00:00"/>
    <x v="261"/>
  </r>
  <r>
    <n v="290"/>
    <x v="12"/>
    <x v="271"/>
    <x v="5"/>
    <s v="Hefei"/>
    <s v="Photovoltaic equipment"/>
    <x v="12"/>
    <x v="1"/>
    <x v="0"/>
    <s v="Cao"/>
    <s v="Renxian"/>
    <n v="7600"/>
    <n v="1968"/>
    <n v="7"/>
    <n v="24"/>
    <n v="125.08"/>
    <n v="19910000000000"/>
    <n v="77"/>
    <n v="9.4"/>
    <n v="59.2"/>
    <n v="1397715000"/>
    <d v="1968-07-24T00:00:00"/>
    <d v="2025-04-03T00:00:00"/>
    <x v="262"/>
  </r>
  <r>
    <n v="290"/>
    <x v="13"/>
    <x v="272"/>
    <x v="3"/>
    <s v="Ahmedabad"/>
    <s v="Pharmaceuticals"/>
    <x v="13"/>
    <x v="1"/>
    <x v="0"/>
    <s v="Chudgar"/>
    <s v="Hasmukh"/>
    <n v="7600"/>
    <n v="1933"/>
    <n v="9"/>
    <n v="19"/>
    <n v="180.44"/>
    <n v="2611000000000"/>
    <n v="69.400000000000006"/>
    <n v="11.2"/>
    <n v="49.7"/>
    <n v="1366417754"/>
    <d v="1933-09-19T00:00:00"/>
    <d v="2025-04-03T00:00:00"/>
    <x v="263"/>
  </r>
  <r>
    <n v="290"/>
    <x v="10"/>
    <x v="273"/>
    <x v="12"/>
    <s v="London"/>
    <s v="Chemicals"/>
    <x v="10"/>
    <x v="1"/>
    <x v="0"/>
    <s v="Currie"/>
    <s v="Andrew"/>
    <n v="7600"/>
    <n v="1955"/>
    <n v="12"/>
    <n v="4"/>
    <n v="119.62"/>
    <n v="2827113184696"/>
    <n v="81.3"/>
    <n v="25.5"/>
    <n v="30.6"/>
    <n v="66834405"/>
    <d v="1955-12-04T00:00:00"/>
    <d v="2025-04-03T00:00:00"/>
    <x v="264"/>
  </r>
  <r>
    <n v="290"/>
    <x v="2"/>
    <x v="274"/>
    <x v="1"/>
    <s v="Austin"/>
    <s v="Airbnb"/>
    <x v="2"/>
    <x v="1"/>
    <x v="0"/>
    <s v="Gebbia"/>
    <s v="Joe"/>
    <n v="7600"/>
    <n v="1981"/>
    <n v="8"/>
    <n v="21"/>
    <n v="117.24"/>
    <n v="21427700000000"/>
    <n v="78.5"/>
    <n v="9.6"/>
    <n v="36.6"/>
    <n v="328239523"/>
    <d v="1981-08-21T00:00:00"/>
    <d v="2025-04-03T00:00:00"/>
    <x v="265"/>
  </r>
  <r>
    <n v="290"/>
    <x v="15"/>
    <x v="275"/>
    <x v="21"/>
    <s v="Singapore"/>
    <s v="Real Estate"/>
    <x v="15"/>
    <x v="0"/>
    <x v="0"/>
    <s v="Ng"/>
    <s v="Philip"/>
    <n v="7600"/>
    <n v="1959"/>
    <n v="1"/>
    <n v="1"/>
    <n v="114.41"/>
    <n v="372062527489"/>
    <n v="83.1"/>
    <n v="13.1"/>
    <n v="21"/>
    <n v="5703569"/>
    <d v="1959-01-01T00:00:00"/>
    <d v="2025-04-03T00:00:00"/>
    <x v="208"/>
  </r>
  <r>
    <n v="290"/>
    <x v="10"/>
    <x v="276"/>
    <x v="12"/>
    <s v="London"/>
    <s v="Chemicals"/>
    <x v="10"/>
    <x v="1"/>
    <x v="0"/>
    <s v="Reece"/>
    <s v="John"/>
    <n v="7600"/>
    <n v="1957"/>
    <n v="3"/>
    <n v="7"/>
    <n v="119.62"/>
    <n v="2827113184696"/>
    <n v="81.3"/>
    <n v="25.5"/>
    <n v="30.6"/>
    <n v="66834405"/>
    <d v="1957-03-07T00:00:00"/>
    <d v="2025-04-03T00:00:00"/>
    <x v="266"/>
  </r>
  <r>
    <n v="290"/>
    <x v="15"/>
    <x v="277"/>
    <x v="1"/>
    <s v="New York"/>
    <s v="Real estate"/>
    <x v="15"/>
    <x v="0"/>
    <x v="0"/>
    <s v="Stern"/>
    <s v="Leonard"/>
    <n v="7600"/>
    <n v="1938"/>
    <n v="3"/>
    <n v="28"/>
    <n v="117.24"/>
    <n v="21427700000000"/>
    <n v="78.5"/>
    <n v="9.6"/>
    <n v="36.6"/>
    <n v="328239523"/>
    <d v="1938-03-28T00:00:00"/>
    <d v="2025-04-03T00:00:00"/>
    <x v="267"/>
  </r>
  <r>
    <n v="290"/>
    <x v="13"/>
    <x v="278"/>
    <x v="5"/>
    <s v="Shanghai"/>
    <s v="Pharmaceuticals"/>
    <x v="13"/>
    <x v="1"/>
    <x v="1"/>
    <s v="Zhong"/>
    <s v="Huijuan"/>
    <n v="7600"/>
    <n v="1961"/>
    <n v="1"/>
    <n v="1"/>
    <n v="125.08"/>
    <n v="19910000000000"/>
    <n v="77"/>
    <n v="9.4"/>
    <n v="59.2"/>
    <n v="1397715000"/>
    <d v="1961-01-01T00:00:00"/>
    <d v="2025-04-03T00:00:00"/>
    <x v="268"/>
  </r>
  <r>
    <n v="299"/>
    <x v="17"/>
    <x v="279"/>
    <x v="1"/>
    <s v="Atlanta"/>
    <s v="Home Depot"/>
    <x v="17"/>
    <x v="1"/>
    <x v="0"/>
    <s v="Blank"/>
    <s v="Arthur"/>
    <n v="7500"/>
    <n v="1942"/>
    <n v="9"/>
    <n v="27"/>
    <n v="117.24"/>
    <n v="21427700000000"/>
    <n v="78.5"/>
    <n v="9.6"/>
    <n v="36.6"/>
    <n v="328239523"/>
    <d v="1942-09-27T00:00:00"/>
    <d v="2025-04-03T00:00:00"/>
    <x v="269"/>
  </r>
  <r>
    <n v="299"/>
    <x v="0"/>
    <x v="280"/>
    <x v="1"/>
    <s v="San Antonio"/>
    <s v="Supermarkets"/>
    <x v="0"/>
    <x v="0"/>
    <x v="0"/>
    <s v="Butt"/>
    <s v="Charles"/>
    <n v="7500"/>
    <n v="1938"/>
    <n v="2"/>
    <n v="3"/>
    <n v="117.24"/>
    <n v="21427700000000"/>
    <n v="78.5"/>
    <n v="9.6"/>
    <n v="36.6"/>
    <n v="328239523"/>
    <d v="1938-02-03T00:00:00"/>
    <d v="2025-04-03T00:00:00"/>
    <x v="270"/>
  </r>
  <r>
    <n v="299"/>
    <x v="0"/>
    <x v="281"/>
    <x v="5"/>
    <s v="Quanzhou"/>
    <s v="Sports apparel"/>
    <x v="0"/>
    <x v="1"/>
    <x v="0"/>
    <s v="Ding"/>
    <s v="Shijia"/>
    <n v="7500"/>
    <n v="1964"/>
    <n v="1"/>
    <n v="1"/>
    <n v="125.08"/>
    <n v="19910000000000"/>
    <n v="77"/>
    <n v="9.4"/>
    <n v="59.2"/>
    <n v="1397715000"/>
    <d v="1964-01-01T00:00:00"/>
    <d v="2025-04-03T00:00:00"/>
    <x v="136"/>
  </r>
  <r>
    <n v="299"/>
    <x v="3"/>
    <x v="282"/>
    <x v="1"/>
    <s v="Palm Beach"/>
    <s v="Hedge funds"/>
    <x v="3"/>
    <x v="1"/>
    <x v="0"/>
    <s v="Jones"/>
    <s v="Paul Tudor"/>
    <n v="7500"/>
    <n v="1954"/>
    <n v="9"/>
    <n v="28"/>
    <n v="117.24"/>
    <n v="21427700000000"/>
    <n v="78.5"/>
    <n v="9.6"/>
    <n v="36.6"/>
    <n v="328239523"/>
    <d v="1954-09-28T00:00:00"/>
    <d v="2025-04-03T00:00:00"/>
    <x v="271"/>
  </r>
  <r>
    <n v="299"/>
    <x v="3"/>
    <x v="283"/>
    <x v="1"/>
    <s v="New York"/>
    <s v="Private equity"/>
    <x v="3"/>
    <x v="1"/>
    <x v="0"/>
    <s v="Kravis"/>
    <s v="Henry"/>
    <n v="7500"/>
    <n v="1944"/>
    <n v="1"/>
    <n v="6"/>
    <n v="117.24"/>
    <n v="21427700000000"/>
    <n v="78.5"/>
    <n v="9.6"/>
    <n v="36.6"/>
    <n v="328239523"/>
    <d v="1944-01-06T00:00:00"/>
    <d v="2025-04-03T00:00:00"/>
    <x v="272"/>
  </r>
  <r>
    <n v="299"/>
    <x v="7"/>
    <x v="284"/>
    <x v="21"/>
    <s v="Singapore"/>
    <s v="Restaurants"/>
    <x v="7"/>
    <x v="1"/>
    <x v="0"/>
    <s v="Zhang"/>
    <s v="Yong"/>
    <n v="7500"/>
    <n v="1970"/>
    <n v="7"/>
    <n v="1"/>
    <n v="114.41"/>
    <n v="372062527489"/>
    <n v="83.1"/>
    <n v="13.1"/>
    <n v="21"/>
    <n v="5703569"/>
    <d v="1970-07-01T00:00:00"/>
    <d v="2025-04-03T00:00:00"/>
    <x v="273"/>
  </r>
  <r>
    <n v="305"/>
    <x v="2"/>
    <x v="285"/>
    <x v="1"/>
    <s v="Cary"/>
    <s v="Software"/>
    <x v="2"/>
    <x v="1"/>
    <x v="0"/>
    <s v="Goodnight"/>
    <s v="James"/>
    <n v="7400"/>
    <n v="1943"/>
    <n v="1"/>
    <n v="6"/>
    <n v="117.24"/>
    <n v="21427700000000"/>
    <n v="78.5"/>
    <n v="9.6"/>
    <n v="36.6"/>
    <n v="328239523"/>
    <d v="1943-01-06T00:00:00"/>
    <d v="2025-04-03T00:00:00"/>
    <x v="274"/>
  </r>
  <r>
    <n v="305"/>
    <x v="10"/>
    <x v="286"/>
    <x v="12"/>
    <s v="London"/>
    <s v="Petrochemicals"/>
    <x v="10"/>
    <x v="0"/>
    <x v="0"/>
    <s v="Lohia"/>
    <s v="Sri Prakash"/>
    <n v="7400"/>
    <n v="1952"/>
    <n v="8"/>
    <n v="11"/>
    <n v="119.62"/>
    <n v="2827113184696"/>
    <n v="81.3"/>
    <n v="25.5"/>
    <n v="30.6"/>
    <n v="66834405"/>
    <d v="1952-08-11T00:00:00"/>
    <d v="2025-04-03T00:00:00"/>
    <x v="275"/>
  </r>
  <r>
    <n v="305"/>
    <x v="0"/>
    <x v="287"/>
    <x v="5"/>
    <s v="Ningbo"/>
    <s v="Textiles, apparel"/>
    <x v="0"/>
    <x v="1"/>
    <x v="0"/>
    <s v="Ma"/>
    <s v="Jianrong"/>
    <n v="7400"/>
    <n v="1964"/>
    <n v="1"/>
    <n v="1"/>
    <n v="125.08"/>
    <n v="19910000000000"/>
    <n v="77"/>
    <n v="9.4"/>
    <n v="59.2"/>
    <n v="1397715000"/>
    <d v="1964-01-01T00:00:00"/>
    <d v="2025-04-03T00:00:00"/>
    <x v="136"/>
  </r>
  <r>
    <n v="305"/>
    <x v="15"/>
    <x v="288"/>
    <x v="21"/>
    <s v="Singapore"/>
    <s v="Real estate"/>
    <x v="15"/>
    <x v="0"/>
    <x v="0"/>
    <s v="Ng"/>
    <s v="Robert"/>
    <n v="7400"/>
    <n v="1952"/>
    <n v="1"/>
    <n v="1"/>
    <n v="114.41"/>
    <n v="372062527489"/>
    <n v="83.1"/>
    <n v="13.1"/>
    <n v="21"/>
    <n v="5703569"/>
    <d v="1952-01-01T00:00:00"/>
    <d v="2025-04-03T00:00:00"/>
    <x v="276"/>
  </r>
  <r>
    <n v="305"/>
    <x v="10"/>
    <x v="289"/>
    <x v="1"/>
    <s v="Santa Barbara"/>
    <s v="Manufacturing, investments"/>
    <x v="10"/>
    <x v="1"/>
    <x v="0"/>
    <s v="Rales"/>
    <s v="Steven"/>
    <n v="7400"/>
    <n v="1951"/>
    <n v="3"/>
    <n v="31"/>
    <n v="117.24"/>
    <n v="21427700000000"/>
    <n v="78.5"/>
    <n v="9.6"/>
    <n v="36.6"/>
    <n v="328239523"/>
    <d v="1951-03-31T00:00:00"/>
    <d v="2025-04-03T00:00:00"/>
    <x v="277"/>
  </r>
  <r>
    <n v="305"/>
    <x v="16"/>
    <x v="290"/>
    <x v="32"/>
    <s v="Cairo"/>
    <s v="Construction, investments"/>
    <x v="16"/>
    <x v="0"/>
    <x v="0"/>
    <s v="Sawiris"/>
    <s v="Nassef"/>
    <n v="7400"/>
    <n v="1961"/>
    <n v="1"/>
    <n v="19"/>
    <n v="288.57"/>
    <n v="303175127598"/>
    <n v="71.8"/>
    <n v="12.5"/>
    <n v="44.4"/>
    <n v="100388073"/>
    <d v="1961-01-19T00:00:00"/>
    <d v="2025-04-03T00:00:00"/>
    <x v="278"/>
  </r>
  <r>
    <n v="305"/>
    <x v="7"/>
    <x v="291"/>
    <x v="1"/>
    <s v="Adel"/>
    <s v="Agriculture"/>
    <x v="7"/>
    <x v="1"/>
    <x v="0"/>
    <s v="Stine"/>
    <s v="Harry"/>
    <n v="7400"/>
    <n v="1941"/>
    <n v="11"/>
    <n v="30"/>
    <n v="117.24"/>
    <n v="21427700000000"/>
    <n v="78.5"/>
    <n v="9.6"/>
    <n v="36.6"/>
    <n v="328239523"/>
    <d v="1941-11-30T00:00:00"/>
    <d v="2025-04-03T00:00:00"/>
    <x v="279"/>
  </r>
  <r>
    <n v="312"/>
    <x v="10"/>
    <x v="292"/>
    <x v="3"/>
    <s v="Kolkata"/>
    <s v="Cement"/>
    <x v="10"/>
    <x v="0"/>
    <x v="0"/>
    <s v="Bangur"/>
    <s v="Benu Gopal"/>
    <n v="7300"/>
    <n v="1931"/>
    <n v="6"/>
    <n v="1"/>
    <n v="180.44"/>
    <n v="2611000000000"/>
    <n v="69.400000000000006"/>
    <n v="11.2"/>
    <n v="49.7"/>
    <n v="1366417754"/>
    <d v="1931-06-01T00:00:00"/>
    <d v="2025-04-03T00:00:00"/>
    <x v="280"/>
  </r>
  <r>
    <n v="312"/>
    <x v="11"/>
    <x v="293"/>
    <x v="16"/>
    <s v="Moscow"/>
    <s v="Mining, metals, machinery"/>
    <x v="11"/>
    <x v="1"/>
    <x v="0"/>
    <s v="Makhmudov"/>
    <s v="Iskander"/>
    <n v="7300"/>
    <n v="1963"/>
    <n v="12"/>
    <n v="5"/>
    <n v="180.75"/>
    <n v="1699876578871"/>
    <n v="72.7"/>
    <n v="11.4"/>
    <n v="46.2"/>
    <n v="144373535"/>
    <d v="1963-12-05T00:00:00"/>
    <d v="2025-04-03T00:00:00"/>
    <x v="281"/>
  </r>
  <r>
    <n v="312"/>
    <x v="0"/>
    <x v="294"/>
    <x v="33"/>
    <s v="Aarhus"/>
    <s v="Fashion retail"/>
    <x v="0"/>
    <x v="0"/>
    <x v="0"/>
    <s v="Povlsen"/>
    <s v="Anders Holch"/>
    <n v="7300"/>
    <n v="1972"/>
    <n v="11"/>
    <n v="4"/>
    <n v="110.35"/>
    <n v="348078018464"/>
    <n v="81"/>
    <n v="32.4"/>
    <n v="23.8"/>
    <n v="5818553"/>
    <d v="1972-11-04T00:00:00"/>
    <d v="2025-04-03T00:00:00"/>
    <x v="282"/>
  </r>
  <r>
    <n v="312"/>
    <x v="8"/>
    <x v="295"/>
    <x v="30"/>
    <s v="Manila"/>
    <s v="Ports"/>
    <x v="8"/>
    <x v="0"/>
    <x v="0"/>
    <s v="Razon Jr."/>
    <s v="Enrique"/>
    <n v="7300"/>
    <n v="1960"/>
    <n v="3"/>
    <n v="3"/>
    <n v="129.61000000000001"/>
    <n v="376795508680"/>
    <n v="71.099999999999994"/>
    <n v="14"/>
    <n v="43.1"/>
    <n v="108116615"/>
    <d v="1960-03-03T00:00:00"/>
    <d v="2025-04-03T00:00:00"/>
    <x v="283"/>
  </r>
  <r>
    <n v="312"/>
    <x v="2"/>
    <x v="296"/>
    <x v="5"/>
    <s v="Shenzhen"/>
    <s v="Electronics components"/>
    <x v="2"/>
    <x v="1"/>
    <x v="1"/>
    <s v="Wang"/>
    <s v="Laichun"/>
    <n v="7300"/>
    <n v="1967"/>
    <n v="6"/>
    <n v="3"/>
    <n v="125.08"/>
    <n v="19910000000000"/>
    <n v="77"/>
    <n v="9.4"/>
    <n v="59.2"/>
    <n v="1397715000"/>
    <d v="1967-06-03T00:00:00"/>
    <d v="2025-04-03T00:00:00"/>
    <x v="284"/>
  </r>
  <r>
    <n v="317"/>
    <x v="3"/>
    <x v="297"/>
    <x v="1"/>
    <s v="Gladwyne"/>
    <s v="Trading, investments"/>
    <x v="3"/>
    <x v="1"/>
    <x v="0"/>
    <s v="Dantchik"/>
    <s v="Arthur"/>
    <n v="7200"/>
    <n v="1957"/>
    <n v="11"/>
    <n v="25"/>
    <n v="117.24"/>
    <n v="21427700000000"/>
    <n v="78.5"/>
    <n v="9.6"/>
    <n v="36.6"/>
    <n v="328239523"/>
    <d v="1957-11-25T00:00:00"/>
    <d v="2025-04-03T00:00:00"/>
    <x v="285"/>
  </r>
  <r>
    <n v="317"/>
    <x v="15"/>
    <x v="298"/>
    <x v="1"/>
    <s v="Palm Beach"/>
    <s v="Real estate, investments"/>
    <x v="15"/>
    <x v="1"/>
    <x v="0"/>
    <s v="Greene"/>
    <s v="Jeff"/>
    <n v="7200"/>
    <n v="1954"/>
    <n v="12"/>
    <n v="10"/>
    <n v="117.24"/>
    <n v="21427700000000"/>
    <n v="78.5"/>
    <n v="9.6"/>
    <n v="36.6"/>
    <n v="328239523"/>
    <d v="1954-12-10T00:00:00"/>
    <d v="2025-04-03T00:00:00"/>
    <x v="286"/>
  </r>
  <r>
    <n v="317"/>
    <x v="3"/>
    <x v="299"/>
    <x v="1"/>
    <s v="Malibu"/>
    <s v="Auto loans"/>
    <x v="3"/>
    <x v="1"/>
    <x v="0"/>
    <s v="Hankey"/>
    <s v="Don"/>
    <n v="7200"/>
    <n v="1943"/>
    <n v="6"/>
    <n v="13"/>
    <n v="117.24"/>
    <n v="21427700000000"/>
    <n v="78.5"/>
    <n v="9.6"/>
    <n v="36.6"/>
    <n v="328239523"/>
    <d v="1943-06-13T00:00:00"/>
    <d v="2025-04-03T00:00:00"/>
    <x v="287"/>
  </r>
  <r>
    <n v="317"/>
    <x v="12"/>
    <x v="300"/>
    <x v="1"/>
    <s v="Houston"/>
    <s v="Pipelines"/>
    <x v="12"/>
    <x v="1"/>
    <x v="0"/>
    <s v="Kinder"/>
    <s v="Richard"/>
    <n v="7200"/>
    <n v="1944"/>
    <n v="10"/>
    <n v="19"/>
    <n v="117.24"/>
    <n v="21427700000000"/>
    <n v="78.5"/>
    <n v="9.6"/>
    <n v="36.6"/>
    <n v="328239523"/>
    <d v="1944-10-19T00:00:00"/>
    <d v="2025-04-03T00:00:00"/>
    <x v="288"/>
  </r>
  <r>
    <n v="317"/>
    <x v="3"/>
    <x v="301"/>
    <x v="15"/>
    <s v="Dubai"/>
    <s v="Fintech"/>
    <x v="3"/>
    <x v="1"/>
    <x v="0"/>
    <s v="Pousaz"/>
    <s v="Guillaume"/>
    <n v="7200"/>
    <n v="1981"/>
    <n v="8"/>
    <n v="15"/>
    <n v="114.52"/>
    <n v="421142267938"/>
    <n v="77.8"/>
    <n v="0.1"/>
    <n v="15.9"/>
    <n v="9770529"/>
    <d v="1981-08-15T00:00:00"/>
    <d v="2025-04-03T00:00:00"/>
    <x v="289"/>
  </r>
  <r>
    <n v="317"/>
    <x v="0"/>
    <x v="302"/>
    <x v="11"/>
    <s v="Tokyo"/>
    <s v="Personal care goods"/>
    <x v="0"/>
    <x v="0"/>
    <x v="0"/>
    <s v="Takahara"/>
    <s v="Takahisa"/>
    <n v="7200"/>
    <n v="1961"/>
    <n v="7"/>
    <n v="12"/>
    <n v="105.48"/>
    <n v="5081769542380"/>
    <n v="84.2"/>
    <n v="11.9"/>
    <n v="46.7"/>
    <n v="126226568"/>
    <d v="1961-07-12T00:00:00"/>
    <d v="2025-04-03T00:00:00"/>
    <x v="290"/>
  </r>
  <r>
    <n v="317"/>
    <x v="7"/>
    <x v="303"/>
    <x v="5"/>
    <s v="Hangzhou"/>
    <s v="Beverages"/>
    <x v="7"/>
    <x v="1"/>
    <x v="0"/>
    <s v="Zong"/>
    <s v="Qinghou"/>
    <n v="7200"/>
    <n v="1945"/>
    <n v="10"/>
    <n v="1"/>
    <n v="125.08"/>
    <n v="19910000000000"/>
    <n v="77"/>
    <n v="9.4"/>
    <n v="59.2"/>
    <n v="1397715000"/>
    <d v="1945-10-01T00:00:00"/>
    <d v="2025-04-03T00:00:00"/>
    <x v="291"/>
  </r>
  <r>
    <n v="325"/>
    <x v="2"/>
    <x v="304"/>
    <x v="1"/>
    <s v="Madison"/>
    <s v="Healthcare software"/>
    <x v="2"/>
    <x v="1"/>
    <x v="1"/>
    <s v="Faulkner"/>
    <s v="Judy"/>
    <n v="7100"/>
    <n v="1943"/>
    <n v="8"/>
    <n v="1"/>
    <n v="117.24"/>
    <n v="21427700000000"/>
    <n v="78.5"/>
    <n v="9.6"/>
    <n v="36.6"/>
    <n v="328239523"/>
    <d v="1943-08-01T00:00:00"/>
    <d v="2025-04-03T00:00:00"/>
    <x v="292"/>
  </r>
  <r>
    <n v="325"/>
    <x v="9"/>
    <x v="305"/>
    <x v="10"/>
    <s v="Vienna"/>
    <s v="Gambling"/>
    <x v="9"/>
    <x v="1"/>
    <x v="0"/>
    <s v="Graf"/>
    <s v="Johann"/>
    <n v="7100"/>
    <n v="1947"/>
    <n v="1"/>
    <n v="3"/>
    <n v="118.06"/>
    <n v="446314739528"/>
    <n v="81.599999999999994"/>
    <n v="25.4"/>
    <n v="51.4"/>
    <n v="8877067"/>
    <d v="1947-01-03T00:00:00"/>
    <d v="2025-04-03T00:00:00"/>
    <x v="293"/>
  </r>
  <r>
    <n v="325"/>
    <x v="14"/>
    <x v="306"/>
    <x v="1"/>
    <s v="Lexington"/>
    <s v="Self storage"/>
    <x v="14"/>
    <x v="0"/>
    <x v="1"/>
    <s v="Gustavson"/>
    <s v="Tamara"/>
    <n v="7100"/>
    <n v="1961"/>
    <n v="11"/>
    <n v="16"/>
    <n v="117.24"/>
    <n v="21427700000000"/>
    <n v="78.5"/>
    <n v="9.6"/>
    <n v="36.6"/>
    <n v="328239523"/>
    <d v="1961-11-16T00:00:00"/>
    <d v="2025-04-03T00:00:00"/>
    <x v="294"/>
  </r>
  <r>
    <n v="325"/>
    <x v="10"/>
    <x v="307"/>
    <x v="5"/>
    <s v="Changsha"/>
    <s v="Construction equipment"/>
    <x v="10"/>
    <x v="1"/>
    <x v="0"/>
    <s v="Liang"/>
    <s v="Wengen"/>
    <n v="7100"/>
    <n v="1956"/>
    <n v="12"/>
    <n v="14"/>
    <n v="125.08"/>
    <n v="19910000000000"/>
    <n v="77"/>
    <n v="9.4"/>
    <n v="59.2"/>
    <n v="1397715000"/>
    <d v="1956-12-14T00:00:00"/>
    <d v="2025-04-03T00:00:00"/>
    <x v="295"/>
  </r>
  <r>
    <n v="325"/>
    <x v="13"/>
    <x v="308"/>
    <x v="8"/>
    <s v="Lausanne"/>
    <s v="Health care"/>
    <x v="13"/>
    <x v="0"/>
    <x v="0"/>
    <s v="Paulsen"/>
    <s v="Frederik"/>
    <n v="7100"/>
    <n v="1950"/>
    <n v="10"/>
    <n v="30"/>
    <n v="99.55"/>
    <n v="703082435360"/>
    <n v="83.6"/>
    <n v="10.1"/>
    <n v="28.8"/>
    <n v="8574832"/>
    <d v="1950-10-30T00:00:00"/>
    <d v="2025-04-03T00:00:00"/>
    <x v="296"/>
  </r>
  <r>
    <n v="325"/>
    <x v="3"/>
    <x v="309"/>
    <x v="21"/>
    <s v="Singapore"/>
    <s v="Banking"/>
    <x v="3"/>
    <x v="0"/>
    <x v="0"/>
    <s v="Wee"/>
    <s v="Cho Yaw"/>
    <n v="7100"/>
    <n v="1929"/>
    <n v="1"/>
    <n v="10"/>
    <n v="114.41"/>
    <n v="372062527489"/>
    <n v="83.1"/>
    <n v="13.1"/>
    <n v="21"/>
    <n v="5703569"/>
    <d v="1929-01-10T00:00:00"/>
    <d v="2025-04-03T00:00:00"/>
    <x v="297"/>
  </r>
  <r>
    <n v="325"/>
    <x v="10"/>
    <x v="310"/>
    <x v="5"/>
    <s v="Ningbo"/>
    <s v="Electronics"/>
    <x v="10"/>
    <x v="1"/>
    <x v="0"/>
    <s v="Zhang"/>
    <s v="Hejun"/>
    <n v="7100"/>
    <n v="1952"/>
    <n v="1"/>
    <n v="1"/>
    <n v="125.08"/>
    <n v="19910000000000"/>
    <n v="77"/>
    <n v="9.4"/>
    <n v="59.2"/>
    <n v="1397715000"/>
    <d v="1952-01-01T00:00:00"/>
    <d v="2025-04-03T00:00:00"/>
    <x v="276"/>
  </r>
  <r>
    <n v="332"/>
    <x v="2"/>
    <x v="311"/>
    <x v="1"/>
    <s v="San Francisco"/>
    <s v="Business software"/>
    <x v="2"/>
    <x v="1"/>
    <x v="0"/>
    <s v="Benioff"/>
    <s v="Marc"/>
    <n v="7000"/>
    <n v="1964"/>
    <n v="9"/>
    <n v="25"/>
    <n v="117.24"/>
    <n v="21427700000000"/>
    <n v="78.5"/>
    <n v="9.6"/>
    <n v="36.6"/>
    <n v="328239523"/>
    <d v="1964-09-25T00:00:00"/>
    <d v="2025-04-03T00:00:00"/>
    <x v="298"/>
  </r>
  <r>
    <n v="332"/>
    <x v="4"/>
    <x v="312"/>
    <x v="12"/>
    <s v="London"/>
    <s v="Online games"/>
    <x v="4"/>
    <x v="1"/>
    <x v="0"/>
    <s v="Bukhman"/>
    <s v="Dmitri"/>
    <n v="7000"/>
    <n v="1985"/>
    <n v="5"/>
    <n v="27"/>
    <n v="119.62"/>
    <n v="2827113184696"/>
    <n v="81.3"/>
    <n v="25.5"/>
    <n v="30.6"/>
    <n v="66834405"/>
    <d v="1985-05-27T00:00:00"/>
    <d v="2025-04-03T00:00:00"/>
    <x v="299"/>
  </r>
  <r>
    <n v="332"/>
    <x v="4"/>
    <x v="313"/>
    <x v="12"/>
    <s v="London"/>
    <s v="Online games"/>
    <x v="4"/>
    <x v="1"/>
    <x v="0"/>
    <s v="Bukhman"/>
    <s v="Igor"/>
    <n v="7000"/>
    <n v="1982"/>
    <n v="3"/>
    <n v="29"/>
    <n v="119.62"/>
    <n v="2827113184696"/>
    <n v="81.3"/>
    <n v="25.5"/>
    <n v="30.6"/>
    <n v="66834405"/>
    <d v="1982-03-29T00:00:00"/>
    <d v="2025-04-03T00:00:00"/>
    <x v="300"/>
  </r>
  <r>
    <n v="332"/>
    <x v="2"/>
    <x v="314"/>
    <x v="1"/>
    <s v="Redlands"/>
    <s v="Mapping software"/>
    <x v="2"/>
    <x v="1"/>
    <x v="0"/>
    <s v="Dangermond"/>
    <s v="Jack"/>
    <n v="7000"/>
    <n v="1945"/>
    <n v="7"/>
    <n v="23"/>
    <n v="117.24"/>
    <n v="21427700000000"/>
    <n v="78.5"/>
    <n v="9.6"/>
    <n v="36.6"/>
    <n v="328239523"/>
    <d v="1945-07-23T00:00:00"/>
    <d v="2025-04-03T00:00:00"/>
    <x v="301"/>
  </r>
  <r>
    <n v="332"/>
    <x v="10"/>
    <x v="315"/>
    <x v="3"/>
    <s v="Mumbai"/>
    <s v="Paints"/>
    <x v="10"/>
    <x v="0"/>
    <x v="0"/>
    <s v="Dani"/>
    <s v="Ashwin"/>
    <n v="7000"/>
    <n v="1942"/>
    <n v="10"/>
    <n v="24"/>
    <n v="180.44"/>
    <n v="2611000000000"/>
    <n v="69.400000000000006"/>
    <n v="11.2"/>
    <n v="49.7"/>
    <n v="1366417754"/>
    <d v="1942-10-24T00:00:00"/>
    <d v="2025-04-03T00:00:00"/>
    <x v="302"/>
  </r>
  <r>
    <n v="332"/>
    <x v="0"/>
    <x v="316"/>
    <x v="1"/>
    <s v="New York"/>
    <s v="Apparel"/>
    <x v="0"/>
    <x v="1"/>
    <x v="0"/>
    <s v="Lauren"/>
    <s v="Ralph"/>
    <n v="7000"/>
    <n v="1939"/>
    <n v="10"/>
    <n v="14"/>
    <n v="117.24"/>
    <n v="21427700000000"/>
    <n v="78.5"/>
    <n v="9.6"/>
    <n v="36.6"/>
    <n v="328239523"/>
    <d v="1939-10-14T00:00:00"/>
    <d v="2025-04-03T00:00:00"/>
    <x v="303"/>
  </r>
  <r>
    <n v="332"/>
    <x v="6"/>
    <x v="317"/>
    <x v="3"/>
    <s v="Mumbai"/>
    <s v="Diversified"/>
    <x v="6"/>
    <x v="0"/>
    <x v="1"/>
    <s v="Mistry"/>
    <s v="Rohiqa Cyrus"/>
    <n v="7000"/>
    <n v="1967"/>
    <n v="6"/>
    <n v="6"/>
    <n v="180.44"/>
    <n v="2611000000000"/>
    <n v="69.400000000000006"/>
    <n v="11.2"/>
    <n v="49.7"/>
    <n v="1366417754"/>
    <d v="1967-06-06T00:00:00"/>
    <d v="2025-04-03T00:00:00"/>
    <x v="304"/>
  </r>
  <r>
    <n v="332"/>
    <x v="6"/>
    <x v="318"/>
    <x v="3"/>
    <s v="Mumbai"/>
    <s v="Diversified"/>
    <x v="6"/>
    <x v="0"/>
    <x v="0"/>
    <s v="Mistry"/>
    <s v="Shapoor"/>
    <n v="7000"/>
    <n v="1964"/>
    <n v="9"/>
    <n v="6"/>
    <n v="180.44"/>
    <n v="2611000000000"/>
    <n v="69.400000000000006"/>
    <n v="11.2"/>
    <n v="49.7"/>
    <n v="1366417754"/>
    <d v="1964-09-06T00:00:00"/>
    <d v="2025-04-03T00:00:00"/>
    <x v="305"/>
  </r>
  <r>
    <n v="332"/>
    <x v="7"/>
    <x v="319"/>
    <x v="1"/>
    <s v="Hobe Sound"/>
    <s v="Food distribution"/>
    <x v="7"/>
    <x v="1"/>
    <x v="0"/>
    <s v="Reyes"/>
    <s v="J. Christopher"/>
    <n v="7000"/>
    <n v="1953"/>
    <n v="12"/>
    <n v="29"/>
    <n v="117.24"/>
    <n v="21427700000000"/>
    <n v="78.5"/>
    <n v="9.6"/>
    <n v="36.6"/>
    <n v="328239523"/>
    <d v="1953-12-29T00:00:00"/>
    <d v="2025-04-03T00:00:00"/>
    <x v="306"/>
  </r>
  <r>
    <n v="332"/>
    <x v="7"/>
    <x v="320"/>
    <x v="1"/>
    <s v="Palm Beach"/>
    <s v="Food distribution"/>
    <x v="7"/>
    <x v="1"/>
    <x v="0"/>
    <s v="Reyes"/>
    <s v="Jude"/>
    <n v="7000"/>
    <n v="1955"/>
    <n v="9"/>
    <n v="16"/>
    <n v="117.24"/>
    <n v="21427700000000"/>
    <n v="78.5"/>
    <n v="9.6"/>
    <n v="36.6"/>
    <n v="328239523"/>
    <d v="1955-09-16T00:00:00"/>
    <d v="2025-04-03T00:00:00"/>
    <x v="307"/>
  </r>
  <r>
    <n v="332"/>
    <x v="7"/>
    <x v="321"/>
    <x v="1"/>
    <s v="Port Washington"/>
    <s v="Beverages"/>
    <x v="7"/>
    <x v="1"/>
    <x v="0"/>
    <s v="Vultaggio"/>
    <s v="Don"/>
    <n v="7000"/>
    <n v="1952"/>
    <n v="2"/>
    <n v="26"/>
    <n v="117.24"/>
    <n v="21427700000000"/>
    <n v="78.5"/>
    <n v="9.6"/>
    <n v="36.6"/>
    <n v="328239523"/>
    <d v="1952-02-26T00:00:00"/>
    <d v="2025-04-03T00:00:00"/>
    <x v="308"/>
  </r>
  <r>
    <n v="344"/>
    <x v="6"/>
    <x v="322"/>
    <x v="1"/>
    <s v="Los Angeles"/>
    <s v="Homebuilding, insurance"/>
    <x v="6"/>
    <x v="0"/>
    <x v="1"/>
    <s v="Broad"/>
    <s v="Edythe"/>
    <n v="6900"/>
    <n v="1936"/>
    <n v="1"/>
    <n v="1"/>
    <n v="117.24"/>
    <n v="21427700000000"/>
    <n v="78.5"/>
    <n v="9.6"/>
    <n v="36.6"/>
    <n v="328239523"/>
    <d v="1936-01-01T00:00:00"/>
    <d v="2025-04-03T00:00:00"/>
    <x v="309"/>
  </r>
  <r>
    <n v="344"/>
    <x v="7"/>
    <x v="323"/>
    <x v="1"/>
    <s v="St. Louis"/>
    <s v="Cargill"/>
    <x v="7"/>
    <x v="0"/>
    <x v="1"/>
    <s v="Keinath"/>
    <s v="Pauline MacMillan"/>
    <n v="6900"/>
    <n v="1934"/>
    <n v="1"/>
    <n v="1"/>
    <n v="117.24"/>
    <n v="21427700000000"/>
    <n v="78.5"/>
    <n v="9.6"/>
    <n v="36.6"/>
    <n v="328239523"/>
    <d v="1934-01-01T00:00:00"/>
    <d v="2025-04-03T00:00:00"/>
    <x v="310"/>
  </r>
  <r>
    <n v="344"/>
    <x v="3"/>
    <x v="324"/>
    <x v="1"/>
    <s v="New York"/>
    <s v="Hedge fund"/>
    <x v="3"/>
    <x v="1"/>
    <x v="0"/>
    <s v="Laffont"/>
    <s v="Philippe"/>
    <n v="6900"/>
    <n v="1967"/>
    <n v="9"/>
    <n v="16"/>
    <n v="117.24"/>
    <n v="21427700000000"/>
    <n v="78.5"/>
    <n v="9.6"/>
    <n v="36.6"/>
    <n v="328239523"/>
    <d v="1967-09-16T00:00:00"/>
    <d v="2025-04-03T00:00:00"/>
    <x v="311"/>
  </r>
  <r>
    <n v="344"/>
    <x v="2"/>
    <x v="325"/>
    <x v="5"/>
    <s v="Huizhou"/>
    <s v="Lithium batteries"/>
    <x v="2"/>
    <x v="1"/>
    <x v="0"/>
    <s v="Liu"/>
    <s v="Jincheng"/>
    <n v="6900"/>
    <n v="1964"/>
    <n v="9"/>
    <n v="22"/>
    <n v="125.08"/>
    <n v="19910000000000"/>
    <n v="77"/>
    <n v="9.4"/>
    <n v="59.2"/>
    <n v="1397715000"/>
    <d v="1964-09-22T00:00:00"/>
    <d v="2025-04-03T00:00:00"/>
    <x v="312"/>
  </r>
  <r>
    <n v="344"/>
    <x v="15"/>
    <x v="326"/>
    <x v="1"/>
    <s v="Lighthouse Point"/>
    <s v="Real estate"/>
    <x v="15"/>
    <x v="1"/>
    <x v="0"/>
    <s v="Olenicoff"/>
    <s v="Igor"/>
    <n v="6900"/>
    <n v="1942"/>
    <n v="9"/>
    <n v="20"/>
    <n v="117.24"/>
    <n v="21427700000000"/>
    <n v="78.5"/>
    <n v="9.6"/>
    <n v="36.6"/>
    <n v="328239523"/>
    <d v="1942-09-20T00:00:00"/>
    <d v="2025-04-03T00:00:00"/>
    <x v="313"/>
  </r>
  <r>
    <n v="344"/>
    <x v="0"/>
    <x v="327"/>
    <x v="4"/>
    <s v="La Coruna"/>
    <s v="Zara"/>
    <x v="0"/>
    <x v="0"/>
    <x v="1"/>
    <s v="Ortega Mera"/>
    <s v="Sandra"/>
    <n v="6900"/>
    <n v="1968"/>
    <n v="7"/>
    <n v="9"/>
    <n v="110.96"/>
    <n v="1394116310769"/>
    <n v="83.3"/>
    <n v="14.2"/>
    <n v="47"/>
    <n v="47076781"/>
    <d v="1968-07-09T00:00:00"/>
    <d v="2025-04-03T00:00:00"/>
    <x v="314"/>
  </r>
  <r>
    <n v="344"/>
    <x v="13"/>
    <x v="328"/>
    <x v="1"/>
    <s v="Portage"/>
    <s v="Medical equipment"/>
    <x v="13"/>
    <x v="0"/>
    <x v="1"/>
    <s v="Stryker"/>
    <s v="Ronda"/>
    <n v="6900"/>
    <n v="1954"/>
    <n v="5"/>
    <n v="1"/>
    <n v="117.24"/>
    <n v="21427700000000"/>
    <n v="78.5"/>
    <n v="9.6"/>
    <n v="36.6"/>
    <n v="328239523"/>
    <d v="1954-05-01T00:00:00"/>
    <d v="2025-04-03T00:00:00"/>
    <x v="315"/>
  </r>
  <r>
    <n v="352"/>
    <x v="12"/>
    <x v="329"/>
    <x v="1"/>
    <s v="Houston"/>
    <s v="Pipelines"/>
    <x v="12"/>
    <x v="0"/>
    <x v="1"/>
    <s v="Avara"/>
    <s v="Dannine"/>
    <n v="6800"/>
    <n v="1964"/>
    <n v="3"/>
    <n v="9"/>
    <n v="117.24"/>
    <n v="21427700000000"/>
    <n v="78.5"/>
    <n v="9.6"/>
    <n v="36.6"/>
    <n v="328239523"/>
    <d v="1964-03-09T00:00:00"/>
    <d v="2025-04-03T00:00:00"/>
    <x v="316"/>
  </r>
  <r>
    <n v="352"/>
    <x v="6"/>
    <x v="330"/>
    <x v="24"/>
    <s v="Milan"/>
    <s v="Media"/>
    <x v="6"/>
    <x v="1"/>
    <x v="0"/>
    <s v="Berlusconi"/>
    <s v="Silvio"/>
    <n v="6800"/>
    <n v="1936"/>
    <n v="9"/>
    <n v="29"/>
    <n v="110.62"/>
    <n v="2001244392042"/>
    <n v="82.9"/>
    <n v="24.3"/>
    <n v="59.1"/>
    <n v="60297396"/>
    <d v="1936-09-29T00:00:00"/>
    <d v="2025-04-03T00:00:00"/>
    <x v="317"/>
  </r>
  <r>
    <n v="352"/>
    <x v="9"/>
    <x v="331"/>
    <x v="12"/>
    <s v="Stoke-on-Trent"/>
    <s v="Online gambling"/>
    <x v="9"/>
    <x v="1"/>
    <x v="1"/>
    <s v="Coates"/>
    <s v="Denise"/>
    <n v="6800"/>
    <n v="1967"/>
    <n v="9"/>
    <n v="26"/>
    <n v="119.62"/>
    <n v="2827113184696"/>
    <n v="81.3"/>
    <n v="25.5"/>
    <n v="30.6"/>
    <n v="66834405"/>
    <d v="1967-09-26T00:00:00"/>
    <d v="2025-04-03T00:00:00"/>
    <x v="318"/>
  </r>
  <r>
    <n v="352"/>
    <x v="12"/>
    <x v="332"/>
    <x v="1"/>
    <s v="Houston"/>
    <s v="Pipelines"/>
    <x v="12"/>
    <x v="0"/>
    <x v="0"/>
    <s v="Duncan"/>
    <s v="Scott"/>
    <n v="6800"/>
    <n v="1982"/>
    <n v="11"/>
    <n v="1"/>
    <n v="117.24"/>
    <n v="21427700000000"/>
    <n v="78.5"/>
    <n v="9.6"/>
    <n v="36.6"/>
    <n v="328239523"/>
    <d v="1982-11-01T00:00:00"/>
    <d v="2025-04-03T00:00:00"/>
    <x v="319"/>
  </r>
  <r>
    <n v="352"/>
    <x v="12"/>
    <x v="333"/>
    <x v="1"/>
    <s v="Houston"/>
    <s v="Pipelines"/>
    <x v="12"/>
    <x v="0"/>
    <x v="1"/>
    <s v="Frantz"/>
    <s v="Milane"/>
    <n v="6800"/>
    <n v="1969"/>
    <n v="8"/>
    <n v="12"/>
    <n v="117.24"/>
    <n v="21427700000000"/>
    <n v="78.5"/>
    <n v="9.6"/>
    <n v="36.6"/>
    <n v="328239523"/>
    <d v="1969-08-12T00:00:00"/>
    <d v="2025-04-03T00:00:00"/>
    <x v="320"/>
  </r>
  <r>
    <n v="352"/>
    <x v="3"/>
    <x v="334"/>
    <x v="1"/>
    <s v="Boston"/>
    <s v="Fidelity"/>
    <x v="3"/>
    <x v="0"/>
    <x v="0"/>
    <s v="Johnson"/>
    <s v="Edward"/>
    <n v="6800"/>
    <n v="1964"/>
    <n v="11"/>
    <n v="18"/>
    <n v="117.24"/>
    <n v="21427700000000"/>
    <n v="78.5"/>
    <n v="9.6"/>
    <n v="36.6"/>
    <n v="328239523"/>
    <d v="1964-11-18T00:00:00"/>
    <d v="2025-04-03T00:00:00"/>
    <x v="321"/>
  </r>
  <r>
    <n v="352"/>
    <x v="3"/>
    <x v="335"/>
    <x v="1"/>
    <s v="Los Altos"/>
    <s v="Tech investments"/>
    <x v="3"/>
    <x v="1"/>
    <x v="0"/>
    <s v="Milner"/>
    <s v="Yuri"/>
    <n v="6800"/>
    <n v="1961"/>
    <n v="11"/>
    <n v="11"/>
    <n v="117.24"/>
    <n v="21427700000000"/>
    <n v="78.5"/>
    <n v="9.6"/>
    <n v="36.6"/>
    <n v="328239523"/>
    <d v="1961-11-11T00:00:00"/>
    <d v="2025-04-03T00:00:00"/>
    <x v="322"/>
  </r>
  <r>
    <n v="352"/>
    <x v="2"/>
    <x v="336"/>
    <x v="1"/>
    <s v="Woodside"/>
    <s v="Intel"/>
    <x v="2"/>
    <x v="1"/>
    <x v="0"/>
    <s v="Moore"/>
    <s v="Gordon"/>
    <n v="6800"/>
    <n v="1929"/>
    <n v="1"/>
    <n v="3"/>
    <n v="117.24"/>
    <n v="21427700000000"/>
    <n v="78.5"/>
    <n v="9.6"/>
    <n v="36.6"/>
    <n v="328239523"/>
    <d v="1929-01-03T00:00:00"/>
    <d v="2025-04-03T00:00:00"/>
    <x v="323"/>
  </r>
  <r>
    <n v="352"/>
    <x v="3"/>
    <x v="337"/>
    <x v="1"/>
    <s v="Millburn"/>
    <s v="Hedge funds"/>
    <x v="3"/>
    <x v="1"/>
    <x v="0"/>
    <s v="Overdeck"/>
    <s v="John"/>
    <n v="6800"/>
    <n v="1969"/>
    <n v="12"/>
    <n v="21"/>
    <n v="117.24"/>
    <n v="21427700000000"/>
    <n v="78.5"/>
    <n v="9.6"/>
    <n v="36.6"/>
    <n v="328239523"/>
    <d v="1969-12-21T00:00:00"/>
    <d v="2025-04-03T00:00:00"/>
    <x v="324"/>
  </r>
  <r>
    <n v="352"/>
    <x v="3"/>
    <x v="338"/>
    <x v="1"/>
    <s v="Scarsdale"/>
    <s v="Hedge funds"/>
    <x v="3"/>
    <x v="1"/>
    <x v="0"/>
    <s v="Siegel"/>
    <s v="David"/>
    <n v="6800"/>
    <n v="1961"/>
    <n v="7"/>
    <n v="15"/>
    <n v="117.24"/>
    <n v="21427700000000"/>
    <n v="78.5"/>
    <n v="9.6"/>
    <n v="36.6"/>
    <n v="328239523"/>
    <d v="1961-07-15T00:00:00"/>
    <d v="2025-04-03T00:00:00"/>
    <x v="325"/>
  </r>
  <r>
    <n v="352"/>
    <x v="6"/>
    <x v="339"/>
    <x v="16"/>
    <s v="Moscow"/>
    <s v="Metals, investments"/>
    <x v="6"/>
    <x v="1"/>
    <x v="0"/>
    <s v="Vekselberg"/>
    <s v="Viktor"/>
    <n v="6800"/>
    <n v="1957"/>
    <n v="4"/>
    <n v="14"/>
    <n v="180.75"/>
    <n v="1699876578871"/>
    <n v="72.7"/>
    <n v="11.4"/>
    <n v="46.2"/>
    <n v="144373535"/>
    <d v="1957-04-14T00:00:00"/>
    <d v="2025-04-03T00:00:00"/>
    <x v="326"/>
  </r>
  <r>
    <n v="352"/>
    <x v="2"/>
    <x v="340"/>
    <x v="5"/>
    <s v="Shenzhen"/>
    <s v="Electronics components"/>
    <x v="2"/>
    <x v="1"/>
    <x v="0"/>
    <s v="Wang"/>
    <s v="Laisheng"/>
    <n v="6800"/>
    <n v="1964"/>
    <n v="12"/>
    <n v="14"/>
    <n v="125.08"/>
    <n v="19910000000000"/>
    <n v="77"/>
    <n v="9.4"/>
    <n v="59.2"/>
    <n v="1397715000"/>
    <d v="1964-12-14T00:00:00"/>
    <d v="2025-04-03T00:00:00"/>
    <x v="327"/>
  </r>
  <r>
    <n v="352"/>
    <x v="12"/>
    <x v="341"/>
    <x v="1"/>
    <s v="Houston"/>
    <s v="Pipelines"/>
    <x v="12"/>
    <x v="0"/>
    <x v="1"/>
    <s v="Williams"/>
    <s v="Randa Duncan"/>
    <n v="6800"/>
    <n v="1961"/>
    <n v="8"/>
    <n v="28"/>
    <n v="117.24"/>
    <n v="21427700000000"/>
    <n v="78.5"/>
    <n v="9.6"/>
    <n v="36.6"/>
    <n v="328239523"/>
    <d v="1961-08-28T00:00:00"/>
    <d v="2025-04-03T00:00:00"/>
    <x v="328"/>
  </r>
  <r>
    <n v="365"/>
    <x v="3"/>
    <x v="342"/>
    <x v="1"/>
    <s v="Dallas"/>
    <s v="Money management"/>
    <x v="3"/>
    <x v="1"/>
    <x v="0"/>
    <s v="Fisher"/>
    <s v="Ken"/>
    <n v="6700"/>
    <n v="1950"/>
    <n v="11"/>
    <n v="29"/>
    <n v="117.24"/>
    <n v="21427700000000"/>
    <n v="78.5"/>
    <n v="9.6"/>
    <n v="36.6"/>
    <n v="328239523"/>
    <d v="1950-11-29T00:00:00"/>
    <d v="2025-04-03T00:00:00"/>
    <x v="329"/>
  </r>
  <r>
    <n v="365"/>
    <x v="3"/>
    <x v="343"/>
    <x v="12"/>
    <s v="London"/>
    <s v="Hedge funds"/>
    <x v="3"/>
    <x v="1"/>
    <x v="0"/>
    <s v="Hohn"/>
    <s v="Christopher"/>
    <n v="6700"/>
    <n v="1966"/>
    <n v="10"/>
    <n v="27"/>
    <n v="119.62"/>
    <n v="2827113184696"/>
    <n v="81.3"/>
    <n v="25.5"/>
    <n v="30.6"/>
    <n v="66834405"/>
    <d v="1966-10-27T00:00:00"/>
    <d v="2025-04-03T00:00:00"/>
    <x v="330"/>
  </r>
  <r>
    <n v="365"/>
    <x v="10"/>
    <x v="344"/>
    <x v="33"/>
    <s v="Billund"/>
    <s v="Lego"/>
    <x v="10"/>
    <x v="0"/>
    <x v="0"/>
    <s v="Kristiansen"/>
    <s v="Kjeld Kirk"/>
    <n v="6700"/>
    <n v="1947"/>
    <n v="12"/>
    <n v="27"/>
    <n v="110.35"/>
    <n v="348078018464"/>
    <n v="81"/>
    <n v="32.4"/>
    <n v="23.8"/>
    <n v="5818553"/>
    <d v="1947-12-27T00:00:00"/>
    <d v="2025-04-03T00:00:00"/>
    <x v="331"/>
  </r>
  <r>
    <n v="365"/>
    <x v="10"/>
    <x v="345"/>
    <x v="33"/>
    <s v="Billund"/>
    <s v="Lego"/>
    <x v="10"/>
    <x v="0"/>
    <x v="1"/>
    <s v="Kristiansen"/>
    <s v="Sofie Kirk"/>
    <n v="6700"/>
    <n v="1976"/>
    <n v="1"/>
    <n v="1"/>
    <n v="110.35"/>
    <n v="348078018464"/>
    <n v="81"/>
    <n v="32.4"/>
    <n v="23.8"/>
    <n v="5818553"/>
    <d v="1976-01-01T00:00:00"/>
    <d v="2025-04-03T00:00:00"/>
    <x v="332"/>
  </r>
  <r>
    <n v="365"/>
    <x v="10"/>
    <x v="346"/>
    <x v="33"/>
    <s v="Billund"/>
    <s v="Lego"/>
    <x v="10"/>
    <x v="0"/>
    <x v="0"/>
    <s v="Kristiansen"/>
    <s v="Thomas Kirk"/>
    <n v="6700"/>
    <n v="1979"/>
    <n v="1"/>
    <n v="1"/>
    <n v="110.35"/>
    <n v="348078018464"/>
    <n v="81"/>
    <n v="32.4"/>
    <n v="23.8"/>
    <n v="5818553"/>
    <d v="1979-01-01T00:00:00"/>
    <d v="2025-04-03T00:00:00"/>
    <x v="333"/>
  </r>
  <r>
    <n v="365"/>
    <x v="13"/>
    <x v="347"/>
    <x v="24"/>
    <s v="Fiesole"/>
    <s v="Pharmaceuticals"/>
    <x v="13"/>
    <x v="0"/>
    <x v="1"/>
    <s v="Landini Aleotti"/>
    <s v="Massimiliana"/>
    <n v="6700"/>
    <n v="1943"/>
    <n v="1"/>
    <n v="1"/>
    <n v="110.62"/>
    <n v="2001244392042"/>
    <n v="82.9"/>
    <n v="24.3"/>
    <n v="59.1"/>
    <n v="60297396"/>
    <d v="1943-01-01T00:00:00"/>
    <d v="2025-04-03T00:00:00"/>
    <x v="62"/>
  </r>
  <r>
    <n v="365"/>
    <x v="1"/>
    <x v="348"/>
    <x v="5"/>
    <s v="Ningde"/>
    <s v="Batteries"/>
    <x v="1"/>
    <x v="1"/>
    <x v="0"/>
    <s v="Li"/>
    <s v="Ping"/>
    <n v="6700"/>
    <n v="1968"/>
    <n v="1"/>
    <n v="1"/>
    <n v="125.08"/>
    <n v="19910000000000"/>
    <n v="77"/>
    <n v="9.4"/>
    <n v="59.2"/>
    <n v="1397715000"/>
    <d v="1968-01-01T00:00:00"/>
    <d v="2025-04-03T00:00:00"/>
    <x v="220"/>
  </r>
  <r>
    <n v="365"/>
    <x v="10"/>
    <x v="349"/>
    <x v="5"/>
    <s v="Hangzhou"/>
    <s v="Solar panel components"/>
    <x v="10"/>
    <x v="1"/>
    <x v="0"/>
    <s v="Lin"/>
    <s v="Jianhua"/>
    <n v="6700"/>
    <n v="1962"/>
    <n v="8"/>
    <n v="1"/>
    <n v="125.08"/>
    <n v="19910000000000"/>
    <n v="77"/>
    <n v="9.4"/>
    <n v="59.2"/>
    <n v="1397715000"/>
    <d v="1962-08-01T00:00:00"/>
    <d v="2025-04-03T00:00:00"/>
    <x v="334"/>
  </r>
  <r>
    <n v="365"/>
    <x v="10"/>
    <x v="350"/>
    <x v="8"/>
    <s v="Feldmeilen"/>
    <s v="Chemicals"/>
    <x v="10"/>
    <x v="0"/>
    <x v="1"/>
    <s v="Martullo-Blocher"/>
    <s v="Magdalena"/>
    <n v="6700"/>
    <n v="1969"/>
    <n v="1"/>
    <n v="1"/>
    <n v="99.55"/>
    <n v="703082435360"/>
    <n v="83.6"/>
    <n v="10.1"/>
    <n v="28.8"/>
    <n v="8574832"/>
    <d v="1969-01-01T00:00:00"/>
    <d v="2025-04-03T00:00:00"/>
    <x v="36"/>
  </r>
  <r>
    <n v="365"/>
    <x v="5"/>
    <x v="351"/>
    <x v="0"/>
    <s v="Paris"/>
    <s v="Internet, telecom"/>
    <x v="5"/>
    <x v="1"/>
    <x v="0"/>
    <s v="Niel"/>
    <s v="Xavier"/>
    <n v="6700"/>
    <n v="1967"/>
    <n v="8"/>
    <n v="25"/>
    <n v="110.05"/>
    <n v="2715518274227"/>
    <n v="82.5"/>
    <n v="24.2"/>
    <n v="60.7"/>
    <n v="67059887"/>
    <d v="1967-08-25T00:00:00"/>
    <d v="2025-04-03T00:00:00"/>
    <x v="335"/>
  </r>
  <r>
    <n v="365"/>
    <x v="12"/>
    <x v="352"/>
    <x v="1"/>
    <s v="Boca Raton"/>
    <s v="Natural gas"/>
    <x v="12"/>
    <x v="1"/>
    <x v="0"/>
    <s v="Pegula"/>
    <s v="Terrence"/>
    <n v="6700"/>
    <n v="1951"/>
    <n v="3"/>
    <n v="27"/>
    <n v="117.24"/>
    <n v="21427700000000"/>
    <n v="78.5"/>
    <n v="9.6"/>
    <n v="36.6"/>
    <n v="328239523"/>
    <d v="1951-03-27T00:00:00"/>
    <d v="2025-04-03T00:00:00"/>
    <x v="336"/>
  </r>
  <r>
    <n v="365"/>
    <x v="15"/>
    <x v="353"/>
    <x v="1"/>
    <s v="Los Angeles"/>
    <s v="Real estate"/>
    <x v="15"/>
    <x v="0"/>
    <x v="0"/>
    <s v="Roski"/>
    <s v="Edward"/>
    <n v="6700"/>
    <n v="1938"/>
    <n v="12"/>
    <n v="25"/>
    <n v="117.24"/>
    <n v="21427700000000"/>
    <n v="78.5"/>
    <n v="9.6"/>
    <n v="36.6"/>
    <n v="328239523"/>
    <d v="1938-12-25T00:00:00"/>
    <d v="2025-04-03T00:00:00"/>
    <x v="337"/>
  </r>
  <r>
    <n v="365"/>
    <x v="15"/>
    <x v="354"/>
    <x v="1"/>
    <s v="Atherton"/>
    <s v="Real estate"/>
    <x v="15"/>
    <x v="1"/>
    <x v="0"/>
    <s v="Sobrato"/>
    <s v="John A."/>
    <n v="6700"/>
    <n v="1939"/>
    <n v="5"/>
    <n v="23"/>
    <n v="117.24"/>
    <n v="21427700000000"/>
    <n v="78.5"/>
    <n v="9.6"/>
    <n v="36.6"/>
    <n v="328239523"/>
    <d v="1939-05-23T00:00:00"/>
    <d v="2025-04-03T00:00:00"/>
    <x v="338"/>
  </r>
  <r>
    <n v="365"/>
    <x v="3"/>
    <x v="355"/>
    <x v="1"/>
    <s v="Katonah"/>
    <s v="Hedge funds"/>
    <x v="3"/>
    <x v="1"/>
    <x v="0"/>
    <s v="Soros"/>
    <s v="George"/>
    <n v="6700"/>
    <n v="1930"/>
    <n v="8"/>
    <n v="12"/>
    <n v="117.24"/>
    <n v="21427700000000"/>
    <n v="78.5"/>
    <n v="9.6"/>
    <n v="36.6"/>
    <n v="328239523"/>
    <d v="1930-08-12T00:00:00"/>
    <d v="2025-04-03T00:00:00"/>
    <x v="339"/>
  </r>
  <r>
    <n v="365"/>
    <x v="2"/>
    <x v="356"/>
    <x v="1"/>
    <s v="Irvine"/>
    <s v="Computer hardware"/>
    <x v="2"/>
    <x v="1"/>
    <x v="0"/>
    <s v="Sun"/>
    <s v="David"/>
    <n v="6700"/>
    <n v="1951"/>
    <n v="10"/>
    <n v="12"/>
    <n v="117.24"/>
    <n v="21427700000000"/>
    <n v="78.5"/>
    <n v="9.6"/>
    <n v="36.6"/>
    <n v="328239523"/>
    <d v="1951-10-12T00:00:00"/>
    <d v="2025-04-03T00:00:00"/>
    <x v="340"/>
  </r>
  <r>
    <n v="365"/>
    <x v="10"/>
    <x v="357"/>
    <x v="33"/>
    <s v="Billund"/>
    <s v="Lego"/>
    <x v="10"/>
    <x v="0"/>
    <x v="1"/>
    <s v="Thinggaard"/>
    <s v="Agnete Kirk"/>
    <n v="6700"/>
    <n v="1983"/>
    <n v="5"/>
    <n v="18"/>
    <n v="110.35"/>
    <n v="348078018464"/>
    <n v="81"/>
    <n v="32.4"/>
    <n v="23.8"/>
    <n v="5818553"/>
    <d v="1983-05-18T00:00:00"/>
    <d v="2025-04-03T00:00:00"/>
    <x v="341"/>
  </r>
  <r>
    <n v="365"/>
    <x v="2"/>
    <x v="358"/>
    <x v="1"/>
    <s v="Rolling Hills"/>
    <s v="Computer hardware"/>
    <x v="2"/>
    <x v="1"/>
    <x v="0"/>
    <s v="Tu"/>
    <s v="John"/>
    <n v="6700"/>
    <n v="1941"/>
    <n v="8"/>
    <n v="12"/>
    <n v="117.24"/>
    <n v="21427700000000"/>
    <n v="78.5"/>
    <n v="9.6"/>
    <n v="36.6"/>
    <n v="328239523"/>
    <d v="1941-08-12T00:00:00"/>
    <d v="2025-04-03T00:00:00"/>
    <x v="163"/>
  </r>
  <r>
    <n v="365"/>
    <x v="7"/>
    <x v="359"/>
    <x v="5"/>
    <s v="Quanzhou"/>
    <s v="Snacks, beverages"/>
    <x v="7"/>
    <x v="1"/>
    <x v="0"/>
    <s v="Xu"/>
    <s v="Shihui"/>
    <n v="6700"/>
    <n v="1958"/>
    <n v="1"/>
    <n v="1"/>
    <n v="125.08"/>
    <n v="19910000000000"/>
    <n v="77"/>
    <n v="9.4"/>
    <n v="59.2"/>
    <n v="1397715000"/>
    <d v="1958-01-01T00:00:00"/>
    <d v="2025-04-03T00:00:00"/>
    <x v="342"/>
  </r>
  <r>
    <n v="383"/>
    <x v="10"/>
    <x v="360"/>
    <x v="8"/>
    <s v="Wilen bei Wollerau"/>
    <s v="Chemicals"/>
    <x v="10"/>
    <x v="0"/>
    <x v="1"/>
    <s v="Blocher"/>
    <s v="Rahel"/>
    <n v="6600"/>
    <n v="1976"/>
    <n v="1"/>
    <n v="1"/>
    <n v="99.55"/>
    <n v="703082435360"/>
    <n v="83.6"/>
    <n v="10.1"/>
    <n v="28.8"/>
    <n v="8574832"/>
    <d v="1976-01-01T00:00:00"/>
    <d v="2025-04-03T00:00:00"/>
    <x v="332"/>
  </r>
  <r>
    <n v="383"/>
    <x v="7"/>
    <x v="361"/>
    <x v="1"/>
    <s v="Atlanta"/>
    <s v="Chick-fil-A"/>
    <x v="7"/>
    <x v="0"/>
    <x v="0"/>
    <s v="Cathy"/>
    <s v="Bubba"/>
    <n v="6600"/>
    <n v="1954"/>
    <n v="4"/>
    <n v="22"/>
    <n v="117.24"/>
    <n v="21427700000000"/>
    <n v="78.5"/>
    <n v="9.6"/>
    <n v="36.6"/>
    <n v="328239523"/>
    <d v="1954-04-22T00:00:00"/>
    <d v="2025-04-03T00:00:00"/>
    <x v="343"/>
  </r>
  <r>
    <n v="383"/>
    <x v="7"/>
    <x v="362"/>
    <x v="1"/>
    <s v="Atlanta"/>
    <s v="Chick-fil-A"/>
    <x v="7"/>
    <x v="0"/>
    <x v="0"/>
    <s v="Cathy"/>
    <s v="Dan"/>
    <n v="6600"/>
    <n v="1953"/>
    <n v="3"/>
    <n v="1"/>
    <n v="117.24"/>
    <n v="21427700000000"/>
    <n v="78.5"/>
    <n v="9.6"/>
    <n v="36.6"/>
    <n v="328239523"/>
    <d v="1953-03-01T00:00:00"/>
    <d v="2025-04-03T00:00:00"/>
    <x v="344"/>
  </r>
  <r>
    <n v="383"/>
    <x v="7"/>
    <x v="363"/>
    <x v="1"/>
    <s v="Hampton"/>
    <s v="Chick-fil-A"/>
    <x v="7"/>
    <x v="0"/>
    <x v="1"/>
    <s v="Cathy White"/>
    <s v="Trudy"/>
    <n v="6600"/>
    <n v="1955"/>
    <n v="12"/>
    <n v="17"/>
    <n v="117.24"/>
    <n v="21427700000000"/>
    <n v="78.5"/>
    <n v="9.6"/>
    <n v="36.6"/>
    <n v="328239523"/>
    <d v="1955-12-17T00:00:00"/>
    <d v="2025-04-03T00:00:00"/>
    <x v="345"/>
  </r>
  <r>
    <n v="383"/>
    <x v="3"/>
    <x v="364"/>
    <x v="1"/>
    <s v="New York"/>
    <s v="Hedge funds"/>
    <x v="3"/>
    <x v="1"/>
    <x v="0"/>
    <s v="Kovner"/>
    <s v="Bruce"/>
    <n v="6600"/>
    <n v="1945"/>
    <n v="2"/>
    <n v="25"/>
    <n v="117.24"/>
    <n v="21427700000000"/>
    <n v="78.5"/>
    <n v="9.6"/>
    <n v="36.6"/>
    <n v="328239523"/>
    <d v="1945-02-25T00:00:00"/>
    <d v="2025-04-03T00:00:00"/>
    <x v="346"/>
  </r>
  <r>
    <n v="383"/>
    <x v="2"/>
    <x v="365"/>
    <x v="1"/>
    <s v="Newport Coast"/>
    <s v="Semiconductors"/>
    <x v="2"/>
    <x v="1"/>
    <x v="0"/>
    <s v="Nicholas"/>
    <s v="Henry"/>
    <n v="6600"/>
    <n v="1959"/>
    <n v="10"/>
    <n v="8"/>
    <n v="117.24"/>
    <n v="21427700000000"/>
    <n v="78.5"/>
    <n v="9.6"/>
    <n v="36.6"/>
    <n v="328239523"/>
    <d v="1959-10-08T00:00:00"/>
    <d v="2025-04-03T00:00:00"/>
    <x v="347"/>
  </r>
  <r>
    <n v="383"/>
    <x v="3"/>
    <x v="366"/>
    <x v="7"/>
    <s v="Munich"/>
    <s v="Investments"/>
    <x v="3"/>
    <x v="0"/>
    <x v="1"/>
    <s v="Thiele"/>
    <s v="Nadia"/>
    <n v="6600"/>
    <n v="1976"/>
    <n v="1"/>
    <n v="7"/>
    <n v="112.85"/>
    <n v="3845630030824"/>
    <n v="80.900000000000006"/>
    <n v="11.5"/>
    <n v="48.8"/>
    <n v="83132799"/>
    <d v="1976-01-07T00:00:00"/>
    <d v="2025-04-03T00:00:00"/>
    <x v="348"/>
  </r>
  <r>
    <n v="390"/>
    <x v="3"/>
    <x v="367"/>
    <x v="1"/>
    <s v="Fort Worth"/>
    <s v="Private equity"/>
    <x v="3"/>
    <x v="1"/>
    <x v="0"/>
    <s v="Bonderman"/>
    <s v="David"/>
    <n v="6500"/>
    <n v="1942"/>
    <n v="11"/>
    <n v="27"/>
    <n v="117.24"/>
    <n v="21427700000000"/>
    <n v="78.5"/>
    <n v="9.6"/>
    <n v="36.6"/>
    <n v="328239523"/>
    <d v="1942-11-27T00:00:00"/>
    <d v="2025-04-03T00:00:00"/>
    <x v="349"/>
  </r>
  <r>
    <n v="390"/>
    <x v="2"/>
    <x v="368"/>
    <x v="1"/>
    <s v="Medina"/>
    <s v="Microsoft"/>
    <x v="2"/>
    <x v="0"/>
    <x v="1"/>
    <s v="French Gates"/>
    <s v="Melinda"/>
    <n v="6500"/>
    <n v="1964"/>
    <n v="8"/>
    <n v="15"/>
    <n v="117.24"/>
    <n v="21427700000000"/>
    <n v="78.5"/>
    <n v="9.6"/>
    <n v="36.6"/>
    <n v="328239523"/>
    <d v="1964-08-15T00:00:00"/>
    <d v="2025-04-03T00:00:00"/>
    <x v="350"/>
  </r>
  <r>
    <n v="390"/>
    <x v="15"/>
    <x v="369"/>
    <x v="1"/>
    <s v="Chevy Chase"/>
    <s v="Real estate"/>
    <x v="15"/>
    <x v="0"/>
    <x v="1"/>
    <s v="Lerner"/>
    <s v="Annette"/>
    <n v="6500"/>
    <n v="1930"/>
    <n v="2"/>
    <n v="27"/>
    <n v="117.24"/>
    <n v="21427700000000"/>
    <n v="78.5"/>
    <n v="9.6"/>
    <n v="36.6"/>
    <n v="328239523"/>
    <d v="1930-02-27T00:00:00"/>
    <d v="2025-04-03T00:00:00"/>
    <x v="351"/>
  </r>
  <r>
    <n v="390"/>
    <x v="15"/>
    <x v="370"/>
    <x v="12"/>
    <s v="London"/>
    <s v="Investments, real estate"/>
    <x v="15"/>
    <x v="1"/>
    <x v="0"/>
    <s v="Reuben"/>
    <s v="David"/>
    <n v="6500"/>
    <n v="1938"/>
    <n v="9"/>
    <n v="1"/>
    <n v="119.62"/>
    <n v="2827113184696"/>
    <n v="81.3"/>
    <n v="25.5"/>
    <n v="30.6"/>
    <n v="66834405"/>
    <d v="1938-09-01T00:00:00"/>
    <d v="2025-04-03T00:00:00"/>
    <x v="352"/>
  </r>
  <r>
    <n v="390"/>
    <x v="15"/>
    <x v="371"/>
    <x v="8"/>
    <s v="Crans Montana"/>
    <s v="Real estate"/>
    <x v="15"/>
    <x v="1"/>
    <x v="0"/>
    <s v="Vitek"/>
    <s v="Radovan"/>
    <n v="6500"/>
    <n v="1971"/>
    <n v="4"/>
    <n v="22"/>
    <n v="99.55"/>
    <n v="703082435360"/>
    <n v="83.6"/>
    <n v="10.1"/>
    <n v="28.8"/>
    <n v="8574832"/>
    <d v="1971-04-22T00:00:00"/>
    <d v="2025-04-03T00:00:00"/>
    <x v="353"/>
  </r>
  <r>
    <n v="397"/>
    <x v="3"/>
    <x v="372"/>
    <x v="19"/>
    <s v="Gothenberg"/>
    <s v="Investments"/>
    <x v="3"/>
    <x v="1"/>
    <x v="0"/>
    <s v="Bennet"/>
    <s v="Carl"/>
    <n v="6400"/>
    <n v="1951"/>
    <n v="8"/>
    <n v="19"/>
    <n v="110.51"/>
    <n v="530832908738"/>
    <n v="82.5"/>
    <n v="27.9"/>
    <n v="49.1"/>
    <n v="10285453"/>
    <d v="1951-08-19T00:00:00"/>
    <d v="2025-04-03T00:00:00"/>
    <x v="354"/>
  </r>
  <r>
    <n v="397"/>
    <x v="17"/>
    <x v="373"/>
    <x v="1"/>
    <s v="Hobe Sound"/>
    <s v="Staffing, Baltimore Ravens"/>
    <x v="17"/>
    <x v="1"/>
    <x v="0"/>
    <s v="Bisciotti"/>
    <s v="Stephen"/>
    <n v="6400"/>
    <n v="1960"/>
    <n v="4"/>
    <n v="10"/>
    <n v="117.24"/>
    <n v="21427700000000"/>
    <n v="78.5"/>
    <n v="9.6"/>
    <n v="36.6"/>
    <n v="328239523"/>
    <d v="1960-04-10T00:00:00"/>
    <d v="2025-04-03T00:00:00"/>
    <x v="355"/>
  </r>
  <r>
    <n v="397"/>
    <x v="3"/>
    <x v="374"/>
    <x v="1"/>
    <s v="New York"/>
    <s v="Hedge funds"/>
    <x v="3"/>
    <x v="1"/>
    <x v="0"/>
    <s v="Druckenmiller"/>
    <s v="Stanley"/>
    <n v="6400"/>
    <n v="1953"/>
    <n v="6"/>
    <n v="14"/>
    <n v="117.24"/>
    <n v="21427700000000"/>
    <n v="78.5"/>
    <n v="9.6"/>
    <n v="36.6"/>
    <n v="328239523"/>
    <d v="1953-06-14T00:00:00"/>
    <d v="2025-04-03T00:00:00"/>
    <x v="356"/>
  </r>
  <r>
    <n v="397"/>
    <x v="13"/>
    <x v="375"/>
    <x v="5"/>
    <s v="Beijing"/>
    <s v="Biomedical products"/>
    <x v="13"/>
    <x v="1"/>
    <x v="1"/>
    <s v="Jian"/>
    <s v="Jun"/>
    <n v="6400"/>
    <n v="1963"/>
    <n v="11"/>
    <n v="1"/>
    <n v="125.08"/>
    <n v="19910000000000"/>
    <n v="77"/>
    <n v="9.4"/>
    <n v="59.2"/>
    <n v="1397715000"/>
    <d v="1963-11-01T00:00:00"/>
    <d v="2025-04-03T00:00:00"/>
    <x v="357"/>
  </r>
  <r>
    <n v="397"/>
    <x v="12"/>
    <x v="376"/>
    <x v="0"/>
    <s v="Paris"/>
    <s v="Oil, banking, telecom"/>
    <x v="12"/>
    <x v="1"/>
    <x v="0"/>
    <s v="Kuzmichev"/>
    <s v="Alexei"/>
    <n v="6400"/>
    <n v="1962"/>
    <n v="10"/>
    <n v="15"/>
    <n v="110.05"/>
    <n v="2715518274227"/>
    <n v="82.5"/>
    <n v="24.2"/>
    <n v="60.7"/>
    <n v="67059887"/>
    <d v="1962-10-15T00:00:00"/>
    <d v="2025-04-03T00:00:00"/>
    <x v="358"/>
  </r>
  <r>
    <n v="397"/>
    <x v="3"/>
    <x v="377"/>
    <x v="34"/>
    <s v="Bogota"/>
    <s v="Banking"/>
    <x v="3"/>
    <x v="1"/>
    <x v="0"/>
    <s v="Sarmiento"/>
    <s v="Luis Carlos"/>
    <n v="6400"/>
    <n v="1933"/>
    <n v="1"/>
    <n v="27"/>
    <n v="140.94999999999999"/>
    <n v="323802808108"/>
    <n v="77.099999999999994"/>
    <n v="14.4"/>
    <n v="71.2"/>
    <n v="50339443"/>
    <d v="1933-01-27T00:00:00"/>
    <d v="2025-04-03T00:00:00"/>
    <x v="359"/>
  </r>
  <r>
    <n v="397"/>
    <x v="8"/>
    <x v="378"/>
    <x v="1"/>
    <s v="Missoula"/>
    <s v="Construction, mining"/>
    <x v="8"/>
    <x v="1"/>
    <x v="0"/>
    <s v="Washington"/>
    <s v="Dennis"/>
    <n v="6400"/>
    <n v="1934"/>
    <n v="7"/>
    <n v="27"/>
    <n v="117.24"/>
    <n v="21427700000000"/>
    <n v="78.5"/>
    <n v="9.6"/>
    <n v="36.6"/>
    <n v="328239523"/>
    <d v="1934-07-27T00:00:00"/>
    <d v="2025-04-03T00:00:00"/>
    <x v="360"/>
  </r>
  <r>
    <n v="405"/>
    <x v="16"/>
    <x v="379"/>
    <x v="12"/>
    <s v="Gloucestershire"/>
    <s v="Construction equipment"/>
    <x v="16"/>
    <x v="0"/>
    <x v="0"/>
    <s v="Bamford"/>
    <s v="Anthony"/>
    <n v="6300"/>
    <n v="1945"/>
    <n v="10"/>
    <n v="23"/>
    <n v="119.62"/>
    <n v="2827113184696"/>
    <n v="81.3"/>
    <n v="25.5"/>
    <n v="30.6"/>
    <n v="66834405"/>
    <d v="1945-10-23T00:00:00"/>
    <d v="2025-04-03T00:00:00"/>
    <x v="361"/>
  </r>
  <r>
    <n v="405"/>
    <x v="12"/>
    <x v="380"/>
    <x v="5"/>
    <s v="Changzhou"/>
    <s v="Solar equipment"/>
    <x v="12"/>
    <x v="1"/>
    <x v="0"/>
    <s v="Gao"/>
    <s v="Jifan"/>
    <n v="6300"/>
    <n v="1965"/>
    <n v="1"/>
    <n v="1"/>
    <n v="125.08"/>
    <n v="19910000000000"/>
    <n v="77"/>
    <n v="9.4"/>
    <n v="59.2"/>
    <n v="1397715000"/>
    <d v="1965-01-01T00:00:00"/>
    <d v="2025-04-03T00:00:00"/>
    <x v="362"/>
  </r>
  <r>
    <n v="405"/>
    <x v="3"/>
    <x v="381"/>
    <x v="12"/>
    <s v="London"/>
    <s v="Private equity"/>
    <x v="3"/>
    <x v="1"/>
    <x v="0"/>
    <s v="Grayken"/>
    <s v="John"/>
    <n v="6300"/>
    <n v="1956"/>
    <n v="6"/>
    <n v="1"/>
    <n v="119.62"/>
    <n v="2827113184696"/>
    <n v="81.3"/>
    <n v="25.5"/>
    <n v="30.6"/>
    <n v="66834405"/>
    <d v="1956-06-01T00:00:00"/>
    <d v="2025-04-03T00:00:00"/>
    <x v="363"/>
  </r>
  <r>
    <n v="405"/>
    <x v="13"/>
    <x v="382"/>
    <x v="0"/>
    <s v="Lyon"/>
    <s v="Pharmaceuticals"/>
    <x v="13"/>
    <x v="0"/>
    <x v="0"/>
    <s v="Merieux"/>
    <s v="Alain"/>
    <n v="6300"/>
    <n v="1938"/>
    <n v="1"/>
    <n v="1"/>
    <n v="110.05"/>
    <n v="2715518274227"/>
    <n v="82.5"/>
    <n v="24.2"/>
    <n v="60.7"/>
    <n v="67059887"/>
    <d v="1938-01-01T00:00:00"/>
    <d v="2025-04-03T00:00:00"/>
    <x v="364"/>
  </r>
  <r>
    <n v="405"/>
    <x v="12"/>
    <x v="383"/>
    <x v="5"/>
    <s v="Langfang"/>
    <s v="Natural gas distribution"/>
    <x v="12"/>
    <x v="1"/>
    <x v="0"/>
    <s v="Wang"/>
    <s v="Yusuo"/>
    <n v="6300"/>
    <n v="1964"/>
    <n v="3"/>
    <n v="11"/>
    <n v="125.08"/>
    <n v="19910000000000"/>
    <n v="77"/>
    <n v="9.4"/>
    <n v="59.2"/>
    <n v="1397715000"/>
    <d v="1964-03-11T00:00:00"/>
    <d v="2025-04-03T00:00:00"/>
    <x v="365"/>
  </r>
  <r>
    <n v="405"/>
    <x v="10"/>
    <x v="384"/>
    <x v="23"/>
    <s v="Tel Aviv"/>
    <s v="Metalworking tools"/>
    <x v="10"/>
    <x v="1"/>
    <x v="0"/>
    <s v="Wertheimer"/>
    <s v="Stef"/>
    <n v="6300"/>
    <n v="1926"/>
    <n v="7"/>
    <n v="16"/>
    <n v="108.15"/>
    <n v="395098666122"/>
    <n v="82.8"/>
    <n v="23.1"/>
    <n v="25.3"/>
    <n v="9053300"/>
    <d v="1926-07-16T00:00:00"/>
    <d v="2025-04-03T00:00:00"/>
    <x v="366"/>
  </r>
  <r>
    <n v="411"/>
    <x v="7"/>
    <x v="385"/>
    <x v="2"/>
    <s v="Mexico City"/>
    <s v="Beer, investments"/>
    <x v="7"/>
    <x v="0"/>
    <x v="1"/>
    <s v="Aramburuzabala"/>
    <s v="Maria Asuncion"/>
    <n v="6200"/>
    <n v="1963"/>
    <n v="5"/>
    <n v="2"/>
    <n v="141.54"/>
    <n v="1258286717125"/>
    <n v="75"/>
    <n v="13.1"/>
    <n v="55.1"/>
    <n v="126014024"/>
    <d v="1963-05-02T00:00:00"/>
    <d v="2025-04-03T00:00:00"/>
    <x v="367"/>
  </r>
  <r>
    <n v="411"/>
    <x v="6"/>
    <x v="386"/>
    <x v="19"/>
    <s v="Stockholm"/>
    <s v="Investments"/>
    <x v="6"/>
    <x v="1"/>
    <x v="0"/>
    <s v="Douglas"/>
    <s v="Gustaf"/>
    <n v="6200"/>
    <n v="1938"/>
    <n v="3"/>
    <n v="3"/>
    <n v="110.51"/>
    <n v="530832908738"/>
    <n v="82.5"/>
    <n v="27.9"/>
    <n v="49.1"/>
    <n v="10285453"/>
    <d v="1938-03-03T00:00:00"/>
    <d v="2025-04-03T00:00:00"/>
    <x v="368"/>
  </r>
  <r>
    <n v="411"/>
    <x v="14"/>
    <x v="387"/>
    <x v="35"/>
    <s v="Amsterdam"/>
    <s v="Temp agency"/>
    <x v="14"/>
    <x v="1"/>
    <x v="0"/>
    <s v="Goldschmeding"/>
    <s v="Frits"/>
    <n v="6200"/>
    <n v="1933"/>
    <n v="8"/>
    <n v="2"/>
    <n v="115.91"/>
    <n v="909070395161"/>
    <n v="81.8"/>
    <n v="23"/>
    <n v="41.2"/>
    <n v="17332850"/>
    <d v="1933-08-02T00:00:00"/>
    <d v="2025-04-03T00:00:00"/>
    <x v="369"/>
  </r>
  <r>
    <n v="411"/>
    <x v="7"/>
    <x v="388"/>
    <x v="5"/>
    <s v="Shenzhen"/>
    <s v="Beverages"/>
    <x v="7"/>
    <x v="1"/>
    <x v="0"/>
    <s v="Lin"/>
    <s v="Muqin"/>
    <n v="6200"/>
    <n v="1964"/>
    <n v="1"/>
    <n v="1"/>
    <n v="125.08"/>
    <n v="19910000000000"/>
    <n v="77"/>
    <n v="9.4"/>
    <n v="59.2"/>
    <n v="1397715000"/>
    <d v="1964-01-01T00:00:00"/>
    <d v="2025-04-03T00:00:00"/>
    <x v="136"/>
  </r>
  <r>
    <n v="411"/>
    <x v="10"/>
    <x v="389"/>
    <x v="5"/>
    <s v="Ningbo"/>
    <s v="Power strips"/>
    <x v="10"/>
    <x v="1"/>
    <x v="0"/>
    <s v="Ruan"/>
    <s v="Liping"/>
    <n v="6200"/>
    <n v="1964"/>
    <n v="1"/>
    <n v="1"/>
    <n v="125.08"/>
    <n v="19910000000000"/>
    <n v="77"/>
    <n v="9.4"/>
    <n v="59.2"/>
    <n v="1397715000"/>
    <d v="1964-01-01T00:00:00"/>
    <d v="2025-04-03T00:00:00"/>
    <x v="136"/>
  </r>
  <r>
    <n v="411"/>
    <x v="10"/>
    <x v="390"/>
    <x v="5"/>
    <s v="Ningbo"/>
    <s v="Power strip"/>
    <x v="10"/>
    <x v="1"/>
    <x v="0"/>
    <s v="Ruan"/>
    <s v="Xueping"/>
    <n v="6200"/>
    <n v="1972"/>
    <n v="1"/>
    <n v="1"/>
    <n v="125.08"/>
    <n v="19910000000000"/>
    <n v="77"/>
    <n v="9.4"/>
    <n v="59.2"/>
    <n v="1397715000"/>
    <d v="1972-01-01T00:00:00"/>
    <d v="2025-04-03T00:00:00"/>
    <x v="144"/>
  </r>
  <r>
    <n v="411"/>
    <x v="3"/>
    <x v="391"/>
    <x v="36"/>
    <s v="Kielce"/>
    <s v="Investments"/>
    <x v="3"/>
    <x v="1"/>
    <x v="0"/>
    <s v="Solowow"/>
    <s v="Michal"/>
    <n v="6200"/>
    <n v="1962"/>
    <n v="7"/>
    <n v="11"/>
    <n v="114.11"/>
    <n v="592164400688"/>
    <n v="77.599999999999994"/>
    <n v="17.399999999999999"/>
    <n v="40.799999999999997"/>
    <n v="37970874"/>
    <d v="1962-07-11T00:00:00"/>
    <d v="2025-04-03T00:00:00"/>
    <x v="370"/>
  </r>
  <r>
    <n v="418"/>
    <x v="6"/>
    <x v="392"/>
    <x v="22"/>
    <s v="Lagos"/>
    <s v="Telecom, oil"/>
    <x v="6"/>
    <x v="1"/>
    <x v="0"/>
    <s v="Adenuga"/>
    <s v="Mike"/>
    <n v="6100"/>
    <n v="1953"/>
    <n v="4"/>
    <n v="29"/>
    <n v="267.51"/>
    <n v="448120428859"/>
    <n v="54.3"/>
    <n v="1.5"/>
    <n v="34.799999999999997"/>
    <n v="200963599"/>
    <d v="1953-04-29T00:00:00"/>
    <d v="2025-04-03T00:00:00"/>
    <x v="371"/>
  </r>
  <r>
    <n v="418"/>
    <x v="3"/>
    <x v="393"/>
    <x v="1"/>
    <s v="Beverly Hills"/>
    <s v="Private equity"/>
    <x v="3"/>
    <x v="1"/>
    <x v="0"/>
    <s v="Gores"/>
    <s v="Tom"/>
    <n v="6100"/>
    <n v="1964"/>
    <n v="7"/>
    <n v="31"/>
    <n v="117.24"/>
    <n v="21427700000000"/>
    <n v="78.5"/>
    <n v="9.6"/>
    <n v="36.6"/>
    <n v="328239523"/>
    <d v="1964-07-31T00:00:00"/>
    <d v="2025-04-03T00:00:00"/>
    <x v="372"/>
  </r>
  <r>
    <n v="418"/>
    <x v="0"/>
    <x v="394"/>
    <x v="7"/>
    <s v="Hamburg"/>
    <s v="Coffee"/>
    <x v="0"/>
    <x v="0"/>
    <x v="0"/>
    <s v="Herz"/>
    <s v="Michael"/>
    <n v="6100"/>
    <n v="1943"/>
    <n v="9"/>
    <n v="28"/>
    <n v="112.85"/>
    <n v="3845630030824"/>
    <n v="80.900000000000006"/>
    <n v="11.5"/>
    <n v="48.8"/>
    <n v="83132799"/>
    <d v="1943-09-28T00:00:00"/>
    <d v="2025-04-03T00:00:00"/>
    <x v="373"/>
  </r>
  <r>
    <n v="418"/>
    <x v="0"/>
    <x v="395"/>
    <x v="7"/>
    <s v="Hamburg"/>
    <s v="Coffee"/>
    <x v="0"/>
    <x v="0"/>
    <x v="0"/>
    <s v="Herz"/>
    <s v="Wolfgang"/>
    <n v="6100"/>
    <n v="1951"/>
    <n v="1"/>
    <n v="1"/>
    <n v="112.85"/>
    <n v="3845630030824"/>
    <n v="80.900000000000006"/>
    <n v="11.5"/>
    <n v="48.8"/>
    <n v="83132799"/>
    <d v="1951-01-01T00:00:00"/>
    <d v="2025-04-03T00:00:00"/>
    <x v="96"/>
  </r>
  <r>
    <n v="425"/>
    <x v="11"/>
    <x v="396"/>
    <x v="16"/>
    <s v="Moscow"/>
    <s v="Steel, mining"/>
    <x v="11"/>
    <x v="1"/>
    <x v="0"/>
    <s v="Abramov"/>
    <s v="Alexander"/>
    <n v="6000"/>
    <n v="1959"/>
    <n v="2"/>
    <n v="20"/>
    <n v="180.75"/>
    <n v="1699876578871"/>
    <n v="72.7"/>
    <n v="11.4"/>
    <n v="46.2"/>
    <n v="144373535"/>
    <d v="1959-02-20T00:00:00"/>
    <d v="2025-04-03T00:00:00"/>
    <x v="374"/>
  </r>
  <r>
    <n v="425"/>
    <x v="15"/>
    <x v="397"/>
    <x v="1"/>
    <s v="Chicago"/>
    <s v="Real estate"/>
    <x v="15"/>
    <x v="1"/>
    <x v="0"/>
    <s v="Bluhm"/>
    <s v="Neil"/>
    <n v="6000"/>
    <n v="1938"/>
    <n v="1"/>
    <n v="12"/>
    <n v="117.24"/>
    <n v="21427700000000"/>
    <n v="78.5"/>
    <n v="9.6"/>
    <n v="36.6"/>
    <n v="328239523"/>
    <d v="1938-01-12T00:00:00"/>
    <d v="2025-04-03T00:00:00"/>
    <x v="375"/>
  </r>
  <r>
    <n v="425"/>
    <x v="0"/>
    <x v="398"/>
    <x v="6"/>
    <s v="Montreal"/>
    <s v="Convinience stores"/>
    <x v="0"/>
    <x v="1"/>
    <x v="0"/>
    <s v="Bouchard"/>
    <s v="Alain"/>
    <n v="6000"/>
    <n v="1949"/>
    <n v="2"/>
    <n v="18"/>
    <n v="116.76"/>
    <n v="1736425629520"/>
    <n v="81.900000000000006"/>
    <n v="12.8"/>
    <n v="24.5"/>
    <n v="36991981"/>
    <d v="1949-02-18T00:00:00"/>
    <d v="2025-04-03T00:00:00"/>
    <x v="376"/>
  </r>
  <r>
    <n v="425"/>
    <x v="2"/>
    <x v="399"/>
    <x v="1"/>
    <s v="Reno"/>
    <s v="Security software"/>
    <x v="2"/>
    <x v="1"/>
    <x v="0"/>
    <s v="Chaudhry"/>
    <s v="Jay"/>
    <n v="6000"/>
    <n v="1959"/>
    <n v="8"/>
    <n v="26"/>
    <n v="117.24"/>
    <n v="21427700000000"/>
    <n v="78.5"/>
    <n v="9.6"/>
    <n v="36.6"/>
    <n v="328239523"/>
    <d v="1959-08-26T00:00:00"/>
    <d v="2025-04-03T00:00:00"/>
    <x v="377"/>
  </r>
  <r>
    <n v="425"/>
    <x v="0"/>
    <x v="400"/>
    <x v="3"/>
    <s v="Mumbai"/>
    <s v="Retail, investments"/>
    <x v="0"/>
    <x v="1"/>
    <x v="0"/>
    <s v="Damani"/>
    <s v="Gopikishan"/>
    <n v="6000"/>
    <n v="1958"/>
    <n v="1"/>
    <n v="1"/>
    <n v="180.44"/>
    <n v="2611000000000"/>
    <n v="69.400000000000006"/>
    <n v="11.2"/>
    <n v="49.7"/>
    <n v="1366417754"/>
    <d v="1958-01-01T00:00:00"/>
    <d v="2025-04-03T00:00:00"/>
    <x v="342"/>
  </r>
  <r>
    <n v="425"/>
    <x v="6"/>
    <x v="401"/>
    <x v="20"/>
    <s v="Bangkok"/>
    <s v="Diversified"/>
    <x v="6"/>
    <x v="0"/>
    <x v="0"/>
    <s v="Jiaravanon"/>
    <s v="Sumet"/>
    <n v="6000"/>
    <n v="1934"/>
    <n v="11"/>
    <n v="2"/>
    <n v="113.27"/>
    <n v="543649976166"/>
    <n v="76.900000000000006"/>
    <n v="14.9"/>
    <n v="29.5"/>
    <n v="69625582"/>
    <d v="1934-11-02T00:00:00"/>
    <d v="2025-04-03T00:00:00"/>
    <x v="378"/>
  </r>
  <r>
    <n v="425"/>
    <x v="3"/>
    <x v="402"/>
    <x v="23"/>
    <s v="Tel Aviv"/>
    <s v="Investments"/>
    <x v="3"/>
    <x v="1"/>
    <x v="0"/>
    <s v="Lowy"/>
    <s v="Frank"/>
    <n v="6000"/>
    <n v="1930"/>
    <n v="10"/>
    <n v="22"/>
    <n v="108.15"/>
    <n v="395098666122"/>
    <n v="82.8"/>
    <n v="23.1"/>
    <n v="25.3"/>
    <n v="9053300"/>
    <d v="1930-10-22T00:00:00"/>
    <d v="2025-04-03T00:00:00"/>
    <x v="379"/>
  </r>
  <r>
    <n v="425"/>
    <x v="3"/>
    <x v="403"/>
    <x v="1"/>
    <s v="Los Angeles"/>
    <s v="Investments"/>
    <x v="3"/>
    <x v="1"/>
    <x v="0"/>
    <s v="Milken"/>
    <s v="Michael"/>
    <n v="6000"/>
    <n v="1946"/>
    <n v="7"/>
    <n v="4"/>
    <n v="117.24"/>
    <n v="21427700000000"/>
    <n v="78.5"/>
    <n v="9.6"/>
    <n v="36.6"/>
    <n v="328239523"/>
    <d v="1946-07-04T00:00:00"/>
    <d v="2025-04-03T00:00:00"/>
    <x v="380"/>
  </r>
  <r>
    <n v="425"/>
    <x v="2"/>
    <x v="404"/>
    <x v="1"/>
    <s v="St. Louis"/>
    <s v="IT provider"/>
    <x v="2"/>
    <x v="1"/>
    <x v="0"/>
    <s v="Steward"/>
    <s v="David"/>
    <n v="6000"/>
    <n v="1951"/>
    <n v="7"/>
    <n v="2"/>
    <n v="117.24"/>
    <n v="21427700000000"/>
    <n v="78.5"/>
    <n v="9.6"/>
    <n v="36.6"/>
    <n v="328239523"/>
    <d v="1951-07-02T00:00:00"/>
    <d v="2025-04-03T00:00:00"/>
    <x v="381"/>
  </r>
  <r>
    <n v="425"/>
    <x v="0"/>
    <x v="405"/>
    <x v="1"/>
    <s v="New Albany"/>
    <s v="Retail"/>
    <x v="0"/>
    <x v="1"/>
    <x v="0"/>
    <s v="Wexner"/>
    <s v="Les"/>
    <n v="6000"/>
    <n v="1937"/>
    <n v="9"/>
    <n v="8"/>
    <n v="117.24"/>
    <n v="21427700000000"/>
    <n v="78.5"/>
    <n v="9.6"/>
    <n v="36.6"/>
    <n v="328239523"/>
    <d v="1937-09-08T00:00:00"/>
    <d v="2025-04-03T00:00:00"/>
    <x v="382"/>
  </r>
  <r>
    <n v="437"/>
    <x v="15"/>
    <x v="406"/>
    <x v="5"/>
    <s v="Chengdu"/>
    <s v="Real estate"/>
    <x v="15"/>
    <x v="1"/>
    <x v="0"/>
    <s v="Cai"/>
    <s v="Kui"/>
    <n v="5900"/>
    <n v="1963"/>
    <n v="1"/>
    <n v="1"/>
    <n v="125.08"/>
    <n v="19910000000000"/>
    <n v="77"/>
    <n v="9.4"/>
    <n v="59.2"/>
    <n v="1397715000"/>
    <d v="1963-01-01T00:00:00"/>
    <d v="2025-04-03T00:00:00"/>
    <x v="383"/>
  </r>
  <r>
    <n v="437"/>
    <x v="6"/>
    <x v="407"/>
    <x v="20"/>
    <s v="Bangkok"/>
    <s v="Diversified"/>
    <x v="6"/>
    <x v="0"/>
    <x v="0"/>
    <s v="Chiaravanont"/>
    <s v="Jaran"/>
    <n v="5900"/>
    <n v="1930"/>
    <n v="4"/>
    <n v="1"/>
    <n v="113.27"/>
    <n v="543649976166"/>
    <n v="76.900000000000006"/>
    <n v="14.9"/>
    <n v="29.5"/>
    <n v="69625582"/>
    <d v="1930-04-01T00:00:00"/>
    <d v="2025-04-03T00:00:00"/>
    <x v="384"/>
  </r>
  <r>
    <n v="437"/>
    <x v="3"/>
    <x v="408"/>
    <x v="1"/>
    <s v="Darien"/>
    <s v="Hedge funds"/>
    <x v="3"/>
    <x v="1"/>
    <x v="0"/>
    <s v="Halvorsen"/>
    <s v="Andreas"/>
    <n v="5900"/>
    <n v="1961"/>
    <n v="4"/>
    <n v="23"/>
    <n v="117.24"/>
    <n v="21427700000000"/>
    <n v="78.5"/>
    <n v="9.6"/>
    <n v="36.6"/>
    <n v="328239523"/>
    <d v="1961-04-23T00:00:00"/>
    <d v="2025-04-03T00:00:00"/>
    <x v="385"/>
  </r>
  <r>
    <n v="437"/>
    <x v="3"/>
    <x v="409"/>
    <x v="1"/>
    <s v="Los Angeles"/>
    <s v="Finance"/>
    <x v="3"/>
    <x v="1"/>
    <x v="0"/>
    <s v="Ressler"/>
    <s v="Antony"/>
    <n v="5900"/>
    <n v="1960"/>
    <n v="10"/>
    <n v="12"/>
    <n v="117.24"/>
    <n v="21427700000000"/>
    <n v="78.5"/>
    <n v="9.6"/>
    <n v="36.6"/>
    <n v="328239523"/>
    <d v="1960-10-12T00:00:00"/>
    <d v="2025-04-03T00:00:00"/>
    <x v="386"/>
  </r>
  <r>
    <n v="437"/>
    <x v="7"/>
    <x v="410"/>
    <x v="5"/>
    <s v="Shanghai"/>
    <s v="Food, beverages"/>
    <x v="7"/>
    <x v="0"/>
    <x v="0"/>
    <s v="Tsai"/>
    <s v="Eng-meng"/>
    <n v="5900"/>
    <n v="1957"/>
    <n v="1"/>
    <n v="15"/>
    <n v="125.08"/>
    <n v="19910000000000"/>
    <n v="77"/>
    <n v="9.4"/>
    <n v="59.2"/>
    <n v="1397715000"/>
    <d v="1957-01-15T00:00:00"/>
    <d v="2025-04-03T00:00:00"/>
    <x v="387"/>
  </r>
  <r>
    <n v="442"/>
    <x v="3"/>
    <x v="411"/>
    <x v="1"/>
    <s v="Miami"/>
    <s v="Private equity"/>
    <x v="3"/>
    <x v="1"/>
    <x v="0"/>
    <s v="Harris"/>
    <s v="Josh"/>
    <n v="5800"/>
    <n v="1964"/>
    <n v="12"/>
    <n v="29"/>
    <n v="117.24"/>
    <n v="21427700000000"/>
    <n v="78.5"/>
    <n v="9.6"/>
    <n v="36.6"/>
    <n v="328239523"/>
    <d v="1964-12-29T00:00:00"/>
    <d v="2025-04-03T00:00:00"/>
    <x v="388"/>
  </r>
  <r>
    <n v="442"/>
    <x v="13"/>
    <x v="412"/>
    <x v="33"/>
    <s v="Humlebaek"/>
    <s v="Medical devices"/>
    <x v="13"/>
    <x v="0"/>
    <x v="0"/>
    <s v="Louis-Hansen"/>
    <s v="Niels Peter"/>
    <n v="5800"/>
    <n v="1947"/>
    <n v="10"/>
    <n v="25"/>
    <n v="110.35"/>
    <n v="348078018464"/>
    <n v="81"/>
    <n v="32.4"/>
    <n v="23.8"/>
    <n v="5818553"/>
    <d v="1947-10-25T00:00:00"/>
    <d v="2025-04-03T00:00:00"/>
    <x v="389"/>
  </r>
  <r>
    <n v="442"/>
    <x v="13"/>
    <x v="413"/>
    <x v="1"/>
    <s v="Los Angeles"/>
    <s v="Pharmaceuticals"/>
    <x v="13"/>
    <x v="1"/>
    <x v="0"/>
    <s v="Soon-Shiong"/>
    <s v="Patrick"/>
    <n v="5800"/>
    <n v="1952"/>
    <n v="7"/>
    <n v="29"/>
    <n v="117.24"/>
    <n v="21427700000000"/>
    <n v="78.5"/>
    <n v="9.6"/>
    <n v="36.6"/>
    <n v="328239523"/>
    <d v="1952-07-29T00:00:00"/>
    <d v="2025-04-03T00:00:00"/>
    <x v="390"/>
  </r>
  <r>
    <n v="445"/>
    <x v="11"/>
    <x v="414"/>
    <x v="37"/>
    <s v="Donetsk"/>
    <s v="Steel, coal"/>
    <x v="11"/>
    <x v="1"/>
    <x v="0"/>
    <s v="Akhmetov"/>
    <s v="Rinat"/>
    <n v="5700"/>
    <n v="1966"/>
    <n v="9"/>
    <n v="21"/>
    <n v="281.66000000000003"/>
    <n v="153781069118"/>
    <n v="71.599999999999994"/>
    <n v="20.100000000000001"/>
    <n v="45.2"/>
    <n v="44385155"/>
    <d v="1966-09-21T00:00:00"/>
    <d v="2025-04-03T00:00:00"/>
    <x v="391"/>
  </r>
  <r>
    <n v="445"/>
    <x v="13"/>
    <x v="415"/>
    <x v="1"/>
    <s v="Atlanta"/>
    <s v="Medical equipment"/>
    <x v="13"/>
    <x v="1"/>
    <x v="0"/>
    <s v="Brown"/>
    <s v="John"/>
    <n v="5700"/>
    <n v="1934"/>
    <n v="9"/>
    <n v="15"/>
    <n v="117.24"/>
    <n v="21427700000000"/>
    <n v="78.5"/>
    <n v="9.6"/>
    <n v="36.6"/>
    <n v="328239523"/>
    <d v="1934-09-15T00:00:00"/>
    <d v="2025-04-03T00:00:00"/>
    <x v="392"/>
  </r>
  <r>
    <n v="445"/>
    <x v="12"/>
    <x v="416"/>
    <x v="6"/>
    <s v="Saint John"/>
    <s v="Oil"/>
    <x v="12"/>
    <x v="0"/>
    <x v="0"/>
    <s v="Irving"/>
    <s v="Arthur"/>
    <n v="5700"/>
    <n v="1930"/>
    <n v="1"/>
    <n v="1"/>
    <n v="116.76"/>
    <n v="1736425629520"/>
    <n v="81.900000000000006"/>
    <n v="12.8"/>
    <n v="24.5"/>
    <n v="36991981"/>
    <d v="1930-01-01T00:00:00"/>
    <d v="2025-04-03T00:00:00"/>
    <x v="393"/>
  </r>
  <r>
    <n v="445"/>
    <x v="15"/>
    <x v="417"/>
    <x v="19"/>
    <s v="Stockholm"/>
    <s v="Real estate, investments"/>
    <x v="15"/>
    <x v="0"/>
    <x v="0"/>
    <s v="Lundberg"/>
    <s v="Fredrik"/>
    <n v="5700"/>
    <n v="1951"/>
    <n v="8"/>
    <n v="5"/>
    <n v="110.51"/>
    <n v="530832908738"/>
    <n v="82.5"/>
    <n v="27.9"/>
    <n v="49.1"/>
    <n v="10285453"/>
    <d v="1951-08-05T00:00:00"/>
    <d v="2025-04-03T00:00:00"/>
    <x v="394"/>
  </r>
  <r>
    <n v="445"/>
    <x v="16"/>
    <x v="418"/>
    <x v="8"/>
    <s v="Jona"/>
    <s v="Cement"/>
    <x v="16"/>
    <x v="0"/>
    <x v="0"/>
    <s v="Schmidheiny"/>
    <s v="Thomas"/>
    <n v="5700"/>
    <n v="1945"/>
    <n v="12"/>
    <n v="17"/>
    <n v="99.55"/>
    <n v="703082435360"/>
    <n v="83.6"/>
    <n v="10.1"/>
    <n v="28.8"/>
    <n v="8574832"/>
    <d v="1945-12-17T00:00:00"/>
    <d v="2025-04-03T00:00:00"/>
    <x v="395"/>
  </r>
  <r>
    <n v="445"/>
    <x v="3"/>
    <x v="419"/>
    <x v="1"/>
    <s v="New York"/>
    <s v="Investments"/>
    <x v="3"/>
    <x v="0"/>
    <x v="0"/>
    <s v="Ziff"/>
    <s v="Daniel"/>
    <n v="5700"/>
    <n v="1971"/>
    <n v="11"/>
    <n v="2"/>
    <n v="117.24"/>
    <n v="21427700000000"/>
    <n v="78.5"/>
    <n v="9.6"/>
    <n v="36.6"/>
    <n v="328239523"/>
    <d v="1971-11-02T00:00:00"/>
    <d v="2025-04-03T00:00:00"/>
    <x v="396"/>
  </r>
  <r>
    <n v="445"/>
    <x v="3"/>
    <x v="420"/>
    <x v="1"/>
    <s v="North Palm Beach"/>
    <s v="Investments"/>
    <x v="3"/>
    <x v="0"/>
    <x v="0"/>
    <s v="Ziff"/>
    <s v="Dirk"/>
    <n v="5700"/>
    <n v="1964"/>
    <n v="4"/>
    <n v="1"/>
    <n v="117.24"/>
    <n v="21427700000000"/>
    <n v="78.5"/>
    <n v="9.6"/>
    <n v="36.6"/>
    <n v="328239523"/>
    <d v="1964-04-01T00:00:00"/>
    <d v="2025-04-03T00:00:00"/>
    <x v="397"/>
  </r>
  <r>
    <n v="445"/>
    <x v="3"/>
    <x v="421"/>
    <x v="1"/>
    <s v="New York"/>
    <s v="Investments"/>
    <x v="3"/>
    <x v="0"/>
    <x v="0"/>
    <s v="Ziff"/>
    <s v="Robert"/>
    <n v="5700"/>
    <n v="1966"/>
    <n v="8"/>
    <n v="12"/>
    <n v="117.24"/>
    <n v="21427700000000"/>
    <n v="78.5"/>
    <n v="9.6"/>
    <n v="36.6"/>
    <n v="328239523"/>
    <d v="1966-08-12T00:00:00"/>
    <d v="2025-04-03T00:00:00"/>
    <x v="398"/>
  </r>
  <r>
    <n v="455"/>
    <x v="12"/>
    <x v="422"/>
    <x v="1"/>
    <s v="Dallas"/>
    <s v="Oil, real estate"/>
    <x v="12"/>
    <x v="0"/>
    <x v="0"/>
    <s v="Hunt"/>
    <s v="Ray Lee"/>
    <n v="5600"/>
    <n v="1943"/>
    <n v="4"/>
    <n v="6"/>
    <n v="117.24"/>
    <n v="21427700000000"/>
    <n v="78.5"/>
    <n v="9.6"/>
    <n v="36.6"/>
    <n v="328239523"/>
    <d v="1943-04-06T00:00:00"/>
    <d v="2025-04-03T00:00:00"/>
    <x v="399"/>
  </r>
  <r>
    <n v="455"/>
    <x v="8"/>
    <x v="423"/>
    <x v="5"/>
    <s v="Shanghai"/>
    <s v="Package delivery"/>
    <x v="8"/>
    <x v="1"/>
    <x v="0"/>
    <s v="Lai"/>
    <s v="Meisong"/>
    <n v="5600"/>
    <n v="1970"/>
    <n v="12"/>
    <n v="1"/>
    <n v="125.08"/>
    <n v="19910000000000"/>
    <n v="77"/>
    <n v="9.4"/>
    <n v="59.2"/>
    <n v="1397715000"/>
    <d v="1970-12-01T00:00:00"/>
    <d v="2025-04-03T00:00:00"/>
    <x v="244"/>
  </r>
  <r>
    <n v="455"/>
    <x v="1"/>
    <x v="424"/>
    <x v="3"/>
    <s v="Delhi"/>
    <s v="Motorcycles"/>
    <x v="1"/>
    <x v="0"/>
    <x v="0"/>
    <s v="Lal"/>
    <s v="Vikram"/>
    <n v="5600"/>
    <n v="1942"/>
    <n v="3"/>
    <n v="5"/>
    <n v="180.44"/>
    <n v="2611000000000"/>
    <n v="69.400000000000006"/>
    <n v="11.2"/>
    <n v="49.7"/>
    <n v="1366417754"/>
    <d v="1942-03-05T00:00:00"/>
    <d v="2025-04-03T00:00:00"/>
    <x v="400"/>
  </r>
  <r>
    <n v="455"/>
    <x v="3"/>
    <x v="425"/>
    <x v="1"/>
    <s v="Sands Point"/>
    <s v="Investments"/>
    <x v="3"/>
    <x v="1"/>
    <x v="0"/>
    <s v="Langone"/>
    <s v="Ken"/>
    <n v="5600"/>
    <n v="1935"/>
    <n v="9"/>
    <n v="16"/>
    <n v="117.24"/>
    <n v="21427700000000"/>
    <n v="78.5"/>
    <n v="9.6"/>
    <n v="36.6"/>
    <n v="328239523"/>
    <d v="1935-09-16T00:00:00"/>
    <d v="2025-04-03T00:00:00"/>
    <x v="401"/>
  </r>
  <r>
    <n v="455"/>
    <x v="13"/>
    <x v="426"/>
    <x v="5"/>
    <s v="Shanghai"/>
    <s v="Pharmaceutical ingredients"/>
    <x v="13"/>
    <x v="1"/>
    <x v="0"/>
    <s v="Li"/>
    <s v="Ge"/>
    <n v="5600"/>
    <n v="1967"/>
    <n v="1"/>
    <n v="1"/>
    <n v="125.08"/>
    <n v="19910000000000"/>
    <n v="77"/>
    <n v="9.4"/>
    <n v="59.2"/>
    <n v="1397715000"/>
    <d v="1967-01-01T00:00:00"/>
    <d v="2025-04-03T00:00:00"/>
    <x v="106"/>
  </r>
  <r>
    <n v="455"/>
    <x v="3"/>
    <x v="427"/>
    <x v="1"/>
    <s v="Branford"/>
    <s v="Hotels, investments"/>
    <x v="3"/>
    <x v="0"/>
    <x v="1"/>
    <s v="Pritzker"/>
    <s v="Karen"/>
    <n v="5600"/>
    <n v="1958"/>
    <n v="1"/>
    <n v="7"/>
    <n v="117.24"/>
    <n v="21427700000000"/>
    <n v="78.5"/>
    <n v="9.6"/>
    <n v="36.6"/>
    <n v="328239523"/>
    <d v="1958-01-07T00:00:00"/>
    <d v="2025-04-03T00:00:00"/>
    <x v="402"/>
  </r>
  <r>
    <n v="455"/>
    <x v="14"/>
    <x v="428"/>
    <x v="1"/>
    <s v="Dallas"/>
    <s v="Hotels, investments"/>
    <x v="14"/>
    <x v="0"/>
    <x v="0"/>
    <s v="Rowling"/>
    <s v="Robert"/>
    <n v="5600"/>
    <n v="1953"/>
    <n v="9"/>
    <n v="26"/>
    <n v="117.24"/>
    <n v="21427700000000"/>
    <n v="78.5"/>
    <n v="9.6"/>
    <n v="36.6"/>
    <n v="328239523"/>
    <d v="1953-09-26T00:00:00"/>
    <d v="2025-04-03T00:00:00"/>
    <x v="403"/>
  </r>
  <r>
    <n v="455"/>
    <x v="9"/>
    <x v="429"/>
    <x v="23"/>
    <s v="Tel Aviv"/>
    <s v="Gambling software"/>
    <x v="9"/>
    <x v="1"/>
    <x v="0"/>
    <s v="Sagi"/>
    <s v="Teddy"/>
    <n v="5600"/>
    <n v="1971"/>
    <n v="11"/>
    <n v="1"/>
    <n v="108.15"/>
    <n v="395098666122"/>
    <n v="82.8"/>
    <n v="23.1"/>
    <n v="25.3"/>
    <n v="9053300"/>
    <d v="1971-11-01T00:00:00"/>
    <d v="2025-04-03T00:00:00"/>
    <x v="404"/>
  </r>
  <r>
    <n v="455"/>
    <x v="13"/>
    <x v="430"/>
    <x v="28"/>
    <s v="Seoul"/>
    <s v="Biotech"/>
    <x v="13"/>
    <x v="1"/>
    <x v="0"/>
    <s v="Seo"/>
    <s v="Jung-jin"/>
    <n v="5600"/>
    <n v="1957"/>
    <n v="10"/>
    <n v="23"/>
    <n v="115.16"/>
    <n v="2029000000000"/>
    <n v="82.6"/>
    <n v="15.6"/>
    <n v="33.200000000000003"/>
    <n v="51709098"/>
    <d v="1957-10-23T00:00:00"/>
    <d v="2025-04-03T00:00:00"/>
    <x v="405"/>
  </r>
  <r>
    <n v="455"/>
    <x v="1"/>
    <x v="431"/>
    <x v="5"/>
    <s v="Ningbo"/>
    <s v="Auto parts"/>
    <x v="1"/>
    <x v="1"/>
    <x v="0"/>
    <s v="Wu"/>
    <s v="Jianshu"/>
    <n v="5600"/>
    <n v="1964"/>
    <n v="1"/>
    <n v="1"/>
    <n v="125.08"/>
    <n v="19910000000000"/>
    <n v="77"/>
    <n v="9.4"/>
    <n v="59.2"/>
    <n v="1397715000"/>
    <d v="1964-01-01T00:00:00"/>
    <d v="2025-04-03T00:00:00"/>
    <x v="136"/>
  </r>
  <r>
    <n v="466"/>
    <x v="14"/>
    <x v="432"/>
    <x v="1"/>
    <s v="Bal Harbour"/>
    <s v="Carnival Cruises"/>
    <x v="14"/>
    <x v="0"/>
    <x v="0"/>
    <s v="Arison"/>
    <s v="Micky"/>
    <n v="5500"/>
    <n v="1949"/>
    <n v="6"/>
    <n v="29"/>
    <n v="117.24"/>
    <n v="21427700000000"/>
    <n v="78.5"/>
    <n v="9.6"/>
    <n v="36.6"/>
    <n v="328239523"/>
    <d v="1949-06-29T00:00:00"/>
    <d v="2025-04-03T00:00:00"/>
    <x v="406"/>
  </r>
  <r>
    <n v="466"/>
    <x v="4"/>
    <x v="433"/>
    <x v="1"/>
    <s v="Palisades"/>
    <s v="Media, automotive"/>
    <x v="4"/>
    <x v="0"/>
    <x v="0"/>
    <s v="Chambers"/>
    <s v="James"/>
    <n v="5500"/>
    <n v="1957"/>
    <n v="4"/>
    <n v="12"/>
    <n v="117.24"/>
    <n v="21427700000000"/>
    <n v="78.5"/>
    <n v="9.6"/>
    <n v="36.6"/>
    <n v="328239523"/>
    <d v="1957-04-12T00:00:00"/>
    <d v="2025-04-03T00:00:00"/>
    <x v="407"/>
  </r>
  <r>
    <n v="466"/>
    <x v="2"/>
    <x v="434"/>
    <x v="1"/>
    <s v="San Francisco"/>
    <s v="Payments software"/>
    <x v="2"/>
    <x v="1"/>
    <x v="0"/>
    <s v="Collison"/>
    <s v="John"/>
    <n v="5500"/>
    <n v="1990"/>
    <n v="8"/>
    <n v="6"/>
    <n v="117.24"/>
    <n v="21427700000000"/>
    <n v="78.5"/>
    <n v="9.6"/>
    <n v="36.6"/>
    <n v="328239523"/>
    <d v="1990-08-06T00:00:00"/>
    <d v="2025-04-03T00:00:00"/>
    <x v="408"/>
  </r>
  <r>
    <n v="466"/>
    <x v="2"/>
    <x v="435"/>
    <x v="1"/>
    <s v="San Francisco"/>
    <s v="Payment software"/>
    <x v="2"/>
    <x v="1"/>
    <x v="0"/>
    <s v="Collison"/>
    <s v="Patrick"/>
    <n v="5500"/>
    <n v="1988"/>
    <n v="9"/>
    <n v="9"/>
    <n v="117.24"/>
    <n v="21427700000000"/>
    <n v="78.5"/>
    <n v="9.6"/>
    <n v="36.6"/>
    <n v="328239523"/>
    <d v="1988-09-09T00:00:00"/>
    <d v="2025-04-03T00:00:00"/>
    <x v="409"/>
  </r>
  <r>
    <n v="466"/>
    <x v="10"/>
    <x v="436"/>
    <x v="1"/>
    <s v="Redding"/>
    <s v="Timberland, lumber mills"/>
    <x v="10"/>
    <x v="1"/>
    <x v="0"/>
    <s v="Emmerson"/>
    <s v="Archie Aldis"/>
    <n v="5500"/>
    <n v="1929"/>
    <n v="4"/>
    <n v="10"/>
    <n v="117.24"/>
    <n v="21427700000000"/>
    <n v="78.5"/>
    <n v="9.6"/>
    <n v="36.6"/>
    <n v="328239523"/>
    <d v="1929-04-10T00:00:00"/>
    <d v="2025-04-03T00:00:00"/>
    <x v="410"/>
  </r>
  <r>
    <n v="466"/>
    <x v="1"/>
    <x v="437"/>
    <x v="24"/>
    <s v="Modena"/>
    <s v="Automobiles"/>
    <x v="1"/>
    <x v="0"/>
    <x v="0"/>
    <s v="Ferrari"/>
    <s v="Piero"/>
    <n v="5500"/>
    <n v="1945"/>
    <n v="5"/>
    <n v="22"/>
    <n v="110.62"/>
    <n v="2001244392042"/>
    <n v="82.9"/>
    <n v="24.3"/>
    <n v="59.1"/>
    <n v="60297396"/>
    <d v="1945-05-22T00:00:00"/>
    <d v="2025-04-03T00:00:00"/>
    <x v="411"/>
  </r>
  <r>
    <n v="466"/>
    <x v="1"/>
    <x v="438"/>
    <x v="1"/>
    <s v="Houston"/>
    <s v="Toyota dealerships"/>
    <x v="1"/>
    <x v="0"/>
    <x v="0"/>
    <s v="Friedkin"/>
    <s v="Dan"/>
    <n v="5500"/>
    <n v="1965"/>
    <n v="2"/>
    <n v="27"/>
    <n v="117.24"/>
    <n v="21427700000000"/>
    <n v="78.5"/>
    <n v="9.6"/>
    <n v="36.6"/>
    <n v="328239523"/>
    <d v="1965-02-27T00:00:00"/>
    <d v="2025-04-03T00:00:00"/>
    <x v="412"/>
  </r>
  <r>
    <n v="466"/>
    <x v="6"/>
    <x v="439"/>
    <x v="6"/>
    <s v="Saint John"/>
    <s v="Diversified"/>
    <x v="6"/>
    <x v="0"/>
    <x v="0"/>
    <s v="Irving"/>
    <s v="James"/>
    <n v="5500"/>
    <n v="1928"/>
    <n v="3"/>
    <n v="20"/>
    <n v="116.76"/>
    <n v="1736425629520"/>
    <n v="81.900000000000006"/>
    <n v="12.8"/>
    <n v="24.5"/>
    <n v="36991981"/>
    <d v="1928-03-20T00:00:00"/>
    <d v="2025-04-03T00:00:00"/>
    <x v="413"/>
  </r>
  <r>
    <n v="466"/>
    <x v="10"/>
    <x v="440"/>
    <x v="5"/>
    <s v="Chengdu"/>
    <s v="Chemicals"/>
    <x v="10"/>
    <x v="1"/>
    <x v="0"/>
    <s v="Jiang"/>
    <s v="Weiping"/>
    <n v="5500"/>
    <n v="1955"/>
    <n v="3"/>
    <n v="1"/>
    <n v="125.08"/>
    <n v="19910000000000"/>
    <n v="77"/>
    <n v="9.4"/>
    <n v="59.2"/>
    <n v="1397715000"/>
    <d v="1955-03-01T00:00:00"/>
    <d v="2025-04-03T00:00:00"/>
    <x v="414"/>
  </r>
  <r>
    <n v="466"/>
    <x v="13"/>
    <x v="441"/>
    <x v="7"/>
    <s v="Heidelberg"/>
    <s v="Pharmaceuticals"/>
    <x v="13"/>
    <x v="1"/>
    <x v="0"/>
    <s v="Marguerre"/>
    <s v="Wolfgang"/>
    <n v="5500"/>
    <n v="1941"/>
    <n v="6"/>
    <n v="4"/>
    <n v="112.85"/>
    <n v="3845630030824"/>
    <n v="80.900000000000006"/>
    <n v="11.5"/>
    <n v="48.8"/>
    <n v="83132799"/>
    <d v="1941-06-04T00:00:00"/>
    <d v="2025-04-03T00:00:00"/>
    <x v="415"/>
  </r>
  <r>
    <n v="466"/>
    <x v="3"/>
    <x v="442"/>
    <x v="7"/>
    <s v="Ulm"/>
    <s v="Pharmaceuticals"/>
    <x v="3"/>
    <x v="0"/>
    <x v="0"/>
    <s v="Merckle"/>
    <s v="Ludwig"/>
    <n v="5500"/>
    <n v="1965"/>
    <n v="1"/>
    <n v="1"/>
    <n v="112.85"/>
    <n v="3845630030824"/>
    <n v="80.900000000000006"/>
    <n v="11.5"/>
    <n v="48.8"/>
    <n v="83132799"/>
    <d v="1965-01-01T00:00:00"/>
    <d v="2025-04-03T00:00:00"/>
    <x v="362"/>
  </r>
  <r>
    <n v="466"/>
    <x v="10"/>
    <x v="443"/>
    <x v="1"/>
    <s v="Potomac"/>
    <s v="Manufacturing, investments"/>
    <x v="10"/>
    <x v="1"/>
    <x v="0"/>
    <s v="Rales"/>
    <s v="Mitchell"/>
    <n v="5500"/>
    <n v="1956"/>
    <n v="8"/>
    <n v="21"/>
    <n v="117.24"/>
    <n v="21427700000000"/>
    <n v="78.5"/>
    <n v="9.6"/>
    <n v="36.6"/>
    <n v="328239523"/>
    <d v="1956-08-21T00:00:00"/>
    <d v="2025-04-03T00:00:00"/>
    <x v="416"/>
  </r>
  <r>
    <n v="466"/>
    <x v="4"/>
    <x v="444"/>
    <x v="1"/>
    <s v="East Hampton"/>
    <s v="Media, automotive"/>
    <x v="4"/>
    <x v="0"/>
    <x v="1"/>
    <s v="Rayner"/>
    <s v="Katharine"/>
    <n v="5500"/>
    <n v="1945"/>
    <n v="1"/>
    <n v="12"/>
    <n v="117.24"/>
    <n v="21427700000000"/>
    <n v="78.5"/>
    <n v="9.6"/>
    <n v="36.6"/>
    <n v="328239523"/>
    <d v="1945-01-12T00:00:00"/>
    <d v="2025-04-03T00:00:00"/>
    <x v="417"/>
  </r>
  <r>
    <n v="466"/>
    <x v="3"/>
    <x v="445"/>
    <x v="1"/>
    <s v="New York"/>
    <s v="Hedge funds"/>
    <x v="3"/>
    <x v="1"/>
    <x v="0"/>
    <s v="Singer"/>
    <s v="Paul"/>
    <n v="5500"/>
    <n v="1944"/>
    <n v="8"/>
    <n v="22"/>
    <n v="117.24"/>
    <n v="21427700000000"/>
    <n v="78.5"/>
    <n v="9.6"/>
    <n v="36.6"/>
    <n v="328239523"/>
    <d v="1944-08-22T00:00:00"/>
    <d v="2025-04-03T00:00:00"/>
    <x v="418"/>
  </r>
  <r>
    <n v="466"/>
    <x v="13"/>
    <x v="446"/>
    <x v="24"/>
    <s v="Venice"/>
    <s v="Medical packaging"/>
    <x v="13"/>
    <x v="1"/>
    <x v="0"/>
    <s v="Stevanato"/>
    <s v="Sergio"/>
    <n v="5500"/>
    <n v="1943"/>
    <n v="3"/>
    <n v="20"/>
    <n v="110.62"/>
    <n v="2001244392042"/>
    <n v="82.9"/>
    <n v="24.3"/>
    <n v="59.1"/>
    <n v="60297396"/>
    <d v="1943-03-20T00:00:00"/>
    <d v="2025-04-03T00:00:00"/>
    <x v="419"/>
  </r>
  <r>
    <n v="466"/>
    <x v="4"/>
    <x v="447"/>
    <x v="1"/>
    <s v="Southampton"/>
    <s v="Media, automotive"/>
    <x v="4"/>
    <x v="0"/>
    <x v="1"/>
    <s v="Taylor"/>
    <s v="Margaretta"/>
    <n v="5500"/>
    <n v="1942"/>
    <n v="4"/>
    <n v="15"/>
    <n v="117.24"/>
    <n v="21427700000000"/>
    <n v="78.5"/>
    <n v="9.6"/>
    <n v="36.6"/>
    <n v="328239523"/>
    <d v="1942-04-15T00:00:00"/>
    <d v="2025-04-03T00:00:00"/>
    <x v="420"/>
  </r>
  <r>
    <n v="466"/>
    <x v="2"/>
    <x v="448"/>
    <x v="13"/>
    <s v="Sydney"/>
    <s v="Software"/>
    <x v="2"/>
    <x v="1"/>
    <x v="0"/>
    <s v="White"/>
    <s v="Richard"/>
    <n v="5500"/>
    <n v="1955"/>
    <n v="4"/>
    <n v="1"/>
    <n v="119.8"/>
    <n v="1392680589329"/>
    <n v="82.7"/>
    <n v="23"/>
    <n v="47.4"/>
    <n v="25766605"/>
    <d v="1955-04-01T00:00:00"/>
    <d v="2025-04-03T00:00:00"/>
    <x v="421"/>
  </r>
  <r>
    <n v="466"/>
    <x v="6"/>
    <x v="449"/>
    <x v="5"/>
    <s v="Beijing"/>
    <s v="Biotech"/>
    <x v="6"/>
    <x v="1"/>
    <x v="1"/>
    <s v="Zhao"/>
    <s v="Yan"/>
    <n v="5500"/>
    <n v="1967"/>
    <n v="1"/>
    <n v="1"/>
    <n v="125.08"/>
    <n v="19910000000000"/>
    <n v="77"/>
    <n v="9.4"/>
    <n v="59.2"/>
    <n v="1397715000"/>
    <d v="1967-01-01T00:00:00"/>
    <d v="2025-04-03T00:00:00"/>
    <x v="106"/>
  </r>
  <r>
    <n v="486"/>
    <x v="0"/>
    <x v="450"/>
    <x v="24"/>
    <s v="Milan"/>
    <s v="Luxury goods"/>
    <x v="0"/>
    <x v="1"/>
    <x v="0"/>
    <s v="Bertelli"/>
    <s v="Patrizio"/>
    <n v="5400"/>
    <n v="1946"/>
    <n v="1"/>
    <n v="1"/>
    <n v="110.62"/>
    <n v="2001244392042"/>
    <n v="82.9"/>
    <n v="24.3"/>
    <n v="59.1"/>
    <n v="60297396"/>
    <d v="1946-01-01T00:00:00"/>
    <d v="2025-04-03T00:00:00"/>
    <x v="224"/>
  </r>
  <r>
    <n v="486"/>
    <x v="10"/>
    <x v="451"/>
    <x v="3"/>
    <s v="Mumbai"/>
    <s v="Paints"/>
    <x v="10"/>
    <x v="0"/>
    <x v="0"/>
    <s v="Choksi"/>
    <s v="Mahendra"/>
    <n v="5400"/>
    <n v="1941"/>
    <n v="4"/>
    <n v="19"/>
    <n v="180.44"/>
    <n v="2611000000000"/>
    <n v="69.400000000000006"/>
    <n v="11.2"/>
    <n v="49.7"/>
    <n v="1366417754"/>
    <d v="1941-04-19T00:00:00"/>
    <d v="2025-04-03T00:00:00"/>
    <x v="422"/>
  </r>
  <r>
    <n v="486"/>
    <x v="3"/>
    <x v="452"/>
    <x v="1"/>
    <s v="Bloomfield Hills"/>
    <s v="Mortgage lender"/>
    <x v="3"/>
    <x v="0"/>
    <x v="0"/>
    <s v="Ishbia"/>
    <s v="Mat"/>
    <n v="5400"/>
    <n v="1980"/>
    <n v="1"/>
    <n v="6"/>
    <n v="117.24"/>
    <n v="21427700000000"/>
    <n v="78.5"/>
    <n v="9.6"/>
    <n v="36.6"/>
    <n v="328239523"/>
    <d v="1980-01-06T00:00:00"/>
    <d v="2025-04-03T00:00:00"/>
    <x v="423"/>
  </r>
  <r>
    <n v="486"/>
    <x v="2"/>
    <x v="453"/>
    <x v="21"/>
    <s v="Singapore"/>
    <s v="IT provider"/>
    <x v="2"/>
    <x v="1"/>
    <x v="0"/>
    <s v="Koguan"/>
    <s v="Leo"/>
    <n v="5400"/>
    <n v="1955"/>
    <n v="2"/>
    <n v="15"/>
    <n v="114.41"/>
    <n v="372062527489"/>
    <n v="83.1"/>
    <n v="13.1"/>
    <n v="21"/>
    <n v="5703569"/>
    <d v="1955-02-15T00:00:00"/>
    <d v="2025-04-03T00:00:00"/>
    <x v="424"/>
  </r>
  <r>
    <n v="486"/>
    <x v="6"/>
    <x v="454"/>
    <x v="5"/>
    <s v="Suzhou"/>
    <s v="Textiles, petrochemicals"/>
    <x v="6"/>
    <x v="1"/>
    <x v="0"/>
    <s v="Miao"/>
    <s v="Hangen"/>
    <n v="5400"/>
    <n v="1965"/>
    <n v="1"/>
    <n v="1"/>
    <n v="125.08"/>
    <n v="19910000000000"/>
    <n v="77"/>
    <n v="9.4"/>
    <n v="59.2"/>
    <n v="1397715000"/>
    <d v="1965-01-01T00:00:00"/>
    <d v="2025-04-03T00:00:00"/>
    <x v="362"/>
  </r>
  <r>
    <n v="486"/>
    <x v="10"/>
    <x v="455"/>
    <x v="8"/>
    <s v="Lucerne"/>
    <s v="Kitchen appliances"/>
    <x v="10"/>
    <x v="1"/>
    <x v="0"/>
    <s v="Pieper"/>
    <s v="Michael"/>
    <n v="5400"/>
    <n v="1946"/>
    <n v="2"/>
    <n v="5"/>
    <n v="99.55"/>
    <n v="703082435360"/>
    <n v="83.6"/>
    <n v="10.1"/>
    <n v="28.8"/>
    <n v="8574832"/>
    <d v="1946-02-05T00:00:00"/>
    <d v="2025-04-03T00:00:00"/>
    <x v="425"/>
  </r>
  <r>
    <n v="486"/>
    <x v="0"/>
    <x v="456"/>
    <x v="24"/>
    <s v="Milan"/>
    <s v="Luxury goods"/>
    <x v="0"/>
    <x v="0"/>
    <x v="1"/>
    <s v="Prada"/>
    <s v="Miuccia"/>
    <n v="5400"/>
    <n v="1949"/>
    <n v="5"/>
    <n v="10"/>
    <n v="110.62"/>
    <n v="2001244392042"/>
    <n v="82.9"/>
    <n v="24.3"/>
    <n v="59.1"/>
    <n v="60297396"/>
    <d v="1949-05-10T00:00:00"/>
    <d v="2025-04-03T00:00:00"/>
    <x v="426"/>
  </r>
  <r>
    <n v="486"/>
    <x v="0"/>
    <x v="457"/>
    <x v="7"/>
    <s v="Passau"/>
    <s v="Consumer goods"/>
    <x v="0"/>
    <x v="0"/>
    <x v="0"/>
    <s v="Reimann"/>
    <s v="Wolfgang"/>
    <n v="5400"/>
    <n v="1952"/>
    <n v="10"/>
    <n v="4"/>
    <n v="112.85"/>
    <n v="3845630030824"/>
    <n v="80.900000000000006"/>
    <n v="11.5"/>
    <n v="48.8"/>
    <n v="83132799"/>
    <d v="1952-10-04T00:00:00"/>
    <d v="2025-04-03T00:00:00"/>
    <x v="427"/>
  </r>
  <r>
    <n v="486"/>
    <x v="0"/>
    <x v="458"/>
    <x v="7"/>
    <s v="Munich"/>
    <s v="Consumer goods"/>
    <x v="0"/>
    <x v="0"/>
    <x v="0"/>
    <s v="Reimann-Andersen"/>
    <s v="Matthias"/>
    <n v="5400"/>
    <n v="1965"/>
    <n v="3"/>
    <n v="30"/>
    <n v="112.85"/>
    <n v="3845630030824"/>
    <n v="80.900000000000006"/>
    <n v="11.5"/>
    <n v="48.8"/>
    <n v="83132799"/>
    <d v="1965-03-30T00:00:00"/>
    <d v="2025-04-03T00:00:00"/>
    <x v="428"/>
  </r>
  <r>
    <n v="486"/>
    <x v="0"/>
    <x v="459"/>
    <x v="10"/>
    <s v="Vienna"/>
    <s v="Consumer goods"/>
    <x v="0"/>
    <x v="0"/>
    <x v="0"/>
    <s v="Reimann-Andersen"/>
    <s v="Stefan"/>
    <n v="5400"/>
    <n v="1963"/>
    <n v="7"/>
    <n v="13"/>
    <n v="118.06"/>
    <n v="446314739528"/>
    <n v="81.599999999999994"/>
    <n v="25.4"/>
    <n v="51.4"/>
    <n v="8877067"/>
    <d v="1963-07-13T00:00:00"/>
    <d v="2025-04-03T00:00:00"/>
    <x v="429"/>
  </r>
  <r>
    <n v="486"/>
    <x v="0"/>
    <x v="460"/>
    <x v="10"/>
    <s v="Vienna"/>
    <s v="Consumer goods"/>
    <x v="0"/>
    <x v="0"/>
    <x v="1"/>
    <s v="Reimann-Haas"/>
    <s v="Renate"/>
    <n v="5400"/>
    <n v="1951"/>
    <n v="10"/>
    <n v="8"/>
    <n v="118.06"/>
    <n v="446314739528"/>
    <n v="81.599999999999994"/>
    <n v="25.4"/>
    <n v="51.4"/>
    <n v="8877067"/>
    <d v="1951-10-08T00:00:00"/>
    <d v="2025-04-03T00:00:00"/>
    <x v="430"/>
  </r>
  <r>
    <n v="497"/>
    <x v="3"/>
    <x v="461"/>
    <x v="1"/>
    <s v="Darien"/>
    <s v="Finance"/>
    <x v="3"/>
    <x v="1"/>
    <x v="0"/>
    <s v="Boehly"/>
    <s v="Todd"/>
    <n v="5300"/>
    <n v="1973"/>
    <n v="9"/>
    <n v="20"/>
    <n v="117.24"/>
    <n v="21427700000000"/>
    <n v="78.5"/>
    <n v="9.6"/>
    <n v="36.6"/>
    <n v="328239523"/>
    <d v="1973-09-20T00:00:00"/>
    <d v="2025-04-03T00:00:00"/>
    <x v="431"/>
  </r>
  <r>
    <n v="497"/>
    <x v="15"/>
    <x v="462"/>
    <x v="1"/>
    <s v="Los Angeles"/>
    <s v="Real estate"/>
    <x v="15"/>
    <x v="1"/>
    <x v="0"/>
    <s v="Caruso"/>
    <s v="Rick"/>
    <n v="5300"/>
    <n v="1959"/>
    <n v="1"/>
    <n v="7"/>
    <n v="117.24"/>
    <n v="21427700000000"/>
    <n v="78.5"/>
    <n v="9.6"/>
    <n v="36.6"/>
    <n v="328239523"/>
    <d v="1959-01-07T00:00:00"/>
    <d v="2025-04-03T00:00:00"/>
    <x v="432"/>
  </r>
  <r>
    <n v="497"/>
    <x v="10"/>
    <x v="463"/>
    <x v="38"/>
    <s v="Istanbul"/>
    <s v="Carpet"/>
    <x v="10"/>
    <x v="1"/>
    <x v="0"/>
    <s v="Erdemoglu"/>
    <s v="Ibrahim"/>
    <n v="5300"/>
    <n v="1962"/>
    <n v="9"/>
    <n v="26"/>
    <n v="234.44"/>
    <n v="754411708203"/>
    <n v="77.400000000000006"/>
    <n v="17.899999999999999"/>
    <n v="42.3"/>
    <n v="83429615"/>
    <d v="1962-09-26T00:00:00"/>
    <d v="2025-04-03T00:00:00"/>
    <x v="433"/>
  </r>
  <r>
    <n v="497"/>
    <x v="3"/>
    <x v="464"/>
    <x v="1"/>
    <s v="Boston"/>
    <s v="Fidelity"/>
    <x v="3"/>
    <x v="0"/>
    <x v="1"/>
    <s v="Johnson"/>
    <s v="Elizabeth"/>
    <n v="5300"/>
    <n v="1963"/>
    <n v="5"/>
    <n v="7"/>
    <n v="117.24"/>
    <n v="21427700000000"/>
    <n v="78.5"/>
    <n v="9.6"/>
    <n v="36.6"/>
    <n v="328239523"/>
    <d v="1963-05-07T00:00:00"/>
    <d v="2025-04-03T00:00:00"/>
    <x v="434"/>
  </r>
  <r>
    <n v="497"/>
    <x v="3"/>
    <x v="465"/>
    <x v="1"/>
    <s v="Atherton"/>
    <s v="Venture capital"/>
    <x v="3"/>
    <x v="1"/>
    <x v="0"/>
    <s v="Leone"/>
    <s v="Douglas"/>
    <n v="5300"/>
    <n v="1957"/>
    <n v="7"/>
    <n v="4"/>
    <n v="117.24"/>
    <n v="21427700000000"/>
    <n v="78.5"/>
    <n v="9.6"/>
    <n v="36.6"/>
    <n v="328239523"/>
    <d v="1957-07-04T00:00:00"/>
    <d v="2025-04-03T00:00:00"/>
    <x v="435"/>
  </r>
  <r>
    <n v="497"/>
    <x v="6"/>
    <x v="466"/>
    <x v="14"/>
    <s v="Jakarta"/>
    <s v="Petrochemicals"/>
    <x v="6"/>
    <x v="0"/>
    <x v="0"/>
    <s v="Pangestu"/>
    <s v="Prajogo"/>
    <n v="5300"/>
    <n v="1944"/>
    <n v="5"/>
    <n v="13"/>
    <n v="151.18"/>
    <n v="1119190780753"/>
    <n v="71.5"/>
    <n v="10.199999999999999"/>
    <n v="30.1"/>
    <n v="270203917"/>
    <d v="1944-05-13T00:00:00"/>
    <d v="2025-04-03T00:00:00"/>
    <x v="436"/>
  </r>
  <r>
    <n v="497"/>
    <x v="3"/>
    <x v="467"/>
    <x v="1"/>
    <s v="Chicago"/>
    <s v="Hotels, investments"/>
    <x v="3"/>
    <x v="0"/>
    <x v="0"/>
    <s v="Pritzker"/>
    <s v="Thomas"/>
    <n v="5300"/>
    <n v="1950"/>
    <n v="6"/>
    <n v="6"/>
    <n v="117.24"/>
    <n v="21427700000000"/>
    <n v="78.5"/>
    <n v="9.6"/>
    <n v="36.6"/>
    <n v="328239523"/>
    <d v="1950-06-06T00:00:00"/>
    <d v="2025-04-03T00:00:00"/>
    <x v="437"/>
  </r>
  <r>
    <n v="497"/>
    <x v="7"/>
    <x v="468"/>
    <x v="1"/>
    <s v="Beverly Hills"/>
    <s v="Agriculture"/>
    <x v="7"/>
    <x v="1"/>
    <x v="1"/>
    <s v="Resnick"/>
    <s v="Lynda"/>
    <n v="5300"/>
    <n v="1943"/>
    <n v="1"/>
    <n v="2"/>
    <n v="117.24"/>
    <n v="21427700000000"/>
    <n v="78.5"/>
    <n v="9.6"/>
    <n v="36.6"/>
    <n v="328239523"/>
    <d v="1943-01-02T00:00:00"/>
    <d v="2025-04-03T00:00:00"/>
    <x v="438"/>
  </r>
  <r>
    <n v="497"/>
    <x v="7"/>
    <x v="469"/>
    <x v="1"/>
    <s v="Beverly Hills"/>
    <s v="Agriculture"/>
    <x v="7"/>
    <x v="1"/>
    <x v="0"/>
    <s v="Resnick"/>
    <s v="Stewart"/>
    <n v="5300"/>
    <n v="1936"/>
    <n v="12"/>
    <n v="24"/>
    <n v="117.24"/>
    <n v="21427700000000"/>
    <n v="78.5"/>
    <n v="9.6"/>
    <n v="36.6"/>
    <n v="328239523"/>
    <d v="1936-12-24T00:00:00"/>
    <d v="2025-04-03T00:00:00"/>
    <x v="439"/>
  </r>
  <r>
    <n v="497"/>
    <x v="14"/>
    <x v="470"/>
    <x v="1"/>
    <s v="Atlanta"/>
    <s v="Pest control"/>
    <x v="14"/>
    <x v="0"/>
    <x v="0"/>
    <s v="Rollins"/>
    <s v="Gary"/>
    <n v="5300"/>
    <n v="1944"/>
    <n v="8"/>
    <n v="30"/>
    <n v="117.24"/>
    <n v="21427700000000"/>
    <n v="78.5"/>
    <n v="9.6"/>
    <n v="36.6"/>
    <n v="328239523"/>
    <d v="1944-08-30T00:00:00"/>
    <d v="2025-04-03T00:00:00"/>
    <x v="440"/>
  </r>
  <r>
    <n v="497"/>
    <x v="3"/>
    <x v="471"/>
    <x v="1"/>
    <s v="Chicago"/>
    <s v="Finance, asset management"/>
    <x v="3"/>
    <x v="1"/>
    <x v="0"/>
    <s v="Walter"/>
    <s v="Mark"/>
    <n v="5300"/>
    <n v="1960"/>
    <n v="5"/>
    <n v="22"/>
    <n v="117.24"/>
    <n v="21427700000000"/>
    <n v="78.5"/>
    <n v="9.6"/>
    <n v="36.6"/>
    <n v="328239523"/>
    <d v="1960-05-22T00:00:00"/>
    <d v="2025-04-03T00:00:00"/>
    <x v="441"/>
  </r>
  <r>
    <n v="497"/>
    <x v="10"/>
    <x v="472"/>
    <x v="1"/>
    <s v="Saint Petersburg"/>
    <s v="Furniture"/>
    <x v="10"/>
    <x v="1"/>
    <x v="0"/>
    <s v="Wanek"/>
    <s v="Ronald"/>
    <n v="5300"/>
    <n v="1941"/>
    <n v="5"/>
    <n v="19"/>
    <n v="117.24"/>
    <n v="21427700000000"/>
    <n v="78.5"/>
    <n v="9.6"/>
    <n v="36.6"/>
    <n v="328239523"/>
    <d v="1941-05-19T00:00:00"/>
    <d v="2025-04-03T00:00:00"/>
    <x v="442"/>
  </r>
  <r>
    <n v="497"/>
    <x v="7"/>
    <x v="473"/>
    <x v="7"/>
    <s v="Visbek"/>
    <s v="Poultry genetics"/>
    <x v="7"/>
    <x v="1"/>
    <x v="0"/>
    <s v="Wesjohann"/>
    <s v="Erich"/>
    <n v="5300"/>
    <n v="1945"/>
    <n v="6"/>
    <n v="2"/>
    <n v="112.85"/>
    <n v="3845630030824"/>
    <n v="80.900000000000006"/>
    <n v="11.5"/>
    <n v="48.8"/>
    <n v="83132799"/>
    <d v="1945-06-02T00:00:00"/>
    <d v="2025-04-03T00:00:00"/>
    <x v="443"/>
  </r>
  <r>
    <n v="497"/>
    <x v="0"/>
    <x v="474"/>
    <x v="15"/>
    <s v="Abu Dhabi"/>
    <s v="Retail"/>
    <x v="0"/>
    <x v="1"/>
    <x v="0"/>
    <s v="Yusuff Ali"/>
    <s v="M.A."/>
    <n v="5300"/>
    <n v="1955"/>
    <n v="11"/>
    <n v="15"/>
    <n v="114.52"/>
    <n v="421142267938"/>
    <n v="77.8"/>
    <n v="0.1"/>
    <n v="15.9"/>
    <n v="9770529"/>
    <d v="1955-11-15T00:00:00"/>
    <d v="2025-04-03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5D4EE-4BF9-4B83-A329-771AA47697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C58" firstHeaderRow="0"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axis="axisRow"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numFmtId="3" showAll="0"/>
    <pivotField showAll="0"/>
    <pivotField showAll="0"/>
    <pivotField dataField="1" showAll="0"/>
    <pivotField showAll="0"/>
    <pivotField numFmtId="14" showAll="0"/>
    <pivotField numFmtId="14" showAll="0"/>
    <pivotField numFmtId="1" showAll="0">
      <items count="10">
        <item x="0"/>
        <item x="1"/>
        <item x="2"/>
        <item x="3"/>
        <item x="4"/>
        <item x="5"/>
        <item x="6"/>
        <item x="7"/>
        <item x="8"/>
        <item t="default"/>
      </items>
    </pivotField>
  </pivotFields>
  <rowFields count="1">
    <field x="6"/>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Tax rate per country" fld="19" baseField="0" baseItem="0"/>
    <dataField name="CPI per country" fld="15" baseField="0"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96B36-DBE5-4230-8062-F6FAD9ABB6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C37" firstHeaderRow="0"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dataField="1" showAll="0"/>
    <pivotField dataField="1" showAll="0"/>
    <pivotField showAll="0"/>
    <pivotField numFmtId="14" showAll="0"/>
    <pivotField numFmtId="14" showAll="0"/>
    <pivotField numFmtId="1" showAll="0">
      <items count="10">
        <item x="0"/>
        <item x="1"/>
        <item x="2"/>
        <item x="3"/>
        <item x="4"/>
        <item x="5"/>
        <item x="6"/>
        <item x="7"/>
        <item x="8"/>
        <item t="default"/>
      </items>
    </pivotField>
  </pivotFields>
  <rowFields count="1">
    <field x="3"/>
  </rowFields>
  <rowItems count="11">
    <i>
      <x v="38"/>
    </i>
    <i>
      <x v="6"/>
    </i>
    <i>
      <x v="37"/>
    </i>
    <i>
      <x v="11"/>
    </i>
    <i>
      <x v="12"/>
    </i>
    <i>
      <x v="13"/>
    </i>
    <i>
      <x v="9"/>
    </i>
    <i>
      <x v="26"/>
    </i>
    <i>
      <x/>
    </i>
    <i>
      <x v="32"/>
    </i>
    <i t="grand">
      <x/>
    </i>
  </rowItems>
  <colFields count="1">
    <field x="-2"/>
  </colFields>
  <colItems count="2">
    <i>
      <x/>
    </i>
    <i i="1">
      <x v="1"/>
    </i>
  </colItems>
  <dataFields count="2">
    <dataField name="Tax revenue per country" fld="18" baseField="0" baseItem="0"/>
    <dataField name="Tax rate per country" fld="19" baseField="0" baseItem="0"/>
  </dataFields>
  <formats count="3">
    <format dxfId="3">
      <pivotArea collapsedLevelsAreSubtotals="1" fieldPosition="0">
        <references count="2">
          <reference field="4294967294" count="1" selected="0">
            <x v="1"/>
          </reference>
          <reference field="3" count="10">
            <x v="0"/>
            <x v="6"/>
            <x v="9"/>
            <x v="11"/>
            <x v="12"/>
            <x v="13"/>
            <x v="26"/>
            <x v="32"/>
            <x v="37"/>
            <x v="38"/>
          </reference>
        </references>
      </pivotArea>
    </format>
    <format dxfId="2">
      <pivotArea collapsedLevelsAreSubtotals="1" fieldPosition="0">
        <references count="2">
          <reference field="4294967294" count="1" selected="0">
            <x v="1"/>
          </reference>
          <reference field="3" count="9">
            <x v="0"/>
            <x v="6"/>
            <x v="9"/>
            <x v="11"/>
            <x v="12"/>
            <x v="13"/>
            <x v="26"/>
            <x v="37"/>
            <x v="38"/>
          </reference>
        </references>
      </pivotArea>
    </format>
    <format dxfId="1">
      <pivotArea collapsedLevelsAreSubtotals="1" fieldPosition="0">
        <references count="2">
          <reference field="4294967294" count="1" selected="0">
            <x v="0"/>
          </reference>
          <reference field="3" count="10">
            <x v="0"/>
            <x v="6"/>
            <x v="9"/>
            <x v="11"/>
            <x v="12"/>
            <x v="13"/>
            <x v="26"/>
            <x v="32"/>
            <x v="37"/>
            <x v="38"/>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A88660-CADF-440F-B3E0-D116979242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numFmtI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027CD-7A95-4860-A0D9-4B75C31D10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1EF78F-7BA9-41F0-935F-FB03A5E381DB}" sourceName="category">
  <pivotTables>
    <pivotTable tabId="5" name="PivotTable1"/>
    <pivotTable tabId="5" name="PivotTable2"/>
    <pivotTable tabId="5" name="PivotTable3"/>
    <pivotTable tabId="5" name="PivotTable10"/>
  </pivotTables>
  <data>
    <tabular pivotCacheId="87170157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31BC1BA9-4706-4103-A541-C2AE621F6438}" sourceName="selfMade">
  <pivotTables>
    <pivotTable tabId="5" name="PivotTable1"/>
    <pivotTable tabId="5" name="PivotTable2"/>
    <pivotTable tabId="5" name="PivotTable3"/>
    <pivotTable tabId="5" name="PivotTable10"/>
  </pivotTables>
  <data>
    <tabular pivotCacheId="8717015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4979D9-E364-4967-BA95-A6C5B9235BAC}" sourceName="gender">
  <pivotTables>
    <pivotTable tabId="5" name="PivotTable1"/>
    <pivotTable tabId="5" name="PivotTable2"/>
    <pivotTable tabId="5" name="PivotTable3"/>
    <pivotTable tabId="5" name="PivotTable10"/>
  </pivotTables>
  <data>
    <tabular pivotCacheId="8717015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A0EDFA0-DA09-4673-9760-97D26A1B1423}" cache="Slicer_category" caption="Category" style="SlicerStyleOther2" rowHeight="260350"/>
  <slicer name="selfMade 1" xr10:uid="{590D4F43-016A-4D5F-A9FB-7B1AEC08D48C}" cache="Slicer_selfMade" caption="Self Made" style="SlicerStyleOther2" rowHeight="260350"/>
  <slicer name="gender 1" xr10:uid="{62670279-AC18-4CB4-83E4-6AE8F6619CFB}" cache="Slicer_gender" caption="Gender" style="SlicerStyleOther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FF4BABF-4B72-4D60-A214-96ED4C131014}" cache="Slicer_category" caption="category" rowHeight="260350"/>
  <slicer name="selfMade" xr10:uid="{76A2E415-8E5B-4559-9301-1E1102C6FBE0}" cache="Slicer_selfMade" caption="selfMade" rowHeight="260350"/>
  <slicer name="gender" xr10:uid="{A6D72364-6F95-4DF4-A5E2-A0905157FEC4}" cache="Slicer_gender" caption="gender"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U2" sqref="U2:U17"/>
    </sheetView>
  </sheetViews>
  <sheetFormatPr defaultColWidth="10.69921875" defaultRowHeight="15.6" x14ac:dyDescent="0.3"/>
  <cols>
    <col min="1" max="1" width="4.69921875" customWidth="1"/>
    <col min="8" max="8" width="11" customWidth="1"/>
    <col min="12" max="16" width="11" customWidth="1"/>
    <col min="18" max="20" width="11" customWidth="1"/>
    <col min="21" max="21" width="17.796875" bestFit="1"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F4E8-5E8B-4726-B9A9-6311B89EC4BD}">
  <dimension ref="H2:U4"/>
  <sheetViews>
    <sheetView tabSelected="1" zoomScale="80" zoomScaleNormal="80" workbookViewId="0">
      <selection activeCell="Y13" sqref="Y13"/>
    </sheetView>
  </sheetViews>
  <sheetFormatPr defaultRowHeight="15.6" x14ac:dyDescent="0.3"/>
  <cols>
    <col min="1" max="16384" width="8.796875" style="13"/>
  </cols>
  <sheetData>
    <row r="2" spans="8:21" x14ac:dyDescent="0.3">
      <c r="H2" s="14" t="s">
        <v>1816</v>
      </c>
      <c r="I2" s="14"/>
      <c r="J2" s="14"/>
      <c r="K2" s="14"/>
      <c r="L2" s="14"/>
      <c r="M2" s="14"/>
      <c r="N2" s="14"/>
      <c r="O2" s="14"/>
      <c r="P2" s="14"/>
      <c r="Q2" s="14"/>
      <c r="R2" s="14"/>
      <c r="S2" s="14"/>
      <c r="T2" s="14"/>
      <c r="U2" s="14"/>
    </row>
    <row r="3" spans="8:21" x14ac:dyDescent="0.3">
      <c r="H3" s="14"/>
      <c r="I3" s="14"/>
      <c r="J3" s="14"/>
      <c r="K3" s="14"/>
      <c r="L3" s="14"/>
      <c r="M3" s="14"/>
      <c r="N3" s="14"/>
      <c r="O3" s="14"/>
      <c r="P3" s="14"/>
      <c r="Q3" s="14"/>
      <c r="R3" s="14"/>
      <c r="S3" s="14"/>
      <c r="T3" s="14"/>
      <c r="U3" s="14"/>
    </row>
    <row r="4" spans="8:21" x14ac:dyDescent="0.3">
      <c r="H4" s="14"/>
      <c r="I4" s="14"/>
      <c r="J4" s="14"/>
      <c r="K4" s="14"/>
      <c r="L4" s="14"/>
      <c r="M4" s="14"/>
      <c r="N4" s="14"/>
      <c r="O4" s="14"/>
      <c r="P4" s="14"/>
      <c r="Q4" s="14"/>
      <c r="R4" s="14"/>
      <c r="S4" s="14"/>
      <c r="T4" s="14"/>
      <c r="U4" s="14"/>
    </row>
  </sheetData>
  <mergeCells count="1">
    <mergeCell ref="H2: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A0FB8-472E-4453-B320-3A7642F07A78}">
  <dimension ref="A1:X476"/>
  <sheetViews>
    <sheetView topLeftCell="A13" zoomScale="107" workbookViewId="0">
      <selection activeCell="L8" sqref="L8"/>
    </sheetView>
  </sheetViews>
  <sheetFormatPr defaultColWidth="10.69921875" defaultRowHeight="15.6" x14ac:dyDescent="0.3"/>
  <cols>
    <col min="1" max="1" width="4.69921875" customWidth="1"/>
    <col min="8" max="8" width="11" customWidth="1"/>
    <col min="12" max="16" width="11" customWidth="1"/>
    <col min="17" max="17" width="24.8984375" customWidth="1"/>
    <col min="18" max="18" width="23.5" bestFit="1" customWidth="1"/>
    <col min="19" max="19" width="28.5" bestFit="1" customWidth="1"/>
    <col min="20" max="20" width="22.5" bestFit="1" customWidth="1"/>
    <col min="21" max="21" width="12" customWidth="1"/>
    <col min="22" max="22" width="11.09765625" bestFit="1" customWidth="1"/>
    <col min="24" max="24" width="4" bestFit="1"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1799</v>
      </c>
      <c r="W1" s="2" t="s">
        <v>1798</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DATE(M2,N2,O2)</f>
        <v>17962</v>
      </c>
      <c r="W2" s="3">
        <f ca="1">TODAY()</f>
        <v>45753</v>
      </c>
      <c r="X2" s="4">
        <f ca="1">YEARFRAC(W2,V2,1)</f>
        <v>76.088287583558525</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t="shared" ref="V3:V66" si="0">DATE(M3,N3,O3)</f>
        <v>26112</v>
      </c>
      <c r="W3" s="3">
        <f t="shared" ref="W3:W66" ca="1" si="1">TODAY()</f>
        <v>45753</v>
      </c>
      <c r="X3" s="4">
        <f t="shared" ref="X3:X66" ca="1" si="2">YEARFRAC(W3,V3,1)</f>
        <v>53.773458111404253</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t="shared" si="0"/>
        <v>23388</v>
      </c>
      <c r="W4" s="3">
        <f t="shared" ca="1" si="1"/>
        <v>45753</v>
      </c>
      <c r="X4" s="4">
        <f t="shared" ca="1" si="2"/>
        <v>61.230680914951868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t="shared" si="0"/>
        <v>16301</v>
      </c>
      <c r="W5" s="3">
        <f t="shared" ca="1" si="1"/>
        <v>45753</v>
      </c>
      <c r="X5" s="4">
        <f t="shared" ca="1" si="2"/>
        <v>80.633835264264974</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t="shared" si="0"/>
        <v>11200</v>
      </c>
      <c r="W6" s="3">
        <f t="shared" ca="1" si="1"/>
        <v>45753</v>
      </c>
      <c r="X6" s="4">
        <f t="shared" ca="1" si="2"/>
        <v>94.600958247775495</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t="shared" si="0"/>
        <v>20390</v>
      </c>
      <c r="W7" s="3">
        <f t="shared" ca="1" si="1"/>
        <v>45753</v>
      </c>
      <c r="X7" s="4">
        <f t="shared" ca="1" si="2"/>
        <v>69.439440095631042</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t="shared" si="0"/>
        <v>15386</v>
      </c>
      <c r="W8" s="3">
        <f t="shared" ca="1" si="1"/>
        <v>45753</v>
      </c>
      <c r="X8" s="4">
        <f t="shared" ca="1" si="2"/>
        <v>83.140314852840518</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t="shared" si="0"/>
        <v>14638</v>
      </c>
      <c r="W9" s="3">
        <f t="shared" ca="1" si="1"/>
        <v>45753</v>
      </c>
      <c r="X9" s="4">
        <f t="shared" ca="1" si="2"/>
        <v>85.18687125939131</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t="shared" si="0"/>
        <v>20929</v>
      </c>
      <c r="W10" s="3">
        <f t="shared" ca="1" si="1"/>
        <v>45753</v>
      </c>
      <c r="X10" s="4">
        <f t="shared" ca="1" si="2"/>
        <v>67.965082136338395</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t="shared" si="0"/>
        <v>20538</v>
      </c>
      <c r="W11" s="3">
        <f t="shared" ca="1" si="1"/>
        <v>45753</v>
      </c>
      <c r="X11" s="4">
        <f t="shared" ca="1" si="2"/>
        <v>69.033557571964948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t="shared" si="0"/>
        <v>19550</v>
      </c>
      <c r="W12" s="3">
        <f t="shared" ca="1" si="1"/>
        <v>45753</v>
      </c>
      <c r="X12" s="4">
        <f t="shared" ca="1" si="2"/>
        <v>71.740576829314037</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t="shared" si="0"/>
        <v>26749</v>
      </c>
      <c r="W13" s="3">
        <f t="shared" ca="1" si="1"/>
        <v>45753</v>
      </c>
      <c r="X13" s="4">
        <f t="shared" ca="1" si="2"/>
        <v>52.030788304576916</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t="shared" si="0"/>
        <v>13237</v>
      </c>
      <c r="W14" s="3">
        <f t="shared" ca="1" si="1"/>
        <v>45753</v>
      </c>
      <c r="X14" s="4">
        <f t="shared" ca="1" si="2"/>
        <v>89.022602135491141</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t="shared" si="0"/>
        <v>26897</v>
      </c>
      <c r="W15" s="3">
        <f t="shared" ca="1" si="1"/>
        <v>45753</v>
      </c>
      <c r="X15" s="4">
        <f t="shared" ca="1" si="2"/>
        <v>51.625581155078002</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t="shared" si="0"/>
        <v>20059</v>
      </c>
      <c r="W16" s="3">
        <f t="shared" ca="1" si="1"/>
        <v>45753</v>
      </c>
      <c r="X16" s="4">
        <f t="shared" ca="1" si="2"/>
        <v>70.346338124572213</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t="shared" si="0"/>
        <v>30816</v>
      </c>
      <c r="W17" s="3">
        <f t="shared" ca="1" si="1"/>
        <v>45753</v>
      </c>
      <c r="X17" s="4">
        <f t="shared" ca="1" si="2"/>
        <v>40.893944332181732</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t="shared" si="0"/>
        <v>13089</v>
      </c>
      <c r="W18" s="3">
        <f t="shared" ca="1" si="1"/>
        <v>45753</v>
      </c>
      <c r="X18" s="4">
        <f t="shared" ca="1" si="2"/>
        <v>89.428485468439732</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t="shared" si="0"/>
        <v>22748</v>
      </c>
      <c r="W19" s="3">
        <f t="shared" ca="1" si="1"/>
        <v>45753</v>
      </c>
      <c r="X19" s="4">
        <f t="shared" ca="1" si="2"/>
        <v>62.984257357973988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t="shared" si="0"/>
        <v>17691</v>
      </c>
      <c r="W20" s="3">
        <f t="shared" ca="1" si="1"/>
        <v>45753</v>
      </c>
      <c r="X20" s="4">
        <f t="shared" ca="1" si="2"/>
        <v>76.828220428220419</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t="shared" si="0"/>
        <v>16372</v>
      </c>
      <c r="W21" s="3">
        <f t="shared" ca="1" si="1"/>
        <v>45753</v>
      </c>
      <c r="X21" s="4">
        <f t="shared" ca="1" si="2"/>
        <v>80.439451103468997</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t="shared" si="0"/>
        <v>18178</v>
      </c>
      <c r="W22" s="3">
        <f t="shared" ca="1" si="1"/>
        <v>45753</v>
      </c>
      <c r="X22" s="4">
        <f t="shared" ca="1" si="2"/>
        <v>75.496906556677573</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t="shared" si="0"/>
        <v>20983</v>
      </c>
      <c r="W23" s="3">
        <f t="shared" ca="1" si="1"/>
        <v>45753</v>
      </c>
      <c r="X23" s="4">
        <f t="shared" ca="1" si="2"/>
        <v>67.817236727243866</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t="shared" si="0"/>
        <v>23796</v>
      </c>
      <c r="W24" s="3">
        <f t="shared" ca="1" si="1"/>
        <v>45753</v>
      </c>
      <c r="X24" s="4">
        <f t="shared" ca="1" si="2"/>
        <v>60.115664272890484</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t="shared" si="0"/>
        <v>22821</v>
      </c>
      <c r="W25" s="3">
        <f t="shared" ca="1" si="1"/>
        <v>45753</v>
      </c>
      <c r="X25" s="4">
        <f t="shared" ca="1" si="2"/>
        <v>62.784394250513344</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t="shared" si="0"/>
        <v>13935</v>
      </c>
      <c r="W26" s="3">
        <f t="shared" ca="1" si="1"/>
        <v>45753</v>
      </c>
      <c r="X26" s="4">
        <f t="shared" ca="1" si="2"/>
        <v>87.112936344969199</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t="shared" si="0"/>
        <v>30682</v>
      </c>
      <c r="W27" s="3">
        <f t="shared" ca="1" si="1"/>
        <v>45753</v>
      </c>
      <c r="X27" s="4">
        <f t="shared" ca="1" si="2"/>
        <v>41.260804380418485</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t="shared" si="0"/>
        <v>14512</v>
      </c>
      <c r="W28" s="3">
        <f t="shared" ca="1" si="1"/>
        <v>45753</v>
      </c>
      <c r="X28" s="4">
        <f t="shared" ca="1" si="2"/>
        <v>85.532523523303027</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t="shared" si="0"/>
        <v>13383</v>
      </c>
      <c r="W29" s="3">
        <f t="shared" ca="1" si="1"/>
        <v>45753</v>
      </c>
      <c r="X29" s="4">
        <f t="shared" ca="1" si="2"/>
        <v>88.622882000425889</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t="shared" si="0"/>
        <v>13668</v>
      </c>
      <c r="W30" s="3">
        <f t="shared" ca="1" si="1"/>
        <v>45753</v>
      </c>
      <c r="X30" s="4">
        <f t="shared" ca="1" si="2"/>
        <v>87.844618082259203</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t="shared" si="0"/>
        <v>23641</v>
      </c>
      <c r="W31" s="3">
        <f t="shared" ca="1" si="1"/>
        <v>45753</v>
      </c>
      <c r="X31" s="4">
        <f t="shared" ca="1" si="2"/>
        <v>60.538019959374722</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t="shared" si="0"/>
        <v>14528</v>
      </c>
      <c r="W32" s="3">
        <f t="shared" ca="1" si="1"/>
        <v>45753</v>
      </c>
      <c r="X32" s="4">
        <f t="shared" ca="1" si="2"/>
        <v>85.488718255341922</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t="shared" si="0"/>
        <v>13072</v>
      </c>
      <c r="W33" s="3">
        <f t="shared" ca="1" si="1"/>
        <v>45753</v>
      </c>
      <c r="X33" s="4">
        <f t="shared" ca="1" si="2"/>
        <v>89.475028581743786</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t="shared" si="0"/>
        <v>26235</v>
      </c>
      <c r="W34" s="3">
        <f t="shared" ca="1" si="1"/>
        <v>45753</v>
      </c>
      <c r="X34" s="4">
        <f t="shared" ca="1" si="2"/>
        <v>53.436706655383546</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t="shared" si="0"/>
        <v>16720</v>
      </c>
      <c r="W35" s="3">
        <f t="shared" ca="1" si="1"/>
        <v>45753</v>
      </c>
      <c r="X35" s="4">
        <f t="shared" ca="1" si="2"/>
        <v>79.488693594727053</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t="shared" si="0"/>
        <v>25126</v>
      </c>
      <c r="W36" s="3">
        <f t="shared" ca="1" si="1"/>
        <v>45753</v>
      </c>
      <c r="X36" s="4">
        <f t="shared" ca="1" si="2"/>
        <v>56.472315317441584</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t="shared" si="0"/>
        <v>33731</v>
      </c>
      <c r="W37" s="3">
        <f t="shared" ca="1" si="1"/>
        <v>45753</v>
      </c>
      <c r="X37" s="4">
        <f t="shared" ca="1" si="2"/>
        <v>32.913116998147999</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t="shared" si="0"/>
        <v>25204</v>
      </c>
      <c r="W38" s="3">
        <f t="shared" ca="1" si="1"/>
        <v>45753</v>
      </c>
      <c r="X38" s="4">
        <f t="shared" ca="1" si="2"/>
        <v>56.260771410730584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t="shared" si="0"/>
        <v>17936</v>
      </c>
      <c r="W39" s="3">
        <f t="shared" ca="1" si="1"/>
        <v>45753</v>
      </c>
      <c r="X39" s="4">
        <f t="shared" ca="1" si="2"/>
        <v>76.159472336794195</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t="shared" si="0"/>
        <v>20972</v>
      </c>
      <c r="W40" s="3">
        <f t="shared" ca="1" si="1"/>
        <v>45753</v>
      </c>
      <c r="X40" s="4">
        <f t="shared" ca="1" si="2"/>
        <v>67.84735338465201</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t="shared" si="0"/>
        <v>17773</v>
      </c>
      <c r="W41" s="3">
        <f t="shared" ca="1" si="1"/>
        <v>45753</v>
      </c>
      <c r="X41" s="4">
        <f t="shared" ca="1" si="2"/>
        <v>76.603720603720603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t="shared" si="0"/>
        <v>18637</v>
      </c>
      <c r="W42" s="3">
        <f t="shared" ca="1" si="1"/>
        <v>45753</v>
      </c>
      <c r="X42" s="4">
        <f t="shared" ca="1" si="2"/>
        <v>74.238884427246845</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t="shared" si="0"/>
        <v>14789</v>
      </c>
      <c r="W43" s="3">
        <f t="shared" ca="1" si="1"/>
        <v>45753</v>
      </c>
      <c r="X43" s="4">
        <f t="shared" ca="1" si="2"/>
        <v>84.773462371068376</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t="shared" si="0"/>
        <v>16522</v>
      </c>
      <c r="W44" s="3">
        <f t="shared" ca="1" si="1"/>
        <v>45753</v>
      </c>
      <c r="X44" s="4">
        <f t="shared" ca="1" si="2"/>
        <v>80.030792631401042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t="shared" si="0"/>
        <v>29253</v>
      </c>
      <c r="W45" s="3">
        <f t="shared" ca="1" si="1"/>
        <v>45753</v>
      </c>
      <c r="X45" s="4">
        <f t="shared" ca="1" si="2"/>
        <v>45.173193667420549</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t="shared" si="0"/>
        <v>12894</v>
      </c>
      <c r="W46" s="3">
        <f t="shared" ca="1" si="1"/>
        <v>45753</v>
      </c>
      <c r="X46" s="4">
        <f t="shared" ca="1" si="2"/>
        <v>89.962362356339128</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t="shared" si="0"/>
        <v>21383</v>
      </c>
      <c r="W47" s="3">
        <f t="shared" ca="1" si="1"/>
        <v>45753</v>
      </c>
      <c r="X47" s="4">
        <f t="shared" ca="1" si="2"/>
        <v>66.721423682409309</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t="shared" si="0"/>
        <v>13995</v>
      </c>
      <c r="W48" s="3">
        <f t="shared" ca="1" si="1"/>
        <v>45753</v>
      </c>
      <c r="X48" s="4">
        <f t="shared" ca="1" si="2"/>
        <v>86.948665297741272</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t="shared" si="0"/>
        <v>17212</v>
      </c>
      <c r="W49" s="3">
        <f t="shared" ca="1" si="1"/>
        <v>45753</v>
      </c>
      <c r="X49" s="4">
        <f t="shared" ca="1" si="2"/>
        <v>78.140322301160978</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t="shared" si="0"/>
        <v>22764</v>
      </c>
      <c r="W50" s="3">
        <f t="shared" ca="1" si="1"/>
        <v>45753</v>
      </c>
      <c r="X50" s="4">
        <f t="shared" ca="1" si="2"/>
        <v>62.940451745379875</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t="shared" si="0"/>
        <v>19764</v>
      </c>
      <c r="W51" s="3">
        <f t="shared" ca="1" si="1"/>
        <v>45753</v>
      </c>
      <c r="X51" s="4">
        <f t="shared" ca="1" si="2"/>
        <v>71.154004106776185</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t="shared" si="0"/>
        <v>26207</v>
      </c>
      <c r="W52" s="3">
        <f t="shared" ca="1" si="1"/>
        <v>45753</v>
      </c>
      <c r="X52" s="4">
        <f t="shared" ca="1" si="2"/>
        <v>53.513365523420781</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t="shared" si="0"/>
        <v>19658</v>
      </c>
      <c r="W53" s="3">
        <f t="shared" ca="1" si="1"/>
        <v>45753</v>
      </c>
      <c r="X53" s="4">
        <f t="shared" ca="1" si="2"/>
        <v>71.444886171848637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t="shared" si="0"/>
        <v>16636</v>
      </c>
      <c r="W54" s="3">
        <f t="shared" ca="1" si="1"/>
        <v>45753</v>
      </c>
      <c r="X54" s="4">
        <f t="shared" ca="1" si="2"/>
        <v>79.718675004225105</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t="shared" si="0"/>
        <v>17640</v>
      </c>
      <c r="W55" s="3">
        <f t="shared" ca="1" si="1"/>
        <v>45753</v>
      </c>
      <c r="X55" s="4">
        <f t="shared" ca="1" si="2"/>
        <v>76.967848367848362</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t="shared" si="0"/>
        <v>16345</v>
      </c>
      <c r="W56" s="3">
        <f t="shared" ca="1" si="1"/>
        <v>45753</v>
      </c>
      <c r="X56" s="4">
        <f t="shared" ca="1" si="2"/>
        <v>80.513371840673102</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t="shared" si="0"/>
        <v>26366</v>
      </c>
      <c r="W57" s="3">
        <f t="shared" ca="1" si="1"/>
        <v>45753</v>
      </c>
      <c r="X57" s="4">
        <f t="shared" ca="1" si="2"/>
        <v>53.077367673899822</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t="shared" si="0"/>
        <v>24236</v>
      </c>
      <c r="W58" s="3">
        <f t="shared" ca="1" si="1"/>
        <v>45753</v>
      </c>
      <c r="X58" s="4">
        <f t="shared" ca="1" si="2"/>
        <v>58.910335386721421</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t="shared" si="0"/>
        <v>25665</v>
      </c>
      <c r="W59" s="3">
        <f t="shared" ca="1" si="1"/>
        <v>45753</v>
      </c>
      <c r="X59" s="4">
        <f t="shared" ca="1" si="2"/>
        <v>54.997946611909654</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t="shared" si="0"/>
        <v>14977</v>
      </c>
      <c r="W60" s="3">
        <f t="shared" ca="1" si="1"/>
        <v>45753</v>
      </c>
      <c r="X60" s="4">
        <f t="shared" ca="1" si="2"/>
        <v>84.260774334857956</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t="shared" si="0"/>
        <v>22284</v>
      </c>
      <c r="W61" s="3">
        <f t="shared" ca="1" si="1"/>
        <v>45753</v>
      </c>
      <c r="X61" s="4">
        <f t="shared" ca="1" si="2"/>
        <v>64.255296744029323</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t="shared" si="0"/>
        <v>23630</v>
      </c>
      <c r="W62" s="3">
        <f t="shared" ca="1" si="1"/>
        <v>45753</v>
      </c>
      <c r="X62" s="4">
        <f t="shared" ca="1" si="2"/>
        <v>60.568135653095467</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t="shared" si="0"/>
        <v>15564</v>
      </c>
      <c r="W63" s="3">
        <f t="shared" ca="1" si="1"/>
        <v>45753</v>
      </c>
      <c r="X63" s="4">
        <f t="shared" ca="1" si="2"/>
        <v>82.652977412731005</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t="shared" si="0"/>
        <v>15707</v>
      </c>
      <c r="W64" s="3">
        <f t="shared" ca="1" si="1"/>
        <v>45753</v>
      </c>
      <c r="X64" s="4">
        <f t="shared" ca="1" si="2"/>
        <v>82.260786383427899</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t="shared" si="0"/>
        <v>14520</v>
      </c>
      <c r="W65" s="3">
        <f t="shared" ca="1" si="1"/>
        <v>45753</v>
      </c>
      <c r="X65" s="4">
        <f t="shared" ca="1" si="2"/>
        <v>85.510620889322468</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t="shared" si="0"/>
        <v>19360</v>
      </c>
      <c r="W66" s="3">
        <f t="shared" ca="1" si="1"/>
        <v>45753</v>
      </c>
      <c r="X66" s="4">
        <f t="shared" ca="1" si="2"/>
        <v>72.2607733563365</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t="shared" ref="V67:V130" si="3">DATE(M67,N67,O67)</f>
        <v>15107</v>
      </c>
      <c r="W67" s="3">
        <f t="shared" ref="W67:W130" ca="1" si="4">TODAY()</f>
        <v>45753</v>
      </c>
      <c r="X67" s="4">
        <f t="shared" ref="X67:X130" ca="1" si="5">YEARFRAC(W67,V67,1)</f>
        <v>83.904850866456229</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t="shared" si="3"/>
        <v>21043</v>
      </c>
      <c r="W68" s="3">
        <f t="shared" ca="1" si="4"/>
        <v>45753</v>
      </c>
      <c r="X68" s="4">
        <f t="shared" ca="1" si="5"/>
        <v>67.652964050472193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t="shared" si="3"/>
        <v>20582</v>
      </c>
      <c r="W69" s="3">
        <f t="shared" ca="1" si="4"/>
        <v>45753</v>
      </c>
      <c r="X69" s="4">
        <f t="shared" ca="1" si="5"/>
        <v>68.91309449311639</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t="shared" si="3"/>
        <v>25829</v>
      </c>
      <c r="W70" s="3">
        <f t="shared" ca="1" si="4"/>
        <v>45753</v>
      </c>
      <c r="X70" s="4">
        <f t="shared" ca="1" si="5"/>
        <v>54.548939082819984</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t="shared" si="3"/>
        <v>22634</v>
      </c>
      <c r="W71" s="3">
        <f t="shared" ca="1" si="4"/>
        <v>45753</v>
      </c>
      <c r="X71" s="4">
        <f t="shared" ca="1" si="5"/>
        <v>63.297038877890571</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t="shared" si="3"/>
        <v>20312</v>
      </c>
      <c r="W72" s="3">
        <f t="shared" ca="1" si="4"/>
        <v>45753</v>
      </c>
      <c r="X72" s="4">
        <f t="shared" ca="1" si="5"/>
        <v>69.652990398334168</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t="shared" si="3"/>
        <v>31674</v>
      </c>
      <c r="W73" s="3">
        <f t="shared" ca="1" si="4"/>
        <v>45753</v>
      </c>
      <c r="X73" s="4">
        <f t="shared" ca="1" si="5"/>
        <v>38.546201232032857</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t="shared" si="3"/>
        <v>25842</v>
      </c>
      <c r="W74" s="3">
        <f t="shared" ca="1" si="4"/>
        <v>45753</v>
      </c>
      <c r="X74" s="4">
        <f t="shared" ca="1" si="5"/>
        <v>54.513347022587268</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t="shared" si="3"/>
        <v>23059</v>
      </c>
      <c r="W75" s="3">
        <f t="shared" ca="1" si="4"/>
        <v>45753</v>
      </c>
      <c r="X75" s="4">
        <f t="shared" ca="1" si="5"/>
        <v>62.132110729651039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t="shared" si="3"/>
        <v>12132</v>
      </c>
      <c r="W76" s="3">
        <f t="shared" ca="1" si="4"/>
        <v>45753</v>
      </c>
      <c r="X76" s="4">
        <f t="shared" ca="1" si="5"/>
        <v>92.049958784738578</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t="shared" si="3"/>
        <v>16598</v>
      </c>
      <c r="W77" s="3">
        <f t="shared" ca="1" si="4"/>
        <v>45753</v>
      </c>
      <c r="X77" s="4">
        <f t="shared" ca="1" si="5"/>
        <v>79.82271421328376</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t="shared" si="3"/>
        <v>24011</v>
      </c>
      <c r="W78" s="3">
        <f t="shared" ca="1" si="4"/>
        <v>45753</v>
      </c>
      <c r="X78" s="4">
        <f t="shared" ca="1" si="5"/>
        <v>59.527019748653501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t="shared" si="3"/>
        <v>18507</v>
      </c>
      <c r="W79" s="3">
        <f t="shared" ca="1" si="4"/>
        <v>45753</v>
      </c>
      <c r="X79" s="4">
        <f t="shared" ca="1" si="5"/>
        <v>74.595482546201225</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t="shared" si="3"/>
        <v>14104</v>
      </c>
      <c r="W80" s="3">
        <f t="shared" ca="1" si="4"/>
        <v>45753</v>
      </c>
      <c r="X80" s="4">
        <f t="shared" ca="1" si="5"/>
        <v>86.650239561943877</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t="shared" si="3"/>
        <v>22603</v>
      </c>
      <c r="W81" s="3">
        <f t="shared" ca="1" si="4"/>
        <v>45753</v>
      </c>
      <c r="X81" s="4">
        <f t="shared" ca="1" si="5"/>
        <v>63.381913146034286</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t="shared" si="3"/>
        <v>18118</v>
      </c>
      <c r="W82" s="3">
        <f t="shared" ca="1" si="4"/>
        <v>45753</v>
      </c>
      <c r="X82" s="4">
        <f t="shared" ca="1" si="5"/>
        <v>75.661179064144505</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t="shared" si="3"/>
        <v>23163</v>
      </c>
      <c r="W83" s="3">
        <f t="shared" ca="1" si="4"/>
        <v>45753</v>
      </c>
      <c r="X83" s="4">
        <f t="shared" ca="1" si="5"/>
        <v>61.847377341271567</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t="shared" si="3"/>
        <v>24898</v>
      </c>
      <c r="W84" s="3">
        <f t="shared" ca="1" si="4"/>
        <v>45753</v>
      </c>
      <c r="X84" s="4">
        <f t="shared" ca="1" si="5"/>
        <v>57.096530564078357</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t="shared" si="3"/>
        <v>23849</v>
      </c>
      <c r="W85" s="3">
        <f t="shared" ca="1" si="4"/>
        <v>45753</v>
      </c>
      <c r="X85" s="4">
        <f t="shared" ca="1" si="5"/>
        <v>59.9705565529623</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t="shared" si="3"/>
        <v>24153</v>
      </c>
      <c r="W86" s="3">
        <f t="shared" ca="1" si="4"/>
        <v>45753</v>
      </c>
      <c r="X86" s="4">
        <f t="shared" ca="1" si="5"/>
        <v>59.137577002053391</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t="shared" si="3"/>
        <v>16782</v>
      </c>
      <c r="W87" s="3">
        <f t="shared" ca="1" si="4"/>
        <v>45753</v>
      </c>
      <c r="X87" s="4">
        <f t="shared" ca="1" si="5"/>
        <v>79.318945411526101</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t="shared" si="3"/>
        <v>21074</v>
      </c>
      <c r="W88" s="3">
        <f t="shared" ca="1" si="4"/>
        <v>45753</v>
      </c>
      <c r="X88" s="4">
        <f t="shared" ca="1" si="5"/>
        <v>67.568089834140153</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t="shared" si="3"/>
        <v>19307</v>
      </c>
      <c r="W89" s="3">
        <f t="shared" ca="1" si="4"/>
        <v>45753</v>
      </c>
      <c r="X89" s="4">
        <f t="shared" ca="1" si="5"/>
        <v>72.403862518036178</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t="shared" si="3"/>
        <v>22663</v>
      </c>
      <c r="W90" s="3">
        <f t="shared" ca="1" si="4"/>
        <v>45753</v>
      </c>
      <c r="X90" s="4">
        <f t="shared" ca="1" si="5"/>
        <v>63.21697467488022</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t="shared" si="3"/>
        <v>18429</v>
      </c>
      <c r="W91" s="3">
        <f t="shared" ca="1" si="4"/>
        <v>45753</v>
      </c>
      <c r="X91" s="4">
        <f t="shared" ca="1" si="5"/>
        <v>74.809034907597535</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t="shared" si="3"/>
        <v>20617</v>
      </c>
      <c r="W92" s="3">
        <f t="shared" ca="1" si="4"/>
        <v>45753</v>
      </c>
      <c r="X92" s="4">
        <f t="shared" ca="1" si="5"/>
        <v>68.81727158948685</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t="shared" si="3"/>
        <v>13196</v>
      </c>
      <c r="W93" s="3">
        <f t="shared" ca="1" si="4"/>
        <v>45753</v>
      </c>
      <c r="X93" s="4">
        <f t="shared" ca="1" si="5"/>
        <v>89.134852310406728</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t="shared" si="3"/>
        <v>18342</v>
      </c>
      <c r="W94" s="3">
        <f t="shared" ca="1" si="4"/>
        <v>45753</v>
      </c>
      <c r="X94" s="4">
        <f t="shared" ca="1" si="5"/>
        <v>75.047227926078023</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t="shared" si="3"/>
        <v>11820</v>
      </c>
      <c r="W95" s="3">
        <f t="shared" ca="1" si="4"/>
        <v>45753</v>
      </c>
      <c r="X95" s="4">
        <f t="shared" ca="1" si="5"/>
        <v>92.902137822566559</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t="shared" si="3"/>
        <v>14632</v>
      </c>
      <c r="W96" s="3">
        <f t="shared" ca="1" si="4"/>
        <v>45753</v>
      </c>
      <c r="X96" s="4">
        <f t="shared" ca="1" si="5"/>
        <v>85.203298102635941</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t="shared" si="3"/>
        <v>11393</v>
      </c>
      <c r="W97" s="3">
        <f t="shared" ca="1" si="4"/>
        <v>45753</v>
      </c>
      <c r="X97" s="4">
        <f t="shared" ca="1" si="5"/>
        <v>94.071875270180698</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t="shared" si="3"/>
        <v>19360</v>
      </c>
      <c r="W98" s="3">
        <f t="shared" ca="1" si="4"/>
        <v>45753</v>
      </c>
      <c r="X98" s="4">
        <f t="shared" ca="1" si="5"/>
        <v>72.2607733563365</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t="shared" si="3"/>
        <v>18629</v>
      </c>
      <c r="W99" s="3">
        <f t="shared" ca="1" si="4"/>
        <v>45753</v>
      </c>
      <c r="X99" s="4">
        <f t="shared" ca="1" si="5"/>
        <v>74.26078703365701</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t="shared" si="3"/>
        <v>24657</v>
      </c>
      <c r="W100" s="3">
        <f t="shared" ca="1" si="4"/>
        <v>45753</v>
      </c>
      <c r="X100" s="4">
        <f t="shared" ca="1" si="5"/>
        <v>57.757030162412995</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t="shared" si="3"/>
        <v>18629</v>
      </c>
      <c r="W101" s="3">
        <f t="shared" ca="1" si="4"/>
        <v>45753</v>
      </c>
      <c r="X101" s="4">
        <f t="shared" ca="1" si="5"/>
        <v>74.26078703365701</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t="shared" si="3"/>
        <v>17444</v>
      </c>
      <c r="W102" s="3">
        <f t="shared" ca="1" si="4"/>
        <v>45753</v>
      </c>
      <c r="X102" s="4">
        <f t="shared" ca="1" si="5"/>
        <v>77.505146421763996</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t="shared" si="3"/>
        <v>20206</v>
      </c>
      <c r="W103" s="3">
        <f t="shared" ca="1" si="4"/>
        <v>45753</v>
      </c>
      <c r="X103" s="4">
        <f t="shared" ca="1" si="5"/>
        <v>69.943199784058919</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t="shared" si="3"/>
        <v>24915</v>
      </c>
      <c r="W104" s="3">
        <f t="shared" ca="1" si="4"/>
        <v>45753</v>
      </c>
      <c r="X104" s="4">
        <f t="shared" ca="1" si="5"/>
        <v>57.049988199197543</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t="shared" si="3"/>
        <v>20473</v>
      </c>
      <c r="W105" s="3">
        <f t="shared" ca="1" si="4"/>
        <v>45753</v>
      </c>
      <c r="X105" s="4">
        <f t="shared" ca="1" si="5"/>
        <v>69.211514392991234</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t="shared" si="3"/>
        <v>14483</v>
      </c>
      <c r="W106" s="3">
        <f t="shared" ca="1" si="4"/>
        <v>45753</v>
      </c>
      <c r="X106" s="4">
        <f t="shared" ca="1" si="5"/>
        <v>85.611920571482528</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t="shared" si="3"/>
        <v>20363</v>
      </c>
      <c r="W107" s="3">
        <f t="shared" ca="1" si="4"/>
        <v>45753</v>
      </c>
      <c r="X107" s="4">
        <f t="shared" ca="1" si="5"/>
        <v>69.513361354259047</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t="shared" si="3"/>
        <v>28559</v>
      </c>
      <c r="W108" s="3">
        <f t="shared" ca="1" si="4"/>
        <v>45753</v>
      </c>
      <c r="X108" s="4">
        <f t="shared" ca="1" si="5"/>
        <v>47.074606433949349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t="shared" si="3"/>
        <v>20090</v>
      </c>
      <c r="W109" s="3">
        <f t="shared" ca="1" si="4"/>
        <v>45753</v>
      </c>
      <c r="X109" s="4">
        <f t="shared" ca="1" si="5"/>
        <v>70.260787413719967</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t="shared" si="3"/>
        <v>24473</v>
      </c>
      <c r="W110" s="3">
        <f t="shared" ca="1" si="4"/>
        <v>45753</v>
      </c>
      <c r="X110" s="4">
        <f t="shared" ca="1" si="5"/>
        <v>58.260788863109049</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t="shared" si="3"/>
        <v>14354</v>
      </c>
      <c r="W111" s="3">
        <f t="shared" ca="1" si="4"/>
        <v>45753</v>
      </c>
      <c r="X111" s="4">
        <f t="shared" ca="1" si="5"/>
        <v>85.965100544418917</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t="shared" si="3"/>
        <v>15293</v>
      </c>
      <c r="W112" s="3">
        <f t="shared" ca="1" si="4"/>
        <v>45753</v>
      </c>
      <c r="X112" s="4">
        <f t="shared" ca="1" si="5"/>
        <v>83.395606519358367</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t="shared" si="3"/>
        <v>16194</v>
      </c>
      <c r="W113" s="3">
        <f t="shared" ca="1" si="4"/>
        <v>45753</v>
      </c>
      <c r="X113" s="4">
        <f t="shared" ca="1" si="5"/>
        <v>80.926780407999729</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t="shared" si="3"/>
        <v>19905</v>
      </c>
      <c r="W114" s="3">
        <f t="shared" ca="1" si="4"/>
        <v>45753</v>
      </c>
      <c r="X114" s="4">
        <f t="shared" ca="1" si="5"/>
        <v>70.76796714579055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t="shared" si="3"/>
        <v>22788</v>
      </c>
      <c r="W115" s="3">
        <f t="shared" ca="1" si="4"/>
        <v>45753</v>
      </c>
      <c r="X115" s="4">
        <f t="shared" ca="1" si="5"/>
        <v>62.874743326488705</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t="shared" si="3"/>
        <v>23437</v>
      </c>
      <c r="W116" s="3">
        <f t="shared" ca="1" si="4"/>
        <v>45753</v>
      </c>
      <c r="X116" s="4">
        <f t="shared" ca="1" si="5"/>
        <v>61.096529188377637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t="shared" si="3"/>
        <v>10040</v>
      </c>
      <c r="W117" s="3">
        <f t="shared" ca="1" si="4"/>
        <v>45753</v>
      </c>
      <c r="X117" s="4">
        <f t="shared" ca="1" si="5"/>
        <v>97.776189159292045</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t="shared" si="3"/>
        <v>24637</v>
      </c>
      <c r="W118" s="3">
        <f t="shared" ca="1" si="4"/>
        <v>45753</v>
      </c>
      <c r="X118" s="4">
        <f t="shared" ca="1" si="5"/>
        <v>57.811786542923436</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t="shared" si="3"/>
        <v>20920</v>
      </c>
      <c r="W119" s="3">
        <f t="shared" ca="1" si="4"/>
        <v>45753</v>
      </c>
      <c r="X119" s="4">
        <f t="shared" ca="1" si="5"/>
        <v>67.989723037854148</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t="shared" si="3"/>
        <v>20364</v>
      </c>
      <c r="W120" s="3">
        <f t="shared" ca="1" si="4"/>
        <v>45753</v>
      </c>
      <c r="X120" s="4">
        <f t="shared" ca="1" si="5"/>
        <v>69.510623529865427</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t="shared" si="3"/>
        <v>23986</v>
      </c>
      <c r="W121" s="3">
        <f t="shared" ca="1" si="4"/>
        <v>45753</v>
      </c>
      <c r="X121" s="4">
        <f t="shared" ca="1" si="5"/>
        <v>59.59546678635548</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t="shared" si="3"/>
        <v>16469</v>
      </c>
      <c r="W122" s="3">
        <f t="shared" ca="1" si="4"/>
        <v>45753</v>
      </c>
      <c r="X122" s="4">
        <f t="shared" ca="1" si="5"/>
        <v>80.175899949298625</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t="shared" si="3"/>
        <v>17228</v>
      </c>
      <c r="W123" s="3">
        <f t="shared" ca="1" si="4"/>
        <v>45753</v>
      </c>
      <c r="X123" s="4">
        <f t="shared" ca="1" si="5"/>
        <v>78.096517068099118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t="shared" si="3"/>
        <v>27814</v>
      </c>
      <c r="W124" s="3">
        <f t="shared" ca="1" si="4"/>
        <v>45753</v>
      </c>
      <c r="X124" s="4">
        <f t="shared" ca="1" si="5"/>
        <v>49.112960630783554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t="shared" si="3"/>
        <v>15627</v>
      </c>
      <c r="W125" s="3">
        <f t="shared" ca="1" si="4"/>
        <v>45753</v>
      </c>
      <c r="X125" s="4">
        <f t="shared" ca="1" si="5"/>
        <v>82.48049281314168</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t="shared" si="3"/>
        <v>15551</v>
      </c>
      <c r="W126" s="3">
        <f t="shared" ca="1" si="4"/>
        <v>45753</v>
      </c>
      <c r="X126" s="4">
        <f t="shared" ca="1" si="5"/>
        <v>82.688569472963721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t="shared" si="3"/>
        <v>23008</v>
      </c>
      <c r="W127" s="3">
        <f t="shared" ca="1" si="4"/>
        <v>45753</v>
      </c>
      <c r="X127" s="4">
        <f t="shared" ca="1" si="5"/>
        <v>62.272416153319647</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t="shared" si="3"/>
        <v>12116</v>
      </c>
      <c r="W128" s="3">
        <f t="shared" ca="1" si="4"/>
        <v>45753</v>
      </c>
      <c r="X128" s="4">
        <f t="shared" ca="1" si="5"/>
        <v>92.093764719736228</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t="shared" si="3"/>
        <v>21624</v>
      </c>
      <c r="W129" s="3">
        <f t="shared" ca="1" si="4"/>
        <v>45753</v>
      </c>
      <c r="X129" s="4">
        <f t="shared" ca="1" si="5"/>
        <v>66.060926773455378</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t="shared" si="3"/>
        <v>17377</v>
      </c>
      <c r="W130" s="3">
        <f t="shared" ca="1" si="4"/>
        <v>45753</v>
      </c>
      <c r="X130" s="4">
        <f t="shared" ca="1" si="5"/>
        <v>77.68858083521053</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t="shared" ref="V131:V194" si="6">DATE(M131,N131,O131)</f>
        <v>23488</v>
      </c>
      <c r="W131" s="3">
        <f t="shared" ref="W131:W194" ca="1" si="7">TODAY()</f>
        <v>45753</v>
      </c>
      <c r="X131" s="4">
        <f t="shared" ref="X131:X194" ca="1" si="8">YEARFRAC(W131,V131,1)</f>
        <v>60.95690188112691</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t="shared" si="6"/>
        <v>23935</v>
      </c>
      <c r="W132" s="3">
        <f t="shared" ca="1" si="7"/>
        <v>45753</v>
      </c>
      <c r="X132" s="4">
        <f t="shared" ca="1" si="8"/>
        <v>59.735098743267507</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t="shared" si="6"/>
        <v>26696</v>
      </c>
      <c r="W133" s="3">
        <f t="shared" ca="1" si="7"/>
        <v>45753</v>
      </c>
      <c r="X133" s="4">
        <f t="shared" ca="1" si="8"/>
        <v>52.17589627027585</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t="shared" si="6"/>
        <v>19640</v>
      </c>
      <c r="W134" s="3">
        <f t="shared" ca="1" si="7"/>
        <v>45753</v>
      </c>
      <c r="X134" s="4">
        <f t="shared" ca="1" si="8"/>
        <v>71.494167948092866</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t="shared" si="6"/>
        <v>18462</v>
      </c>
      <c r="W135" s="3">
        <f t="shared" ca="1" si="7"/>
        <v>45753</v>
      </c>
      <c r="X135" s="4">
        <f t="shared" ca="1" si="8"/>
        <v>74.718685831622182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t="shared" si="6"/>
        <v>23321</v>
      </c>
      <c r="W136" s="3">
        <f t="shared" ca="1" si="7"/>
        <v>45753</v>
      </c>
      <c r="X136" s="4">
        <f t="shared" ca="1" si="8"/>
        <v>61.414801616618142</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t="shared" si="6"/>
        <v>14741</v>
      </c>
      <c r="W137" s="3">
        <f t="shared" ca="1" si="7"/>
        <v>45753</v>
      </c>
      <c r="X137" s="4">
        <f t="shared" ca="1" si="8"/>
        <v>84.904877117025336</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t="shared" si="6"/>
        <v>30965</v>
      </c>
      <c r="W138" s="3">
        <f t="shared" ca="1" si="7"/>
        <v>45753</v>
      </c>
      <c r="X138" s="4">
        <f t="shared" ca="1" si="8"/>
        <v>40.486017860634902</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t="shared" si="6"/>
        <v>18310</v>
      </c>
      <c r="W139" s="3">
        <f t="shared" ca="1" si="7"/>
        <v>45753</v>
      </c>
      <c r="X139" s="4">
        <f t="shared" ca="1" si="8"/>
        <v>75.134839151266263</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t="shared" si="6"/>
        <v>18310</v>
      </c>
      <c r="W140" s="3">
        <f t="shared" ca="1" si="7"/>
        <v>45753</v>
      </c>
      <c r="X140" s="4">
        <f t="shared" ca="1" si="8"/>
        <v>75.134839151266263</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t="shared" si="6"/>
        <v>23377</v>
      </c>
      <c r="W141" s="3">
        <f t="shared" ca="1" si="7"/>
        <v>45753</v>
      </c>
      <c r="X141" s="4">
        <f t="shared" ca="1" si="8"/>
        <v>61.260796608672614</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t="shared" si="6"/>
        <v>26501</v>
      </c>
      <c r="W142" s="3">
        <f t="shared" ca="1" si="7"/>
        <v>45753</v>
      </c>
      <c r="X142" s="4">
        <f t="shared" ca="1" si="8"/>
        <v>52.70776718718313</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t="shared" si="6"/>
        <v>17806</v>
      </c>
      <c r="W143" s="3">
        <f t="shared" ca="1" si="7"/>
        <v>45753</v>
      </c>
      <c r="X143" s="4">
        <f t="shared" ca="1" si="8"/>
        <v>76.513373113373106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t="shared" si="6"/>
        <v>19610</v>
      </c>
      <c r="W144" s="3">
        <f t="shared" ca="1" si="7"/>
        <v>45753</v>
      </c>
      <c r="X144" s="4">
        <f t="shared" ca="1" si="8"/>
        <v>71.576304241833256</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t="shared" si="6"/>
        <v>22017</v>
      </c>
      <c r="W145" s="3">
        <f t="shared" ca="1" si="7"/>
        <v>45753</v>
      </c>
      <c r="X145" s="4">
        <f t="shared" ca="1" si="8"/>
        <v>64.984278425353637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t="shared" si="6"/>
        <v>23865</v>
      </c>
      <c r="W146" s="3">
        <f t="shared" ca="1" si="7"/>
        <v>45753</v>
      </c>
      <c r="X146" s="4">
        <f t="shared" ca="1" si="8"/>
        <v>59.926750448833033</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t="shared" si="6"/>
        <v>12611</v>
      </c>
      <c r="W147" s="3">
        <f t="shared" ca="1" si="7"/>
        <v>45753</v>
      </c>
      <c r="X147" s="4">
        <f t="shared" ca="1" si="8"/>
        <v>90.737850787132103</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t="shared" si="6"/>
        <v>18415</v>
      </c>
      <c r="W148" s="3">
        <f t="shared" ca="1" si="7"/>
        <v>45753</v>
      </c>
      <c r="X148" s="4">
        <f t="shared" ca="1" si="8"/>
        <v>74.847364818617379</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t="shared" si="6"/>
        <v>26299</v>
      </c>
      <c r="W149" s="3">
        <f t="shared" ca="1" si="7"/>
        <v>45753</v>
      </c>
      <c r="X149" s="4">
        <f t="shared" ca="1" si="8"/>
        <v>53.260799026566623</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t="shared" si="6"/>
        <v>14607</v>
      </c>
      <c r="W150" s="3">
        <f t="shared" ca="1" si="7"/>
        <v>45753</v>
      </c>
      <c r="X150" s="4">
        <f t="shared" ca="1" si="8"/>
        <v>85.272429744783963</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t="shared" si="6"/>
        <v>13683</v>
      </c>
      <c r="W151" s="3">
        <f t="shared" ca="1" si="7"/>
        <v>45753</v>
      </c>
      <c r="X151" s="4">
        <f t="shared" ca="1" si="8"/>
        <v>87.803550004614394</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t="shared" si="6"/>
        <v>20381</v>
      </c>
      <c r="W152" s="3">
        <f t="shared" ca="1" si="7"/>
        <v>45753</v>
      </c>
      <c r="X152" s="4">
        <f t="shared" ca="1" si="8"/>
        <v>69.46408051517372</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t="shared" si="6"/>
        <v>10810</v>
      </c>
      <c r="W153" s="3">
        <f t="shared" ca="1" si="7"/>
        <v>45753</v>
      </c>
      <c r="X153" s="4">
        <f t="shared" ca="1" si="8"/>
        <v>95.669395128284734</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t="shared" si="6"/>
        <v>15132</v>
      </c>
      <c r="W154" s="3">
        <f t="shared" ca="1" si="7"/>
        <v>45753</v>
      </c>
      <c r="X154" s="4">
        <f t="shared" ca="1" si="8"/>
        <v>83.83640404560974</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t="shared" si="6"/>
        <v>18264</v>
      </c>
      <c r="W155" s="3">
        <f t="shared" ca="1" si="7"/>
        <v>45753</v>
      </c>
      <c r="X155" s="4">
        <f t="shared" ca="1" si="8"/>
        <v>75.260780287474333</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t="shared" si="6"/>
        <v>24178</v>
      </c>
      <c r="W156" s="3">
        <f t="shared" ca="1" si="7"/>
        <v>45753</v>
      </c>
      <c r="X156" s="4">
        <f t="shared" ca="1" si="8"/>
        <v>59.069130732375086</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t="shared" si="6"/>
        <v>30682</v>
      </c>
      <c r="W157" s="3">
        <f t="shared" ca="1" si="7"/>
        <v>45753</v>
      </c>
      <c r="X157" s="4">
        <f t="shared" ca="1" si="8"/>
        <v>41.260804380418485</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t="shared" si="6"/>
        <v>28378</v>
      </c>
      <c r="W158" s="3">
        <f t="shared" ca="1" si="7"/>
        <v>45753</v>
      </c>
      <c r="X158" s="4">
        <f t="shared" ca="1" si="8"/>
        <v>47.570821925462369</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t="shared" si="6"/>
        <v>19327</v>
      </c>
      <c r="W159" s="3">
        <f t="shared" ca="1" si="7"/>
        <v>45753</v>
      </c>
      <c r="X159" s="4">
        <f t="shared" ca="1" si="8"/>
        <v>72.349106515224392</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t="shared" si="6"/>
        <v>29176</v>
      </c>
      <c r="W160" s="3">
        <f t="shared" ca="1" si="7"/>
        <v>45753</v>
      </c>
      <c r="X160" s="4">
        <f t="shared" ca="1" si="8"/>
        <v>45.3846915593872</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t="shared" si="6"/>
        <v>22877</v>
      </c>
      <c r="W161" s="3">
        <f t="shared" ca="1" si="7"/>
        <v>45753</v>
      </c>
      <c r="X161" s="4">
        <f t="shared" ca="1" si="8"/>
        <v>62.631074606433948</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t="shared" si="6"/>
        <v>14875</v>
      </c>
      <c r="W162" s="3">
        <f t="shared" ca="1" si="7"/>
        <v>45753</v>
      </c>
      <c r="X162" s="4">
        <f t="shared" ca="1" si="8"/>
        <v>84.538010951228827</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t="shared" si="6"/>
        <v>21614</v>
      </c>
      <c r="W163" s="3">
        <f t="shared" ca="1" si="7"/>
        <v>45753</v>
      </c>
      <c r="X163" s="4">
        <f t="shared" ca="1" si="8"/>
        <v>66.088305001634524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t="shared" si="6"/>
        <v>17819</v>
      </c>
      <c r="W164" s="3">
        <f t="shared" ca="1" si="7"/>
        <v>45753</v>
      </c>
      <c r="X164" s="4">
        <f t="shared" ca="1" si="8"/>
        <v>76.477781677781678</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t="shared" si="6"/>
        <v>30029</v>
      </c>
      <c r="W165" s="3">
        <f t="shared" ca="1" si="7"/>
        <v>45753</v>
      </c>
      <c r="X165" s="4">
        <f t="shared" ca="1" si="8"/>
        <v>43.049965776865157</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t="shared" si="6"/>
        <v>23669</v>
      </c>
      <c r="W166" s="3">
        <f t="shared" ca="1" si="7"/>
        <v>45753</v>
      </c>
      <c r="X166" s="4">
        <f t="shared" ca="1" si="8"/>
        <v>60.461361829903737</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t="shared" si="6"/>
        <v>17937</v>
      </c>
      <c r="W167" s="3">
        <f t="shared" ca="1" si="7"/>
        <v>45753</v>
      </c>
      <c r="X167" s="4">
        <f t="shared" ca="1" si="8"/>
        <v>76.156734461669743</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t="shared" si="6"/>
        <v>29206</v>
      </c>
      <c r="W168" s="3">
        <f t="shared" ca="1" si="7"/>
        <v>45753</v>
      </c>
      <c r="X168" s="4">
        <f t="shared" ca="1" si="8"/>
        <v>45.302557231898412</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t="shared" si="6"/>
        <v>15200</v>
      </c>
      <c r="W169" s="3">
        <f t="shared" ca="1" si="7"/>
        <v>45753</v>
      </c>
      <c r="X169" s="4">
        <f t="shared" ca="1" si="8"/>
        <v>83.650228692907305</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t="shared" si="6"/>
        <v>23377</v>
      </c>
      <c r="W170" s="3">
        <f t="shared" ca="1" si="7"/>
        <v>45753</v>
      </c>
      <c r="X170" s="4">
        <f t="shared" ca="1" si="8"/>
        <v>61.260796608672614</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t="shared" si="6"/>
        <v>13947</v>
      </c>
      <c r="W171" s="3">
        <f t="shared" ca="1" si="7"/>
        <v>45753</v>
      </c>
      <c r="X171" s="4">
        <f t="shared" ca="1" si="8"/>
        <v>87.080082135523611</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t="shared" si="6"/>
        <v>17685</v>
      </c>
      <c r="W172" s="3">
        <f t="shared" ca="1" si="7"/>
        <v>45753</v>
      </c>
      <c r="X172" s="4">
        <f t="shared" ca="1" si="8"/>
        <v>76.844647244647234</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t="shared" si="6"/>
        <v>17908</v>
      </c>
      <c r="W173" s="3">
        <f t="shared" ca="1" si="7"/>
        <v>45753</v>
      </c>
      <c r="X173" s="4">
        <f t="shared" ca="1" si="8"/>
        <v>76.236132840278756</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t="shared" si="6"/>
        <v>15735</v>
      </c>
      <c r="W174" s="3">
        <f t="shared" ca="1" si="7"/>
        <v>45753</v>
      </c>
      <c r="X174" s="4">
        <f t="shared" ca="1" si="8"/>
        <v>82.184127193561153</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t="shared" si="6"/>
        <v>26155</v>
      </c>
      <c r="W175" s="3">
        <f t="shared" ca="1" si="7"/>
        <v>45753</v>
      </c>
      <c r="X175" s="4">
        <f t="shared" ca="1" si="8"/>
        <v>53.655731992632788</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t="shared" si="6"/>
        <v>25630</v>
      </c>
      <c r="W176" s="3">
        <f t="shared" ca="1" si="7"/>
        <v>45753</v>
      </c>
      <c r="X176" s="4">
        <f t="shared" ca="1" si="8"/>
        <v>55.093771389459278</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t="shared" si="6"/>
        <v>24869</v>
      </c>
      <c r="W177" s="3">
        <f t="shared" ca="1" si="7"/>
        <v>45753</v>
      </c>
      <c r="X177" s="4">
        <f t="shared" ca="1" si="8"/>
        <v>57.175926362992683</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t="shared" si="6"/>
        <v>17302</v>
      </c>
      <c r="W178" s="3">
        <f t="shared" ca="1" si="7"/>
        <v>45753</v>
      </c>
      <c r="X178" s="4">
        <f t="shared" ca="1" si="8"/>
        <v>77.893917865188016</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t="shared" si="6"/>
        <v>21999</v>
      </c>
      <c r="W179" s="3">
        <f t="shared" ca="1" si="7"/>
        <v>45753</v>
      </c>
      <c r="X179" s="4">
        <f t="shared" ca="1" si="8"/>
        <v>65.033558717384992</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t="shared" si="6"/>
        <v>23285</v>
      </c>
      <c r="W180" s="3">
        <f t="shared" ca="1" si="7"/>
        <v>45753</v>
      </c>
      <c r="X180" s="4">
        <f t="shared" ca="1" si="8"/>
        <v>61.513363174134113</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t="shared" si="6"/>
        <v>25553</v>
      </c>
      <c r="W181" s="3">
        <f t="shared" ca="1" si="7"/>
        <v>45753</v>
      </c>
      <c r="X181" s="4">
        <f t="shared" ca="1" si="8"/>
        <v>55.305250012008258</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t="shared" si="6"/>
        <v>17029</v>
      </c>
      <c r="W182" s="3">
        <f t="shared" ca="1" si="7"/>
        <v>45753</v>
      </c>
      <c r="X182" s="4">
        <f t="shared" ca="1" si="8"/>
        <v>78.64202600958248</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t="shared" si="6"/>
        <v>21429</v>
      </c>
      <c r="W183" s="3">
        <f t="shared" ca="1" si="7"/>
        <v>45753</v>
      </c>
      <c r="X183" s="4">
        <f t="shared" ca="1" si="8"/>
        <v>66.595482546201225</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t="shared" si="6"/>
        <v>19200</v>
      </c>
      <c r="W184" s="3">
        <f t="shared" ca="1" si="7"/>
        <v>45753</v>
      </c>
      <c r="X184" s="4">
        <f t="shared" ca="1" si="8"/>
        <v>72.696807133079275</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t="shared" si="6"/>
        <v>19238</v>
      </c>
      <c r="W185" s="3">
        <f t="shared" ca="1" si="7"/>
        <v>45753</v>
      </c>
      <c r="X185" s="4">
        <f t="shared" ca="1" si="8"/>
        <v>72.592770727736877</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t="shared" si="6"/>
        <v>20515</v>
      </c>
      <c r="W186" s="3">
        <f t="shared" ca="1" si="7"/>
        <v>45753</v>
      </c>
      <c r="X186" s="4">
        <f t="shared" ca="1" si="8"/>
        <v>69.096526908635795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t="shared" si="6"/>
        <v>23586</v>
      </c>
      <c r="W187" s="3">
        <f t="shared" ca="1" si="7"/>
        <v>45753</v>
      </c>
      <c r="X187" s="4">
        <f t="shared" ca="1" si="8"/>
        <v>60.688598427978455</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t="shared" si="6"/>
        <v>22129</v>
      </c>
      <c r="W188" s="3">
        <f t="shared" ca="1" si="7"/>
        <v>45753</v>
      </c>
      <c r="X188" s="4">
        <f t="shared" ca="1" si="8"/>
        <v>64.677645497158508</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t="shared" si="6"/>
        <v>21576</v>
      </c>
      <c r="W189" s="3">
        <f t="shared" ca="1" si="7"/>
        <v>45753</v>
      </c>
      <c r="X189" s="4">
        <f t="shared" ca="1" si="8"/>
        <v>66.192342268715265</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t="shared" si="6"/>
        <v>20804</v>
      </c>
      <c r="W190" s="3">
        <f t="shared" ca="1" si="7"/>
        <v>45753</v>
      </c>
      <c r="X190" s="4">
        <f t="shared" ca="1" si="8"/>
        <v>68.305303504380475</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t="shared" si="6"/>
        <v>19085</v>
      </c>
      <c r="W191" s="3">
        <f t="shared" ca="1" si="7"/>
        <v>45753</v>
      </c>
      <c r="X191" s="4">
        <f t="shared" ca="1" si="8"/>
        <v>73.011654149247107</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t="shared" si="6"/>
        <v>10502</v>
      </c>
      <c r="W192" s="3">
        <f t="shared" ca="1" si="7"/>
        <v>45753</v>
      </c>
      <c r="X192" s="4">
        <f t="shared" ca="1" si="8"/>
        <v>96.510629976253668</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t="shared" si="6"/>
        <v>24007</v>
      </c>
      <c r="W193" s="3">
        <f t="shared" ca="1" si="7"/>
        <v>45753</v>
      </c>
      <c r="X193" s="4">
        <f t="shared" ca="1" si="8"/>
        <v>59.537971274685816</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t="shared" si="6"/>
        <v>28904</v>
      </c>
      <c r="W194" s="3">
        <f t="shared" ca="1" si="7"/>
        <v>45753</v>
      </c>
      <c r="X194" s="4">
        <f t="shared" ca="1" si="8"/>
        <v>46.129376128618865</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t="shared" ref="V195:V258" si="9">DATE(M195,N195,O195)</f>
        <v>29827</v>
      </c>
      <c r="W195" s="3">
        <f t="shared" ref="W195:W258" ca="1" si="10">TODAY()</f>
        <v>45753</v>
      </c>
      <c r="X195" s="4">
        <f t="shared" ref="X195:X258" ca="1" si="11">YEARFRAC(W195,V195,1)</f>
        <v>43.603674860063272</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t="shared" si="9"/>
        <v>17289</v>
      </c>
      <c r="W196" s="3">
        <f t="shared" ca="1" si="10"/>
        <v>45753</v>
      </c>
      <c r="X196" s="4">
        <f t="shared" ca="1" si="11"/>
        <v>77.929509617050769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t="shared" si="9"/>
        <v>24404</v>
      </c>
      <c r="W197" s="3">
        <f t="shared" ca="1" si="10"/>
        <v>45753</v>
      </c>
      <c r="X197" s="4">
        <f t="shared" ca="1" si="11"/>
        <v>58.450376454483234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t="shared" si="9"/>
        <v>15955</v>
      </c>
      <c r="W198" s="3">
        <f t="shared" ca="1" si="10"/>
        <v>45753</v>
      </c>
      <c r="X198" s="4">
        <f t="shared" ca="1" si="11"/>
        <v>81.581804987465361</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t="shared" si="9"/>
        <v>27584</v>
      </c>
      <c r="W199" s="3">
        <f t="shared" ca="1" si="10"/>
        <v>45753</v>
      </c>
      <c r="X199" s="4">
        <f t="shared" ca="1" si="11"/>
        <v>49.743343354090619</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t="shared" si="9"/>
        <v>15042</v>
      </c>
      <c r="W200" s="3">
        <f t="shared" ca="1" si="10"/>
        <v>45753</v>
      </c>
      <c r="X200" s="4">
        <f t="shared" ca="1" si="11"/>
        <v>84.082812600657093</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t="shared" si="9"/>
        <v>16642</v>
      </c>
      <c r="W201" s="3">
        <f t="shared" ca="1" si="10"/>
        <v>45753</v>
      </c>
      <c r="X201" s="4">
        <f t="shared" ca="1" si="11"/>
        <v>79.702247760689531</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t="shared" si="9"/>
        <v>13725</v>
      </c>
      <c r="W202" s="3">
        <f t="shared" ca="1" si="10"/>
        <v>45753</v>
      </c>
      <c r="X202" s="4">
        <f t="shared" ca="1" si="11"/>
        <v>87.688559387208912</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t="shared" si="9"/>
        <v>21916</v>
      </c>
      <c r="W203" s="3">
        <f t="shared" ca="1" si="10"/>
        <v>45753</v>
      </c>
      <c r="X203" s="4">
        <f t="shared" ca="1" si="11"/>
        <v>65.260795619529603</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t="shared" si="9"/>
        <v>18716</v>
      </c>
      <c r="W204" s="3">
        <f t="shared" ca="1" si="10"/>
        <v>45753</v>
      </c>
      <c r="X204" s="4">
        <f t="shared" ca="1" si="11"/>
        <v>74.02259618894648</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t="shared" si="9"/>
        <v>20827</v>
      </c>
      <c r="W205" s="3">
        <f t="shared" ca="1" si="10"/>
        <v>45753</v>
      </c>
      <c r="X205" s="4">
        <f t="shared" ca="1" si="11"/>
        <v>68.244345686850252</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t="shared" si="9"/>
        <v>24660</v>
      </c>
      <c r="W206" s="3">
        <f t="shared" ca="1" si="10"/>
        <v>45753</v>
      </c>
      <c r="X206" s="4">
        <f t="shared" ca="1" si="11"/>
        <v>57.748816705336431</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t="shared" si="9"/>
        <v>18332</v>
      </c>
      <c r="W207" s="3">
        <f t="shared" ca="1" si="10"/>
        <v>45753</v>
      </c>
      <c r="X207" s="4">
        <f t="shared" ca="1" si="11"/>
        <v>75.074606433949356</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t="shared" si="9"/>
        <v>24162</v>
      </c>
      <c r="W208" s="3">
        <f t="shared" ca="1" si="10"/>
        <v>45753</v>
      </c>
      <c r="X208" s="4">
        <f t="shared" ca="1" si="11"/>
        <v>59.112936344969199</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t="shared" si="9"/>
        <v>20090</v>
      </c>
      <c r="W209" s="3">
        <f t="shared" ca="1" si="10"/>
        <v>45753</v>
      </c>
      <c r="X209" s="4">
        <f t="shared" ca="1" si="11"/>
        <v>70.260787413719967</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t="shared" si="9"/>
        <v>21916</v>
      </c>
      <c r="W210" s="3">
        <f t="shared" ca="1" si="10"/>
        <v>45753</v>
      </c>
      <c r="X210" s="4">
        <f t="shared" ca="1" si="11"/>
        <v>65.260795619529603</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t="shared" si="9"/>
        <v>19151</v>
      </c>
      <c r="W211" s="3">
        <f t="shared" ca="1" si="10"/>
        <v>45753</v>
      </c>
      <c r="X211" s="4">
        <f t="shared" ca="1" si="11"/>
        <v>72.830959339968175</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t="shared" si="9"/>
        <v>27683</v>
      </c>
      <c r="W212" s="3">
        <f t="shared" ca="1" si="10"/>
        <v>45753</v>
      </c>
      <c r="X212" s="4">
        <f t="shared" ca="1" si="11"/>
        <v>49.472299763796435</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t="shared" si="9"/>
        <v>18808</v>
      </c>
      <c r="W213" s="3">
        <f t="shared" ca="1" si="10"/>
        <v>45753</v>
      </c>
      <c r="X213" s="4">
        <f t="shared" ca="1" si="11"/>
        <v>73.770716215229612</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t="shared" si="9"/>
        <v>27098</v>
      </c>
      <c r="W214" s="3">
        <f t="shared" ca="1" si="10"/>
        <v>45753</v>
      </c>
      <c r="X214" s="4">
        <f t="shared" ca="1" si="11"/>
        <v>51.074606433949349</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t="shared" si="9"/>
        <v>30824</v>
      </c>
      <c r="W215" s="3">
        <f t="shared" ca="1" si="10"/>
        <v>45753</v>
      </c>
      <c r="X215" s="4">
        <f t="shared" ca="1" si="11"/>
        <v>40.872042239749689</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t="shared" si="9"/>
        <v>24644</v>
      </c>
      <c r="W216" s="3">
        <f t="shared" ca="1" si="10"/>
        <v>45753</v>
      </c>
      <c r="X216" s="4">
        <f t="shared" ca="1" si="11"/>
        <v>57.79262180974478</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t="shared" si="9"/>
        <v>21551</v>
      </c>
      <c r="W217" s="3">
        <f t="shared" ca="1" si="10"/>
        <v>45753</v>
      </c>
      <c r="X217" s="4">
        <f t="shared" ca="1" si="11"/>
        <v>66.260787839163129</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t="shared" si="9"/>
        <v>18629</v>
      </c>
      <c r="W218" s="3">
        <f t="shared" ca="1" si="10"/>
        <v>45753</v>
      </c>
      <c r="X218" s="4">
        <f t="shared" ca="1" si="11"/>
        <v>74.26078703365701</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t="shared" si="9"/>
        <v>25934</v>
      </c>
      <c r="W219" s="3">
        <f t="shared" ca="1" si="10"/>
        <v>45753</v>
      </c>
      <c r="X219" s="4">
        <f t="shared" ca="1" si="11"/>
        <v>54.260789486783814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t="shared" si="9"/>
        <v>15808</v>
      </c>
      <c r="W220" s="3">
        <f t="shared" ca="1" si="10"/>
        <v>45753</v>
      </c>
      <c r="X220" s="4">
        <f t="shared" ca="1" si="11"/>
        <v>81.984265734265733</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t="shared" si="9"/>
        <v>18840</v>
      </c>
      <c r="W221" s="3">
        <f t="shared" ca="1" si="10"/>
        <v>45753</v>
      </c>
      <c r="X221" s="4">
        <f t="shared" ca="1" si="11"/>
        <v>73.683105789588964</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t="shared" si="9"/>
        <v>20246</v>
      </c>
      <c r="W222" s="3">
        <f t="shared" ca="1" si="10"/>
        <v>45753</v>
      </c>
      <c r="X222" s="4">
        <f t="shared" ca="1" si="11"/>
        <v>69.833686808313729</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t="shared" si="9"/>
        <v>20056</v>
      </c>
      <c r="W223" s="3">
        <f t="shared" ca="1" si="10"/>
        <v>45753</v>
      </c>
      <c r="X223" s="4">
        <f t="shared" ca="1" si="11"/>
        <v>70.35455167693361</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t="shared" si="9"/>
        <v>16092</v>
      </c>
      <c r="W224" s="3">
        <f t="shared" ca="1" si="10"/>
        <v>45753</v>
      </c>
      <c r="X224" s="4">
        <f t="shared" ca="1" si="11"/>
        <v>81.206036526326329</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t="shared" si="9"/>
        <v>17533</v>
      </c>
      <c r="W225" s="3">
        <f t="shared" ca="1" si="10"/>
        <v>45753</v>
      </c>
      <c r="X225" s="4">
        <f t="shared" ca="1" si="11"/>
        <v>77.26079326079325</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t="shared" si="9"/>
        <v>18245</v>
      </c>
      <c r="W226" s="3">
        <f t="shared" ca="1" si="10"/>
        <v>45753</v>
      </c>
      <c r="X226" s="4">
        <f t="shared" ca="1" si="11"/>
        <v>75.313468923339499</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t="shared" si="9"/>
        <v>20362</v>
      </c>
      <c r="W227" s="3">
        <f t="shared" ca="1" si="10"/>
        <v>45753</v>
      </c>
      <c r="X227" s="4">
        <f t="shared" ca="1" si="11"/>
        <v>69.516099178652681</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t="shared" si="9"/>
        <v>27566</v>
      </c>
      <c r="W228" s="3">
        <f t="shared" ca="1" si="10"/>
        <v>45753</v>
      </c>
      <c r="X228" s="4">
        <f t="shared" ca="1" si="11"/>
        <v>49.792624006871378</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t="shared" si="9"/>
        <v>17885</v>
      </c>
      <c r="W229" s="3">
        <f t="shared" ca="1" si="10"/>
        <v>45753</v>
      </c>
      <c r="X229" s="4">
        <f t="shared" ca="1" si="11"/>
        <v>76.297086697086698</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t="shared" si="9"/>
        <v>24838</v>
      </c>
      <c r="W230" s="3">
        <f t="shared" ca="1" si="10"/>
        <v>45753</v>
      </c>
      <c r="X230" s="4">
        <f t="shared" ca="1" si="11"/>
        <v>57.260797734245926</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t="shared" si="9"/>
        <v>17500</v>
      </c>
      <c r="W231" s="3">
        <f t="shared" ca="1" si="10"/>
        <v>45753</v>
      </c>
      <c r="X231" s="4">
        <f t="shared" ca="1" si="11"/>
        <v>77.351828106047478</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t="shared" si="9"/>
        <v>16596</v>
      </c>
      <c r="W232" s="3">
        <f t="shared" ca="1" si="10"/>
        <v>45753</v>
      </c>
      <c r="X232" s="4">
        <f t="shared" ca="1" si="11"/>
        <v>79.828189961128942</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t="shared" si="9"/>
        <v>18404</v>
      </c>
      <c r="W233" s="3">
        <f t="shared" ca="1" si="10"/>
        <v>45753</v>
      </c>
      <c r="X233" s="4">
        <f t="shared" ca="1" si="11"/>
        <v>74.87748117727584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t="shared" si="9"/>
        <v>16803</v>
      </c>
      <c r="W234" s="3">
        <f t="shared" ca="1" si="10"/>
        <v>45753</v>
      </c>
      <c r="X234" s="4">
        <f t="shared" ca="1" si="11"/>
        <v>79.260780287474333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t="shared" si="9"/>
        <v>17611</v>
      </c>
      <c r="W235" s="3">
        <f t="shared" ca="1" si="10"/>
        <v>45753</v>
      </c>
      <c r="X235" s="4">
        <f t="shared" ca="1" si="11"/>
        <v>77.047244647244639</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t="shared" si="9"/>
        <v>22578</v>
      </c>
      <c r="W236" s="3">
        <f t="shared" ca="1" si="10"/>
        <v>45753</v>
      </c>
      <c r="X236" s="4">
        <f t="shared" ca="1" si="11"/>
        <v>63.450360136472767</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t="shared" si="9"/>
        <v>22132</v>
      </c>
      <c r="W237" s="3">
        <f t="shared" ca="1" si="10"/>
        <v>45753</v>
      </c>
      <c r="X237" s="4">
        <f t="shared" ca="1" si="11"/>
        <v>64.669432115153271</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t="shared" si="9"/>
        <v>15963</v>
      </c>
      <c r="W238" s="3">
        <f t="shared" ca="1" si="10"/>
        <v>45753</v>
      </c>
      <c r="X238" s="4">
        <f t="shared" ca="1" si="11"/>
        <v>81.559902361789156</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t="shared" si="9"/>
        <v>11550</v>
      </c>
      <c r="W239" s="3">
        <f t="shared" ca="1" si="10"/>
        <v>45753</v>
      </c>
      <c r="X239" s="4">
        <f t="shared" ca="1" si="11"/>
        <v>93.64203579353871</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t="shared" si="9"/>
        <v>19998</v>
      </c>
      <c r="W240" s="3">
        <f t="shared" ca="1" si="10"/>
        <v>45753</v>
      </c>
      <c r="X240" s="4">
        <f t="shared" ca="1" si="11"/>
        <v>70.513347022587268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t="shared" si="9"/>
        <v>29856</v>
      </c>
      <c r="W241" s="3">
        <f t="shared" ca="1" si="10"/>
        <v>45753</v>
      </c>
      <c r="X241" s="4">
        <f t="shared" ca="1" si="11"/>
        <v>43.524275979557068</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t="shared" si="9"/>
        <v>19547</v>
      </c>
      <c r="W242" s="3">
        <f t="shared" ca="1" si="10"/>
        <v>45753</v>
      </c>
      <c r="X242" s="4">
        <f t="shared" ca="1" si="11"/>
        <v>71.748790458688077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t="shared" si="9"/>
        <v>20905</v>
      </c>
      <c r="W243" s="3">
        <f t="shared" ca="1" si="10"/>
        <v>45753</v>
      </c>
      <c r="X243" s="4">
        <f t="shared" ca="1" si="11"/>
        <v>68.030791207047059</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t="shared" si="9"/>
        <v>20996</v>
      </c>
      <c r="W244" s="3">
        <f t="shared" ca="1" si="10"/>
        <v>45753</v>
      </c>
      <c r="X244" s="4">
        <f t="shared" ca="1" si="11"/>
        <v>67.781644313943346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t="shared" si="9"/>
        <v>23836</v>
      </c>
      <c r="W245" s="3">
        <f t="shared" ca="1" si="10"/>
        <v>45753</v>
      </c>
      <c r="X245" s="4">
        <f t="shared" ca="1" si="11"/>
        <v>60.006149012567327</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t="shared" si="9"/>
        <v>25277</v>
      </c>
      <c r="W246" s="3">
        <f t="shared" ca="1" si="10"/>
        <v>45753</v>
      </c>
      <c r="X246" s="4">
        <f t="shared" ca="1" si="11"/>
        <v>56.060905903261443</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t="shared" si="9"/>
        <v>30478</v>
      </c>
      <c r="W247" s="3">
        <f t="shared" ca="1" si="10"/>
        <v>45753</v>
      </c>
      <c r="X247" s="4">
        <f t="shared" ca="1" si="11"/>
        <v>41.820005093594801</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t="shared" si="9"/>
        <v>20550</v>
      </c>
      <c r="W248" s="3">
        <f t="shared" ca="1" si="10"/>
        <v>45753</v>
      </c>
      <c r="X248" s="4">
        <f t="shared" ca="1" si="11"/>
        <v>69.000704005006256</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t="shared" si="9"/>
        <v>10725</v>
      </c>
      <c r="W249" s="3">
        <f t="shared" ca="1" si="10"/>
        <v>45753</v>
      </c>
      <c r="X249" s="4">
        <f t="shared" ca="1" si="11"/>
        <v>95.902114087329579</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t="shared" si="9"/>
        <v>13650</v>
      </c>
      <c r="W250" s="3">
        <f t="shared" ca="1" si="10"/>
        <v>45753</v>
      </c>
      <c r="X250" s="4">
        <f t="shared" ca="1" si="11"/>
        <v>87.893899775432985</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t="shared" si="9"/>
        <v>22981</v>
      </c>
      <c r="W251" s="3">
        <f t="shared" ca="1" si="10"/>
        <v>45753</v>
      </c>
      <c r="X251" s="4">
        <f t="shared" ca="1" si="11"/>
        <v>62.346338124572213</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t="shared" si="9"/>
        <v>23512</v>
      </c>
      <c r="W252" s="3">
        <f t="shared" ca="1" si="10"/>
        <v>45753</v>
      </c>
      <c r="X252" s="4">
        <f t="shared" ca="1" si="11"/>
        <v>60.891194913008924</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t="shared" si="9"/>
        <v>25834</v>
      </c>
      <c r="W253" s="3">
        <f t="shared" ca="1" si="10"/>
        <v>45753</v>
      </c>
      <c r="X253" s="4">
        <f t="shared" ca="1" si="11"/>
        <v>54.535249828884325</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t="shared" si="9"/>
        <v>25903</v>
      </c>
      <c r="W254" s="3">
        <f t="shared" ca="1" si="10"/>
        <v>45753</v>
      </c>
      <c r="X254" s="4">
        <f t="shared" ca="1" si="11"/>
        <v>54.346338124572213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t="shared" si="9"/>
        <v>18763</v>
      </c>
      <c r="W255" s="3">
        <f t="shared" ca="1" si="10"/>
        <v>45753</v>
      </c>
      <c r="X255" s="4">
        <f t="shared" ca="1" si="11"/>
        <v>73.893918376286777</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t="shared" si="9"/>
        <v>25012</v>
      </c>
      <c r="W256" s="3">
        <f t="shared" ca="1" si="10"/>
        <v>45753</v>
      </c>
      <c r="X256" s="4">
        <f t="shared" ca="1" si="11"/>
        <v>56.784422940759974</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t="shared" si="9"/>
        <v>25098</v>
      </c>
      <c r="W257" s="3">
        <f t="shared" ca="1" si="10"/>
        <v>45753</v>
      </c>
      <c r="X257" s="4">
        <f t="shared" ca="1" si="11"/>
        <v>56.548973330186449</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t="shared" si="9"/>
        <v>18716</v>
      </c>
      <c r="W258" s="3">
        <f t="shared" ca="1" si="10"/>
        <v>45753</v>
      </c>
      <c r="X258" s="4">
        <f t="shared" ca="1" si="11"/>
        <v>74.02259618894648</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t="shared" ref="V259:V322" si="12">DATE(M259,N259,O259)</f>
        <v>24137</v>
      </c>
      <c r="W259" s="3">
        <f t="shared" ref="W259:W322" ca="1" si="13">TODAY()</f>
        <v>45753</v>
      </c>
      <c r="X259" s="4">
        <f t="shared" ref="X259:X322" ca="1" si="14">YEARFRAC(W259,V259,1)</f>
        <v>59.181382614647504</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t="shared" si="12"/>
        <v>26556</v>
      </c>
      <c r="W260" s="3">
        <f t="shared" ca="1" si="13"/>
        <v>45753</v>
      </c>
      <c r="X260" s="4">
        <f t="shared" ca="1" si="14"/>
        <v>52.557189211113368</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t="shared" si="12"/>
        <v>18227</v>
      </c>
      <c r="W261" s="3">
        <f t="shared" ca="1" si="13"/>
        <v>45753</v>
      </c>
      <c r="X261" s="4">
        <f t="shared" ca="1" si="14"/>
        <v>75.362750675579576</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t="shared" si="12"/>
        <v>20637</v>
      </c>
      <c r="W262" s="3">
        <f t="shared" ca="1" si="13"/>
        <v>45753</v>
      </c>
      <c r="X262" s="4">
        <f t="shared" ca="1" si="14"/>
        <v>68.762515644555691</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t="shared" si="12"/>
        <v>25571</v>
      </c>
      <c r="W263" s="3">
        <f t="shared" ca="1" si="13"/>
        <v>45753</v>
      </c>
      <c r="X263" s="4">
        <f t="shared" ca="1" si="14"/>
        <v>55.25530458590007</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t="shared" si="12"/>
        <v>23590</v>
      </c>
      <c r="W264" s="3">
        <f t="shared" ca="1" si="13"/>
        <v>45753</v>
      </c>
      <c r="X264" s="4">
        <f t="shared" ca="1" si="14"/>
        <v>60.677647266625456</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t="shared" si="12"/>
        <v>24628</v>
      </c>
      <c r="W265" s="3">
        <f t="shared" ca="1" si="13"/>
        <v>45753</v>
      </c>
      <c r="X265" s="4">
        <f t="shared" ca="1" si="14"/>
        <v>57.836426914153137</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t="shared" si="12"/>
        <v>29432</v>
      </c>
      <c r="W266" s="3">
        <f t="shared" ca="1" si="13"/>
        <v>45753</v>
      </c>
      <c r="X266" s="4">
        <f t="shared" ca="1" si="14"/>
        <v>44.683132960361867</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t="shared" si="12"/>
        <v>15758</v>
      </c>
      <c r="W267" s="3">
        <f t="shared" ca="1" si="13"/>
        <v>45753</v>
      </c>
      <c r="X267" s="4">
        <f t="shared" ca="1" si="14"/>
        <v>82.121157144742057</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t="shared" si="12"/>
        <v>25159</v>
      </c>
      <c r="W268" s="3">
        <f t="shared" ca="1" si="13"/>
        <v>45753</v>
      </c>
      <c r="X268" s="4">
        <f t="shared" ca="1" si="14"/>
        <v>56.381968373849425</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t="shared" si="12"/>
        <v>18872</v>
      </c>
      <c r="W269" s="3">
        <f t="shared" ca="1" si="13"/>
        <v>45753</v>
      </c>
      <c r="X269" s="4">
        <f t="shared" ca="1" si="14"/>
        <v>73.595495363948316</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t="shared" si="12"/>
        <v>19987</v>
      </c>
      <c r="W270" s="3">
        <f t="shared" ca="1" si="13"/>
        <v>45753</v>
      </c>
      <c r="X270" s="4">
        <f t="shared" ca="1" si="14"/>
        <v>70.543463381245715</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t="shared" si="12"/>
        <v>20092</v>
      </c>
      <c r="W271" s="3">
        <f t="shared" ca="1" si="13"/>
        <v>45753</v>
      </c>
      <c r="X271" s="4">
        <f t="shared" ca="1" si="14"/>
        <v>70.255311764932713</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t="shared" si="12"/>
        <v>22455</v>
      </c>
      <c r="W272" s="3">
        <f t="shared" ca="1" si="13"/>
        <v>45753</v>
      </c>
      <c r="X272" s="4">
        <f t="shared" ca="1" si="14"/>
        <v>63.787119329430098</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t="shared" si="12"/>
        <v>25043</v>
      </c>
      <c r="W273" s="3">
        <f t="shared" ca="1" si="13"/>
        <v>45753</v>
      </c>
      <c r="X273" s="4">
        <f t="shared" ca="1" si="14"/>
        <v>56.699551569506724</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t="shared" si="12"/>
        <v>12316</v>
      </c>
      <c r="W274" s="3">
        <f t="shared" ca="1" si="13"/>
        <v>45753</v>
      </c>
      <c r="X274" s="4">
        <f t="shared" ca="1" si="14"/>
        <v>91.546190532265655</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t="shared" si="12"/>
        <v>20427</v>
      </c>
      <c r="W275" s="3">
        <f t="shared" ca="1" si="13"/>
        <v>45753</v>
      </c>
      <c r="X275" s="4">
        <f t="shared" ca="1" si="14"/>
        <v>69.33814059306674</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t="shared" si="12"/>
        <v>29819</v>
      </c>
      <c r="W276" s="3">
        <f t="shared" ca="1" si="13"/>
        <v>45753</v>
      </c>
      <c r="X276" s="4">
        <f t="shared" ca="1" si="14"/>
        <v>43.625577999513261</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t="shared" si="12"/>
        <v>21551</v>
      </c>
      <c r="W277" s="3">
        <f t="shared" ca="1" si="13"/>
        <v>45753</v>
      </c>
      <c r="X277" s="4">
        <f t="shared" ca="1" si="14"/>
        <v>66.260787839163129</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t="shared" si="12"/>
        <v>20886</v>
      </c>
      <c r="W278" s="3">
        <f t="shared" ca="1" si="13"/>
        <v>45753</v>
      </c>
      <c r="X278" s="4">
        <f t="shared" ca="1" si="14"/>
        <v>68.082810888024767</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t="shared" si="12"/>
        <v>13967</v>
      </c>
      <c r="W279" s="3">
        <f t="shared" ca="1" si="13"/>
        <v>45753</v>
      </c>
      <c r="X279" s="4">
        <f t="shared" ca="1" si="14"/>
        <v>87.025325119780973</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t="shared" si="12"/>
        <v>22282</v>
      </c>
      <c r="W280" s="3">
        <f t="shared" ca="1" si="13"/>
        <v>45753</v>
      </c>
      <c r="X280" s="4">
        <f t="shared" ca="1" si="14"/>
        <v>64.260772503264391</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t="shared" si="12"/>
        <v>15611</v>
      </c>
      <c r="W281" s="3">
        <f t="shared" ca="1" si="13"/>
        <v>45753</v>
      </c>
      <c r="X281" s="4">
        <f t="shared" ca="1" si="14"/>
        <v>82.524298425735793</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t="shared" si="12"/>
        <v>13914</v>
      </c>
      <c r="W282" s="3">
        <f t="shared" ca="1" si="13"/>
        <v>45753</v>
      </c>
      <c r="X282" s="4">
        <f t="shared" ca="1" si="14"/>
        <v>87.170431211498979</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t="shared" si="12"/>
        <v>23377</v>
      </c>
      <c r="W283" s="3">
        <f t="shared" ca="1" si="13"/>
        <v>45753</v>
      </c>
      <c r="X283" s="4">
        <f t="shared" ca="1" si="14"/>
        <v>61.260796608672614</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t="shared" si="12"/>
        <v>19995</v>
      </c>
      <c r="W284" s="3">
        <f t="shared" ca="1" si="13"/>
        <v>45753</v>
      </c>
      <c r="X284" s="4">
        <f t="shared" ca="1" si="14"/>
        <v>70.521560574948666</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t="shared" si="12"/>
        <v>16077</v>
      </c>
      <c r="W285" s="3">
        <f t="shared" ca="1" si="13"/>
        <v>45753</v>
      </c>
      <c r="X285" s="4">
        <f t="shared" ca="1" si="14"/>
        <v>81.247103602550837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t="shared" si="12"/>
        <v>25750</v>
      </c>
      <c r="W286" s="3">
        <f t="shared" ca="1" si="13"/>
        <v>45753</v>
      </c>
      <c r="X286" s="4">
        <f t="shared" ca="1" si="14"/>
        <v>54.765229295003422</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t="shared" si="12"/>
        <v>15712</v>
      </c>
      <c r="W287" s="3">
        <f t="shared" ca="1" si="13"/>
        <v>45753</v>
      </c>
      <c r="X287" s="4">
        <f t="shared" ca="1" si="14"/>
        <v>82.247097242380264</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t="shared" si="12"/>
        <v>19217</v>
      </c>
      <c r="W288" s="3">
        <f t="shared" ca="1" si="13"/>
        <v>45753</v>
      </c>
      <c r="X288" s="4">
        <f t="shared" ca="1" si="14"/>
        <v>72.650264530689256</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t="shared" si="12"/>
        <v>23377</v>
      </c>
      <c r="W289" s="3">
        <f t="shared" ca="1" si="13"/>
        <v>45753</v>
      </c>
      <c r="X289" s="4">
        <f t="shared" ca="1" si="14"/>
        <v>61.260796608672614</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t="shared" si="12"/>
        <v>18994</v>
      </c>
      <c r="W290" s="3">
        <f t="shared" ca="1" si="13"/>
        <v>45753</v>
      </c>
      <c r="X290" s="4">
        <f t="shared" ca="1" si="14"/>
        <v>73.260793962040765</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t="shared" si="12"/>
        <v>18718</v>
      </c>
      <c r="W291" s="3">
        <f t="shared" ca="1" si="13"/>
        <v>45753</v>
      </c>
      <c r="X291" s="4">
        <f t="shared" ca="1" si="14"/>
        <v>74.017120537343942</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t="shared" si="12"/>
        <v>22300</v>
      </c>
      <c r="W292" s="3">
        <f t="shared" ca="1" si="13"/>
        <v>45753</v>
      </c>
      <c r="X292" s="4">
        <f t="shared" ca="1" si="14"/>
        <v>64.211490670148692</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t="shared" si="12"/>
        <v>15310</v>
      </c>
      <c r="W293" s="3">
        <f t="shared" ca="1" si="13"/>
        <v>45753</v>
      </c>
      <c r="X293" s="4">
        <f t="shared" ca="1" si="14"/>
        <v>83.349062681182758</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t="shared" si="12"/>
        <v>11475</v>
      </c>
      <c r="W294" s="3">
        <f t="shared" ca="1" si="13"/>
        <v>45753</v>
      </c>
      <c r="X294" s="4">
        <f t="shared" ca="1" si="14"/>
        <v>93.847373123144749</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t="shared" si="12"/>
        <v>23350</v>
      </c>
      <c r="W295" s="3">
        <f t="shared" ca="1" si="13"/>
        <v>45753</v>
      </c>
      <c r="X295" s="4">
        <f t="shared" ca="1" si="14"/>
        <v>61.335404806396937</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t="shared" si="12"/>
        <v>26607</v>
      </c>
      <c r="W296" s="3">
        <f t="shared" ca="1" si="13"/>
        <v>45753</v>
      </c>
      <c r="X296" s="4">
        <f t="shared" ca="1" si="14"/>
        <v>52.41756236057595</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t="shared" si="12"/>
        <v>21978</v>
      </c>
      <c r="W297" s="3">
        <f t="shared" ca="1" si="13"/>
        <v>45753</v>
      </c>
      <c r="X297" s="4">
        <f t="shared" ca="1" si="14"/>
        <v>65.091052391421584</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t="shared" si="12"/>
        <v>24626</v>
      </c>
      <c r="W298" s="3">
        <f t="shared" ca="1" si="13"/>
        <v>45753</v>
      </c>
      <c r="X298" s="4">
        <f t="shared" ca="1" si="14"/>
        <v>57.841902552204175</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t="shared" si="12"/>
        <v>21149</v>
      </c>
      <c r="W299" s="3">
        <f t="shared" ca="1" si="13"/>
        <v>45753</v>
      </c>
      <c r="X299" s="4">
        <f t="shared" ca="1" si="14"/>
        <v>67.362748988175539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t="shared" si="12"/>
        <v>20068</v>
      </c>
      <c r="W300" s="3">
        <f t="shared" ca="1" si="13"/>
        <v>45753</v>
      </c>
      <c r="X300" s="4">
        <f t="shared" ca="1" si="14"/>
        <v>70.321697467488022</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t="shared" si="12"/>
        <v>15870</v>
      </c>
      <c r="W301" s="3">
        <f t="shared" ca="1" si="13"/>
        <v>45753</v>
      </c>
      <c r="X301" s="4">
        <f t="shared" ca="1" si="14"/>
        <v>81.814520385275102</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t="shared" si="12"/>
        <v>16364</v>
      </c>
      <c r="W302" s="3">
        <f t="shared" ca="1" si="13"/>
        <v>45753</v>
      </c>
      <c r="X302" s="4">
        <f t="shared" ca="1" si="14"/>
        <v>80.461353544122062</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t="shared" si="12"/>
        <v>29813</v>
      </c>
      <c r="W303" s="3">
        <f t="shared" ca="1" si="13"/>
        <v>45753</v>
      </c>
      <c r="X303" s="4">
        <f t="shared" ca="1" si="14"/>
        <v>43.642005354100753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t="shared" si="12"/>
        <v>22474</v>
      </c>
      <c r="W304" s="3">
        <f t="shared" ca="1" si="13"/>
        <v>45753</v>
      </c>
      <c r="X304" s="4">
        <f t="shared" ca="1" si="14"/>
        <v>63.735099616696857</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t="shared" si="12"/>
        <v>16711</v>
      </c>
      <c r="W305" s="3">
        <f t="shared" ca="1" si="13"/>
        <v>45753</v>
      </c>
      <c r="X305" s="4">
        <f t="shared" ca="1" si="14"/>
        <v>79.513334460030421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t="shared" si="12"/>
        <v>15919</v>
      </c>
      <c r="W306" s="3">
        <f t="shared" ca="1" si="13"/>
        <v>45753</v>
      </c>
      <c r="X306" s="4">
        <f t="shared" ca="1" si="14"/>
        <v>81.680366803008312</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t="shared" si="12"/>
        <v>17170</v>
      </c>
      <c r="W307" s="3">
        <f t="shared" ca="1" si="13"/>
        <v>45753</v>
      </c>
      <c r="X307" s="4">
        <f t="shared" ca="1" si="14"/>
        <v>78.25531103794836</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t="shared" si="12"/>
        <v>22601</v>
      </c>
      <c r="W308" s="3">
        <f t="shared" ca="1" si="13"/>
        <v>45753</v>
      </c>
      <c r="X308" s="4">
        <f t="shared" ca="1" si="14"/>
        <v>63.387388905269368</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t="shared" si="12"/>
        <v>20803</v>
      </c>
      <c r="W309" s="3">
        <f t="shared" ca="1" si="13"/>
        <v>45753</v>
      </c>
      <c r="X309" s="4">
        <f t="shared" ca="1" si="14"/>
        <v>68.308041301627028</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t="shared" si="12"/>
        <v>18566</v>
      </c>
      <c r="W310" s="3">
        <f t="shared" ca="1" si="13"/>
        <v>45753</v>
      </c>
      <c r="X310" s="4">
        <f t="shared" ca="1" si="14"/>
        <v>74.433949349760439</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t="shared" si="12"/>
        <v>10603</v>
      </c>
      <c r="W311" s="3">
        <f t="shared" ca="1" si="13"/>
        <v>45753</v>
      </c>
      <c r="X311" s="4">
        <f t="shared" ca="1" si="14"/>
        <v>96.2361342403116</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t="shared" si="12"/>
        <v>18994</v>
      </c>
      <c r="W312" s="3">
        <f t="shared" ca="1" si="13"/>
        <v>45753</v>
      </c>
      <c r="X312" s="4">
        <f t="shared" ca="1" si="14"/>
        <v>73.260793962040765</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t="shared" si="12"/>
        <v>23645</v>
      </c>
      <c r="W313" s="3">
        <f t="shared" ca="1" si="13"/>
        <v>45753</v>
      </c>
      <c r="X313" s="4">
        <f t="shared" ca="1" si="14"/>
        <v>60.52706879802173</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t="shared" si="12"/>
        <v>31194</v>
      </c>
      <c r="W314" s="3">
        <f t="shared" ca="1" si="13"/>
        <v>45753</v>
      </c>
      <c r="X314" s="4">
        <f t="shared" ca="1" si="14"/>
        <v>39.861035058430716</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t="shared" si="12"/>
        <v>30039</v>
      </c>
      <c r="W315" s="3">
        <f t="shared" ca="1" si="13"/>
        <v>45753</v>
      </c>
      <c r="X315" s="4">
        <f t="shared" ca="1" si="14"/>
        <v>43.022587268993838</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t="shared" si="12"/>
        <v>16641</v>
      </c>
      <c r="W316" s="3">
        <f t="shared" ca="1" si="13"/>
        <v>45753</v>
      </c>
      <c r="X316" s="4">
        <f t="shared" ca="1" si="14"/>
        <v>79.704985634612129</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t="shared" si="12"/>
        <v>15638</v>
      </c>
      <c r="W317" s="3">
        <f t="shared" ca="1" si="13"/>
        <v>45753</v>
      </c>
      <c r="X317" s="4">
        <f t="shared" ca="1" si="14"/>
        <v>82.450376454483234</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t="shared" si="12"/>
        <v>14532</v>
      </c>
      <c r="W318" s="3">
        <f t="shared" ca="1" si="13"/>
        <v>45753</v>
      </c>
      <c r="X318" s="4">
        <f t="shared" ca="1" si="14"/>
        <v>85.477766938351635</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t="shared" si="12"/>
        <v>24629</v>
      </c>
      <c r="W319" s="3">
        <f t="shared" ca="1" si="13"/>
        <v>45753</v>
      </c>
      <c r="X319" s="4">
        <f t="shared" ca="1" si="14"/>
        <v>57.83368909512761</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t="shared" si="12"/>
        <v>23626</v>
      </c>
      <c r="W320" s="3">
        <f t="shared" ca="1" si="13"/>
        <v>45753</v>
      </c>
      <c r="X320" s="4">
        <f t="shared" ca="1" si="14"/>
        <v>60.579086814448466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t="shared" si="12"/>
        <v>19722</v>
      </c>
      <c r="W321" s="3">
        <f t="shared" ca="1" si="13"/>
        <v>45753</v>
      </c>
      <c r="X321" s="4">
        <f t="shared" ca="1" si="14"/>
        <v>71.269662078535802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t="shared" si="12"/>
        <v>20348</v>
      </c>
      <c r="W322" s="3">
        <f t="shared" ca="1" si="13"/>
        <v>45753</v>
      </c>
      <c r="X322" s="4">
        <f t="shared" ca="1" si="14"/>
        <v>69.5544287201635</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t="shared" ref="V323:V386" si="15">DATE(M323,N323,O323)</f>
        <v>19050</v>
      </c>
      <c r="W323" s="3">
        <f t="shared" ref="W323:W386" ca="1" si="16">TODAY()</f>
        <v>45753</v>
      </c>
      <c r="X323" s="4">
        <f t="shared" ref="X323:X386" ca="1" si="17">YEARFRAC(W323,V323,1)</f>
        <v>73.107477154167739</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t="shared" si="15"/>
        <v>13150</v>
      </c>
      <c r="W324" s="3">
        <f t="shared" ca="1" si="16"/>
        <v>45753</v>
      </c>
      <c r="X324" s="4">
        <f t="shared" ca="1" si="17"/>
        <v>89.260791531043722</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t="shared" si="15"/>
        <v>12420</v>
      </c>
      <c r="W325" s="3">
        <f t="shared" ca="1" si="16"/>
        <v>45753</v>
      </c>
      <c r="X325" s="4">
        <f t="shared" ca="1" si="17"/>
        <v>91.260780287474333</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t="shared" si="15"/>
        <v>24731</v>
      </c>
      <c r="W326" s="3">
        <f t="shared" ca="1" si="16"/>
        <v>45753</v>
      </c>
      <c r="X326" s="4">
        <f t="shared" ca="1" si="17"/>
        <v>57.554431554524363</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t="shared" si="15"/>
        <v>23642</v>
      </c>
      <c r="W327" s="3">
        <f t="shared" ca="1" si="16"/>
        <v>45753</v>
      </c>
      <c r="X327" s="4">
        <f t="shared" ca="1" si="17"/>
        <v>60.535282169036478</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t="shared" si="15"/>
        <v>15604</v>
      </c>
      <c r="W328" s="3">
        <f t="shared" ca="1" si="16"/>
        <v>45753</v>
      </c>
      <c r="X328" s="4">
        <f t="shared" ca="1" si="17"/>
        <v>82.543463381245715</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t="shared" si="15"/>
        <v>25028</v>
      </c>
      <c r="W329" s="3">
        <f t="shared" ca="1" si="16"/>
        <v>45753</v>
      </c>
      <c r="X329" s="4">
        <f t="shared" ca="1" si="17"/>
        <v>56.740618362048622</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t="shared" si="15"/>
        <v>19845</v>
      </c>
      <c r="W330" s="3">
        <f t="shared" ca="1" si="16"/>
        <v>45753</v>
      </c>
      <c r="X330" s="4">
        <f t="shared" ca="1" si="17"/>
        <v>70.932238193018478</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t="shared" si="15"/>
        <v>23445</v>
      </c>
      <c r="W331" s="3">
        <f t="shared" ca="1" si="16"/>
        <v>45753</v>
      </c>
      <c r="X331" s="4">
        <f t="shared" ca="1" si="17"/>
        <v>61.07462686567164</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t="shared" si="15"/>
        <v>13422</v>
      </c>
      <c r="W332" s="3">
        <f t="shared" ca="1" si="16"/>
        <v>45753</v>
      </c>
      <c r="X332" s="4">
        <f t="shared" ca="1" si="17"/>
        <v>88.516107443798873</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t="shared" si="15"/>
        <v>24741</v>
      </c>
      <c r="W333" s="3">
        <f t="shared" ca="1" si="16"/>
        <v>45753</v>
      </c>
      <c r="X333" s="4">
        <f t="shared" ca="1" si="17"/>
        <v>57.527053364269143</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t="shared" si="15"/>
        <v>30256</v>
      </c>
      <c r="W334" s="3">
        <f t="shared" ca="1" si="16"/>
        <v>45753</v>
      </c>
      <c r="X334" s="4">
        <f t="shared" ca="1" si="17"/>
        <v>42.428473648186177</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t="shared" si="15"/>
        <v>25427</v>
      </c>
      <c r="W335" s="3">
        <f t="shared" ca="1" si="16"/>
        <v>45753</v>
      </c>
      <c r="X335" s="4">
        <f t="shared" ca="1" si="17"/>
        <v>55.650223353667322</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t="shared" si="15"/>
        <v>23699</v>
      </c>
      <c r="W336" s="3">
        <f t="shared" ca="1" si="16"/>
        <v>45753</v>
      </c>
      <c r="X336" s="4">
        <f t="shared" ca="1" si="17"/>
        <v>60.379228119756249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t="shared" si="15"/>
        <v>22596</v>
      </c>
      <c r="W337" s="3">
        <f t="shared" ca="1" si="16"/>
        <v>45753</v>
      </c>
      <c r="X337" s="4">
        <f t="shared" ca="1" si="17"/>
        <v>63.40107830335706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t="shared" si="15"/>
        <v>10596</v>
      </c>
      <c r="W338" s="3">
        <f t="shared" ca="1" si="16"/>
        <v>45753</v>
      </c>
      <c r="X338" s="4">
        <f t="shared" ca="1" si="17"/>
        <v>96.255299331056477</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t="shared" si="15"/>
        <v>25558</v>
      </c>
      <c r="W339" s="3">
        <f t="shared" ca="1" si="16"/>
        <v>45753</v>
      </c>
      <c r="X339" s="4">
        <f t="shared" ca="1" si="17"/>
        <v>55.291560593688459</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t="shared" si="15"/>
        <v>22477</v>
      </c>
      <c r="W340" s="3">
        <f t="shared" ca="1" si="16"/>
        <v>45753</v>
      </c>
      <c r="X340" s="4">
        <f t="shared" ca="1" si="17"/>
        <v>63.726885977844233</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t="shared" si="15"/>
        <v>20924</v>
      </c>
      <c r="W341" s="3">
        <f t="shared" ca="1" si="16"/>
        <v>45753</v>
      </c>
      <c r="X341" s="4">
        <f t="shared" ca="1" si="17"/>
        <v>67.978771526069366</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t="shared" si="15"/>
        <v>23725</v>
      </c>
      <c r="W342" s="3">
        <f t="shared" ca="1" si="16"/>
        <v>45753</v>
      </c>
      <c r="X342" s="4">
        <f t="shared" ca="1" si="17"/>
        <v>60.30804557096176</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t="shared" si="15"/>
        <v>22521</v>
      </c>
      <c r="W343" s="3">
        <f t="shared" ca="1" si="16"/>
        <v>45753</v>
      </c>
      <c r="X343" s="4">
        <f t="shared" ca="1" si="17"/>
        <v>63.606419274672504</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t="shared" si="15"/>
        <v>18596</v>
      </c>
      <c r="W344" s="3">
        <f t="shared" ca="1" si="16"/>
        <v>45753</v>
      </c>
      <c r="X344" s="4">
        <f t="shared" ca="1" si="17"/>
        <v>74.351813826146469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t="shared" si="15"/>
        <v>24407</v>
      </c>
      <c r="W345" s="3">
        <f t="shared" ca="1" si="16"/>
        <v>45753</v>
      </c>
      <c r="X345" s="4">
        <f t="shared" ca="1" si="17"/>
        <v>58.442162902121837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t="shared" si="15"/>
        <v>17528</v>
      </c>
      <c r="W346" s="3">
        <f t="shared" ca="1" si="16"/>
        <v>45753</v>
      </c>
      <c r="X346" s="4">
        <f t="shared" ca="1" si="17"/>
        <v>77.275168948189219</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t="shared" si="15"/>
        <v>27760</v>
      </c>
      <c r="W347" s="3">
        <f t="shared" ca="1" si="16"/>
        <v>45753</v>
      </c>
      <c r="X347" s="4">
        <f t="shared" ca="1" si="17"/>
        <v>49.260800525652961</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t="shared" si="15"/>
        <v>28856</v>
      </c>
      <c r="W348" s="3">
        <f t="shared" ca="1" si="16"/>
        <v>45753</v>
      </c>
      <c r="X348" s="4">
        <f t="shared" ca="1" si="17"/>
        <v>46.260791052600922</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t="shared" si="15"/>
        <v>15707</v>
      </c>
      <c r="W349" s="3">
        <f t="shared" ca="1" si="16"/>
        <v>45753</v>
      </c>
      <c r="X349" s="4">
        <f t="shared" ca="1" si="17"/>
        <v>82.260786383427899</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t="shared" si="15"/>
        <v>24838</v>
      </c>
      <c r="W350" s="3">
        <f t="shared" ca="1" si="16"/>
        <v>45753</v>
      </c>
      <c r="X350" s="4">
        <f t="shared" ca="1" si="17"/>
        <v>57.260797734245926</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t="shared" si="15"/>
        <v>22859</v>
      </c>
      <c r="W351" s="3">
        <f t="shared" ca="1" si="16"/>
        <v>45753</v>
      </c>
      <c r="X351" s="4">
        <f t="shared" ca="1" si="17"/>
        <v>62.680355920602324</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t="shared" si="15"/>
        <v>25204</v>
      </c>
      <c r="W352" s="3">
        <f t="shared" ca="1" si="16"/>
        <v>45753</v>
      </c>
      <c r="X352" s="4">
        <f t="shared" ca="1" si="17"/>
        <v>56.260771410730584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t="shared" si="15"/>
        <v>24709</v>
      </c>
      <c r="W353" s="3">
        <f t="shared" ca="1" si="16"/>
        <v>45753</v>
      </c>
      <c r="X353" s="4">
        <f t="shared" ca="1" si="17"/>
        <v>57.614663573085849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t="shared" si="15"/>
        <v>18714</v>
      </c>
      <c r="W354" s="3">
        <f t="shared" ca="1" si="16"/>
        <v>45753</v>
      </c>
      <c r="X354" s="4">
        <f t="shared" ca="1" si="17"/>
        <v>74.028071840549032</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t="shared" si="15"/>
        <v>14239</v>
      </c>
      <c r="W355" s="3">
        <f t="shared" ca="1" si="16"/>
        <v>45753</v>
      </c>
      <c r="X355" s="4">
        <f t="shared" ca="1" si="17"/>
        <v>86.280629705681037</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t="shared" si="15"/>
        <v>14388</v>
      </c>
      <c r="W356" s="3">
        <f t="shared" ca="1" si="16"/>
        <v>45753</v>
      </c>
      <c r="X356" s="4">
        <f t="shared" ca="1" si="17"/>
        <v>85.872014350001578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t="shared" si="15"/>
        <v>11182</v>
      </c>
      <c r="W357" s="3">
        <f t="shared" ca="1" si="16"/>
        <v>45753</v>
      </c>
      <c r="X357" s="4">
        <f t="shared" ca="1" si="17"/>
        <v>94.650239561943877</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t="shared" si="15"/>
        <v>18913</v>
      </c>
      <c r="W358" s="3">
        <f t="shared" ca="1" si="16"/>
        <v>45753</v>
      </c>
      <c r="X358" s="4">
        <f t="shared" ca="1" si="17"/>
        <v>73.483244506096227</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t="shared" si="15"/>
        <v>30454</v>
      </c>
      <c r="W359" s="3">
        <f t="shared" ca="1" si="16"/>
        <v>45753</v>
      </c>
      <c r="X359" s="4">
        <f t="shared" ca="1" si="17"/>
        <v>41.885712466573281</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t="shared" si="15"/>
        <v>15200</v>
      </c>
      <c r="W360" s="3">
        <f t="shared" ca="1" si="16"/>
        <v>45753</v>
      </c>
      <c r="X360" s="4">
        <f t="shared" ca="1" si="17"/>
        <v>83.650228692907305</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t="shared" si="15"/>
        <v>21186</v>
      </c>
      <c r="W361" s="3">
        <f t="shared" ca="1" si="16"/>
        <v>45753</v>
      </c>
      <c r="X361" s="4">
        <f t="shared" ca="1" si="17"/>
        <v>67.260780287474333</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t="shared" si="15"/>
        <v>27760</v>
      </c>
      <c r="W362" s="3">
        <f t="shared" ca="1" si="16"/>
        <v>45753</v>
      </c>
      <c r="X362" s="4">
        <f t="shared" ca="1" si="17"/>
        <v>49.260800525652961</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t="shared" si="15"/>
        <v>19836</v>
      </c>
      <c r="W363" s="3">
        <f t="shared" ca="1" si="16"/>
        <v>45753</v>
      </c>
      <c r="X363" s="4">
        <f t="shared" ca="1" si="17"/>
        <v>70.956878850102669</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t="shared" si="15"/>
        <v>19419</v>
      </c>
      <c r="W364" s="3">
        <f t="shared" ca="1" si="16"/>
        <v>45753</v>
      </c>
      <c r="X364" s="4">
        <f t="shared" ca="1" si="17"/>
        <v>72.099238645313733</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t="shared" si="15"/>
        <v>20440</v>
      </c>
      <c r="W365" s="3">
        <f t="shared" ca="1" si="16"/>
        <v>45753</v>
      </c>
      <c r="X365" s="4">
        <f t="shared" ca="1" si="17"/>
        <v>69.302548875949554</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t="shared" si="15"/>
        <v>16493</v>
      </c>
      <c r="W366" s="3">
        <f t="shared" ca="1" si="16"/>
        <v>45753</v>
      </c>
      <c r="X366" s="4">
        <f t="shared" ca="1" si="17"/>
        <v>80.110190975156328</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t="shared" si="15"/>
        <v>21831</v>
      </c>
      <c r="W367" s="3">
        <f t="shared" ca="1" si="16"/>
        <v>45753</v>
      </c>
      <c r="X367" s="4">
        <f t="shared" ca="1" si="17"/>
        <v>65.494197450147112</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t="shared" si="15"/>
        <v>27766</v>
      </c>
      <c r="W368" s="3">
        <f t="shared" ca="1" si="16"/>
        <v>45753</v>
      </c>
      <c r="X368" s="4">
        <f t="shared" ca="1" si="17"/>
        <v>49.244373870667474</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t="shared" si="15"/>
        <v>15672</v>
      </c>
      <c r="W369" s="3">
        <f t="shared" ca="1" si="16"/>
        <v>45753</v>
      </c>
      <c r="X369" s="4">
        <f t="shared" ca="1" si="17"/>
        <v>82.357289527720738</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t="shared" si="15"/>
        <v>23604</v>
      </c>
      <c r="W370" s="3">
        <f t="shared" ca="1" si="16"/>
        <v>45753</v>
      </c>
      <c r="X370" s="4">
        <f t="shared" ca="1" si="17"/>
        <v>60.639318201889957</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t="shared" si="15"/>
        <v>11016</v>
      </c>
      <c r="W371" s="3">
        <f t="shared" ca="1" si="16"/>
        <v>45753</v>
      </c>
      <c r="X371" s="4">
        <f t="shared" ca="1" si="17"/>
        <v>95.104722792607802</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t="shared" si="15"/>
        <v>14124</v>
      </c>
      <c r="W372" s="3">
        <f t="shared" ca="1" si="16"/>
        <v>45753</v>
      </c>
      <c r="X372" s="4">
        <f t="shared" ca="1" si="17"/>
        <v>86.595482546201225</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t="shared" si="15"/>
        <v>26045</v>
      </c>
      <c r="W373" s="3">
        <f t="shared" ca="1" si="16"/>
        <v>45753</v>
      </c>
      <c r="X373" s="4">
        <f t="shared" ca="1" si="17"/>
        <v>53.956891831350489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t="shared" si="15"/>
        <v>18859</v>
      </c>
      <c r="W374" s="3">
        <f t="shared" ca="1" si="16"/>
        <v>45753</v>
      </c>
      <c r="X374" s="4">
        <f t="shared" ca="1" si="17"/>
        <v>73.631087099364819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t="shared" si="15"/>
        <v>22016</v>
      </c>
      <c r="W375" s="3">
        <f t="shared" ca="1" si="16"/>
        <v>45753</v>
      </c>
      <c r="X375" s="4">
        <f t="shared" ca="1" si="17"/>
        <v>64.987016219355368</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t="shared" si="15"/>
        <v>19524</v>
      </c>
      <c r="W376" s="3">
        <f t="shared" ca="1" si="16"/>
        <v>45753</v>
      </c>
      <c r="X376" s="4">
        <f t="shared" ca="1" si="17"/>
        <v>71.811761617222373</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t="shared" si="15"/>
        <v>23316</v>
      </c>
      <c r="W377" s="3">
        <f t="shared" ca="1" si="16"/>
        <v>45753</v>
      </c>
      <c r="X377" s="4">
        <f t="shared" ca="1" si="17"/>
        <v>61.428490721828688</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t="shared" si="15"/>
        <v>22934</v>
      </c>
      <c r="W378" s="3">
        <f t="shared" ca="1" si="16"/>
        <v>45753</v>
      </c>
      <c r="X378" s="4">
        <f t="shared" ca="1" si="17"/>
        <v>62.475017111567418</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t="shared" si="15"/>
        <v>12081</v>
      </c>
      <c r="W379" s="3">
        <f t="shared" ca="1" si="16"/>
        <v>45753</v>
      </c>
      <c r="X379" s="4">
        <f t="shared" ca="1" si="17"/>
        <v>92.18959020254357</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t="shared" si="15"/>
        <v>12627</v>
      </c>
      <c r="W380" s="3">
        <f t="shared" ca="1" si="16"/>
        <v>45753</v>
      </c>
      <c r="X380" s="4">
        <f t="shared" ca="1" si="17"/>
        <v>90.69404517453799</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t="shared" si="15"/>
        <v>16733</v>
      </c>
      <c r="W381" s="3">
        <f t="shared" ca="1" si="16"/>
        <v>45753</v>
      </c>
      <c r="X381" s="4">
        <f t="shared" ca="1" si="17"/>
        <v>79.453101233733307</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t="shared" si="15"/>
        <v>23743</v>
      </c>
      <c r="W382" s="3">
        <f t="shared" ca="1" si="16"/>
        <v>45753</v>
      </c>
      <c r="X382" s="4">
        <f t="shared" ca="1" si="17"/>
        <v>60.260771992818675</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t="shared" si="15"/>
        <v>20607</v>
      </c>
      <c r="W383" s="3">
        <f t="shared" ca="1" si="16"/>
        <v>45753</v>
      </c>
      <c r="X383" s="4">
        <f t="shared" ca="1" si="17"/>
        <v>68.844649561952437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t="shared" si="15"/>
        <v>13881</v>
      </c>
      <c r="W384" s="3">
        <f t="shared" ca="1" si="16"/>
        <v>45753</v>
      </c>
      <c r="X384" s="4">
        <f t="shared" ca="1" si="17"/>
        <v>87.260780287474333</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t="shared" si="15"/>
        <v>23447</v>
      </c>
      <c r="W385" s="3">
        <f t="shared" ca="1" si="16"/>
        <v>45753</v>
      </c>
      <c r="X385" s="4">
        <f t="shared" ca="1" si="17"/>
        <v>61.069151284995144</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t="shared" si="15"/>
        <v>9694</v>
      </c>
      <c r="W386" s="3">
        <f t="shared" ca="1" si="16"/>
        <v>45753</v>
      </c>
      <c r="X386" s="4">
        <f t="shared" ca="1" si="17"/>
        <v>98.724161533196437</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t="shared" ref="V387:V450" si="18">DATE(M387,N387,O387)</f>
        <v>23133</v>
      </c>
      <c r="W387" s="3">
        <f t="shared" ref="W387:W450" ca="1" si="19">TODAY()</f>
        <v>45753</v>
      </c>
      <c r="X387" s="4">
        <f t="shared" ref="X387:X450" ca="1" si="20">YEARFRAC(W387,V387,1)</f>
        <v>61.929511972534875</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t="shared" si="18"/>
        <v>13942</v>
      </c>
      <c r="W388" s="3">
        <f t="shared" ca="1" si="19"/>
        <v>45753</v>
      </c>
      <c r="X388" s="4">
        <f t="shared" ca="1" si="20"/>
        <v>87.093771389459278</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t="shared" si="18"/>
        <v>12268</v>
      </c>
      <c r="W389" s="3">
        <f t="shared" ca="1" si="19"/>
        <v>45753</v>
      </c>
      <c r="X389" s="4">
        <f t="shared" ca="1" si="20"/>
        <v>91.67760833725859</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t="shared" si="18"/>
        <v>23377</v>
      </c>
      <c r="W390" s="3">
        <f t="shared" ca="1" si="19"/>
        <v>45753</v>
      </c>
      <c r="X390" s="4">
        <f t="shared" ca="1" si="20"/>
        <v>61.260796608672614</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t="shared" si="18"/>
        <v>23377</v>
      </c>
      <c r="W391" s="3">
        <f t="shared" ca="1" si="19"/>
        <v>45753</v>
      </c>
      <c r="X391" s="4">
        <f t="shared" ca="1" si="20"/>
        <v>61.260796608672614</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t="shared" si="18"/>
        <v>26299</v>
      </c>
      <c r="W392" s="3">
        <f t="shared" ca="1" si="19"/>
        <v>45753</v>
      </c>
      <c r="X392" s="4">
        <f t="shared" ca="1" si="20"/>
        <v>53.260799026566623</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si="18"/>
        <v>22838</v>
      </c>
      <c r="W393" s="3">
        <f t="shared" ca="1" si="19"/>
        <v>45753</v>
      </c>
      <c r="X393" s="4">
        <f t="shared" ca="1" si="20"/>
        <v>62.737850787132103</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t="shared" si="18"/>
        <v>19478</v>
      </c>
      <c r="W394" s="3">
        <f t="shared" ca="1" si="19"/>
        <v>45753</v>
      </c>
      <c r="X394" s="4">
        <f t="shared" ca="1" si="20"/>
        <v>71.937703934290965</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t="shared" si="18"/>
        <v>23589</v>
      </c>
      <c r="W395" s="3">
        <f t="shared" ca="1" si="19"/>
        <v>45753</v>
      </c>
      <c r="X395" s="4">
        <f t="shared" ca="1" si="20"/>
        <v>60.680385056963701</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t="shared" si="18"/>
        <v>15977</v>
      </c>
      <c r="W396" s="3">
        <f t="shared" ca="1" si="19"/>
        <v>45753</v>
      </c>
      <c r="X396" s="4">
        <f t="shared" ca="1" si="20"/>
        <v>81.521572766855783</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t="shared" si="18"/>
        <v>18629</v>
      </c>
      <c r="W397" s="3">
        <f t="shared" ca="1" si="19"/>
        <v>45753</v>
      </c>
      <c r="X397" s="4">
        <f t="shared" ca="1" si="20"/>
        <v>74.26078703365701</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t="shared" si="18"/>
        <v>21601</v>
      </c>
      <c r="W398" s="3">
        <f t="shared" ca="1" si="19"/>
        <v>45753</v>
      </c>
      <c r="X398" s="4">
        <f t="shared" ca="1" si="20"/>
        <v>66.123896698267416</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t="shared" si="18"/>
        <v>13892</v>
      </c>
      <c r="W399" s="3">
        <f t="shared" ca="1" si="19"/>
        <v>45753</v>
      </c>
      <c r="X399" s="4">
        <f t="shared" ca="1" si="20"/>
        <v>87.230663928815886</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t="shared" si="18"/>
        <v>17947</v>
      </c>
      <c r="W400" s="3">
        <f t="shared" ca="1" si="19"/>
        <v>45753</v>
      </c>
      <c r="X400" s="4">
        <f t="shared" ca="1" si="20"/>
        <v>76.129355710425259</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t="shared" si="18"/>
        <v>21788</v>
      </c>
      <c r="W401" s="3">
        <f t="shared" ca="1" si="19"/>
        <v>45753</v>
      </c>
      <c r="X401" s="4">
        <f t="shared" ca="1" si="20"/>
        <v>65.611923831317426</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t="shared" si="18"/>
        <v>21186</v>
      </c>
      <c r="W402" s="3">
        <f t="shared" ca="1" si="19"/>
        <v>45753</v>
      </c>
      <c r="X402" s="4">
        <f t="shared" ca="1" si="20"/>
        <v>67.260780287474333</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t="shared" si="18"/>
        <v>12725</v>
      </c>
      <c r="W403" s="3">
        <f t="shared" ca="1" si="19"/>
        <v>45753</v>
      </c>
      <c r="X403" s="4">
        <f t="shared" ca="1" si="20"/>
        <v>90.425735797399042</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t="shared" si="18"/>
        <v>11253</v>
      </c>
      <c r="W404" s="3">
        <f t="shared" ca="1" si="19"/>
        <v>45753</v>
      </c>
      <c r="X404" s="4">
        <f t="shared" ca="1" si="20"/>
        <v>94.455852156057489</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t="shared" si="18"/>
        <v>16987</v>
      </c>
      <c r="W405" s="3">
        <f t="shared" ca="1" si="19"/>
        <v>45753</v>
      </c>
      <c r="X405" s="4">
        <f t="shared" ca="1" si="20"/>
        <v>78.757015742642025</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t="shared" si="18"/>
        <v>18811</v>
      </c>
      <c r="W406" s="3">
        <f t="shared" ca="1" si="19"/>
        <v>45753</v>
      </c>
      <c r="X406" s="4">
        <f t="shared" ca="1" si="20"/>
        <v>73.762502737825798</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t="shared" si="18"/>
        <v>13766</v>
      </c>
      <c r="W407" s="3">
        <f t="shared" ca="1" si="19"/>
        <v>45753</v>
      </c>
      <c r="X407" s="4">
        <f t="shared" ca="1" si="20"/>
        <v>87.576306641646411</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t="shared" si="18"/>
        <v>23012</v>
      </c>
      <c r="W408" s="3">
        <f t="shared" ca="1" si="19"/>
        <v>45753</v>
      </c>
      <c r="X408" s="4">
        <f t="shared" ca="1" si="20"/>
        <v>62.260788318630219</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t="shared" si="18"/>
        <v>11049</v>
      </c>
      <c r="W409" s="3">
        <f t="shared" ca="1" si="19"/>
        <v>45753</v>
      </c>
      <c r="X409" s="4">
        <f t="shared" ca="1" si="20"/>
        <v>95.014373716632448</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t="shared" si="18"/>
        <v>22394</v>
      </c>
      <c r="W410" s="3">
        <f t="shared" ca="1" si="19"/>
        <v>45753</v>
      </c>
      <c r="X410" s="4">
        <f t="shared" ca="1" si="20"/>
        <v>63.954129986099993</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t="shared" si="18"/>
        <v>22201</v>
      </c>
      <c r="W411" s="3">
        <f t="shared" ca="1" si="19"/>
        <v>45753</v>
      </c>
      <c r="X411" s="4">
        <f t="shared" ca="1" si="20"/>
        <v>64.480524329033059</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t="shared" si="18"/>
        <v>20835</v>
      </c>
      <c r="W412" s="3">
        <f t="shared" ca="1" si="19"/>
        <v>45753</v>
      </c>
      <c r="X412" s="4">
        <f t="shared" ca="1" si="20"/>
        <v>68.222442663280688</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t="shared" si="18"/>
        <v>23740</v>
      </c>
      <c r="W413" s="3">
        <f t="shared" ca="1" si="19"/>
        <v>45753</v>
      </c>
      <c r="X413" s="4">
        <f t="shared" ca="1" si="20"/>
        <v>60.266978715888015</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t="shared" si="18"/>
        <v>17465</v>
      </c>
      <c r="W414" s="3">
        <f t="shared" ca="1" si="19"/>
        <v>45753</v>
      </c>
      <c r="X414" s="4">
        <f t="shared" ca="1" si="20"/>
        <v>77.447652053370305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t="shared" si="18"/>
        <v>19204</v>
      </c>
      <c r="W415" s="3">
        <f t="shared" ca="1" si="19"/>
        <v>45753</v>
      </c>
      <c r="X415" s="4">
        <f t="shared" ca="1" si="20"/>
        <v>72.68585593251693</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si="18"/>
        <v>24371</v>
      </c>
      <c r="W416" s="3">
        <f t="shared" ca="1" si="19"/>
        <v>45753</v>
      </c>
      <c r="X416" s="4">
        <f t="shared" ca="1" si="20"/>
        <v>58.540725530458587</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t="shared" si="18"/>
        <v>12677</v>
      </c>
      <c r="W417" s="3">
        <f t="shared" ca="1" si="19"/>
        <v>45753</v>
      </c>
      <c r="X417" s="4">
        <f t="shared" ca="1" si="20"/>
        <v>90.557152635181382</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t="shared" si="18"/>
        <v>10959</v>
      </c>
      <c r="W418" s="3">
        <f t="shared" ca="1" si="19"/>
        <v>45753</v>
      </c>
      <c r="X418" s="4">
        <f t="shared" ca="1" si="20"/>
        <v>95.260780287474333</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t="shared" si="18"/>
        <v>18845</v>
      </c>
      <c r="W419" s="3">
        <f t="shared" ca="1" si="19"/>
        <v>45753</v>
      </c>
      <c r="X419" s="4">
        <f t="shared" ca="1" si="20"/>
        <v>73.669416660582613</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t="shared" si="18"/>
        <v>16788</v>
      </c>
      <c r="W420" s="3">
        <f t="shared" ca="1" si="19"/>
        <v>45753</v>
      </c>
      <c r="X420" s="4">
        <f t="shared" ca="1" si="20"/>
        <v>79.302518167990527</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t="shared" si="18"/>
        <v>26239</v>
      </c>
      <c r="W421" s="3">
        <f t="shared" ca="1" si="19"/>
        <v>45753</v>
      </c>
      <c r="X421" s="4">
        <f t="shared" ca="1" si="20"/>
        <v>53.425755388521083</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t="shared" si="18"/>
        <v>23468</v>
      </c>
      <c r="W422" s="3">
        <f t="shared" ca="1" si="19"/>
        <v>45753</v>
      </c>
      <c r="X422" s="4">
        <f t="shared" ca="1" si="20"/>
        <v>61.011657687891905</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t="shared" si="18"/>
        <v>24331</v>
      </c>
      <c r="W423" s="3">
        <f t="shared" ca="1" si="19"/>
        <v>45753</v>
      </c>
      <c r="X423" s="4">
        <f t="shared" ca="1" si="20"/>
        <v>58.650239561943877</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t="shared" si="18"/>
        <v>15802</v>
      </c>
      <c r="W424" s="3">
        <f t="shared" ca="1" si="19"/>
        <v>45753</v>
      </c>
      <c r="X424" s="4">
        <f t="shared" ca="1" si="20"/>
        <v>82.000692703522887</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t="shared" si="18"/>
        <v>25903</v>
      </c>
      <c r="W425" s="3">
        <f t="shared" ca="1" si="19"/>
        <v>45753</v>
      </c>
      <c r="X425" s="4">
        <f t="shared" ca="1" si="20"/>
        <v>54.346338124572213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t="shared" si="18"/>
        <v>15405</v>
      </c>
      <c r="W426" s="3">
        <f t="shared" ca="1" si="19"/>
        <v>45753</v>
      </c>
      <c r="X426" s="4">
        <f t="shared" ca="1" si="20"/>
        <v>83.088295687885008</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t="shared" si="18"/>
        <v>13043</v>
      </c>
      <c r="W427" s="3">
        <f t="shared" ca="1" si="19"/>
        <v>45753</v>
      </c>
      <c r="X427" s="4">
        <f t="shared" ca="1" si="20"/>
        <v>89.554425657380108</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t="shared" si="18"/>
        <v>24473</v>
      </c>
      <c r="W428" s="3">
        <f t="shared" ca="1" si="19"/>
        <v>45753</v>
      </c>
      <c r="X428" s="4">
        <f t="shared" ca="1" si="20"/>
        <v>58.260788863109049</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t="shared" si="18"/>
        <v>21192</v>
      </c>
      <c r="W429" s="3">
        <f t="shared" ca="1" si="19"/>
        <v>45753</v>
      </c>
      <c r="X429" s="4">
        <f t="shared" ca="1" si="20"/>
        <v>67.244353182751539</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t="shared" si="18"/>
        <v>19628</v>
      </c>
      <c r="W430" s="3">
        <f t="shared" ca="1" si="19"/>
        <v>45753</v>
      </c>
      <c r="X430" s="4">
        <f t="shared" ca="1" si="20"/>
        <v>71.527022465589013</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t="shared" si="18"/>
        <v>26238</v>
      </c>
      <c r="W431" s="3">
        <f t="shared" ca="1" si="19"/>
        <v>45753</v>
      </c>
      <c r="X431" s="4">
        <f t="shared" ca="1" si="20"/>
        <v>53.428493205236698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t="shared" si="18"/>
        <v>21116</v>
      </c>
      <c r="W432" s="3">
        <f t="shared" ca="1" si="19"/>
        <v>45753</v>
      </c>
      <c r="X432" s="4">
        <f t="shared" ca="1" si="20"/>
        <v>67.45309896039997</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t="shared" si="18"/>
        <v>23377</v>
      </c>
      <c r="W433" s="3">
        <f t="shared" ca="1" si="19"/>
        <v>45753</v>
      </c>
      <c r="X433" s="4">
        <f t="shared" ca="1" si="20"/>
        <v>61.260796608672614</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t="shared" si="18"/>
        <v>18078</v>
      </c>
      <c r="W434" s="3">
        <f t="shared" ca="1" si="19"/>
        <v>45753</v>
      </c>
      <c r="X434" s="4">
        <f t="shared" ca="1" si="20"/>
        <v>75.770694069122456</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t="shared" si="18"/>
        <v>20922</v>
      </c>
      <c r="W435" s="3">
        <f t="shared" ca="1" si="19"/>
        <v>45753</v>
      </c>
      <c r="X435" s="4">
        <f t="shared" ca="1" si="20"/>
        <v>67.984247281961757</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t="shared" si="18"/>
        <v>33091</v>
      </c>
      <c r="W436" s="3">
        <f t="shared" ca="1" si="19"/>
        <v>45753</v>
      </c>
      <c r="X436" s="4">
        <f t="shared" ca="1" si="20"/>
        <v>34.666666666666664</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t="shared" si="18"/>
        <v>32395</v>
      </c>
      <c r="W437" s="3">
        <f t="shared" ca="1" si="19"/>
        <v>45753</v>
      </c>
      <c r="X437" s="4">
        <f t="shared" ca="1" si="20"/>
        <v>36.570893371757926</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t="shared" si="18"/>
        <v>10693</v>
      </c>
      <c r="W438" s="3">
        <f t="shared" ca="1" si="19"/>
        <v>45753</v>
      </c>
      <c r="X438" s="4">
        <f t="shared" ca="1" si="20"/>
        <v>95.989725930734707</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t="shared" si="18"/>
        <v>16579</v>
      </c>
      <c r="W439" s="3">
        <f t="shared" ca="1" si="19"/>
        <v>45753</v>
      </c>
      <c r="X439" s="4">
        <f t="shared" ca="1" si="20"/>
        <v>79.87473381781308</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t="shared" si="18"/>
        <v>23800</v>
      </c>
      <c r="W440" s="3">
        <f t="shared" ca="1" si="19"/>
        <v>45753</v>
      </c>
      <c r="X440" s="4">
        <f t="shared" ca="1" si="20"/>
        <v>60.104712746858169</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t="shared" si="18"/>
        <v>10307</v>
      </c>
      <c r="W441" s="3">
        <f t="shared" ca="1" si="19"/>
        <v>45753</v>
      </c>
      <c r="X441" s="4">
        <f t="shared" ca="1" si="20"/>
        <v>97.044503422265677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t="shared" si="18"/>
        <v>20149</v>
      </c>
      <c r="W442" s="3">
        <f t="shared" ca="1" si="19"/>
        <v>45753</v>
      </c>
      <c r="X442" s="4">
        <f t="shared" ca="1" si="20"/>
        <v>70.099255774495816</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t="shared" si="18"/>
        <v>15131</v>
      </c>
      <c r="W443" s="3">
        <f t="shared" ca="1" si="19"/>
        <v>45753</v>
      </c>
      <c r="X443" s="4">
        <f t="shared" ca="1" si="20"/>
        <v>83.839141918443602</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t="shared" si="18"/>
        <v>23743</v>
      </c>
      <c r="W444" s="3">
        <f t="shared" ca="1" si="19"/>
        <v>45753</v>
      </c>
      <c r="X444" s="4">
        <f t="shared" ca="1" si="20"/>
        <v>60.260771992818675</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t="shared" si="18"/>
        <v>20688</v>
      </c>
      <c r="W445" s="3">
        <f t="shared" ca="1" si="19"/>
        <v>45753</v>
      </c>
      <c r="X445" s="4">
        <f t="shared" ca="1" si="20"/>
        <v>68.622887984981219</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t="shared" si="18"/>
        <v>16449</v>
      </c>
      <c r="W446" s="3">
        <f t="shared" ca="1" si="19"/>
        <v>45753</v>
      </c>
      <c r="X446" s="4">
        <f t="shared" ca="1" si="20"/>
        <v>80.230657427750543</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t="shared" si="18"/>
        <v>16306</v>
      </c>
      <c r="W447" s="3">
        <f t="shared" ca="1" si="19"/>
        <v>45753</v>
      </c>
      <c r="X447" s="4">
        <f t="shared" ca="1" si="20"/>
        <v>80.620146238856805</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t="shared" si="18"/>
        <v>15785</v>
      </c>
      <c r="W448" s="3">
        <f t="shared" ca="1" si="19"/>
        <v>45753</v>
      </c>
      <c r="X448" s="4">
        <f t="shared" ca="1" si="20"/>
        <v>82.047235783084844</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t="shared" si="18"/>
        <v>15446</v>
      </c>
      <c r="W449" s="3">
        <f t="shared" ca="1" si="19"/>
        <v>45753</v>
      </c>
      <c r="X449" s="4">
        <f t="shared" ca="1" si="20"/>
        <v>82.976043805612591</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t="shared" si="18"/>
        <v>20180</v>
      </c>
      <c r="W450" s="3">
        <f t="shared" ca="1" si="19"/>
        <v>45753</v>
      </c>
      <c r="X450" s="4">
        <f t="shared" ca="1" si="20"/>
        <v>70.01438321829329</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t="shared" ref="V451:V476" si="21">DATE(M451,N451,O451)</f>
        <v>24473</v>
      </c>
      <c r="W451" s="3">
        <f t="shared" ref="W451:W476" ca="1" si="22">TODAY()</f>
        <v>45753</v>
      </c>
      <c r="X451" s="4">
        <f t="shared" ref="X451:X476" ca="1" si="23">YEARFRAC(W451,V451,1)</f>
        <v>58.260788863109049</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t="shared" si="21"/>
        <v>16803</v>
      </c>
      <c r="W452" s="3">
        <f t="shared" ca="1" si="22"/>
        <v>45753</v>
      </c>
      <c r="X452" s="4">
        <f t="shared" ca="1" si="23"/>
        <v>79.260780287474333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t="shared" si="21"/>
        <v>15085</v>
      </c>
      <c r="W453" s="3">
        <f t="shared" ca="1" si="22"/>
        <v>45753</v>
      </c>
      <c r="X453" s="4">
        <f t="shared" ca="1" si="23"/>
        <v>83.965084068801133</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t="shared" si="21"/>
        <v>29226</v>
      </c>
      <c r="W454" s="3">
        <f t="shared" ca="1" si="22"/>
        <v>45753</v>
      </c>
      <c r="X454" s="4">
        <f t="shared" ca="1" si="23"/>
        <v>45.247113438876326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t="shared" si="21"/>
        <v>20135</v>
      </c>
      <c r="W455" s="3">
        <f t="shared" ca="1" si="22"/>
        <v>45753</v>
      </c>
      <c r="X455" s="4">
        <f t="shared" ca="1" si="23"/>
        <v>70.137585316006636</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t="shared" si="21"/>
        <v>23743</v>
      </c>
      <c r="W456" s="3">
        <f t="shared" ca="1" si="22"/>
        <v>45753</v>
      </c>
      <c r="X456" s="4">
        <f t="shared" ca="1" si="23"/>
        <v>60.260771992818675</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t="shared" si="21"/>
        <v>16838</v>
      </c>
      <c r="W457" s="3">
        <f t="shared" ca="1" si="22"/>
        <v>45753</v>
      </c>
      <c r="X457" s="4">
        <f t="shared" ca="1" si="23"/>
        <v>79.16495550992471</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t="shared" si="21"/>
        <v>18028</v>
      </c>
      <c r="W458" s="3">
        <f t="shared" ca="1" si="22"/>
        <v>45753</v>
      </c>
      <c r="X458" s="4">
        <f t="shared" ca="1" si="23"/>
        <v>75.907587825344905</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t="shared" si="21"/>
        <v>19271</v>
      </c>
      <c r="W459" s="3">
        <f t="shared" ca="1" si="22"/>
        <v>45753</v>
      </c>
      <c r="X459" s="4">
        <f t="shared" ca="1" si="23"/>
        <v>72.502423323097418</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t="shared" si="21"/>
        <v>23831</v>
      </c>
      <c r="W460" s="3">
        <f t="shared" ca="1" si="22"/>
        <v>45753</v>
      </c>
      <c r="X460" s="4">
        <f t="shared" ca="1" si="23"/>
        <v>60.019838420107725</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t="shared" si="21"/>
        <v>23205</v>
      </c>
      <c r="W461" s="3">
        <f t="shared" ca="1" si="22"/>
        <v>45753</v>
      </c>
      <c r="X461" s="4">
        <f t="shared" ca="1" si="23"/>
        <v>61.732388857502933</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t="shared" si="21"/>
        <v>18909</v>
      </c>
      <c r="W462" s="3">
        <f t="shared" ca="1" si="22"/>
        <v>45753</v>
      </c>
      <c r="X462" s="4">
        <f t="shared" ca="1" si="23"/>
        <v>73.494195809301303</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t="shared" si="21"/>
        <v>26927</v>
      </c>
      <c r="W463" s="3">
        <f t="shared" ca="1" si="22"/>
        <v>45753</v>
      </c>
      <c r="X463" s="4">
        <f t="shared" ca="1" si="23"/>
        <v>51.543444570720112</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t="shared" si="21"/>
        <v>21557</v>
      </c>
      <c r="W464" s="3">
        <f t="shared" ca="1" si="22"/>
        <v>45753</v>
      </c>
      <c r="X464" s="4">
        <f t="shared" ca="1" si="23"/>
        <v>66.244360902255636</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t="shared" si="21"/>
        <v>22915</v>
      </c>
      <c r="W465" s="3">
        <f t="shared" ca="1" si="22"/>
        <v>45753</v>
      </c>
      <c r="X465" s="4">
        <f t="shared" ca="1" si="23"/>
        <v>62.527036276522928</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t="shared" si="21"/>
        <v>23138</v>
      </c>
      <c r="W466" s="3">
        <f t="shared" ca="1" si="22"/>
        <v>45753</v>
      </c>
      <c r="X466" s="4">
        <f t="shared" ca="1" si="23"/>
        <v>61.915822867324323</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t="shared" si="21"/>
        <v>21005</v>
      </c>
      <c r="W467" s="3">
        <f t="shared" ca="1" si="22"/>
        <v>45753</v>
      </c>
      <c r="X467" s="4">
        <f t="shared" ca="1" si="23"/>
        <v>67.757003412427594</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t="shared" si="21"/>
        <v>16205</v>
      </c>
      <c r="W468" s="3">
        <f t="shared" ca="1" si="22"/>
        <v>45753</v>
      </c>
      <c r="X468" s="4">
        <f t="shared" ca="1" si="23"/>
        <v>80.896664552101768</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t="shared" si="21"/>
        <v>18420</v>
      </c>
      <c r="W469" s="3">
        <f t="shared" ca="1" si="22"/>
        <v>45753</v>
      </c>
      <c r="X469" s="4">
        <f t="shared" ca="1" si="23"/>
        <v>74.833675564681727</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t="shared" si="21"/>
        <v>15708</v>
      </c>
      <c r="W470" s="3">
        <f t="shared" ca="1" si="22"/>
        <v>45753</v>
      </c>
      <c r="X470" s="4">
        <f t="shared" ca="1" si="23"/>
        <v>82.258048555218366</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t="shared" si="21"/>
        <v>13508</v>
      </c>
      <c r="W471" s="3">
        <f t="shared" ca="1" si="22"/>
        <v>45753</v>
      </c>
      <c r="X471" s="4">
        <f t="shared" ca="1" si="23"/>
        <v>88.28065585739057</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t="shared" si="21"/>
        <v>16314</v>
      </c>
      <c r="W472" s="3">
        <f t="shared" ca="1" si="22"/>
        <v>45753</v>
      </c>
      <c r="X472" s="4">
        <f t="shared" ca="1" si="23"/>
        <v>80.59824379820374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t="shared" si="21"/>
        <v>22058</v>
      </c>
      <c r="W473" s="3">
        <f t="shared" ca="1" si="22"/>
        <v>45753</v>
      </c>
      <c r="X473" s="4">
        <f t="shared" ca="1" si="23"/>
        <v>64.872028871282197</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t="shared" si="21"/>
        <v>15115</v>
      </c>
      <c r="W474" s="3">
        <f t="shared" ca="1" si="22"/>
        <v>45753</v>
      </c>
      <c r="X474" s="4">
        <f t="shared" ca="1" si="23"/>
        <v>83.882947883785349</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t="shared" si="21"/>
        <v>16590</v>
      </c>
      <c r="W475" s="3">
        <f t="shared" ca="1" si="22"/>
        <v>45753</v>
      </c>
      <c r="X475" s="4">
        <f t="shared" ca="1" si="23"/>
        <v>79.844617204664516</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t="shared" si="21"/>
        <v>20408</v>
      </c>
      <c r="W476" s="3">
        <f t="shared" ca="1" si="22"/>
        <v>45753</v>
      </c>
      <c r="X476" s="4">
        <f t="shared" ca="1" si="23"/>
        <v>69.390159256545715</v>
      </c>
    </row>
  </sheetData>
  <autoFilter ref="A1:X476" xr:uid="{C2FA0FB8-472E-4453-B320-3A7642F07A7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DFEC0-FE3D-4E6A-80AC-2FF8DF2850D8}">
  <dimension ref="A2:G58"/>
  <sheetViews>
    <sheetView topLeftCell="A37" workbookViewId="0">
      <selection activeCell="O30" sqref="O30"/>
    </sheetView>
  </sheetViews>
  <sheetFormatPr defaultRowHeight="15.6" x14ac:dyDescent="0.3"/>
  <cols>
    <col min="1" max="1" width="24.19921875" bestFit="1" customWidth="1"/>
    <col min="2" max="2" width="18.59765625" bestFit="1" customWidth="1"/>
    <col min="3" max="3" width="14.19921875" bestFit="1" customWidth="1"/>
  </cols>
  <sheetData>
    <row r="2" spans="1:2" x14ac:dyDescent="0.3">
      <c r="A2" s="6" t="s">
        <v>1801</v>
      </c>
      <c r="B2" t="s">
        <v>1803</v>
      </c>
    </row>
    <row r="3" spans="1:2" x14ac:dyDescent="0.3">
      <c r="A3" s="7" t="s">
        <v>22</v>
      </c>
      <c r="B3">
        <v>211000</v>
      </c>
    </row>
    <row r="4" spans="1:2" x14ac:dyDescent="0.3">
      <c r="A4" s="7" t="s">
        <v>31</v>
      </c>
      <c r="B4">
        <v>180000</v>
      </c>
    </row>
    <row r="5" spans="1:2" x14ac:dyDescent="0.3">
      <c r="A5" s="7" t="s">
        <v>39</v>
      </c>
      <c r="B5">
        <v>114000</v>
      </c>
    </row>
    <row r="6" spans="1:2" x14ac:dyDescent="0.3">
      <c r="A6" s="7" t="s">
        <v>44</v>
      </c>
      <c r="B6">
        <v>107000</v>
      </c>
    </row>
    <row r="7" spans="1:2" x14ac:dyDescent="0.3">
      <c r="A7" s="7" t="s">
        <v>50</v>
      </c>
      <c r="B7">
        <v>106000</v>
      </c>
    </row>
    <row r="8" spans="1:2" x14ac:dyDescent="0.3">
      <c r="A8" s="7" t="s">
        <v>55</v>
      </c>
      <c r="B8">
        <v>104000</v>
      </c>
    </row>
    <row r="9" spans="1:2" x14ac:dyDescent="0.3">
      <c r="A9" s="7" t="s">
        <v>60</v>
      </c>
      <c r="B9">
        <v>94500</v>
      </c>
    </row>
    <row r="10" spans="1:2" x14ac:dyDescent="0.3">
      <c r="A10" s="7" t="s">
        <v>66</v>
      </c>
      <c r="B10">
        <v>93000</v>
      </c>
    </row>
    <row r="11" spans="1:2" x14ac:dyDescent="0.3">
      <c r="A11" s="7" t="s">
        <v>73</v>
      </c>
      <c r="B11">
        <v>83400</v>
      </c>
    </row>
    <row r="12" spans="1:2" x14ac:dyDescent="0.3">
      <c r="A12" s="7" t="s">
        <v>79</v>
      </c>
      <c r="B12">
        <v>80700</v>
      </c>
    </row>
    <row r="13" spans="1:2" x14ac:dyDescent="0.3">
      <c r="A13" s="7" t="s">
        <v>1802</v>
      </c>
      <c r="B13">
        <v>1173600</v>
      </c>
    </row>
    <row r="16" spans="1:2" x14ac:dyDescent="0.3">
      <c r="A16" s="6" t="s">
        <v>1801</v>
      </c>
      <c r="B16" t="s">
        <v>1804</v>
      </c>
    </row>
    <row r="17" spans="1:3" x14ac:dyDescent="0.3">
      <c r="A17" s="9" t="s">
        <v>1805</v>
      </c>
      <c r="B17">
        <v>5</v>
      </c>
    </row>
    <row r="18" spans="1:3" x14ac:dyDescent="0.3">
      <c r="A18" s="9" t="s">
        <v>1806</v>
      </c>
      <c r="B18">
        <v>30</v>
      </c>
    </row>
    <row r="19" spans="1:3" x14ac:dyDescent="0.3">
      <c r="A19" s="9" t="s">
        <v>1807</v>
      </c>
      <c r="B19">
        <v>74</v>
      </c>
    </row>
    <row r="20" spans="1:3" x14ac:dyDescent="0.3">
      <c r="A20" s="9" t="s">
        <v>1808</v>
      </c>
      <c r="B20">
        <v>131</v>
      </c>
    </row>
    <row r="21" spans="1:3" x14ac:dyDescent="0.3">
      <c r="A21" s="9" t="s">
        <v>1809</v>
      </c>
      <c r="B21">
        <v>118</v>
      </c>
    </row>
    <row r="22" spans="1:3" x14ac:dyDescent="0.3">
      <c r="A22" s="9" t="s">
        <v>1810</v>
      </c>
      <c r="B22">
        <v>88</v>
      </c>
    </row>
    <row r="23" spans="1:3" x14ac:dyDescent="0.3">
      <c r="A23" s="9" t="s">
        <v>1811</v>
      </c>
      <c r="B23">
        <v>29</v>
      </c>
    </row>
    <row r="24" spans="1:3" x14ac:dyDescent="0.3">
      <c r="A24" s="9" t="s">
        <v>1802</v>
      </c>
      <c r="B24">
        <v>475</v>
      </c>
    </row>
    <row r="26" spans="1:3" x14ac:dyDescent="0.3">
      <c r="A26" s="6" t="s">
        <v>1801</v>
      </c>
      <c r="B26" t="s">
        <v>1813</v>
      </c>
      <c r="C26" t="s">
        <v>1812</v>
      </c>
    </row>
    <row r="27" spans="1:3" x14ac:dyDescent="0.3">
      <c r="A27" s="7" t="s">
        <v>32</v>
      </c>
      <c r="B27" s="11">
        <v>1823.9999999999941</v>
      </c>
      <c r="C27" s="11">
        <v>6954.0000000000218</v>
      </c>
    </row>
    <row r="28" spans="1:3" x14ac:dyDescent="0.3">
      <c r="A28" s="7" t="s">
        <v>105</v>
      </c>
      <c r="B28" s="11">
        <v>686.19999999999914</v>
      </c>
      <c r="C28" s="11">
        <v>4321.599999999994</v>
      </c>
    </row>
    <row r="29" spans="1:3" x14ac:dyDescent="0.3">
      <c r="A29" s="7" t="s">
        <v>226</v>
      </c>
      <c r="B29" s="11">
        <v>561</v>
      </c>
      <c r="C29" s="11">
        <v>673.20000000000027</v>
      </c>
    </row>
    <row r="30" spans="1:3" x14ac:dyDescent="0.3">
      <c r="A30" s="7" t="s">
        <v>23</v>
      </c>
      <c r="B30" s="11">
        <v>387.19999999999987</v>
      </c>
      <c r="C30" s="11">
        <v>971.20000000000027</v>
      </c>
    </row>
    <row r="31" spans="1:3" x14ac:dyDescent="0.3">
      <c r="A31" s="7" t="s">
        <v>158</v>
      </c>
      <c r="B31" s="11">
        <v>230</v>
      </c>
      <c r="C31" s="11">
        <v>975.99999999999966</v>
      </c>
    </row>
    <row r="32" spans="1:3" x14ac:dyDescent="0.3">
      <c r="A32" s="7" t="s">
        <v>74</v>
      </c>
      <c r="B32" s="11">
        <v>223.99999999999991</v>
      </c>
      <c r="C32" s="11">
        <v>994.00000000000034</v>
      </c>
    </row>
    <row r="33" spans="1:7" x14ac:dyDescent="0.3">
      <c r="A33" s="7" t="s">
        <v>1195</v>
      </c>
      <c r="B33" s="11">
        <v>194.4</v>
      </c>
      <c r="C33" s="11">
        <v>142.80000000000001</v>
      </c>
    </row>
    <row r="34" spans="1:7" x14ac:dyDescent="0.3">
      <c r="A34" s="7" t="s">
        <v>327</v>
      </c>
      <c r="B34" s="11">
        <v>193.80000000000007</v>
      </c>
      <c r="C34" s="11">
        <v>785.4000000000002</v>
      </c>
    </row>
    <row r="35" spans="1:7" x14ac:dyDescent="0.3">
      <c r="A35" s="7" t="s">
        <v>274</v>
      </c>
      <c r="B35" s="11">
        <v>184</v>
      </c>
      <c r="C35" s="11">
        <v>379.19999999999993</v>
      </c>
    </row>
    <row r="36" spans="1:7" x14ac:dyDescent="0.3">
      <c r="A36" s="7" t="s">
        <v>170</v>
      </c>
      <c r="B36" s="11">
        <v>181.79999999999995</v>
      </c>
      <c r="C36" s="10">
        <v>518.40000000000009</v>
      </c>
    </row>
    <row r="37" spans="1:7" x14ac:dyDescent="0.3">
      <c r="A37" s="7" t="s">
        <v>1802</v>
      </c>
      <c r="B37">
        <v>4666.3999999999924</v>
      </c>
      <c r="C37">
        <v>16715.800000000017</v>
      </c>
    </row>
    <row r="39" spans="1:7" x14ac:dyDescent="0.3">
      <c r="A39" s="6" t="s">
        <v>1801</v>
      </c>
      <c r="B39" t="s">
        <v>1812</v>
      </c>
      <c r="C39" t="s">
        <v>1814</v>
      </c>
      <c r="E39" s="8" t="s">
        <v>1815</v>
      </c>
      <c r="F39" s="8" t="s">
        <v>1812</v>
      </c>
      <c r="G39" s="8" t="s">
        <v>1814</v>
      </c>
    </row>
    <row r="40" spans="1:7" x14ac:dyDescent="0.3">
      <c r="A40" s="7" t="s">
        <v>30</v>
      </c>
      <c r="B40" s="12">
        <v>838.60000000000014</v>
      </c>
      <c r="C40" s="12">
        <v>1981.97</v>
      </c>
      <c r="E40" s="7" t="str">
        <f>A40</f>
        <v>Automotive</v>
      </c>
      <c r="F40" s="12">
        <f>GETPIVOTDATA("Tax rate per country",$A$39,"industries","Automotive")</f>
        <v>838.60000000000014</v>
      </c>
      <c r="G40" s="12">
        <f>GETPIVOTDATA("CPI per country",$A$39,"industries","Automotive")</f>
        <v>1981.97</v>
      </c>
    </row>
    <row r="41" spans="1:7" x14ac:dyDescent="0.3">
      <c r="A41" s="7" t="s">
        <v>580</v>
      </c>
      <c r="B41" s="12">
        <v>140.4</v>
      </c>
      <c r="C41" s="12">
        <v>624.98</v>
      </c>
      <c r="E41" s="7" t="str">
        <f t="shared" ref="E41:E57" si="0">A41</f>
        <v>Construction &amp; Engineering</v>
      </c>
      <c r="F41" s="12">
        <f>GETPIVOTDATA("Tax rate per country",$A$39,"industries","Construction &amp; Engineering")</f>
        <v>140.4</v>
      </c>
      <c r="G41" s="12">
        <f>GETPIVOTDATA("CPI per country",$A$39,"industries","Construction &amp; Engineering")</f>
        <v>624.98</v>
      </c>
    </row>
    <row r="42" spans="1:7" x14ac:dyDescent="0.3">
      <c r="A42" s="7" t="s">
        <v>72</v>
      </c>
      <c r="B42" s="12">
        <v>1312.9000000000003</v>
      </c>
      <c r="C42" s="12">
        <v>4380.18</v>
      </c>
      <c r="E42" s="7" t="str">
        <f t="shared" si="0"/>
        <v>Diversified</v>
      </c>
      <c r="F42" s="12">
        <f>GETPIVOTDATA("Tax rate per country",$A$39,"industries","Diversified")</f>
        <v>1312.9000000000003</v>
      </c>
      <c r="G42" s="12">
        <f>GETPIVOTDATA("CPI per country",$A$39,"industries","Diversified")</f>
        <v>4380.18</v>
      </c>
    </row>
    <row r="43" spans="1:7" x14ac:dyDescent="0.3">
      <c r="A43" s="7" t="s">
        <v>292</v>
      </c>
      <c r="B43" s="12">
        <v>1181.7000000000003</v>
      </c>
      <c r="C43" s="12">
        <v>3665.7699999999986</v>
      </c>
      <c r="E43" s="7" t="str">
        <f t="shared" si="0"/>
        <v>Energy</v>
      </c>
      <c r="F43" s="12">
        <f>GETPIVOTDATA("Tax rate per country",$A$39,"industries","Energy")</f>
        <v>1181.7000000000003</v>
      </c>
      <c r="G43" s="12">
        <f>GETPIVOTDATA("CPI per country",$A$39,"industries","Energy")</f>
        <v>3665.7699999999986</v>
      </c>
    </row>
    <row r="44" spans="1:7" x14ac:dyDescent="0.3">
      <c r="A44" s="7" t="s">
        <v>21</v>
      </c>
      <c r="B44" s="12">
        <v>2368.6</v>
      </c>
      <c r="C44" s="12">
        <v>6477.1099999999988</v>
      </c>
      <c r="E44" s="7" t="str">
        <f t="shared" si="0"/>
        <v>Fashion &amp; Retail</v>
      </c>
      <c r="F44" s="12">
        <f>GETPIVOTDATA("Tax rate per country",$A$39,"industries","Fashion &amp; Retail")</f>
        <v>2368.6</v>
      </c>
      <c r="G44" s="12">
        <f>GETPIVOTDATA("CPI per country",$A$39,"industries","Fashion &amp; Retail")</f>
        <v>6477.1099999999988</v>
      </c>
    </row>
    <row r="45" spans="1:7" x14ac:dyDescent="0.3">
      <c r="A45" s="7" t="s">
        <v>49</v>
      </c>
      <c r="B45" s="12">
        <v>2847.0999999999972</v>
      </c>
      <c r="C45" s="12">
        <v>9107.7699999999913</v>
      </c>
      <c r="E45" s="7" t="str">
        <f t="shared" si="0"/>
        <v>Finance &amp; Investments</v>
      </c>
      <c r="F45" s="12">
        <f>GETPIVOTDATA("Tax rate per country",$A$39,"industries","Finance &amp; Investments")</f>
        <v>2847.0999999999972</v>
      </c>
      <c r="G45" s="12">
        <f>GETPIVOTDATA("CPI per country",$A$39,"industries","Finance &amp; Investments")</f>
        <v>9107.7699999999913</v>
      </c>
    </row>
    <row r="46" spans="1:7" x14ac:dyDescent="0.3">
      <c r="A46" s="7" t="s">
        <v>103</v>
      </c>
      <c r="B46" s="12">
        <v>1858.3999999999994</v>
      </c>
      <c r="C46" s="12">
        <v>5183.2899999999981</v>
      </c>
      <c r="E46" s="7" t="str">
        <f t="shared" si="0"/>
        <v>Food &amp; Beverage</v>
      </c>
      <c r="F46" s="12">
        <f>GETPIVOTDATA("Tax rate per country",$A$39,"industries","Food &amp; Beverage")</f>
        <v>1858.3999999999994</v>
      </c>
      <c r="G46" s="12">
        <f>GETPIVOTDATA("CPI per country",$A$39,"industries","Food &amp; Beverage")</f>
        <v>5183.2899999999981</v>
      </c>
    </row>
    <row r="47" spans="1:7" x14ac:dyDescent="0.3">
      <c r="A47" s="7" t="s">
        <v>196</v>
      </c>
      <c r="B47" s="12">
        <v>172.70000000000002</v>
      </c>
      <c r="C47" s="12">
        <v>562.62</v>
      </c>
      <c r="E47" s="7" t="str">
        <f t="shared" si="0"/>
        <v>Gambling &amp; Casinos</v>
      </c>
      <c r="F47" s="12">
        <f>GETPIVOTDATA("Tax rate per country",$A$39,"industries","Gambling &amp; Casinos")</f>
        <v>172.70000000000002</v>
      </c>
      <c r="G47" s="12">
        <f>GETPIVOTDATA("CPI per country",$A$39,"industries","Gambling &amp; Casinos")</f>
        <v>562.62</v>
      </c>
    </row>
    <row r="48" spans="1:7" x14ac:dyDescent="0.3">
      <c r="A48" s="7" t="s">
        <v>351</v>
      </c>
      <c r="B48" s="12">
        <v>1282.2</v>
      </c>
      <c r="C48" s="12">
        <v>3339.849999999999</v>
      </c>
      <c r="E48" s="7" t="str">
        <f t="shared" si="0"/>
        <v>Healthcare</v>
      </c>
      <c r="F48" s="12">
        <f>GETPIVOTDATA("Tax rate per country",$A$39,"industries","Healthcare")</f>
        <v>1282.2</v>
      </c>
      <c r="G48" s="12">
        <f>GETPIVOTDATA("CPI per country",$A$39,"industries","Healthcare")</f>
        <v>3339.849999999999</v>
      </c>
    </row>
    <row r="49" spans="1:7" x14ac:dyDescent="0.3">
      <c r="A49" s="7" t="s">
        <v>168</v>
      </c>
      <c r="B49" s="12">
        <v>438</v>
      </c>
      <c r="C49" s="12">
        <v>1120.3499999999999</v>
      </c>
      <c r="E49" s="7" t="str">
        <f t="shared" si="0"/>
        <v>Logistics</v>
      </c>
      <c r="F49" s="12">
        <f>GETPIVOTDATA("Tax rate per country",$A$39,"industries","Logistics")</f>
        <v>438</v>
      </c>
      <c r="G49" s="12">
        <f>GETPIVOTDATA("CPI per country",$A$39,"industries","Logistics")</f>
        <v>1120.3499999999999</v>
      </c>
    </row>
    <row r="50" spans="1:7" x14ac:dyDescent="0.3">
      <c r="A50" s="7" t="s">
        <v>250</v>
      </c>
      <c r="B50" s="12">
        <v>1862.6</v>
      </c>
      <c r="C50" s="12">
        <v>5770.7899999999972</v>
      </c>
      <c r="E50" s="7" t="str">
        <f t="shared" si="0"/>
        <v>Manufacturing</v>
      </c>
      <c r="F50" s="12">
        <f>GETPIVOTDATA("Tax rate per country",$A$39,"industries","Manufacturing")</f>
        <v>1862.6</v>
      </c>
      <c r="G50" s="12">
        <f>GETPIVOTDATA("CPI per country",$A$39,"industries","Manufacturing")</f>
        <v>5770.7899999999972</v>
      </c>
    </row>
    <row r="51" spans="1:7" x14ac:dyDescent="0.3">
      <c r="A51" s="7" t="s">
        <v>59</v>
      </c>
      <c r="B51" s="12">
        <v>462.50000000000011</v>
      </c>
      <c r="C51" s="12">
        <v>1530.9599999999998</v>
      </c>
      <c r="E51" s="7" t="str">
        <f t="shared" si="0"/>
        <v>Media &amp; Entertainment</v>
      </c>
      <c r="F51" s="12">
        <f>GETPIVOTDATA("Tax rate per country",$A$39,"industries","Media &amp; Entertainment")</f>
        <v>462.50000000000011</v>
      </c>
      <c r="G51" s="12">
        <f>GETPIVOTDATA("CPI per country",$A$39,"industries","Media &amp; Entertainment")</f>
        <v>1530.9599999999998</v>
      </c>
    </row>
    <row r="52" spans="1:7" x14ac:dyDescent="0.3">
      <c r="A52" s="7" t="s">
        <v>272</v>
      </c>
      <c r="B52" s="12">
        <v>884.20000000000027</v>
      </c>
      <c r="C52" s="12">
        <v>3043.99</v>
      </c>
      <c r="E52" s="7" t="str">
        <f t="shared" si="0"/>
        <v>Metals &amp; Mining</v>
      </c>
      <c r="F52" s="12">
        <f>GETPIVOTDATA("Tax rate per country",$A$39,"industries","Metals &amp; Mining")</f>
        <v>884.20000000000027</v>
      </c>
      <c r="G52" s="12">
        <f>GETPIVOTDATA("CPI per country",$A$39,"industries","Metals &amp; Mining")</f>
        <v>3043.99</v>
      </c>
    </row>
    <row r="53" spans="1:7" x14ac:dyDescent="0.3">
      <c r="A53" s="7" t="s">
        <v>462</v>
      </c>
      <c r="B53" s="12">
        <v>978.50000000000023</v>
      </c>
      <c r="C53" s="12">
        <v>2894.1899999999996</v>
      </c>
      <c r="E53" s="7" t="str">
        <f t="shared" si="0"/>
        <v>Real Estate</v>
      </c>
      <c r="F53" s="12">
        <f>GETPIVOTDATA("Tax rate per country",$A$39,"industries","Real Estate")</f>
        <v>978.50000000000023</v>
      </c>
      <c r="G53" s="12">
        <f>GETPIVOTDATA("CPI per country",$A$39,"industries","Real Estate")</f>
        <v>2894.1899999999996</v>
      </c>
    </row>
    <row r="54" spans="1:7" x14ac:dyDescent="0.3">
      <c r="A54" s="7" t="s">
        <v>381</v>
      </c>
      <c r="B54" s="12">
        <v>365.2000000000001</v>
      </c>
      <c r="C54" s="12">
        <v>960.11</v>
      </c>
      <c r="E54" s="7" t="str">
        <f t="shared" si="0"/>
        <v>Service</v>
      </c>
      <c r="F54" s="12">
        <f>GETPIVOTDATA("Tax rate per country",$A$39,"industries","Service")</f>
        <v>365.2000000000001</v>
      </c>
      <c r="G54" s="12">
        <f>GETPIVOTDATA("CPI per country",$A$39,"industries","Service")</f>
        <v>960.11</v>
      </c>
    </row>
    <row r="55" spans="1:7" x14ac:dyDescent="0.3">
      <c r="A55" s="7" t="s">
        <v>590</v>
      </c>
      <c r="B55" s="12">
        <v>183</v>
      </c>
      <c r="C55" s="12">
        <v>586.19999999999993</v>
      </c>
      <c r="E55" s="7" t="str">
        <f t="shared" si="0"/>
        <v>Sports</v>
      </c>
      <c r="F55" s="12">
        <f>GETPIVOTDATA("Tax rate per country",$A$39,"industries","Sports")</f>
        <v>183</v>
      </c>
      <c r="G55" s="12">
        <f>GETPIVOTDATA("CPI per country",$A$39,"industries","Sports")</f>
        <v>586.19999999999993</v>
      </c>
    </row>
    <row r="56" spans="1:7" x14ac:dyDescent="0.3">
      <c r="A56" s="7" t="s">
        <v>38</v>
      </c>
      <c r="B56" s="12">
        <v>2601.0999999999985</v>
      </c>
      <c r="C56" s="12">
        <v>7497.8699999999935</v>
      </c>
      <c r="E56" s="7" t="str">
        <f t="shared" si="0"/>
        <v>Technology</v>
      </c>
      <c r="F56" s="12">
        <f>GETPIVOTDATA("Tax rate per country",$A$39,"industries","Technology")</f>
        <v>2601.0999999999985</v>
      </c>
      <c r="G56" s="12">
        <f>GETPIVOTDATA("CPI per country",$A$39,"industries","Technology")</f>
        <v>7497.8699999999935</v>
      </c>
    </row>
    <row r="57" spans="1:7" x14ac:dyDescent="0.3">
      <c r="A57" s="7" t="s">
        <v>65</v>
      </c>
      <c r="B57" s="12">
        <v>199.10000000000002</v>
      </c>
      <c r="C57" s="12">
        <v>474.31</v>
      </c>
      <c r="E57" s="7" t="str">
        <f t="shared" si="0"/>
        <v>Telecom</v>
      </c>
      <c r="F57" s="12">
        <f>GETPIVOTDATA("Tax rate per country",$A$39,"industries","Telecom")</f>
        <v>199.10000000000002</v>
      </c>
      <c r="G57" s="12">
        <f>GETPIVOTDATA("CPI per country",$A$39,"industries","Telecom")</f>
        <v>474.31</v>
      </c>
    </row>
    <row r="58" spans="1:7" x14ac:dyDescent="0.3">
      <c r="A58" s="7" t="s">
        <v>1802</v>
      </c>
      <c r="B58">
        <v>19976.8</v>
      </c>
      <c r="C58">
        <v>59202.309999999969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datasetCopy</vt:lpstr>
      <vt:lpstr>workingSheet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Padro, Renz Jefferson</cp:lastModifiedBy>
  <dcterms:created xsi:type="dcterms:W3CDTF">2024-04-01T06:54:26Z</dcterms:created>
  <dcterms:modified xsi:type="dcterms:W3CDTF">2025-04-06T17:51:09Z</dcterms:modified>
</cp:coreProperties>
</file>