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120" yWindow="105" windowWidth="20730" windowHeight="11760" activeTab="5"/>
  </bookViews>
  <sheets>
    <sheet name="PRM_Summary" sheetId="15" r:id="rId1"/>
    <sheet name="PRM70ND" sheetId="11" r:id="rId2"/>
    <sheet name="PRMallND" sheetId="12" r:id="rId3"/>
    <sheet name="PRM70all" sheetId="13" r:id="rId4"/>
    <sheet name="PRMallall" sheetId="14" r:id="rId5"/>
    <sheet name="rawdata" sheetId="10" r:id="rId6"/>
    <sheet name="sourcedata" sheetId="4" r:id="rId7"/>
    <sheet name="optical_cable" sheetId="6" r:id="rId8"/>
    <sheet name="optical_cable2" sheetId="7" r:id="rId9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11" l="1"/>
  <c r="E6" i="11"/>
  <c r="E8" i="11"/>
  <c r="E13" i="15"/>
  <c r="B6" i="11"/>
  <c r="E12" i="15"/>
  <c r="B7" i="11"/>
  <c r="E11" i="15"/>
  <c r="B5" i="11"/>
  <c r="E10" i="15"/>
  <c r="B4" i="11"/>
  <c r="E9" i="15"/>
  <c r="G2" i="11" a="1"/>
  <c r="G2" i="11"/>
  <c r="H5" i="11"/>
  <c r="H7" i="11"/>
  <c r="G3" i="11"/>
  <c r="H8" i="11"/>
  <c r="H9" i="11"/>
  <c r="H12" i="11"/>
  <c r="H11" i="11"/>
  <c r="H14" i="11"/>
  <c r="H16" i="11"/>
  <c r="E5" i="15"/>
  <c r="E7" i="15"/>
  <c r="G1" i="11"/>
  <c r="E2" i="15"/>
  <c r="E8" i="15"/>
  <c r="H17" i="11"/>
  <c r="H18" i="11"/>
  <c r="H19" i="11"/>
  <c r="H22" i="11"/>
  <c r="H21" i="11"/>
  <c r="H24" i="11"/>
  <c r="H26" i="11"/>
  <c r="E6" i="15"/>
  <c r="G4" i="11"/>
  <c r="H1" i="11"/>
  <c r="E4" i="15"/>
  <c r="B9" i="11"/>
  <c r="E3" i="15"/>
  <c r="E7" i="13"/>
  <c r="E6" i="13"/>
  <c r="E8" i="13"/>
  <c r="D13" i="15"/>
  <c r="B6" i="13"/>
  <c r="D12" i="15"/>
  <c r="B7" i="13"/>
  <c r="D11" i="15"/>
  <c r="B5" i="13"/>
  <c r="D10" i="15"/>
  <c r="B4" i="13"/>
  <c r="D9" i="15"/>
  <c r="G2" i="13" a="1"/>
  <c r="G2" i="13"/>
  <c r="H5" i="13"/>
  <c r="H7" i="13"/>
  <c r="G3" i="13"/>
  <c r="H8" i="13"/>
  <c r="H9" i="13"/>
  <c r="H12" i="13"/>
  <c r="H11" i="13"/>
  <c r="H14" i="13"/>
  <c r="H16" i="13"/>
  <c r="D5" i="15"/>
  <c r="D7" i="15"/>
  <c r="G1" i="13"/>
  <c r="D2" i="15"/>
  <c r="D8" i="15"/>
  <c r="H17" i="13"/>
  <c r="H18" i="13"/>
  <c r="H19" i="13"/>
  <c r="H22" i="13"/>
  <c r="H21" i="13"/>
  <c r="H24" i="13"/>
  <c r="H26" i="13"/>
  <c r="D6" i="15"/>
  <c r="G4" i="13"/>
  <c r="H1" i="13"/>
  <c r="D4" i="15"/>
  <c r="B9" i="13"/>
  <c r="D3" i="15"/>
  <c r="E15" i="12"/>
  <c r="E14" i="12"/>
  <c r="E16" i="12"/>
  <c r="C13" i="15"/>
  <c r="B14" i="12"/>
  <c r="C12" i="15"/>
  <c r="B15" i="12"/>
  <c r="C11" i="15"/>
  <c r="B13" i="12"/>
  <c r="C10" i="15"/>
  <c r="B12" i="12"/>
  <c r="C9" i="15"/>
  <c r="G2" i="12" a="1"/>
  <c r="G2" i="12"/>
  <c r="H5" i="12"/>
  <c r="H7" i="12"/>
  <c r="G3" i="12"/>
  <c r="H8" i="12"/>
  <c r="H9" i="12"/>
  <c r="H12" i="12"/>
  <c r="H11" i="12"/>
  <c r="H14" i="12"/>
  <c r="H10" i="12"/>
  <c r="H13" i="12"/>
  <c r="H15" i="12"/>
  <c r="H16" i="12"/>
  <c r="C5" i="15"/>
  <c r="H17" i="12"/>
  <c r="H18" i="12"/>
  <c r="H19" i="12"/>
  <c r="H22" i="12"/>
  <c r="H21" i="12"/>
  <c r="H24" i="12"/>
  <c r="H20" i="12"/>
  <c r="H23" i="12"/>
  <c r="H25" i="12"/>
  <c r="H26" i="12"/>
  <c r="C6" i="15"/>
  <c r="C7" i="15"/>
  <c r="G1" i="12"/>
  <c r="C2" i="15"/>
  <c r="C8" i="15"/>
  <c r="G4" i="12"/>
  <c r="H1" i="12"/>
  <c r="C4" i="15"/>
  <c r="B17" i="12"/>
  <c r="C3" i="15"/>
  <c r="E15" i="14"/>
  <c r="E14" i="14"/>
  <c r="E16" i="14"/>
  <c r="B13" i="15"/>
  <c r="B14" i="14"/>
  <c r="B12" i="15"/>
  <c r="B15" i="14"/>
  <c r="B11" i="15"/>
  <c r="B13" i="14"/>
  <c r="B10" i="15"/>
  <c r="B12" i="14"/>
  <c r="B9" i="15"/>
  <c r="G2" i="14" a="1"/>
  <c r="G2" i="14"/>
  <c r="H5" i="14"/>
  <c r="H7" i="14"/>
  <c r="G3" i="14"/>
  <c r="H8" i="14"/>
  <c r="H9" i="14"/>
  <c r="H12" i="14"/>
  <c r="H11" i="14"/>
  <c r="H14" i="14"/>
  <c r="H10" i="14"/>
  <c r="H13" i="14"/>
  <c r="H15" i="14"/>
  <c r="H16" i="14"/>
  <c r="B5" i="15"/>
  <c r="H17" i="14"/>
  <c r="H18" i="14"/>
  <c r="H19" i="14"/>
  <c r="H22" i="14"/>
  <c r="H21" i="14"/>
  <c r="H24" i="14"/>
  <c r="H20" i="14"/>
  <c r="H23" i="14"/>
  <c r="H25" i="14"/>
  <c r="H26" i="14"/>
  <c r="B6" i="15"/>
  <c r="B7" i="15"/>
  <c r="G1" i="14"/>
  <c r="B2" i="15"/>
  <c r="B8" i="15"/>
  <c r="G4" i="14"/>
  <c r="H1" i="14"/>
  <c r="B4" i="15"/>
  <c r="B17" i="14"/>
  <c r="B3" i="15"/>
  <c r="F15" i="14"/>
  <c r="F14" i="14"/>
  <c r="F16" i="14"/>
  <c r="F13" i="14"/>
  <c r="F12" i="14"/>
  <c r="E13" i="14"/>
  <c r="E12" i="14"/>
  <c r="D15" i="14"/>
  <c r="D14" i="14"/>
  <c r="D16" i="14"/>
  <c r="D13" i="14"/>
  <c r="D12" i="14"/>
  <c r="C15" i="14"/>
  <c r="C14" i="14"/>
  <c r="C16" i="14"/>
  <c r="C13" i="14"/>
  <c r="C12" i="14"/>
  <c r="B16" i="14"/>
  <c r="AQ2" i="14" a="1"/>
  <c r="AQ2" i="14"/>
  <c r="AR5" i="14"/>
  <c r="AR17" i="14"/>
  <c r="AQ3" i="14"/>
  <c r="AR18" i="14"/>
  <c r="AR19" i="14"/>
  <c r="AR22" i="14"/>
  <c r="AR21" i="14"/>
  <c r="AR24" i="14"/>
  <c r="AR20" i="14"/>
  <c r="AR23" i="14"/>
  <c r="AR25" i="14"/>
  <c r="AR26" i="14"/>
  <c r="AR7" i="14"/>
  <c r="AR8" i="14"/>
  <c r="AR9" i="14"/>
  <c r="AR12" i="14"/>
  <c r="AR11" i="14"/>
  <c r="AR14" i="14"/>
  <c r="AR10" i="14"/>
  <c r="AR13" i="14"/>
  <c r="AR15" i="14"/>
  <c r="AR16" i="14"/>
  <c r="AU2" i="14" a="1"/>
  <c r="AU4" i="14"/>
  <c r="AV1" i="14"/>
  <c r="AU2" i="14"/>
  <c r="AU1" i="14"/>
  <c r="AV2" i="14"/>
  <c r="AU3" i="14"/>
  <c r="AV3" i="14"/>
  <c r="AV4" i="14"/>
  <c r="AU5" i="14"/>
  <c r="AV5" i="14"/>
  <c r="AU6" i="14"/>
  <c r="AV6" i="14"/>
  <c r="AM2" i="14" a="1"/>
  <c r="AM2" i="14"/>
  <c r="AN5" i="14"/>
  <c r="AN17" i="14"/>
  <c r="AM3" i="14"/>
  <c r="AN18" i="14"/>
  <c r="AN19" i="14"/>
  <c r="AN22" i="14"/>
  <c r="AN21" i="14"/>
  <c r="AN24" i="14"/>
  <c r="AN20" i="14"/>
  <c r="AN23" i="14"/>
  <c r="AN25" i="14"/>
  <c r="AN26" i="14"/>
  <c r="AN7" i="14"/>
  <c r="AN8" i="14"/>
  <c r="AN9" i="14"/>
  <c r="AN12" i="14"/>
  <c r="AN11" i="14"/>
  <c r="AN14" i="14"/>
  <c r="AN10" i="14"/>
  <c r="AN13" i="14"/>
  <c r="AN15" i="14"/>
  <c r="AN16" i="14"/>
  <c r="AQ4" i="14"/>
  <c r="AR1" i="14"/>
  <c r="AQ1" i="14"/>
  <c r="AR2" i="14"/>
  <c r="AR3" i="14"/>
  <c r="AR4" i="14"/>
  <c r="AQ5" i="14"/>
  <c r="AQ6" i="14"/>
  <c r="AR6" i="14"/>
  <c r="AI2" i="14" a="1"/>
  <c r="AI2" i="14"/>
  <c r="AJ5" i="14"/>
  <c r="AJ17" i="14"/>
  <c r="AI3" i="14"/>
  <c r="AJ18" i="14"/>
  <c r="AJ19" i="14"/>
  <c r="AJ22" i="14"/>
  <c r="AJ21" i="14"/>
  <c r="AJ24" i="14"/>
  <c r="AJ20" i="14"/>
  <c r="AJ23" i="14"/>
  <c r="AJ25" i="14"/>
  <c r="AJ26" i="14"/>
  <c r="AJ7" i="14"/>
  <c r="AJ8" i="14"/>
  <c r="AJ9" i="14"/>
  <c r="AJ12" i="14"/>
  <c r="AJ11" i="14"/>
  <c r="AJ14" i="14"/>
  <c r="AJ10" i="14"/>
  <c r="AJ13" i="14"/>
  <c r="AJ15" i="14"/>
  <c r="AJ16" i="14"/>
  <c r="AM4" i="14"/>
  <c r="AN1" i="14"/>
  <c r="AM1" i="14"/>
  <c r="AN2" i="14"/>
  <c r="AN3" i="14"/>
  <c r="AN4" i="14"/>
  <c r="AM5" i="14"/>
  <c r="AM6" i="14"/>
  <c r="AN6" i="14"/>
  <c r="AE2" i="14" a="1"/>
  <c r="AE2" i="14"/>
  <c r="AF5" i="14"/>
  <c r="AF17" i="14"/>
  <c r="AE3" i="14"/>
  <c r="AF18" i="14"/>
  <c r="AF19" i="14"/>
  <c r="AF22" i="14"/>
  <c r="AF21" i="14"/>
  <c r="AF24" i="14"/>
  <c r="AF20" i="14"/>
  <c r="AF23" i="14"/>
  <c r="AF25" i="14"/>
  <c r="AF26" i="14"/>
  <c r="AF7" i="14"/>
  <c r="AF8" i="14"/>
  <c r="AF9" i="14"/>
  <c r="AF12" i="14"/>
  <c r="AF11" i="14"/>
  <c r="AF14" i="14"/>
  <c r="AF10" i="14"/>
  <c r="AF13" i="14"/>
  <c r="AF15" i="14"/>
  <c r="AF16" i="14"/>
  <c r="AI4" i="14"/>
  <c r="AJ1" i="14"/>
  <c r="AI1" i="14"/>
  <c r="AJ2" i="14"/>
  <c r="AJ3" i="14"/>
  <c r="AJ4" i="14"/>
  <c r="AI5" i="14"/>
  <c r="AI6" i="14"/>
  <c r="AJ6" i="14"/>
  <c r="AA2" i="14" a="1"/>
  <c r="AA2" i="14"/>
  <c r="AB5" i="14"/>
  <c r="AB17" i="14"/>
  <c r="AA3" i="14"/>
  <c r="AB18" i="14"/>
  <c r="AB19" i="14"/>
  <c r="AB22" i="14"/>
  <c r="AB21" i="14"/>
  <c r="AB24" i="14"/>
  <c r="AB20" i="14"/>
  <c r="AB23" i="14"/>
  <c r="AB25" i="14"/>
  <c r="AB26" i="14"/>
  <c r="AB7" i="14"/>
  <c r="AB8" i="14"/>
  <c r="AB9" i="14"/>
  <c r="AB12" i="14"/>
  <c r="AB11" i="14"/>
  <c r="AB14" i="14"/>
  <c r="AB10" i="14"/>
  <c r="AB13" i="14"/>
  <c r="AB15" i="14"/>
  <c r="AB16" i="14"/>
  <c r="AE4" i="14"/>
  <c r="AF1" i="14"/>
  <c r="AE1" i="14"/>
  <c r="AF2" i="14"/>
  <c r="AF3" i="14"/>
  <c r="AF4" i="14"/>
  <c r="AE5" i="14"/>
  <c r="AE6" i="14"/>
  <c r="AF6" i="14"/>
  <c r="W2" i="14" a="1"/>
  <c r="W2" i="14"/>
  <c r="X5" i="14"/>
  <c r="X17" i="14"/>
  <c r="W3" i="14"/>
  <c r="X18" i="14"/>
  <c r="X19" i="14"/>
  <c r="X22" i="14"/>
  <c r="X21" i="14"/>
  <c r="X24" i="14"/>
  <c r="X20" i="14"/>
  <c r="X23" i="14"/>
  <c r="X25" i="14"/>
  <c r="X26" i="14"/>
  <c r="X7" i="14"/>
  <c r="X8" i="14"/>
  <c r="X9" i="14"/>
  <c r="X12" i="14"/>
  <c r="X11" i="14"/>
  <c r="X14" i="14"/>
  <c r="X10" i="14"/>
  <c r="X13" i="14"/>
  <c r="X15" i="14"/>
  <c r="X16" i="14"/>
  <c r="AA4" i="14"/>
  <c r="AB1" i="14"/>
  <c r="AA1" i="14"/>
  <c r="AB2" i="14"/>
  <c r="AB3" i="14"/>
  <c r="AB4" i="14"/>
  <c r="AA5" i="14"/>
  <c r="AA6" i="14"/>
  <c r="AB6" i="14"/>
  <c r="S2" i="14" a="1"/>
  <c r="S2" i="14"/>
  <c r="T5" i="14"/>
  <c r="T17" i="14"/>
  <c r="S3" i="14"/>
  <c r="T18" i="14"/>
  <c r="T19" i="14"/>
  <c r="T22" i="14"/>
  <c r="T21" i="14"/>
  <c r="T24" i="14"/>
  <c r="T20" i="14"/>
  <c r="T23" i="14"/>
  <c r="T25" i="14"/>
  <c r="T26" i="14"/>
  <c r="T7" i="14"/>
  <c r="T8" i="14"/>
  <c r="T9" i="14"/>
  <c r="T12" i="14"/>
  <c r="T11" i="14"/>
  <c r="T14" i="14"/>
  <c r="T10" i="14"/>
  <c r="T13" i="14"/>
  <c r="T15" i="14"/>
  <c r="T16" i="14"/>
  <c r="W4" i="14"/>
  <c r="X1" i="14"/>
  <c r="W1" i="14"/>
  <c r="X2" i="14"/>
  <c r="X3" i="14"/>
  <c r="X4" i="14"/>
  <c r="W5" i="14"/>
  <c r="W6" i="14"/>
  <c r="X6" i="14"/>
  <c r="O2" i="14" a="1"/>
  <c r="O2" i="14"/>
  <c r="P5" i="14"/>
  <c r="P17" i="14"/>
  <c r="O3" i="14"/>
  <c r="P18" i="14"/>
  <c r="P19" i="14"/>
  <c r="P22" i="14"/>
  <c r="P21" i="14"/>
  <c r="P24" i="14"/>
  <c r="P20" i="14"/>
  <c r="P23" i="14"/>
  <c r="P25" i="14"/>
  <c r="P26" i="14"/>
  <c r="P7" i="14"/>
  <c r="P8" i="14"/>
  <c r="P9" i="14"/>
  <c r="P12" i="14"/>
  <c r="P11" i="14"/>
  <c r="P14" i="14"/>
  <c r="P10" i="14"/>
  <c r="P13" i="14"/>
  <c r="P15" i="14"/>
  <c r="P16" i="14"/>
  <c r="S4" i="14"/>
  <c r="T1" i="14"/>
  <c r="S1" i="14"/>
  <c r="T2" i="14"/>
  <c r="T3" i="14"/>
  <c r="T4" i="14"/>
  <c r="S5" i="14"/>
  <c r="S6" i="14"/>
  <c r="T6" i="14"/>
  <c r="K2" i="14" a="1"/>
  <c r="K2" i="14"/>
  <c r="L5" i="14"/>
  <c r="L17" i="14"/>
  <c r="K3" i="14"/>
  <c r="L18" i="14"/>
  <c r="L19" i="14"/>
  <c r="L22" i="14"/>
  <c r="L21" i="14"/>
  <c r="L24" i="14"/>
  <c r="L20" i="14"/>
  <c r="L23" i="14"/>
  <c r="L25" i="14"/>
  <c r="L26" i="14"/>
  <c r="L7" i="14"/>
  <c r="L8" i="14"/>
  <c r="L9" i="14"/>
  <c r="L12" i="14"/>
  <c r="L11" i="14"/>
  <c r="L14" i="14"/>
  <c r="L10" i="14"/>
  <c r="L13" i="14"/>
  <c r="L15" i="14"/>
  <c r="L16" i="14"/>
  <c r="O4" i="14"/>
  <c r="P1" i="14"/>
  <c r="O1" i="14"/>
  <c r="P2" i="14"/>
  <c r="P3" i="14"/>
  <c r="P4" i="14"/>
  <c r="O5" i="14"/>
  <c r="O6" i="14"/>
  <c r="P6" i="14"/>
  <c r="K4" i="14"/>
  <c r="L1" i="14"/>
  <c r="K1" i="14"/>
  <c r="L2" i="14"/>
  <c r="L3" i="14"/>
  <c r="L4" i="14"/>
  <c r="K5" i="14"/>
  <c r="K6" i="14"/>
  <c r="L6" i="14"/>
  <c r="H2" i="14"/>
  <c r="H3" i="14"/>
  <c r="H4" i="14"/>
  <c r="G5" i="14"/>
  <c r="G6" i="14"/>
  <c r="H6" i="14"/>
  <c r="F7" i="13"/>
  <c r="F6" i="13"/>
  <c r="F8" i="13"/>
  <c r="F5" i="13"/>
  <c r="F4" i="13"/>
  <c r="E5" i="13"/>
  <c r="E4" i="13"/>
  <c r="D7" i="13"/>
  <c r="D6" i="13"/>
  <c r="D8" i="13"/>
  <c r="D5" i="13"/>
  <c r="D4" i="13"/>
  <c r="C7" i="13"/>
  <c r="C6" i="13"/>
  <c r="C8" i="13"/>
  <c r="C5" i="13"/>
  <c r="C4" i="13"/>
  <c r="B8" i="13"/>
  <c r="K2" i="13" a="1"/>
  <c r="K2" i="13"/>
  <c r="L5" i="13"/>
  <c r="L17" i="13"/>
  <c r="K3" i="13"/>
  <c r="L18" i="13"/>
  <c r="L19" i="13"/>
  <c r="L22" i="13"/>
  <c r="L21" i="13"/>
  <c r="L24" i="13"/>
  <c r="L26" i="13"/>
  <c r="L20" i="13"/>
  <c r="L23" i="13"/>
  <c r="L25" i="13"/>
  <c r="L7" i="13"/>
  <c r="L8" i="13"/>
  <c r="L9" i="13"/>
  <c r="L12" i="13"/>
  <c r="L11" i="13"/>
  <c r="L14" i="13"/>
  <c r="L16" i="13"/>
  <c r="L10" i="13"/>
  <c r="L13" i="13"/>
  <c r="L15" i="13"/>
  <c r="O2" i="13" a="1"/>
  <c r="O4" i="13"/>
  <c r="P1" i="13"/>
  <c r="O2" i="13"/>
  <c r="O1" i="13"/>
  <c r="P2" i="13"/>
  <c r="O3" i="13"/>
  <c r="P3" i="13"/>
  <c r="P4" i="13"/>
  <c r="O5" i="13"/>
  <c r="P5" i="13"/>
  <c r="O6" i="13"/>
  <c r="P6" i="13"/>
  <c r="H20" i="13"/>
  <c r="H23" i="13"/>
  <c r="H25" i="13"/>
  <c r="H10" i="13"/>
  <c r="H13" i="13"/>
  <c r="H15" i="13"/>
  <c r="K4" i="13"/>
  <c r="L1" i="13"/>
  <c r="K1" i="13"/>
  <c r="L2" i="13"/>
  <c r="L3" i="13"/>
  <c r="L4" i="13"/>
  <c r="K5" i="13"/>
  <c r="K6" i="13"/>
  <c r="L6" i="13"/>
  <c r="H2" i="13"/>
  <c r="H3" i="13"/>
  <c r="H4" i="13"/>
  <c r="G5" i="13"/>
  <c r="G6" i="13"/>
  <c r="H6" i="13"/>
  <c r="F15" i="12"/>
  <c r="F14" i="12"/>
  <c r="F16" i="12"/>
  <c r="F13" i="12"/>
  <c r="F12" i="12"/>
  <c r="E13" i="12"/>
  <c r="E12" i="12"/>
  <c r="D15" i="12"/>
  <c r="D14" i="12"/>
  <c r="D16" i="12"/>
  <c r="D13" i="12"/>
  <c r="D12" i="12"/>
  <c r="C15" i="12"/>
  <c r="C14" i="12"/>
  <c r="C16" i="12"/>
  <c r="C13" i="12"/>
  <c r="C12" i="12"/>
  <c r="B16" i="12"/>
  <c r="AQ2" i="12" a="1"/>
  <c r="AQ2" i="12"/>
  <c r="AR5" i="12"/>
  <c r="AR17" i="12"/>
  <c r="AQ3" i="12"/>
  <c r="AR18" i="12"/>
  <c r="AR19" i="12"/>
  <c r="AR22" i="12"/>
  <c r="AR21" i="12"/>
  <c r="AR24" i="12"/>
  <c r="AR20" i="12"/>
  <c r="AR23" i="12"/>
  <c r="AR25" i="12"/>
  <c r="AR26" i="12"/>
  <c r="AR7" i="12"/>
  <c r="AR8" i="12"/>
  <c r="AR9" i="12"/>
  <c r="AR12" i="12"/>
  <c r="AR11" i="12"/>
  <c r="AR14" i="12"/>
  <c r="AR10" i="12"/>
  <c r="AR13" i="12"/>
  <c r="AR15" i="12"/>
  <c r="AR16" i="12"/>
  <c r="AU2" i="12" a="1"/>
  <c r="AU4" i="12"/>
  <c r="AV1" i="12"/>
  <c r="AU2" i="12"/>
  <c r="AU1" i="12"/>
  <c r="AV2" i="12"/>
  <c r="AU3" i="12"/>
  <c r="AV3" i="12"/>
  <c r="AV4" i="12"/>
  <c r="AU5" i="12"/>
  <c r="AV5" i="12"/>
  <c r="AU6" i="12"/>
  <c r="AV6" i="12"/>
  <c r="AM2" i="12" a="1"/>
  <c r="AM2" i="12"/>
  <c r="AN5" i="12"/>
  <c r="AN17" i="12"/>
  <c r="AM3" i="12"/>
  <c r="AN18" i="12"/>
  <c r="AN19" i="12"/>
  <c r="AN22" i="12"/>
  <c r="AN21" i="12"/>
  <c r="AN24" i="12"/>
  <c r="AN20" i="12"/>
  <c r="AN23" i="12"/>
  <c r="AN25" i="12"/>
  <c r="AN26" i="12"/>
  <c r="AN7" i="12"/>
  <c r="AN8" i="12"/>
  <c r="AN9" i="12"/>
  <c r="AN12" i="12"/>
  <c r="AN11" i="12"/>
  <c r="AN14" i="12"/>
  <c r="AN10" i="12"/>
  <c r="AN13" i="12"/>
  <c r="AN15" i="12"/>
  <c r="AN16" i="12"/>
  <c r="AQ4" i="12"/>
  <c r="AR1" i="12"/>
  <c r="AQ1" i="12"/>
  <c r="AR2" i="12"/>
  <c r="AR3" i="12"/>
  <c r="AR4" i="12"/>
  <c r="AQ5" i="12"/>
  <c r="AQ6" i="12"/>
  <c r="AR6" i="12"/>
  <c r="AI2" i="12" a="1"/>
  <c r="AI2" i="12"/>
  <c r="AJ5" i="12"/>
  <c r="AJ17" i="12"/>
  <c r="AI3" i="12"/>
  <c r="AJ18" i="12"/>
  <c r="AJ19" i="12"/>
  <c r="AJ22" i="12"/>
  <c r="AJ21" i="12"/>
  <c r="AJ24" i="12"/>
  <c r="AJ20" i="12"/>
  <c r="AJ23" i="12"/>
  <c r="AJ25" i="12"/>
  <c r="AJ26" i="12"/>
  <c r="AJ7" i="12"/>
  <c r="AJ8" i="12"/>
  <c r="AJ9" i="12"/>
  <c r="AJ12" i="12"/>
  <c r="AJ11" i="12"/>
  <c r="AJ14" i="12"/>
  <c r="AJ10" i="12"/>
  <c r="AJ13" i="12"/>
  <c r="AJ15" i="12"/>
  <c r="AJ16" i="12"/>
  <c r="AM4" i="12"/>
  <c r="AN1" i="12"/>
  <c r="AM1" i="12"/>
  <c r="AN2" i="12"/>
  <c r="AN3" i="12"/>
  <c r="AN4" i="12"/>
  <c r="AM5" i="12"/>
  <c r="AM6" i="12"/>
  <c r="AN6" i="12"/>
  <c r="AE2" i="12" a="1"/>
  <c r="AE2" i="12"/>
  <c r="AF5" i="12"/>
  <c r="AF17" i="12"/>
  <c r="AE3" i="12"/>
  <c r="AF18" i="12"/>
  <c r="AF19" i="12"/>
  <c r="AF22" i="12"/>
  <c r="AF21" i="12"/>
  <c r="AF24" i="12"/>
  <c r="AF20" i="12"/>
  <c r="AF23" i="12"/>
  <c r="AF25" i="12"/>
  <c r="AF26" i="12"/>
  <c r="AF7" i="12"/>
  <c r="AF8" i="12"/>
  <c r="AF9" i="12"/>
  <c r="AF12" i="12"/>
  <c r="AF11" i="12"/>
  <c r="AF14" i="12"/>
  <c r="AF10" i="12"/>
  <c r="AF13" i="12"/>
  <c r="AF15" i="12"/>
  <c r="AF16" i="12"/>
  <c r="AI4" i="12"/>
  <c r="AJ1" i="12"/>
  <c r="AI1" i="12"/>
  <c r="AJ2" i="12"/>
  <c r="AJ3" i="12"/>
  <c r="AJ4" i="12"/>
  <c r="AI5" i="12"/>
  <c r="AI6" i="12"/>
  <c r="AJ6" i="12"/>
  <c r="AA2" i="12" a="1"/>
  <c r="AA2" i="12"/>
  <c r="AB5" i="12"/>
  <c r="AB17" i="12"/>
  <c r="AA3" i="12"/>
  <c r="AB18" i="12"/>
  <c r="AB19" i="12"/>
  <c r="AB22" i="12"/>
  <c r="AB21" i="12"/>
  <c r="AB24" i="12"/>
  <c r="AB20" i="12"/>
  <c r="AB23" i="12"/>
  <c r="AB25" i="12"/>
  <c r="AB26" i="12"/>
  <c r="AB7" i="12"/>
  <c r="AB8" i="12"/>
  <c r="AB9" i="12"/>
  <c r="AB12" i="12"/>
  <c r="AB11" i="12"/>
  <c r="AB14" i="12"/>
  <c r="AB10" i="12"/>
  <c r="AB13" i="12"/>
  <c r="AB15" i="12"/>
  <c r="AB16" i="12"/>
  <c r="AE4" i="12"/>
  <c r="AF1" i="12"/>
  <c r="AE1" i="12"/>
  <c r="AF2" i="12"/>
  <c r="AF3" i="12"/>
  <c r="AF4" i="12"/>
  <c r="AE5" i="12"/>
  <c r="AE6" i="12"/>
  <c r="AF6" i="12"/>
  <c r="W2" i="12" a="1"/>
  <c r="W2" i="12"/>
  <c r="X5" i="12"/>
  <c r="X17" i="12"/>
  <c r="W3" i="12"/>
  <c r="X18" i="12"/>
  <c r="X19" i="12"/>
  <c r="X22" i="12"/>
  <c r="X21" i="12"/>
  <c r="X24" i="12"/>
  <c r="X20" i="12"/>
  <c r="X23" i="12"/>
  <c r="X25" i="12"/>
  <c r="X26" i="12"/>
  <c r="X7" i="12"/>
  <c r="X8" i="12"/>
  <c r="X9" i="12"/>
  <c r="X12" i="12"/>
  <c r="X11" i="12"/>
  <c r="X14" i="12"/>
  <c r="X10" i="12"/>
  <c r="X13" i="12"/>
  <c r="X15" i="12"/>
  <c r="X16" i="12"/>
  <c r="AA4" i="12"/>
  <c r="AB1" i="12"/>
  <c r="AA1" i="12"/>
  <c r="AB2" i="12"/>
  <c r="AB3" i="12"/>
  <c r="AB4" i="12"/>
  <c r="AA5" i="12"/>
  <c r="AA6" i="12"/>
  <c r="AB6" i="12"/>
  <c r="S2" i="12" a="1"/>
  <c r="S2" i="12"/>
  <c r="T5" i="12"/>
  <c r="T17" i="12"/>
  <c r="S3" i="12"/>
  <c r="T18" i="12"/>
  <c r="T19" i="12"/>
  <c r="T22" i="12"/>
  <c r="T21" i="12"/>
  <c r="T24" i="12"/>
  <c r="T20" i="12"/>
  <c r="T23" i="12"/>
  <c r="T25" i="12"/>
  <c r="T26" i="12"/>
  <c r="T7" i="12"/>
  <c r="T8" i="12"/>
  <c r="T9" i="12"/>
  <c r="T12" i="12"/>
  <c r="T11" i="12"/>
  <c r="T14" i="12"/>
  <c r="T10" i="12"/>
  <c r="T13" i="12"/>
  <c r="T15" i="12"/>
  <c r="T16" i="12"/>
  <c r="W4" i="12"/>
  <c r="X1" i="12"/>
  <c r="W1" i="12"/>
  <c r="X2" i="12"/>
  <c r="X3" i="12"/>
  <c r="X4" i="12"/>
  <c r="W5" i="12"/>
  <c r="W6" i="12"/>
  <c r="X6" i="12"/>
  <c r="O2" i="12" a="1"/>
  <c r="O2" i="12"/>
  <c r="P5" i="12"/>
  <c r="P17" i="12"/>
  <c r="O3" i="12"/>
  <c r="P18" i="12"/>
  <c r="P19" i="12"/>
  <c r="P22" i="12"/>
  <c r="P21" i="12"/>
  <c r="P24" i="12"/>
  <c r="P20" i="12"/>
  <c r="P23" i="12"/>
  <c r="P25" i="12"/>
  <c r="P26" i="12"/>
  <c r="P7" i="12"/>
  <c r="P8" i="12"/>
  <c r="P9" i="12"/>
  <c r="P12" i="12"/>
  <c r="P11" i="12"/>
  <c r="P14" i="12"/>
  <c r="P10" i="12"/>
  <c r="P13" i="12"/>
  <c r="P15" i="12"/>
  <c r="P16" i="12"/>
  <c r="S4" i="12"/>
  <c r="T1" i="12"/>
  <c r="S1" i="12"/>
  <c r="T2" i="12"/>
  <c r="T3" i="12"/>
  <c r="T4" i="12"/>
  <c r="S5" i="12"/>
  <c r="S6" i="12"/>
  <c r="T6" i="12"/>
  <c r="K2" i="12" a="1"/>
  <c r="K2" i="12"/>
  <c r="L5" i="12"/>
  <c r="L17" i="12"/>
  <c r="K3" i="12"/>
  <c r="L18" i="12"/>
  <c r="L19" i="12"/>
  <c r="L22" i="12"/>
  <c r="L21" i="12"/>
  <c r="L24" i="12"/>
  <c r="L20" i="12"/>
  <c r="L23" i="12"/>
  <c r="L25" i="12"/>
  <c r="L26" i="12"/>
  <c r="L7" i="12"/>
  <c r="L8" i="12"/>
  <c r="L9" i="12"/>
  <c r="L12" i="12"/>
  <c r="L11" i="12"/>
  <c r="L14" i="12"/>
  <c r="L10" i="12"/>
  <c r="L13" i="12"/>
  <c r="L15" i="12"/>
  <c r="L16" i="12"/>
  <c r="O4" i="12"/>
  <c r="P1" i="12"/>
  <c r="O1" i="12"/>
  <c r="P2" i="12"/>
  <c r="P3" i="12"/>
  <c r="P4" i="12"/>
  <c r="O5" i="12"/>
  <c r="O6" i="12"/>
  <c r="P6" i="12"/>
  <c r="K4" i="12"/>
  <c r="L1" i="12"/>
  <c r="K1" i="12"/>
  <c r="L2" i="12"/>
  <c r="L3" i="12"/>
  <c r="L4" i="12"/>
  <c r="K5" i="12"/>
  <c r="K6" i="12"/>
  <c r="L6" i="12"/>
  <c r="H2" i="12"/>
  <c r="H3" i="12"/>
  <c r="H4" i="12"/>
  <c r="G5" i="12"/>
  <c r="G6" i="12"/>
  <c r="H6" i="12"/>
  <c r="F7" i="11"/>
  <c r="F6" i="11"/>
  <c r="F8" i="11"/>
  <c r="F5" i="11"/>
  <c r="F4" i="11"/>
  <c r="E5" i="11"/>
  <c r="E4" i="11"/>
  <c r="D7" i="11"/>
  <c r="D6" i="11"/>
  <c r="D8" i="11"/>
  <c r="D5" i="11"/>
  <c r="D4" i="11"/>
  <c r="C7" i="11"/>
  <c r="C6" i="11"/>
  <c r="C8" i="11"/>
  <c r="C5" i="11"/>
  <c r="C4" i="11"/>
  <c r="B8" i="11"/>
  <c r="K2" i="11" a="1"/>
  <c r="K2" i="11"/>
  <c r="L5" i="11"/>
  <c r="L17" i="11"/>
  <c r="K3" i="11"/>
  <c r="L18" i="11"/>
  <c r="L19" i="11"/>
  <c r="L22" i="11"/>
  <c r="L21" i="11"/>
  <c r="L24" i="11"/>
  <c r="L26" i="11"/>
  <c r="L20" i="11"/>
  <c r="L23" i="11"/>
  <c r="L25" i="11"/>
  <c r="L7" i="11"/>
  <c r="L8" i="11"/>
  <c r="L9" i="11"/>
  <c r="L12" i="11"/>
  <c r="L11" i="11"/>
  <c r="L14" i="11"/>
  <c r="L16" i="11"/>
  <c r="L10" i="11"/>
  <c r="L13" i="11"/>
  <c r="L15" i="11"/>
  <c r="O2" i="11" a="1"/>
  <c r="O4" i="11"/>
  <c r="P1" i="11"/>
  <c r="O2" i="11"/>
  <c r="O1" i="11"/>
  <c r="P2" i="11"/>
  <c r="O3" i="11"/>
  <c r="P3" i="11"/>
  <c r="P4" i="11"/>
  <c r="O5" i="11"/>
  <c r="P5" i="11"/>
  <c r="O6" i="11"/>
  <c r="P6" i="11"/>
  <c r="H20" i="11"/>
  <c r="H23" i="11"/>
  <c r="H25" i="11"/>
  <c r="H10" i="11"/>
  <c r="H13" i="11"/>
  <c r="H15" i="11"/>
  <c r="K4" i="11"/>
  <c r="L1" i="11"/>
  <c r="K1" i="11"/>
  <c r="L2" i="11"/>
  <c r="L3" i="11"/>
  <c r="L4" i="11"/>
  <c r="K5" i="11"/>
  <c r="K6" i="11"/>
  <c r="L6" i="11"/>
  <c r="H2" i="11"/>
  <c r="H3" i="11"/>
  <c r="H4" i="11"/>
  <c r="G5" i="11"/>
  <c r="G6" i="11"/>
  <c r="H6" i="11"/>
  <c r="D6" i="7"/>
  <c r="D13" i="7"/>
  <c r="D12" i="7"/>
  <c r="D11" i="7"/>
  <c r="D10" i="7"/>
  <c r="D9" i="7"/>
  <c r="D8" i="7"/>
  <c r="D7" i="7"/>
  <c r="D5" i="7"/>
  <c r="D4" i="7"/>
  <c r="F48" i="6"/>
  <c r="L5" i="6"/>
  <c r="K48" i="6"/>
  <c r="J5" i="6"/>
  <c r="I48" i="6"/>
  <c r="F47" i="6"/>
  <c r="K47" i="6"/>
  <c r="I47" i="6"/>
  <c r="H46" i="6"/>
  <c r="H14" i="6"/>
  <c r="H15" i="6"/>
  <c r="F15" i="6"/>
  <c r="F14" i="6"/>
  <c r="L2" i="6"/>
  <c r="L46" i="6"/>
  <c r="F46" i="6"/>
  <c r="K46" i="6"/>
  <c r="G46" i="6"/>
  <c r="G13" i="6"/>
  <c r="G15" i="6"/>
  <c r="F13" i="6"/>
  <c r="J2" i="6"/>
  <c r="J46" i="6"/>
  <c r="I46" i="6"/>
  <c r="F45" i="6"/>
  <c r="K45" i="6"/>
  <c r="I45" i="6"/>
  <c r="H44" i="6"/>
  <c r="L44" i="6"/>
  <c r="F44" i="6"/>
  <c r="K44" i="6"/>
  <c r="G44" i="6"/>
  <c r="J44" i="6"/>
  <c r="I44" i="6"/>
  <c r="F43" i="6"/>
  <c r="K43" i="6"/>
  <c r="I43" i="6"/>
  <c r="H42" i="6"/>
  <c r="L42" i="6"/>
  <c r="F42" i="6"/>
  <c r="K42" i="6"/>
  <c r="J42" i="6"/>
  <c r="I42" i="6"/>
  <c r="H41" i="6"/>
  <c r="L41" i="6"/>
  <c r="F41" i="6"/>
  <c r="K41" i="6"/>
  <c r="J41" i="6"/>
  <c r="I41" i="6"/>
  <c r="H40" i="6"/>
  <c r="L40" i="6"/>
  <c r="F40" i="6"/>
  <c r="K40" i="6"/>
  <c r="G40" i="6"/>
  <c r="J40" i="6"/>
  <c r="I40" i="6"/>
  <c r="F39" i="6"/>
  <c r="K39" i="6"/>
  <c r="I39" i="6"/>
  <c r="F38" i="6"/>
  <c r="K38" i="6"/>
  <c r="I38" i="6"/>
  <c r="F37" i="6"/>
  <c r="K37" i="6"/>
  <c r="I37" i="6"/>
  <c r="H36" i="6"/>
  <c r="L36" i="6"/>
  <c r="F36" i="6"/>
  <c r="K36" i="6"/>
  <c r="G36" i="6"/>
  <c r="J36" i="6"/>
  <c r="I36" i="6"/>
  <c r="H35" i="6"/>
  <c r="L35" i="6"/>
  <c r="F35" i="6"/>
  <c r="K35" i="6"/>
  <c r="I35" i="6"/>
  <c r="H34" i="6"/>
  <c r="L34" i="6"/>
  <c r="F34" i="6"/>
  <c r="K34" i="6"/>
  <c r="G34" i="6"/>
  <c r="J34" i="6"/>
  <c r="I34" i="6"/>
  <c r="H33" i="6"/>
  <c r="L33" i="6"/>
  <c r="F33" i="6"/>
  <c r="K33" i="6"/>
  <c r="G33" i="6"/>
  <c r="J33" i="6"/>
  <c r="I33" i="6"/>
  <c r="H32" i="6"/>
  <c r="L32" i="6"/>
  <c r="F32" i="6"/>
  <c r="K32" i="6"/>
  <c r="I32" i="6"/>
  <c r="F31" i="6"/>
  <c r="K31" i="6"/>
  <c r="I31" i="6"/>
  <c r="H30" i="6"/>
  <c r="L30" i="6"/>
  <c r="F30" i="6"/>
  <c r="K30" i="6"/>
  <c r="G30" i="6"/>
  <c r="J30" i="6"/>
  <c r="I30" i="6"/>
  <c r="H29" i="6"/>
  <c r="L29" i="6"/>
  <c r="F29" i="6"/>
  <c r="K29" i="6"/>
  <c r="G29" i="6"/>
  <c r="J29" i="6"/>
  <c r="I29" i="6"/>
  <c r="H28" i="6"/>
  <c r="L28" i="6"/>
  <c r="F28" i="6"/>
  <c r="K28" i="6"/>
  <c r="I28" i="6"/>
  <c r="F27" i="6"/>
  <c r="K27" i="6"/>
  <c r="I27" i="6"/>
  <c r="H26" i="6"/>
  <c r="L26" i="6"/>
  <c r="F26" i="6"/>
  <c r="K26" i="6"/>
  <c r="G26" i="6"/>
  <c r="J26" i="6"/>
  <c r="I26" i="6"/>
  <c r="H25" i="6"/>
  <c r="L25" i="6"/>
  <c r="F25" i="6"/>
  <c r="K25" i="6"/>
  <c r="G25" i="6"/>
  <c r="J25" i="6"/>
  <c r="I25" i="6"/>
  <c r="F24" i="6"/>
  <c r="K24" i="6"/>
  <c r="I24" i="6"/>
  <c r="F23" i="6"/>
  <c r="K23" i="6"/>
  <c r="I23" i="6"/>
  <c r="H22" i="6"/>
  <c r="L22" i="6"/>
  <c r="F22" i="6"/>
  <c r="K22" i="6"/>
  <c r="G22" i="6"/>
  <c r="J22" i="6"/>
  <c r="I22" i="6"/>
  <c r="H21" i="6"/>
  <c r="L21" i="6"/>
  <c r="F21" i="6"/>
  <c r="K21" i="6"/>
  <c r="G21" i="6"/>
  <c r="J21" i="6"/>
  <c r="I21" i="6"/>
  <c r="F20" i="6"/>
  <c r="K20" i="6"/>
  <c r="I20" i="6"/>
  <c r="H19" i="6"/>
  <c r="L19" i="6"/>
  <c r="F19" i="6"/>
  <c r="K19" i="6"/>
  <c r="G19" i="6"/>
  <c r="J19" i="6"/>
  <c r="I19" i="6"/>
  <c r="F18" i="6"/>
  <c r="K18" i="6"/>
  <c r="I18" i="6"/>
  <c r="F17" i="6"/>
  <c r="K17" i="6"/>
  <c r="I17" i="6"/>
  <c r="F16" i="6"/>
  <c r="K16" i="6"/>
  <c r="I16" i="6"/>
  <c r="L15" i="6"/>
  <c r="K15" i="6"/>
  <c r="J15" i="6"/>
  <c r="I15" i="6"/>
  <c r="L14" i="6"/>
  <c r="K14" i="6"/>
  <c r="I14" i="6"/>
  <c r="H13" i="6"/>
  <c r="L13" i="6"/>
  <c r="K13" i="6"/>
  <c r="J13" i="6"/>
  <c r="I13" i="6"/>
  <c r="F12" i="6"/>
  <c r="K12" i="6"/>
  <c r="G12" i="6"/>
  <c r="J12" i="6"/>
  <c r="I12" i="6"/>
  <c r="H11" i="6"/>
  <c r="L11" i="6"/>
  <c r="F11" i="6"/>
  <c r="K11" i="6"/>
  <c r="G11" i="6"/>
  <c r="J11" i="6"/>
  <c r="I11" i="6"/>
  <c r="F10" i="6"/>
  <c r="K10" i="6"/>
  <c r="G10" i="6"/>
  <c r="J10" i="6"/>
  <c r="I10" i="6"/>
  <c r="H9" i="6"/>
  <c r="L9" i="6"/>
  <c r="F9" i="6"/>
  <c r="K9" i="6"/>
  <c r="G9" i="6"/>
  <c r="J9" i="6"/>
  <c r="I9" i="6"/>
  <c r="H8" i="6"/>
  <c r="L8" i="6"/>
  <c r="F8" i="6"/>
  <c r="K8" i="6"/>
  <c r="G8" i="6"/>
  <c r="J8" i="6"/>
  <c r="I8" i="6"/>
</calcChain>
</file>

<file path=xl/sharedStrings.xml><?xml version="1.0" encoding="utf-8"?>
<sst xmlns="http://schemas.openxmlformats.org/spreadsheetml/2006/main" count="749" uniqueCount="122">
  <si>
    <t>Year</t>
  </si>
  <si>
    <t>Bandwidth</t>
  </si>
  <si>
    <t>Band per cost per length</t>
  </si>
  <si>
    <t>Name</t>
  </si>
  <si>
    <t>kbps</t>
  </si>
  <si>
    <t>kbps / Million $ / Km</t>
  </si>
  <si>
    <r>
      <t xml:space="preserve">Telegraph </t>
    </r>
    <r>
      <rPr>
        <vertAlign val="superscript"/>
        <sz val="8"/>
        <color theme="1"/>
        <rFont val="Times New Roman"/>
        <family val="1"/>
      </rPr>
      <t>4, 5, 8</t>
    </r>
  </si>
  <si>
    <r>
      <t xml:space="preserve">Telegraph </t>
    </r>
    <r>
      <rPr>
        <vertAlign val="superscript"/>
        <sz val="8"/>
        <color theme="1"/>
        <rFont val="Times New Roman"/>
        <family val="1"/>
      </rPr>
      <t>4,5,7, 8</t>
    </r>
  </si>
  <si>
    <t>-</t>
  </si>
  <si>
    <r>
      <t xml:space="preserve">Telegraph </t>
    </r>
    <r>
      <rPr>
        <vertAlign val="superscript"/>
        <sz val="8"/>
        <color theme="1"/>
        <rFont val="Times New Roman"/>
        <family val="1"/>
      </rPr>
      <t>4, 5, 10</t>
    </r>
  </si>
  <si>
    <r>
      <t>Telegraph</t>
    </r>
    <r>
      <rPr>
        <vertAlign val="superscript"/>
        <sz val="8"/>
        <color theme="1"/>
        <rFont val="Times New Roman"/>
        <family val="1"/>
      </rPr>
      <t xml:space="preserve"> 4, 5, 6</t>
    </r>
  </si>
  <si>
    <r>
      <t xml:space="preserve">Telephone </t>
    </r>
    <r>
      <rPr>
        <vertAlign val="superscript"/>
        <sz val="8"/>
        <color theme="1"/>
        <rFont val="Times New Roman"/>
        <family val="1"/>
      </rPr>
      <t>4, 5</t>
    </r>
  </si>
  <si>
    <r>
      <t xml:space="preserve">TAT1 </t>
    </r>
    <r>
      <rPr>
        <vertAlign val="superscript"/>
        <sz val="8"/>
        <color theme="1"/>
        <rFont val="Times New Roman"/>
        <family val="1"/>
      </rPr>
      <t>2, 4, 5, 13, 14, 15, 18</t>
    </r>
  </si>
  <si>
    <r>
      <t xml:space="preserve">TAT2 </t>
    </r>
    <r>
      <rPr>
        <vertAlign val="superscript"/>
        <sz val="8"/>
        <color theme="1"/>
        <rFont val="Times New Roman"/>
        <family val="1"/>
      </rPr>
      <t>17, 18, 19</t>
    </r>
  </si>
  <si>
    <r>
      <t xml:space="preserve">TAT3 </t>
    </r>
    <r>
      <rPr>
        <vertAlign val="superscript"/>
        <sz val="8"/>
        <color theme="1"/>
        <rFont val="Times New Roman"/>
        <family val="1"/>
      </rPr>
      <t>17, 18, 19</t>
    </r>
  </si>
  <si>
    <r>
      <t xml:space="preserve">TAT4 </t>
    </r>
    <r>
      <rPr>
        <vertAlign val="superscript"/>
        <sz val="8"/>
        <color theme="1"/>
        <rFont val="Times New Roman"/>
        <family val="1"/>
      </rPr>
      <t>17, 18, 19</t>
    </r>
  </si>
  <si>
    <r>
      <t xml:space="preserve">APARNET (Internet Backbone) </t>
    </r>
    <r>
      <rPr>
        <vertAlign val="superscript"/>
        <sz val="8"/>
        <color theme="1"/>
        <rFont val="Times New Roman"/>
        <family val="1"/>
      </rPr>
      <t>20</t>
    </r>
  </si>
  <si>
    <r>
      <t xml:space="preserve">APARNET (Internet Backbone) </t>
    </r>
    <r>
      <rPr>
        <vertAlign val="superscript"/>
        <sz val="8"/>
        <color theme="1"/>
        <rFont val="Times New Roman"/>
        <family val="1"/>
      </rPr>
      <t>21</t>
    </r>
  </si>
  <si>
    <r>
      <t>TAT5</t>
    </r>
    <r>
      <rPr>
        <vertAlign val="superscript"/>
        <sz val="8"/>
        <color theme="1"/>
        <rFont val="Times New Roman"/>
        <family val="1"/>
      </rPr>
      <t xml:space="preserve"> 17, 18, 19</t>
    </r>
  </si>
  <si>
    <r>
      <t xml:space="preserve">TAT6 </t>
    </r>
    <r>
      <rPr>
        <vertAlign val="superscript"/>
        <sz val="8"/>
        <color theme="1"/>
        <rFont val="Times New Roman"/>
        <family val="1"/>
      </rPr>
      <t>4, 5, 9, 13, 14, 19</t>
    </r>
  </si>
  <si>
    <r>
      <t xml:space="preserve">TAT7 </t>
    </r>
    <r>
      <rPr>
        <vertAlign val="superscript"/>
        <sz val="8"/>
        <color theme="1"/>
        <rFont val="Times New Roman"/>
        <family val="1"/>
      </rPr>
      <t>1, 41 5, 91 13, 14</t>
    </r>
  </si>
  <si>
    <r>
      <t>T-1, NSFNET (Internet Backbone)</t>
    </r>
    <r>
      <rPr>
        <vertAlign val="superscript"/>
        <sz val="8"/>
        <color theme="1"/>
        <rFont val="Times New Roman"/>
        <family val="1"/>
      </rPr>
      <t xml:space="preserve"> 22</t>
    </r>
  </si>
  <si>
    <r>
      <t xml:space="preserve">TAT8 </t>
    </r>
    <r>
      <rPr>
        <vertAlign val="superscript"/>
        <sz val="8"/>
        <color theme="1"/>
        <rFont val="Times New Roman"/>
        <family val="1"/>
      </rPr>
      <t>3, 4, 5. 13, 14, 16</t>
    </r>
  </si>
  <si>
    <r>
      <t xml:space="preserve">PTAT-1 </t>
    </r>
    <r>
      <rPr>
        <vertAlign val="superscript"/>
        <sz val="8"/>
        <color theme="1"/>
        <rFont val="Times New Roman"/>
        <family val="1"/>
      </rPr>
      <t>16</t>
    </r>
  </si>
  <si>
    <r>
      <t xml:space="preserve">T3,NSFNET (Internet Backbone) </t>
    </r>
    <r>
      <rPr>
        <vertAlign val="superscript"/>
        <sz val="8"/>
        <color theme="1"/>
        <rFont val="Times New Roman"/>
        <family val="1"/>
      </rPr>
      <t>23</t>
    </r>
  </si>
  <si>
    <r>
      <t xml:space="preserve">TAT9 </t>
    </r>
    <r>
      <rPr>
        <vertAlign val="superscript"/>
        <sz val="8"/>
        <color theme="1"/>
        <rFont val="Times New Roman"/>
        <family val="1"/>
      </rPr>
      <t>12, 13, 14, 16</t>
    </r>
  </si>
  <si>
    <r>
      <t xml:space="preserve">TAT10 </t>
    </r>
    <r>
      <rPr>
        <vertAlign val="superscript"/>
        <sz val="8"/>
        <color theme="1"/>
        <rFont val="Times New Roman"/>
        <family val="1"/>
      </rPr>
      <t>16</t>
    </r>
  </si>
  <si>
    <r>
      <t xml:space="preserve">TAT11 </t>
    </r>
    <r>
      <rPr>
        <vertAlign val="superscript"/>
        <sz val="8"/>
        <color theme="1"/>
        <rFont val="Times New Roman"/>
        <family val="1"/>
      </rPr>
      <t>16</t>
    </r>
  </si>
  <si>
    <r>
      <t xml:space="preserve">Columbus-2 </t>
    </r>
    <r>
      <rPr>
        <vertAlign val="superscript"/>
        <sz val="8"/>
        <color theme="1"/>
        <rFont val="Times New Roman"/>
        <family val="1"/>
      </rPr>
      <t>16</t>
    </r>
  </si>
  <si>
    <r>
      <t xml:space="preserve">CANTAT-3 </t>
    </r>
    <r>
      <rPr>
        <vertAlign val="superscript"/>
        <sz val="8"/>
        <color theme="1"/>
        <rFont val="Times New Roman"/>
        <family val="1"/>
      </rPr>
      <t>15</t>
    </r>
  </si>
  <si>
    <r>
      <t>TAT-12</t>
    </r>
    <r>
      <rPr>
        <vertAlign val="superscript"/>
        <sz val="8"/>
        <color theme="1"/>
        <rFont val="Times New Roman"/>
        <family val="1"/>
      </rPr>
      <t xml:space="preserve"> 4, 5, 11, 13, 14, 16</t>
    </r>
  </si>
  <si>
    <r>
      <t xml:space="preserve">TAT 13 </t>
    </r>
    <r>
      <rPr>
        <vertAlign val="superscript"/>
        <sz val="8"/>
        <color theme="1"/>
        <rFont val="Times New Roman"/>
        <family val="1"/>
      </rPr>
      <t>4, 5, 11, 13, 14, 16</t>
    </r>
  </si>
  <si>
    <r>
      <t xml:space="preserve">Atlantic Crossing-1 </t>
    </r>
    <r>
      <rPr>
        <vertAlign val="superscript"/>
        <sz val="8"/>
        <color theme="1"/>
        <rFont val="Times New Roman"/>
        <family val="1"/>
      </rPr>
      <t>16</t>
    </r>
  </si>
  <si>
    <r>
      <t xml:space="preserve">Gemini </t>
    </r>
    <r>
      <rPr>
        <vertAlign val="superscript"/>
        <sz val="8"/>
        <color theme="1"/>
        <rFont val="Times New Roman"/>
        <family val="1"/>
      </rPr>
      <t>16</t>
    </r>
  </si>
  <si>
    <r>
      <t>Columbus-3</t>
    </r>
    <r>
      <rPr>
        <vertAlign val="superscript"/>
        <sz val="8"/>
        <color theme="1"/>
        <rFont val="Times New Roman"/>
        <family val="1"/>
      </rPr>
      <t xml:space="preserve"> 16</t>
    </r>
  </si>
  <si>
    <r>
      <t>OC-3c (Internet Backbone)</t>
    </r>
    <r>
      <rPr>
        <vertAlign val="superscript"/>
        <sz val="8"/>
        <color theme="1"/>
        <rFont val="Times New Roman"/>
        <family val="1"/>
      </rPr>
      <t xml:space="preserve"> 24</t>
    </r>
  </si>
  <si>
    <r>
      <t xml:space="preserve">Yellow/Atlantic Crossing-2 </t>
    </r>
    <r>
      <rPr>
        <vertAlign val="superscript"/>
        <sz val="8"/>
        <color theme="1"/>
        <rFont val="Times New Roman"/>
        <family val="1"/>
      </rPr>
      <t>16</t>
    </r>
  </si>
  <si>
    <r>
      <t xml:space="preserve">360 Atlantic </t>
    </r>
    <r>
      <rPr>
        <vertAlign val="superscript"/>
        <sz val="8"/>
        <color theme="1"/>
        <rFont val="Times New Roman"/>
        <family val="1"/>
      </rPr>
      <t>16</t>
    </r>
  </si>
  <si>
    <r>
      <t>FLAG Atlantic 1</t>
    </r>
    <r>
      <rPr>
        <vertAlign val="superscript"/>
        <sz val="8"/>
        <color theme="1"/>
        <rFont val="Times New Roman"/>
        <family val="1"/>
      </rPr>
      <t xml:space="preserve"> 4, 5, 9, 16</t>
    </r>
  </si>
  <si>
    <r>
      <t xml:space="preserve">TAT-14 </t>
    </r>
    <r>
      <rPr>
        <vertAlign val="superscript"/>
        <sz val="8"/>
        <color theme="1"/>
        <rFont val="Times New Roman"/>
        <family val="1"/>
      </rPr>
      <t>16</t>
    </r>
  </si>
  <si>
    <r>
      <t xml:space="preserve">TyCom Global Network-Transatlantic </t>
    </r>
    <r>
      <rPr>
        <vertAlign val="superscript"/>
        <sz val="8"/>
        <color theme="1"/>
        <rFont val="Times New Roman"/>
        <family val="1"/>
      </rPr>
      <t>16</t>
    </r>
  </si>
  <si>
    <r>
      <t xml:space="preserve">OC-12c (Internet Backbone) </t>
    </r>
    <r>
      <rPr>
        <vertAlign val="superscript"/>
        <sz val="8"/>
        <color theme="1"/>
        <rFont val="Times New Roman"/>
        <family val="1"/>
      </rPr>
      <t>24</t>
    </r>
  </si>
  <si>
    <r>
      <t xml:space="preserve">Apollo </t>
    </r>
    <r>
      <rPr>
        <vertAlign val="superscript"/>
        <sz val="8"/>
        <color theme="1"/>
        <rFont val="Times New Roman"/>
        <family val="1"/>
      </rPr>
      <t>4, 5, 9, 16</t>
    </r>
  </si>
  <si>
    <r>
      <t>OC-48c (Internet Backbone)</t>
    </r>
    <r>
      <rPr>
        <vertAlign val="superscript"/>
        <sz val="8"/>
        <color theme="1"/>
        <rFont val="Times New Roman"/>
        <family val="1"/>
      </rPr>
      <t xml:space="preserve"> 24</t>
    </r>
  </si>
  <si>
    <r>
      <t xml:space="preserve">OC-192c (Internet Backbone) </t>
    </r>
    <r>
      <rPr>
        <vertAlign val="superscript"/>
        <sz val="8"/>
        <color theme="1"/>
        <rFont val="Times New Roman"/>
        <family val="1"/>
      </rPr>
      <t>24</t>
    </r>
  </si>
  <si>
    <t>Ref year</t>
  </si>
  <si>
    <t>Ref val, mbits/cc</t>
  </si>
  <si>
    <t>Ref val, mbits/$</t>
  </si>
  <si>
    <t>separation unit (yrs)</t>
  </si>
  <si>
    <t>non-dominated points</t>
  </si>
  <si>
    <t>Graph serial # (n)</t>
  </si>
  <si>
    <t>years offset</t>
  </si>
  <si>
    <t>combined</t>
  </si>
  <si>
    <t>Kbps</t>
  </si>
  <si>
    <t>kbps/mil$/Km</t>
  </si>
  <si>
    <r>
      <t xml:space="preserve">Asynchronous Transmission Mode (Internet Backbone) </t>
    </r>
    <r>
      <rPr>
        <vertAlign val="superscript"/>
        <sz val="8"/>
        <color theme="1"/>
        <rFont val="Times New Roman"/>
        <family val="1"/>
      </rPr>
      <t>20</t>
    </r>
  </si>
  <si>
    <t>single cab</t>
  </si>
  <si>
    <t>Type</t>
  </si>
  <si>
    <t>coax</t>
  </si>
  <si>
    <t>optical</t>
  </si>
  <si>
    <t>NOTE: the Y axis shows the values after taking natural log of the tech capability that is it represents, which is ln(TC). I had to do it because excel would not show a fitted line when I used a exponential fit. This one uses a linear fit after taking the nat log.</t>
  </si>
  <si>
    <t>yr</t>
  </si>
  <si>
    <t>ln(kbps)</t>
  </si>
  <si>
    <t>10/24/013</t>
  </si>
  <si>
    <t xml:space="preserve">NON-DOMINATED </t>
  </si>
  <si>
    <t>version</t>
  </si>
  <si>
    <t>date</t>
  </si>
  <si>
    <t>who</t>
  </si>
  <si>
    <t>what changes</t>
  </si>
  <si>
    <t>source</t>
  </si>
  <si>
    <t>Note</t>
  </si>
  <si>
    <t>11/4/013</t>
  </si>
  <si>
    <t>Basnet</t>
  </si>
  <si>
    <t xml:space="preserve">recently copied from non-dom study; </t>
  </si>
  <si>
    <t>Koh&amp;Magee, 2006</t>
  </si>
  <si>
    <t>1. single and coax cable</t>
  </si>
  <si>
    <t>band per cost per length (kbps / Million $ / Km)</t>
  </si>
  <si>
    <t>year</t>
  </si>
  <si>
    <t>K value</t>
  </si>
  <si>
    <t>R2</t>
  </si>
  <si>
    <t>F Statstic</t>
  </si>
  <si>
    <t>95% t critical value</t>
  </si>
  <si>
    <t>95%  + - value</t>
  </si>
  <si>
    <t>95% Upper limit</t>
  </si>
  <si>
    <t>95% Lower Limit</t>
  </si>
  <si>
    <t>ln k value</t>
  </si>
  <si>
    <t>ln 95% upper limt</t>
  </si>
  <si>
    <t>ln 95% lower limt</t>
  </si>
  <si>
    <t>ln 95% + value</t>
  </si>
  <si>
    <t>ln 95% - value</t>
  </si>
  <si>
    <t>ln 95% average +-</t>
  </si>
  <si>
    <t>67% t critical value</t>
  </si>
  <si>
    <t>67%  + - value</t>
  </si>
  <si>
    <t>67% Upper limit</t>
  </si>
  <si>
    <t>67% Lower Limit</t>
  </si>
  <si>
    <t>ln 67% upper limt</t>
  </si>
  <si>
    <t>ln 67% lower limt</t>
  </si>
  <si>
    <t>ln 67% + value</t>
  </si>
  <si>
    <t>ln 67% - value</t>
  </si>
  <si>
    <t>ln 67% average +-</t>
  </si>
  <si>
    <t>Mean</t>
  </si>
  <si>
    <t>STDEV</t>
  </si>
  <si>
    <t>Min</t>
  </si>
  <si>
    <t>Max</t>
  </si>
  <si>
    <t>Range</t>
  </si>
  <si>
    <t>N</t>
  </si>
  <si>
    <t>AllAll</t>
  </si>
  <si>
    <t>AllND</t>
  </si>
  <si>
    <t>70All</t>
  </si>
  <si>
    <t>70ND</t>
  </si>
  <si>
    <t>K</t>
  </si>
  <si>
    <t xml:space="preserve"> +- 95%</t>
  </si>
  <si>
    <t xml:space="preserve"> +-68%</t>
  </si>
  <si>
    <t xml:space="preserve"> ~stdev</t>
  </si>
  <si>
    <t>~stdev/K</t>
  </si>
  <si>
    <t>K_PRM</t>
  </si>
  <si>
    <t>stdev_PRM</t>
  </si>
  <si>
    <t>min_PRM</t>
  </si>
  <si>
    <t>max_PRM</t>
  </si>
  <si>
    <t>year range</t>
  </si>
  <si>
    <t>source quality</t>
  </si>
  <si>
    <t># 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</si>
</sst>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1"/>
      <name val="Times New Roman"/>
      <family val="1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34">
    <xf numFmtId="0" fontId="0" fillId="0" borderId="0"/>
    <xf numFmtId="9" fontId="11" fillId="0" borderId="0" applyFont="0" applyFill="0" applyBorder="0" applyAlignment="0" applyProtection="0"/>
    <xf numFmtId="0" fontId="12" fillId="7" borderId="6" applyNumberFormat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6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1" fontId="4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2" fillId="0" borderId="4" xfId="0" applyFont="1" applyBorder="1" applyAlignment="1">
      <alignment horizontal="center" wrapText="1"/>
    </xf>
    <xf numFmtId="1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4" borderId="1" xfId="0" applyFont="1" applyFill="1" applyBorder="1" applyAlignment="1">
      <alignment horizontal="center" wrapText="1"/>
    </xf>
    <xf numFmtId="11" fontId="2" fillId="4" borderId="1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wrapText="1"/>
    </xf>
    <xf numFmtId="0" fontId="9" fillId="5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 wrapText="1"/>
    </xf>
    <xf numFmtId="0" fontId="0" fillId="6" borderId="0" xfId="0" applyFill="1"/>
    <xf numFmtId="0" fontId="10" fillId="0" borderId="0" xfId="0" applyFont="1" applyAlignment="1">
      <alignment horizontal="center" vertical="center"/>
    </xf>
    <xf numFmtId="11" fontId="10" fillId="0" borderId="0" xfId="0" applyNumberFormat="1" applyFont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11" fontId="0" fillId="5" borderId="0" xfId="0" applyNumberFormat="1" applyFill="1" applyAlignment="1">
      <alignment horizontal="center" vertical="center"/>
    </xf>
    <xf numFmtId="1" fontId="0" fillId="5" borderId="0" xfId="0" applyNumberForma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11" fontId="10" fillId="6" borderId="0" xfId="0" applyNumberFormat="1" applyFont="1" applyFill="1" applyAlignment="1">
      <alignment horizontal="center" vertical="center"/>
    </xf>
    <xf numFmtId="1" fontId="10" fillId="6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1" fontId="0" fillId="4" borderId="0" xfId="0" applyNumberFormat="1" applyFill="1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0" fontId="0" fillId="0" borderId="0" xfId="0" applyAlignment="1">
      <alignment vertical="top" wrapText="1"/>
    </xf>
    <xf numFmtId="0" fontId="1" fillId="0" borderId="0" xfId="0" applyFont="1"/>
    <xf numFmtId="0" fontId="2" fillId="4" borderId="5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9" fillId="0" borderId="2" xfId="0" applyFont="1" applyFill="1" applyBorder="1" applyAlignment="1">
      <alignment horizontal="center" vertical="center"/>
    </xf>
    <xf numFmtId="0" fontId="0" fillId="0" borderId="2" xfId="0" applyBorder="1"/>
    <xf numFmtId="0" fontId="1" fillId="0" borderId="2" xfId="0" applyFont="1" applyBorder="1" applyAlignment="1">
      <alignment horizontal="center" vertical="center"/>
    </xf>
    <xf numFmtId="11" fontId="2" fillId="5" borderId="1" xfId="0" applyNumberFormat="1" applyFont="1" applyFill="1" applyBorder="1" applyAlignment="1">
      <alignment horizontal="center" wrapText="1"/>
    </xf>
    <xf numFmtId="14" fontId="0" fillId="0" borderId="0" xfId="0" applyNumberFormat="1" applyAlignment="1">
      <alignment horizontal="center" vertical="center"/>
    </xf>
    <xf numFmtId="0" fontId="12" fillId="7" borderId="6" xfId="2"/>
    <xf numFmtId="0" fontId="13" fillId="8" borderId="7" xfId="3"/>
    <xf numFmtId="164" fontId="12" fillId="7" borderId="6" xfId="2" applyNumberFormat="1"/>
    <xf numFmtId="2" fontId="13" fillId="8" borderId="7" xfId="3" applyNumberFormat="1"/>
    <xf numFmtId="10" fontId="0" fillId="0" borderId="0" xfId="0" applyNumberFormat="1"/>
    <xf numFmtId="164" fontId="0" fillId="0" borderId="0" xfId="1" applyNumberFormat="1" applyFont="1"/>
    <xf numFmtId="164" fontId="1" fillId="0" borderId="0" xfId="1" applyNumberFormat="1" applyFon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" fillId="2" borderId="1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11" fontId="0" fillId="0" borderId="0" xfId="0" applyNumberFormat="1"/>
  </cellXfs>
  <cellStyles count="234">
    <cellStyle name="Calculation" xfId="2" builtinId="22"/>
    <cellStyle name="Check Cell" xfId="3" builtinId="2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669900"/>
      <color rgb="FFCC0066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optical_Kbps</c:v>
          </c:tx>
          <c:spPr>
            <a:ln w="28575">
              <a:noFill/>
            </a:ln>
          </c:spPr>
          <c:marker>
            <c:symbol val="plus"/>
            <c:size val="5"/>
            <c:spPr>
              <a:ln w="19050">
                <a:solidFill>
                  <a:srgbClr val="006600"/>
                </a:solidFill>
              </a:ln>
            </c:spPr>
          </c:marker>
          <c:trendline>
            <c:trendlineType val="exp"/>
            <c:dispRSqr val="0"/>
            <c:dispEq val="1"/>
            <c:trendlineLbl>
              <c:layout>
                <c:manualLayout>
                  <c:x val="0.177842924892501"/>
                  <c:y val="0.133757275235595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200"/>
                  </a:pPr>
                  <a:endParaRPr lang="en-US"/>
                </a:p>
              </c:txPr>
            </c:trendlineLbl>
          </c:trendline>
          <c:xVal>
            <c:numRef>
              <c:f>optical_cable!$F$25:$F$48</c:f>
              <c:numCache>
                <c:formatCode>General</c:formatCode>
                <c:ptCount val="24"/>
                <c:pt idx="0">
                  <c:v>1988</c:v>
                </c:pt>
                <c:pt idx="1">
                  <c:v>1989</c:v>
                </c:pt>
                <c:pt idx="2">
                  <c:v>1992</c:v>
                </c:pt>
                <c:pt idx="3">
                  <c:v>1992</c:v>
                </c:pt>
                <c:pt idx="4">
                  <c:v>1992</c:v>
                </c:pt>
                <c:pt idx="5">
                  <c:v>1993</c:v>
                </c:pt>
                <c:pt idx="6">
                  <c:v>1994</c:v>
                </c:pt>
                <c:pt idx="7">
                  <c:v>1994</c:v>
                </c:pt>
                <c:pt idx="8">
                  <c:v>1994</c:v>
                </c:pt>
                <c:pt idx="9">
                  <c:v>1995</c:v>
                </c:pt>
                <c:pt idx="10">
                  <c:v>1996</c:v>
                </c:pt>
                <c:pt idx="11">
                  <c:v>1998</c:v>
                </c:pt>
                <c:pt idx="12">
                  <c:v>1998</c:v>
                </c:pt>
                <c:pt idx="13">
                  <c:v>1999</c:v>
                </c:pt>
                <c:pt idx="14">
                  <c:v>2000</c:v>
                </c:pt>
                <c:pt idx="15">
                  <c:v>2000</c:v>
                </c:pt>
                <c:pt idx="16">
                  <c:v>2001</c:v>
                </c:pt>
                <c:pt idx="17">
                  <c:v>2001</c:v>
                </c:pt>
                <c:pt idx="18">
                  <c:v>2001</c:v>
                </c:pt>
                <c:pt idx="19">
                  <c:v>2001</c:v>
                </c:pt>
                <c:pt idx="20">
                  <c:v>2002</c:v>
                </c:pt>
                <c:pt idx="21">
                  <c:v>2002</c:v>
                </c:pt>
                <c:pt idx="22">
                  <c:v>2003</c:v>
                </c:pt>
                <c:pt idx="23">
                  <c:v>2004</c:v>
                </c:pt>
              </c:numCache>
            </c:numRef>
          </c:xVal>
          <c:yVal>
            <c:numRef>
              <c:f>optical_cable!$G$25:$G$48</c:f>
              <c:numCache>
                <c:formatCode>0.00E+00</c:formatCode>
                <c:ptCount val="24"/>
                <c:pt idx="0">
                  <c:v>560000</c:v>
                </c:pt>
                <c:pt idx="1">
                  <c:v>1260000</c:v>
                </c:pt>
                <c:pt idx="4">
                  <c:v>1120000</c:v>
                </c:pt>
                <c:pt idx="5">
                  <c:v>1680000</c:v>
                </c:pt>
                <c:pt idx="8">
                  <c:v>4976000</c:v>
                </c:pt>
                <c:pt idx="9">
                  <c:v>9953000</c:v>
                </c:pt>
                <c:pt idx="11">
                  <c:v>139340000</c:v>
                </c:pt>
                <c:pt idx="15">
                  <c:v>1273984000</c:v>
                </c:pt>
                <c:pt idx="19">
                  <c:v>2547968000</c:v>
                </c:pt>
                <c:pt idx="21">
                  <c:v>3184496000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181120"/>
        <c:axId val="38199680"/>
      </c:scatterChart>
      <c:valAx>
        <c:axId val="3818112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38199680"/>
        <c:crosses val="autoZero"/>
        <c:crossBetween val="midCat"/>
        <c:majorUnit val="40"/>
      </c:valAx>
      <c:valAx>
        <c:axId val="38199680"/>
        <c:scaling>
          <c:logBase val="10"/>
          <c:orientation val="minMax"/>
          <c:max val="10000000000"/>
          <c:min val="1E-1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38181120"/>
        <c:crosses val="autoZero"/>
        <c:crossBetween val="midCat"/>
        <c:majorUnit val="100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optical_cable_kbps/$</c:v>
          </c:tx>
          <c:spPr>
            <a:ln w="28575">
              <a:noFill/>
            </a:ln>
          </c:spPr>
          <c:marker>
            <c:symbol val="plus"/>
            <c:size val="5"/>
            <c:spPr>
              <a:ln w="19050">
                <a:solidFill>
                  <a:srgbClr val="CC0066"/>
                </a:solidFill>
              </a:ln>
            </c:spPr>
          </c:marker>
          <c:trendline>
            <c:trendlineType val="exp"/>
            <c:dispRSqr val="0"/>
            <c:dispEq val="1"/>
            <c:trendlineLbl>
              <c:layout>
                <c:manualLayout>
                  <c:x val="-4.3226760128825502E-2"/>
                  <c:y val="0.1114665455442"/>
                </c:manualLayout>
              </c:layout>
              <c:numFmt formatCode="General" sourceLinked="0"/>
              <c:txPr>
                <a:bodyPr/>
                <a:lstStyle/>
                <a:p>
                  <a:pPr>
                    <a:defRPr sz="1200"/>
                  </a:pPr>
                  <a:endParaRPr lang="en-US"/>
                </a:p>
              </c:txPr>
            </c:trendlineLbl>
          </c:trendline>
          <c:trendline>
            <c:trendlineType val="exp"/>
            <c:dispRSqr val="0"/>
            <c:dispEq val="0"/>
          </c:trendline>
          <c:xVal>
            <c:numRef>
              <c:f>optical_cable!$F$25:$F$48</c:f>
              <c:numCache>
                <c:formatCode>General</c:formatCode>
                <c:ptCount val="24"/>
                <c:pt idx="0">
                  <c:v>1988</c:v>
                </c:pt>
                <c:pt idx="1">
                  <c:v>1989</c:v>
                </c:pt>
                <c:pt idx="2">
                  <c:v>1992</c:v>
                </c:pt>
                <c:pt idx="3">
                  <c:v>1992</c:v>
                </c:pt>
                <c:pt idx="4">
                  <c:v>1992</c:v>
                </c:pt>
                <c:pt idx="5">
                  <c:v>1993</c:v>
                </c:pt>
                <c:pt idx="6">
                  <c:v>1994</c:v>
                </c:pt>
                <c:pt idx="7">
                  <c:v>1994</c:v>
                </c:pt>
                <c:pt idx="8">
                  <c:v>1994</c:v>
                </c:pt>
                <c:pt idx="9">
                  <c:v>1995</c:v>
                </c:pt>
                <c:pt idx="10">
                  <c:v>1996</c:v>
                </c:pt>
                <c:pt idx="11">
                  <c:v>1998</c:v>
                </c:pt>
                <c:pt idx="12">
                  <c:v>1998</c:v>
                </c:pt>
                <c:pt idx="13">
                  <c:v>1999</c:v>
                </c:pt>
                <c:pt idx="14">
                  <c:v>2000</c:v>
                </c:pt>
                <c:pt idx="15">
                  <c:v>2000</c:v>
                </c:pt>
                <c:pt idx="16">
                  <c:v>2001</c:v>
                </c:pt>
                <c:pt idx="17">
                  <c:v>2001</c:v>
                </c:pt>
                <c:pt idx="18">
                  <c:v>2001</c:v>
                </c:pt>
                <c:pt idx="19">
                  <c:v>2001</c:v>
                </c:pt>
                <c:pt idx="20">
                  <c:v>2002</c:v>
                </c:pt>
                <c:pt idx="21">
                  <c:v>2002</c:v>
                </c:pt>
                <c:pt idx="22">
                  <c:v>2003</c:v>
                </c:pt>
                <c:pt idx="23">
                  <c:v>2004</c:v>
                </c:pt>
              </c:numCache>
            </c:numRef>
          </c:xVal>
          <c:yVal>
            <c:numRef>
              <c:f>optical_cable!$H$25:$H$48</c:f>
              <c:numCache>
                <c:formatCode>0.00E+00</c:formatCode>
                <c:ptCount val="24"/>
                <c:pt idx="0">
                  <c:v>7284500.2019999996</c:v>
                </c:pt>
                <c:pt idx="1">
                  <c:v>19701271.449999999</c:v>
                </c:pt>
                <c:pt idx="3">
                  <c:v>18346118.66</c:v>
                </c:pt>
                <c:pt idx="4">
                  <c:v>21725475.710000001</c:v>
                </c:pt>
                <c:pt idx="5">
                  <c:v>34811248.700000003</c:v>
                </c:pt>
                <c:pt idx="7">
                  <c:v>49101556.32</c:v>
                </c:pt>
                <c:pt idx="8">
                  <c:v>80195977.310000002</c:v>
                </c:pt>
                <c:pt idx="9">
                  <c:v>136549664.40000001</c:v>
                </c:pt>
                <c:pt idx="10">
                  <c:v>148070658.90000001</c:v>
                </c:pt>
                <c:pt idx="11">
                  <c:v>1971340798</c:v>
                </c:pt>
                <c:pt idx="15">
                  <c:v>8555095412</c:v>
                </c:pt>
                <c:pt idx="16">
                  <c:v>23846945541</c:v>
                </c:pt>
                <c:pt idx="17">
                  <c:v>25620289257</c:v>
                </c:pt>
                <c:pt idx="19">
                  <c:v>27176122256</c:v>
                </c:pt>
                <c:pt idx="21">
                  <c:v>32946120727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861056"/>
        <c:axId val="162865152"/>
      </c:scatterChart>
      <c:valAx>
        <c:axId val="16286105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62865152"/>
        <c:crosses val="autoZero"/>
        <c:crossBetween val="midCat"/>
        <c:majorUnit val="40"/>
      </c:valAx>
      <c:valAx>
        <c:axId val="162865152"/>
        <c:scaling>
          <c:logBase val="10"/>
          <c:orientation val="minMax"/>
          <c:max val="10000000000"/>
          <c:min val="1E-1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62861056"/>
        <c:crosses val="autoZero"/>
        <c:crossBetween val="midCat"/>
        <c:majorUnit val="100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Optical telecom (kbps)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Optical telecom</c:v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3248753280839901"/>
                  <c:y val="-1.32181393992418E-2"/>
                </c:manualLayout>
              </c:layout>
              <c:numFmt formatCode="General" sourceLinked="0"/>
            </c:trendlineLbl>
          </c:trendline>
          <c:xVal>
            <c:numRef>
              <c:f>optical_cable2!$B$4:$B$13</c:f>
              <c:numCache>
                <c:formatCode>General</c:formatCode>
                <c:ptCount val="10"/>
                <c:pt idx="0">
                  <c:v>1988</c:v>
                </c:pt>
                <c:pt idx="1">
                  <c:v>1989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1998</c:v>
                </c:pt>
                <c:pt idx="7">
                  <c:v>2000</c:v>
                </c:pt>
                <c:pt idx="8">
                  <c:v>2001</c:v>
                </c:pt>
                <c:pt idx="9">
                  <c:v>2002</c:v>
                </c:pt>
              </c:numCache>
            </c:numRef>
          </c:xVal>
          <c:yVal>
            <c:numRef>
              <c:f>optical_cable2!$D$4:$D$13</c:f>
              <c:numCache>
                <c:formatCode>General</c:formatCode>
                <c:ptCount val="10"/>
                <c:pt idx="0">
                  <c:v>13.235692062711331</c:v>
                </c:pt>
                <c:pt idx="1">
                  <c:v>14.046622278927661</c:v>
                </c:pt>
                <c:pt idx="2">
                  <c:v>13.928839243271277</c:v>
                </c:pt>
                <c:pt idx="3">
                  <c:v>14.334304351379442</c:v>
                </c:pt>
                <c:pt idx="4">
                  <c:v>15.420136913401153</c:v>
                </c:pt>
                <c:pt idx="5">
                  <c:v>16.113384571228199</c:v>
                </c:pt>
                <c:pt idx="6">
                  <c:v>18.752427547566246</c:v>
                </c:pt>
                <c:pt idx="7">
                  <c:v>20.965414835147818</c:v>
                </c:pt>
                <c:pt idx="8">
                  <c:v>21.658562015707762</c:v>
                </c:pt>
                <c:pt idx="9">
                  <c:v>21.881559871690747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646528"/>
        <c:axId val="190838656"/>
      </c:scatterChart>
      <c:valAx>
        <c:axId val="168646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0838656"/>
        <c:crosses val="autoZero"/>
        <c:crossBetween val="midCat"/>
      </c:valAx>
      <c:valAx>
        <c:axId val="190838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68646528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460131</xdr:colOff>
      <xdr:row>0</xdr:row>
      <xdr:rowOff>46893</xdr:rowOff>
    </xdr:from>
    <xdr:to>
      <xdr:col>20</xdr:col>
      <xdr:colOff>155331</xdr:colOff>
      <xdr:row>6</xdr:row>
      <xdr:rowOff>279889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523875</xdr:colOff>
      <xdr:row>10</xdr:row>
      <xdr:rowOff>28575</xdr:rowOff>
    </xdr:from>
    <xdr:to>
      <xdr:col>20</xdr:col>
      <xdr:colOff>219075</xdr:colOff>
      <xdr:row>22</xdr:row>
      <xdr:rowOff>28575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4761</xdr:rowOff>
    </xdr:from>
    <xdr:to>
      <xdr:col>5</xdr:col>
      <xdr:colOff>3810000</xdr:colOff>
      <xdr:row>16</xdr:row>
      <xdr:rowOff>180974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5"/>
    </sheetView>
  </sheetViews>
  <sheetFormatPr defaultColWidth="11.42578125" defaultRowHeight="15" x14ac:dyDescent="0.25"/>
  <sheetData>
    <row r="1" spans="1:5" x14ac:dyDescent="0.25">
      <c r="B1" t="s">
        <v>106</v>
      </c>
      <c r="C1" t="s">
        <v>107</v>
      </c>
      <c r="D1" t="s">
        <v>108</v>
      </c>
      <c r="E1" t="s">
        <v>109</v>
      </c>
    </row>
    <row r="2" spans="1:5" x14ac:dyDescent="0.25">
      <c r="A2" t="s">
        <v>110</v>
      </c>
      <c r="B2" s="59">
        <f>PRMallall!G1</f>
        <v>0.14323491129278193</v>
      </c>
      <c r="C2" s="59">
        <f>PRMallND!G1</f>
        <v>0.14323491129278193</v>
      </c>
      <c r="D2" s="59">
        <f>PRM70all!G1</f>
        <v>0.52879973472651964</v>
      </c>
      <c r="E2" s="59">
        <f>PRM70ND!G1</f>
        <v>0.52879973472651964</v>
      </c>
    </row>
    <row r="3" spans="1:5" x14ac:dyDescent="0.25">
      <c r="A3" t="s">
        <v>105</v>
      </c>
      <c r="B3">
        <f>PRMallall!B17</f>
        <v>10</v>
      </c>
      <c r="C3">
        <f>PRMallND!B17</f>
        <v>10</v>
      </c>
      <c r="D3">
        <f>PRM70all!B9</f>
        <v>2</v>
      </c>
      <c r="E3">
        <f>PRM70ND!B9</f>
        <v>2</v>
      </c>
    </row>
    <row r="4" spans="1:5" x14ac:dyDescent="0.25">
      <c r="A4" t="s">
        <v>79</v>
      </c>
      <c r="B4" s="58">
        <f>PRMallall!H1</f>
        <v>0.90021407618172444</v>
      </c>
      <c r="C4" s="58">
        <f>PRMallND!H1</f>
        <v>0.90021407618172444</v>
      </c>
      <c r="D4" s="58">
        <f>PRM70all!H1</f>
        <v>1</v>
      </c>
      <c r="E4" s="58">
        <f>PRM70ND!H1</f>
        <v>1</v>
      </c>
    </row>
    <row r="5" spans="1:5" x14ac:dyDescent="0.25">
      <c r="A5" t="s">
        <v>111</v>
      </c>
      <c r="B5" s="59">
        <f>PRMallall!H16</f>
        <v>3.458791415437594E-2</v>
      </c>
      <c r="C5" s="59">
        <f>PRMallND!H16</f>
        <v>3.458791415437594E-2</v>
      </c>
      <c r="D5" s="59" t="e">
        <f>PRM70all!H16</f>
        <v>#NUM!</v>
      </c>
      <c r="E5" s="59" t="e">
        <f>PRM70ND!H16</f>
        <v>#NUM!</v>
      </c>
    </row>
    <row r="6" spans="1:5" x14ac:dyDescent="0.25">
      <c r="A6" t="s">
        <v>112</v>
      </c>
      <c r="B6" s="59">
        <f>PRMallall!H26</f>
        <v>1.5583935857708231E-2</v>
      </c>
      <c r="C6" s="59">
        <f>PRMallND!H26</f>
        <v>1.5583935857708231E-2</v>
      </c>
      <c r="D6" s="59" t="e">
        <f>PRM70all!H26</f>
        <v>#NUM!</v>
      </c>
      <c r="E6" s="59" t="e">
        <f>PRM70ND!H26</f>
        <v>#NUM!</v>
      </c>
    </row>
    <row r="7" spans="1:5" x14ac:dyDescent="0.25">
      <c r="A7" t="s">
        <v>113</v>
      </c>
      <c r="B7" s="59">
        <f>SUM(B5:B6)/3</f>
        <v>1.6723950004028057E-2</v>
      </c>
      <c r="C7" s="59">
        <f>SUM(C5:C6)/3</f>
        <v>1.6723950004028057E-2</v>
      </c>
      <c r="D7" s="59" t="e">
        <f>SUM(D5:D6)/3</f>
        <v>#NUM!</v>
      </c>
      <c r="E7" s="59" t="e">
        <f>SUM(E5:E6)/3</f>
        <v>#NUM!</v>
      </c>
    </row>
    <row r="8" spans="1:5" x14ac:dyDescent="0.25">
      <c r="A8" t="s">
        <v>114</v>
      </c>
      <c r="B8" s="60">
        <f>B7/B2</f>
        <v>0.11675889525175299</v>
      </c>
      <c r="C8" s="60">
        <f>C7/C2</f>
        <v>0.11675889525175299</v>
      </c>
      <c r="D8" s="60" t="e">
        <f>D7/D2</f>
        <v>#NUM!</v>
      </c>
      <c r="E8" s="60" t="e">
        <f>E7/E2</f>
        <v>#NUM!</v>
      </c>
    </row>
    <row r="9" spans="1:5" x14ac:dyDescent="0.25">
      <c r="A9" t="s">
        <v>115</v>
      </c>
      <c r="B9" s="59">
        <f>PRMallall!B12</f>
        <v>0.14282257432269271</v>
      </c>
      <c r="C9" s="59">
        <f>PRMallND!B12</f>
        <v>0.14282257432269271</v>
      </c>
      <c r="D9" s="59">
        <f>PRM70all!B4</f>
        <v>0</v>
      </c>
      <c r="E9" s="59">
        <f>PRM70ND!B4</f>
        <v>0</v>
      </c>
    </row>
    <row r="10" spans="1:5" x14ac:dyDescent="0.25">
      <c r="A10" t="s">
        <v>116</v>
      </c>
      <c r="B10" s="59">
        <f>PRMallall!B13</f>
        <v>9.0603689507573471E-3</v>
      </c>
      <c r="C10" s="59">
        <f>PRMallND!B13</f>
        <v>9.0603689507573471E-3</v>
      </c>
      <c r="D10" s="59">
        <f>PRM70all!B5</f>
        <v>0</v>
      </c>
      <c r="E10" s="59">
        <f>PRM70ND!B5</f>
        <v>0</v>
      </c>
    </row>
    <row r="11" spans="1:5" x14ac:dyDescent="0.25">
      <c r="A11" t="s">
        <v>118</v>
      </c>
      <c r="B11" s="59">
        <f>PRMallall!B15</f>
        <v>0.16255911867401132</v>
      </c>
      <c r="C11" s="59">
        <f>PRMallND!B15</f>
        <v>0.16255911867401132</v>
      </c>
      <c r="D11" s="59">
        <f>PRM70all!B7</f>
        <v>0</v>
      </c>
      <c r="E11" s="59">
        <f>PRM70ND!B7</f>
        <v>0</v>
      </c>
    </row>
    <row r="12" spans="1:5" x14ac:dyDescent="0.25">
      <c r="A12" t="s">
        <v>117</v>
      </c>
      <c r="B12" s="59">
        <f>PRMallall!B14</f>
        <v>0.12633127779455286</v>
      </c>
      <c r="C12" s="59">
        <f>PRMallND!B14</f>
        <v>0.12633127779455286</v>
      </c>
      <c r="D12" s="59">
        <f>PRM70all!B6</f>
        <v>0</v>
      </c>
      <c r="E12" s="59">
        <f>PRM70ND!B6</f>
        <v>0</v>
      </c>
    </row>
    <row r="13" spans="1:5" x14ac:dyDescent="0.25">
      <c r="A13" t="s">
        <v>119</v>
      </c>
      <c r="B13">
        <f>PRMallall!E16</f>
        <v>125</v>
      </c>
      <c r="C13">
        <f>PRMallND!E16</f>
        <v>125</v>
      </c>
      <c r="D13">
        <f>PRM70all!E8</f>
        <v>7</v>
      </c>
      <c r="E13">
        <f>PRM70ND!E8</f>
        <v>7</v>
      </c>
    </row>
    <row r="14" spans="1:5" x14ac:dyDescent="0.25">
      <c r="A14" t="s">
        <v>120</v>
      </c>
    </row>
    <row r="15" spans="1:5" x14ac:dyDescent="0.25">
      <c r="A15" t="s">
        <v>121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F1" sqref="F1"/>
    </sheetView>
  </sheetViews>
  <sheetFormatPr defaultColWidth="11.42578125" defaultRowHeight="15" x14ac:dyDescent="0.25"/>
  <sheetData>
    <row r="1" spans="1:16" ht="17.25" thickTop="1" thickBot="1" x14ac:dyDescent="0.3">
      <c r="B1" s="43" t="s">
        <v>78</v>
      </c>
      <c r="C1" s="43" t="s">
        <v>79</v>
      </c>
      <c r="D1" s="43" t="s">
        <v>80</v>
      </c>
      <c r="E1" s="24" t="s">
        <v>77</v>
      </c>
      <c r="F1" s="43" t="s">
        <v>76</v>
      </c>
      <c r="G1" s="51">
        <f>LN(G2)</f>
        <v>0.52879973472651964</v>
      </c>
      <c r="H1" s="52">
        <f>G4</f>
        <v>1</v>
      </c>
      <c r="I1" s="15" t="s">
        <v>77</v>
      </c>
      <c r="J1" t="s">
        <v>76</v>
      </c>
      <c r="K1" s="53">
        <f>LN(K2)</f>
        <v>0</v>
      </c>
      <c r="L1" s="54">
        <f>K4</f>
        <v>1</v>
      </c>
      <c r="M1" s="15" t="s">
        <v>77</v>
      </c>
      <c r="N1" t="s">
        <v>76</v>
      </c>
      <c r="O1" s="53">
        <f>LN(O2)</f>
        <v>0</v>
      </c>
      <c r="P1" s="54">
        <f>O4</f>
        <v>1</v>
      </c>
    </row>
    <row r="2" spans="1:16" ht="15.75" thickTop="1" x14ac:dyDescent="0.25">
      <c r="B2">
        <v>0</v>
      </c>
      <c r="C2" s="55">
        <v>1</v>
      </c>
      <c r="D2" t="e">
        <v>#NUM!</v>
      </c>
      <c r="E2" s="15">
        <v>1976</v>
      </c>
      <c r="F2">
        <v>149645.3688</v>
      </c>
      <c r="G2">
        <f t="array" ref="G2:H6">LOGEST(F2:F3,E2:E3,TRUE, TRUE)</f>
        <v>1.6968943624491919</v>
      </c>
      <c r="H2">
        <v>0</v>
      </c>
      <c r="I2" s="15">
        <v>1983</v>
      </c>
      <c r="J2">
        <v>6062432.6749999998</v>
      </c>
      <c r="K2">
        <f t="array" ref="K2:L6">LOGEST(J2:J2,I2:I2,TRUE, TRUE)</f>
        <v>1</v>
      </c>
      <c r="L2">
        <v>6062432.6750000045</v>
      </c>
      <c r="M2" s="15">
        <v>1976</v>
      </c>
      <c r="N2">
        <v>149645.3688</v>
      </c>
      <c r="O2">
        <f t="array" ref="O2:P6">LOGEST(N2:N2,M2:M2,TRUE, TRUE)</f>
        <v>1</v>
      </c>
      <c r="P2">
        <v>149645.3688</v>
      </c>
    </row>
    <row r="3" spans="1:16" x14ac:dyDescent="0.25">
      <c r="B3">
        <v>0</v>
      </c>
      <c r="C3" s="55">
        <v>1</v>
      </c>
      <c r="D3" t="e">
        <v>#NUM!</v>
      </c>
      <c r="E3" s="15">
        <v>1983</v>
      </c>
      <c r="F3">
        <v>6062432.6749999998</v>
      </c>
      <c r="G3">
        <v>0</v>
      </c>
      <c r="H3">
        <v>0</v>
      </c>
      <c r="K3">
        <v>0</v>
      </c>
      <c r="L3">
        <v>0</v>
      </c>
      <c r="O3">
        <v>0</v>
      </c>
      <c r="P3">
        <v>0</v>
      </c>
    </row>
    <row r="4" spans="1:16" ht="15.75" thickBot="1" x14ac:dyDescent="0.3">
      <c r="A4" t="s">
        <v>100</v>
      </c>
      <c r="B4" s="43">
        <f>AVERAGE(B2:B3)</f>
        <v>0</v>
      </c>
      <c r="C4" s="43">
        <f>AVERAGE(C2:C3)</f>
        <v>1</v>
      </c>
      <c r="D4" s="43" t="e">
        <f>AVERAGE(D2:D3)</f>
        <v>#NUM!</v>
      </c>
      <c r="E4" s="43">
        <f>AVERAGE(E2:E3)</f>
        <v>1979.5</v>
      </c>
      <c r="F4" s="43">
        <f>AVERAGE(F2:F3)</f>
        <v>3106039.0219000001</v>
      </c>
      <c r="G4">
        <v>1</v>
      </c>
      <c r="H4">
        <v>0</v>
      </c>
      <c r="K4">
        <v>1</v>
      </c>
      <c r="L4">
        <v>0</v>
      </c>
      <c r="O4">
        <v>1</v>
      </c>
      <c r="P4">
        <v>0</v>
      </c>
    </row>
    <row r="5" spans="1:16" ht="17.25" thickTop="1" thickBot="1" x14ac:dyDescent="0.3">
      <c r="A5" t="s">
        <v>101</v>
      </c>
      <c r="B5" s="43">
        <f>STDEV(B2:B3)</f>
        <v>0</v>
      </c>
      <c r="C5" s="43">
        <f>STDEV(C2:C3)</f>
        <v>0</v>
      </c>
      <c r="D5" s="43" t="e">
        <f>STDEV(D2:D3)</f>
        <v>#NUM!</v>
      </c>
      <c r="E5" s="43">
        <f>STDEV(E2:E3)</f>
        <v>4.9497474683058327</v>
      </c>
      <c r="F5" s="43">
        <f>STDEV(F2:F3)</f>
        <v>4180971.9999277592</v>
      </c>
      <c r="G5" t="e">
        <v>#NUM!</v>
      </c>
      <c r="H5">
        <v>0</v>
      </c>
      <c r="K5" s="52" t="e">
        <v>#NUM!</v>
      </c>
      <c r="L5">
        <v>0</v>
      </c>
      <c r="O5" s="52" t="e">
        <v>#NUM!</v>
      </c>
      <c r="P5">
        <v>0</v>
      </c>
    </row>
    <row r="6" spans="1:16" ht="15.75" thickTop="1" x14ac:dyDescent="0.25">
      <c r="A6" t="s">
        <v>102</v>
      </c>
      <c r="B6" s="43">
        <f>MIN(B2:B3)</f>
        <v>0</v>
      </c>
      <c r="C6" s="43">
        <f>MIN(C2:C3)</f>
        <v>1</v>
      </c>
      <c r="D6" s="43" t="e">
        <f>MIN(D2:D3)</f>
        <v>#NUM!</v>
      </c>
      <c r="E6" s="43">
        <f>MIN(E2:E3)</f>
        <v>1976</v>
      </c>
      <c r="F6" s="43">
        <f>MIN(F2:F3)</f>
        <v>149645.3688</v>
      </c>
      <c r="G6">
        <v>6.8509144064475223</v>
      </c>
      <c r="H6">
        <v>0</v>
      </c>
      <c r="K6">
        <v>0</v>
      </c>
      <c r="L6">
        <v>0</v>
      </c>
      <c r="O6">
        <v>0</v>
      </c>
      <c r="P6">
        <v>0</v>
      </c>
    </row>
    <row r="7" spans="1:16" x14ac:dyDescent="0.25">
      <c r="A7" t="s">
        <v>103</v>
      </c>
      <c r="B7" s="43">
        <f>MAX(B2:B3)</f>
        <v>0</v>
      </c>
      <c r="C7" s="43">
        <f>MAX(C2:C3)</f>
        <v>1</v>
      </c>
      <c r="D7" s="43" t="e">
        <f>MAX(D2:D3)</f>
        <v>#NUM!</v>
      </c>
      <c r="E7" s="43">
        <f>MAX(E2:E3)</f>
        <v>1983</v>
      </c>
      <c r="F7" s="43">
        <f>MAX(F2:F3)</f>
        <v>6062432.6749999998</v>
      </c>
      <c r="G7" t="s">
        <v>81</v>
      </c>
      <c r="H7" t="e">
        <f>TINV(0.0455,H5)</f>
        <v>#NUM!</v>
      </c>
      <c r="K7" t="s">
        <v>81</v>
      </c>
      <c r="L7" t="e">
        <f>TINV(0.0455,L5)</f>
        <v>#NUM!</v>
      </c>
    </row>
    <row r="8" spans="1:16" x14ac:dyDescent="0.25">
      <c r="A8" t="s">
        <v>104</v>
      </c>
      <c r="B8" s="43">
        <f>ABS(B7-B6)</f>
        <v>0</v>
      </c>
      <c r="C8" s="43">
        <f>ABS(C7-C6)</f>
        <v>0</v>
      </c>
      <c r="D8" s="43" t="e">
        <f>ABS(D7-D6)</f>
        <v>#NUM!</v>
      </c>
      <c r="E8" s="43">
        <f>ABS(E7-E6)</f>
        <v>7</v>
      </c>
      <c r="F8" s="43">
        <f>ABS(F7-F6)</f>
        <v>5912787.3061999995</v>
      </c>
      <c r="G8" t="s">
        <v>82</v>
      </c>
      <c r="H8" t="e">
        <f>H7*G3</f>
        <v>#NUM!</v>
      </c>
      <c r="K8" t="s">
        <v>82</v>
      </c>
      <c r="L8" t="e">
        <f>L7*K3</f>
        <v>#NUM!</v>
      </c>
    </row>
    <row r="9" spans="1:16" x14ac:dyDescent="0.25">
      <c r="A9" t="s">
        <v>105</v>
      </c>
      <c r="B9" s="43">
        <f>COUNT(B2:B3)</f>
        <v>2</v>
      </c>
      <c r="G9" t="s">
        <v>83</v>
      </c>
      <c r="H9" t="e">
        <f>G2+H8</f>
        <v>#NUM!</v>
      </c>
      <c r="K9" t="s">
        <v>83</v>
      </c>
      <c r="L9" t="e">
        <f>K2+L8</f>
        <v>#NUM!</v>
      </c>
    </row>
    <row r="10" spans="1:16" x14ac:dyDescent="0.25">
      <c r="G10" t="s">
        <v>84</v>
      </c>
      <c r="H10" t="e">
        <f>G2-H8</f>
        <v>#NUM!</v>
      </c>
      <c r="K10" t="s">
        <v>84</v>
      </c>
      <c r="L10" t="e">
        <f>K2-L8</f>
        <v>#NUM!</v>
      </c>
    </row>
    <row r="11" spans="1:16" x14ac:dyDescent="0.25">
      <c r="G11" t="s">
        <v>85</v>
      </c>
      <c r="H11" s="56">
        <f>LN(G2)</f>
        <v>0.52879973472651964</v>
      </c>
      <c r="K11" t="s">
        <v>85</v>
      </c>
      <c r="L11" s="56">
        <f>LN(K2)</f>
        <v>0</v>
      </c>
    </row>
    <row r="12" spans="1:16" x14ac:dyDescent="0.25">
      <c r="G12" t="s">
        <v>86</v>
      </c>
      <c r="H12" s="56" t="e">
        <f>LN(H9)</f>
        <v>#NUM!</v>
      </c>
      <c r="K12" t="s">
        <v>86</v>
      </c>
      <c r="L12" s="56" t="e">
        <f>LN(L9)</f>
        <v>#NUM!</v>
      </c>
    </row>
    <row r="13" spans="1:16" x14ac:dyDescent="0.25">
      <c r="G13" t="s">
        <v>87</v>
      </c>
      <c r="H13" s="56" t="e">
        <f>LN(H10)</f>
        <v>#NUM!</v>
      </c>
      <c r="K13" t="s">
        <v>87</v>
      </c>
      <c r="L13" s="56" t="e">
        <f>LN(L10)</f>
        <v>#NUM!</v>
      </c>
    </row>
    <row r="14" spans="1:16" x14ac:dyDescent="0.25">
      <c r="G14" t="s">
        <v>88</v>
      </c>
      <c r="H14" s="56" t="e">
        <f>H12-H11</f>
        <v>#NUM!</v>
      </c>
      <c r="K14" t="s">
        <v>88</v>
      </c>
      <c r="L14" s="56" t="e">
        <f>L12-L11</f>
        <v>#NUM!</v>
      </c>
    </row>
    <row r="15" spans="1:16" x14ac:dyDescent="0.25">
      <c r="G15" t="s">
        <v>89</v>
      </c>
      <c r="H15" s="56" t="e">
        <f>H11-H13</f>
        <v>#NUM!</v>
      </c>
      <c r="K15" t="s">
        <v>89</v>
      </c>
      <c r="L15" s="56" t="e">
        <f>L11-L13</f>
        <v>#NUM!</v>
      </c>
    </row>
    <row r="16" spans="1:16" x14ac:dyDescent="0.25">
      <c r="G16" t="s">
        <v>90</v>
      </c>
      <c r="H16" s="57" t="e">
        <f>AVERAGE(H14:H15)</f>
        <v>#NUM!</v>
      </c>
      <c r="K16" t="s">
        <v>90</v>
      </c>
      <c r="L16" s="57" t="e">
        <f>AVERAGE(L14:L15)</f>
        <v>#NUM!</v>
      </c>
    </row>
    <row r="17" spans="7:12" x14ac:dyDescent="0.25">
      <c r="G17" t="s">
        <v>91</v>
      </c>
      <c r="H17" t="e">
        <f>TINV(0.3173,H5)</f>
        <v>#NUM!</v>
      </c>
      <c r="K17" t="s">
        <v>91</v>
      </c>
      <c r="L17" t="e">
        <f>TINV(0.3173,L5)</f>
        <v>#NUM!</v>
      </c>
    </row>
    <row r="18" spans="7:12" x14ac:dyDescent="0.25">
      <c r="G18" t="s">
        <v>92</v>
      </c>
      <c r="H18" t="e">
        <f>H17*G3</f>
        <v>#NUM!</v>
      </c>
      <c r="K18" t="s">
        <v>92</v>
      </c>
      <c r="L18" t="e">
        <f>L17*K3</f>
        <v>#NUM!</v>
      </c>
    </row>
    <row r="19" spans="7:12" x14ac:dyDescent="0.25">
      <c r="G19" t="s">
        <v>93</v>
      </c>
      <c r="H19" t="e">
        <f>G2+H18</f>
        <v>#NUM!</v>
      </c>
      <c r="K19" t="s">
        <v>93</v>
      </c>
      <c r="L19" t="e">
        <f>K2+L18</f>
        <v>#NUM!</v>
      </c>
    </row>
    <row r="20" spans="7:12" x14ac:dyDescent="0.25">
      <c r="G20" t="s">
        <v>94</v>
      </c>
      <c r="H20" t="e">
        <f>G2-H18</f>
        <v>#NUM!</v>
      </c>
      <c r="K20" t="s">
        <v>94</v>
      </c>
      <c r="L20" t="e">
        <f>K2-L18</f>
        <v>#NUM!</v>
      </c>
    </row>
    <row r="21" spans="7:12" x14ac:dyDescent="0.25">
      <c r="G21" t="s">
        <v>85</v>
      </c>
      <c r="H21" s="56">
        <f>LN(G2)</f>
        <v>0.52879973472651964</v>
      </c>
      <c r="K21" t="s">
        <v>85</v>
      </c>
      <c r="L21" s="56">
        <f>LN(K2)</f>
        <v>0</v>
      </c>
    </row>
    <row r="22" spans="7:12" x14ac:dyDescent="0.25">
      <c r="G22" t="s">
        <v>95</v>
      </c>
      <c r="H22" s="56" t="e">
        <f>LN(H19)</f>
        <v>#NUM!</v>
      </c>
      <c r="K22" t="s">
        <v>95</v>
      </c>
      <c r="L22" s="56" t="e">
        <f>LN(L19)</f>
        <v>#NUM!</v>
      </c>
    </row>
    <row r="23" spans="7:12" x14ac:dyDescent="0.25">
      <c r="G23" t="s">
        <v>96</v>
      </c>
      <c r="H23" s="56" t="e">
        <f>LN(H20)</f>
        <v>#NUM!</v>
      </c>
      <c r="K23" t="s">
        <v>96</v>
      </c>
      <c r="L23" s="56" t="e">
        <f>LN(L20)</f>
        <v>#NUM!</v>
      </c>
    </row>
    <row r="24" spans="7:12" x14ac:dyDescent="0.25">
      <c r="G24" t="s">
        <v>97</v>
      </c>
      <c r="H24" s="56" t="e">
        <f>H22-H21</f>
        <v>#NUM!</v>
      </c>
      <c r="K24" t="s">
        <v>97</v>
      </c>
      <c r="L24" s="56" t="e">
        <f>L22-L21</f>
        <v>#NUM!</v>
      </c>
    </row>
    <row r="25" spans="7:12" x14ac:dyDescent="0.25">
      <c r="G25" t="s">
        <v>98</v>
      </c>
      <c r="H25" s="56" t="e">
        <f>H21-H23</f>
        <v>#NUM!</v>
      </c>
      <c r="K25" t="s">
        <v>98</v>
      </c>
      <c r="L25" s="56" t="e">
        <f>L21-L23</f>
        <v>#NUM!</v>
      </c>
    </row>
    <row r="26" spans="7:12" x14ac:dyDescent="0.25">
      <c r="G26" t="s">
        <v>99</v>
      </c>
      <c r="H26" s="57" t="e">
        <f>AVERAGE(H24:H25)</f>
        <v>#NUM!</v>
      </c>
      <c r="K26" t="s">
        <v>99</v>
      </c>
      <c r="L26" s="57" t="e">
        <f>AVERAGE(L24:L25)</f>
        <v>#NUM!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6"/>
  <sheetViews>
    <sheetView workbookViewId="0">
      <selection activeCell="F1" sqref="F1"/>
    </sheetView>
  </sheetViews>
  <sheetFormatPr defaultColWidth="11.42578125" defaultRowHeight="15" x14ac:dyDescent="0.25"/>
  <sheetData>
    <row r="1" spans="1:48" ht="17.25" thickTop="1" thickBot="1" x14ac:dyDescent="0.3">
      <c r="B1" s="43" t="s">
        <v>78</v>
      </c>
      <c r="C1" s="43" t="s">
        <v>79</v>
      </c>
      <c r="D1" s="43" t="s">
        <v>80</v>
      </c>
      <c r="E1" s="24" t="s">
        <v>77</v>
      </c>
      <c r="F1" s="43" t="s">
        <v>76</v>
      </c>
      <c r="G1" s="51">
        <f>LN(G2)</f>
        <v>0.14323491129278193</v>
      </c>
      <c r="H1" s="52">
        <f>G4</f>
        <v>0.90021407618172444</v>
      </c>
      <c r="I1" s="15" t="s">
        <v>77</v>
      </c>
      <c r="J1" t="s">
        <v>76</v>
      </c>
      <c r="K1" s="53">
        <f>LN(K2)</f>
        <v>0.12633127779455286</v>
      </c>
      <c r="L1" s="54">
        <f>K4</f>
        <v>0.86507343537932824</v>
      </c>
      <c r="M1" s="15" t="s">
        <v>77</v>
      </c>
      <c r="N1" t="s">
        <v>76</v>
      </c>
      <c r="O1" s="53">
        <f>LN(O2)</f>
        <v>0.13812515386386129</v>
      </c>
      <c r="P1" s="54">
        <f>O4</f>
        <v>0.86474083297828508</v>
      </c>
      <c r="Q1" s="15" t="s">
        <v>77</v>
      </c>
      <c r="R1" t="s">
        <v>76</v>
      </c>
      <c r="S1" s="53">
        <f>LN(S2)</f>
        <v>0.16255911867401132</v>
      </c>
      <c r="T1" s="54">
        <f>S4</f>
        <v>0.98026215938967742</v>
      </c>
      <c r="U1" s="15" t="s">
        <v>77</v>
      </c>
      <c r="V1" t="s">
        <v>76</v>
      </c>
      <c r="W1" s="53">
        <f>LN(W2)</f>
        <v>0.14374846421819562</v>
      </c>
      <c r="X1" s="54">
        <f>W4</f>
        <v>0.90098242868133593</v>
      </c>
      <c r="Y1" s="15" t="s">
        <v>77</v>
      </c>
      <c r="Z1" t="s">
        <v>76</v>
      </c>
      <c r="AA1" s="53">
        <f>LN(AA2)</f>
        <v>0.14442788594104944</v>
      </c>
      <c r="AB1" s="54">
        <f>AA4</f>
        <v>0.90165762741179134</v>
      </c>
      <c r="AC1" s="15" t="s">
        <v>77</v>
      </c>
      <c r="AD1" t="s">
        <v>76</v>
      </c>
      <c r="AE1" s="53">
        <f>LN(AE2)</f>
        <v>0.14446871775381687</v>
      </c>
      <c r="AF1" s="54">
        <f>AE4</f>
        <v>0.90025175152708992</v>
      </c>
      <c r="AG1" s="15" t="s">
        <v>77</v>
      </c>
      <c r="AH1" t="s">
        <v>76</v>
      </c>
      <c r="AI1" s="53">
        <f>LN(AI2)</f>
        <v>0.14500384549419987</v>
      </c>
      <c r="AJ1" s="54">
        <f>AI4</f>
        <v>0.90168616600645057</v>
      </c>
      <c r="AK1" s="15" t="s">
        <v>77</v>
      </c>
      <c r="AL1" t="s">
        <v>76</v>
      </c>
      <c r="AM1" s="53">
        <f>LN(AM2)</f>
        <v>0.14384247271522393</v>
      </c>
      <c r="AN1" s="54">
        <f>AM4</f>
        <v>0.89594417750534439</v>
      </c>
      <c r="AO1" s="15" t="s">
        <v>77</v>
      </c>
      <c r="AP1" t="s">
        <v>76</v>
      </c>
      <c r="AQ1" s="53">
        <f>LN(AQ2)</f>
        <v>0.14344756310205758</v>
      </c>
      <c r="AR1" s="54">
        <f>AQ4</f>
        <v>0.892924480079754</v>
      </c>
      <c r="AS1" s="15" t="s">
        <v>77</v>
      </c>
      <c r="AT1" t="s">
        <v>76</v>
      </c>
      <c r="AU1" s="53">
        <f>LN(AU2)</f>
        <v>0.13627124366995877</v>
      </c>
      <c r="AV1" s="54">
        <f>AU4</f>
        <v>0.89795610941226778</v>
      </c>
    </row>
    <row r="2" spans="1:48" ht="15.75" thickTop="1" x14ac:dyDescent="0.25">
      <c r="B2">
        <v>0.12633127779455286</v>
      </c>
      <c r="C2" s="55">
        <v>0.86507343537932824</v>
      </c>
      <c r="D2">
        <v>44.880072835764977</v>
      </c>
      <c r="E2" s="15">
        <v>1858</v>
      </c>
      <c r="F2">
        <v>4.6807800000000003E-4</v>
      </c>
      <c r="G2">
        <f t="array" ref="G2:H6">LOGEST(F2:F11,E2:E11,TRUE, TRUE)</f>
        <v>1.1540008576610514</v>
      </c>
      <c r="H2">
        <v>1.9855176536368298E-118</v>
      </c>
      <c r="I2" s="15">
        <v>1866</v>
      </c>
      <c r="J2">
        <v>8.5358980000000001E-3</v>
      </c>
      <c r="K2">
        <f t="array" ref="K2:L6">LOGEST(J2:J10,I2:I10,TRUE, TRUE)</f>
        <v>1.1346579930258933</v>
      </c>
      <c r="L2">
        <v>5.2120204137822936E-104</v>
      </c>
      <c r="M2" s="15">
        <v>1858</v>
      </c>
      <c r="N2">
        <v>4.6807800000000003E-4</v>
      </c>
      <c r="O2">
        <f t="array" ref="O2:P6">LOGEST(N2:N10,M2:M10,TRUE, TRUE)</f>
        <v>1.1481192328409404</v>
      </c>
      <c r="P2">
        <v>4.6062953434554852E-114</v>
      </c>
      <c r="Q2" s="15">
        <v>1858</v>
      </c>
      <c r="R2">
        <v>4.6807800000000003E-4</v>
      </c>
      <c r="S2">
        <f t="array" ref="S2:T6">LOGEST(R2:R10,Q2:Q10,TRUE, TRUE)</f>
        <v>1.1765178705692143</v>
      </c>
      <c r="T2">
        <v>5.3269257828337151E-135</v>
      </c>
      <c r="U2" s="15">
        <v>1858</v>
      </c>
      <c r="V2">
        <v>4.6807800000000003E-4</v>
      </c>
      <c r="W2">
        <f t="array" ref="W2:X6">LOGEST(V2:V10,U2:U10,TRUE, TRUE)</f>
        <v>1.1545936503796221</v>
      </c>
      <c r="X2">
        <v>7.9463675589587709E-119</v>
      </c>
      <c r="Y2" s="15">
        <v>1858</v>
      </c>
      <c r="Z2">
        <v>4.6807800000000003E-4</v>
      </c>
      <c r="AA2">
        <f t="array" ref="AA2:AB6">LOGEST(Z2:Z10,Y2:Y10,TRUE, TRUE)</f>
        <v>1.155378372935348</v>
      </c>
      <c r="AB2">
        <v>2.2124720304691752E-119</v>
      </c>
      <c r="AC2" s="15">
        <v>1858</v>
      </c>
      <c r="AD2">
        <v>4.6807800000000003E-4</v>
      </c>
      <c r="AE2">
        <f t="array" ref="AE2:AF6">LOGEST(AD2:AD10,AC2:AC10,TRUE, TRUE)</f>
        <v>1.1554255500919051</v>
      </c>
      <c r="AF2">
        <v>2.0145328794174175E-119</v>
      </c>
      <c r="AG2" s="15">
        <v>1858</v>
      </c>
      <c r="AH2">
        <v>4.6807800000000003E-4</v>
      </c>
      <c r="AI2">
        <f t="array" ref="AI2:AJ6">LOGEST(AH2:AH10,AG2:AG10,TRUE, TRUE)</f>
        <v>1.1560440158200316</v>
      </c>
      <c r="AJ2">
        <v>7.3898648300196772E-120</v>
      </c>
      <c r="AK2" s="15">
        <v>1858</v>
      </c>
      <c r="AL2">
        <v>4.6807800000000003E-4</v>
      </c>
      <c r="AM2">
        <f t="array" ref="AM2:AN6">LOGEST(AL2:AL10,AK2:AK10,TRUE, TRUE)</f>
        <v>1.1547021970954496</v>
      </c>
      <c r="AN2">
        <v>6.3666344903259873E-119</v>
      </c>
      <c r="AO2" s="15">
        <v>1858</v>
      </c>
      <c r="AP2">
        <v>4.6807800000000003E-4</v>
      </c>
      <c r="AQ2">
        <f t="array" ref="AQ2:AR6">LOGEST(AP2:AP10,AO2:AO10,TRUE, TRUE)</f>
        <v>1.1542462841256047</v>
      </c>
      <c r="AR2">
        <v>1.3306249661830562E-118</v>
      </c>
      <c r="AS2" s="15">
        <v>1858</v>
      </c>
      <c r="AT2">
        <v>4.6807800000000003E-4</v>
      </c>
      <c r="AU2">
        <f t="array" ref="AU2:AV6">LOGEST(AT2:AT10,AS2:AS10,TRUE, TRUE)</f>
        <v>1.1459926947057972</v>
      </c>
      <c r="AV2">
        <v>1.0356911280055505E-112</v>
      </c>
    </row>
    <row r="3" spans="1:48" x14ac:dyDescent="0.25">
      <c r="B3">
        <v>0.13812515386386129</v>
      </c>
      <c r="C3" s="55">
        <v>0.86474083297828508</v>
      </c>
      <c r="D3">
        <v>44.752499694724541</v>
      </c>
      <c r="E3" s="15">
        <v>1866</v>
      </c>
      <c r="F3">
        <v>8.5358980000000001E-3</v>
      </c>
      <c r="G3">
        <v>1.6860312947173398E-2</v>
      </c>
      <c r="H3">
        <v>32.669422700298597</v>
      </c>
      <c r="I3" s="15">
        <v>1880</v>
      </c>
      <c r="J3">
        <v>39.497135419999999</v>
      </c>
      <c r="K3">
        <v>1.8857499825079192E-2</v>
      </c>
      <c r="L3">
        <v>36.702375480476867</v>
      </c>
      <c r="M3" s="15">
        <v>1880</v>
      </c>
      <c r="N3">
        <v>39.497135419999999</v>
      </c>
      <c r="O3">
        <v>2.064734077503854E-2</v>
      </c>
      <c r="P3">
        <v>40.168383071502653</v>
      </c>
      <c r="Q3" s="15">
        <v>1866</v>
      </c>
      <c r="R3">
        <v>8.5358980000000001E-3</v>
      </c>
      <c r="S3">
        <v>8.7184848212568684E-3</v>
      </c>
      <c r="T3">
        <v>16.948320140171688</v>
      </c>
      <c r="U3" s="15">
        <v>1866</v>
      </c>
      <c r="V3">
        <v>8.5358980000000001E-3</v>
      </c>
      <c r="W3">
        <v>1.8011594779235942E-2</v>
      </c>
      <c r="X3">
        <v>34.873391412289735</v>
      </c>
      <c r="Y3" s="15">
        <v>1866</v>
      </c>
      <c r="Z3">
        <v>8.5358980000000001E-3</v>
      </c>
      <c r="AA3">
        <v>1.8028165852494886E-2</v>
      </c>
      <c r="AB3">
        <v>34.889291025650081</v>
      </c>
      <c r="AC3" s="15">
        <v>1866</v>
      </c>
      <c r="AD3">
        <v>8.5358980000000001E-3</v>
      </c>
      <c r="AE3">
        <v>1.8175880131063804E-2</v>
      </c>
      <c r="AF3">
        <v>35.166970861023813</v>
      </c>
      <c r="AG3" s="15">
        <v>1866</v>
      </c>
      <c r="AH3">
        <v>8.5358980000000001E-3</v>
      </c>
      <c r="AI3">
        <v>1.8097146951848751E-2</v>
      </c>
      <c r="AJ3">
        <v>35.010554213982012</v>
      </c>
      <c r="AK3" s="15">
        <v>1866</v>
      </c>
      <c r="AL3">
        <v>8.5358980000000001E-3</v>
      </c>
      <c r="AM3">
        <v>1.8528097934976576E-2</v>
      </c>
      <c r="AN3">
        <v>35.833797527090155</v>
      </c>
      <c r="AO3" s="15">
        <v>1866</v>
      </c>
      <c r="AP3">
        <v>8.5358980000000001E-3</v>
      </c>
      <c r="AQ3">
        <v>1.8775083880044417E-2</v>
      </c>
      <c r="AR3">
        <v>36.298703213678174</v>
      </c>
      <c r="AS3" s="15">
        <v>1866</v>
      </c>
      <c r="AT3">
        <v>8.5358980000000001E-3</v>
      </c>
      <c r="AU3">
        <v>1.7362855419977754E-2</v>
      </c>
      <c r="AV3">
        <v>33.554549544215</v>
      </c>
    </row>
    <row r="4" spans="1:48" ht="15.75" thickBot="1" x14ac:dyDescent="0.3">
      <c r="B4">
        <v>0.16255911867401132</v>
      </c>
      <c r="C4" s="55">
        <v>0.98026215938967742</v>
      </c>
      <c r="D4">
        <v>347.64872466034245</v>
      </c>
      <c r="E4" s="15">
        <v>1880</v>
      </c>
      <c r="F4">
        <v>39.497135419999999</v>
      </c>
      <c r="G4">
        <v>0.90021407618172444</v>
      </c>
      <c r="H4">
        <v>2.466272497070515</v>
      </c>
      <c r="I4" s="15">
        <v>1951</v>
      </c>
      <c r="J4">
        <v>2270.6178239999999</v>
      </c>
      <c r="K4">
        <v>0.86507343537932824</v>
      </c>
      <c r="L4">
        <v>2.2664242854738443</v>
      </c>
      <c r="M4" s="15">
        <v>1951</v>
      </c>
      <c r="N4">
        <v>2270.6178239999999</v>
      </c>
      <c r="O4">
        <v>0.86474083297828508</v>
      </c>
      <c r="P4">
        <v>2.5936873573064623</v>
      </c>
      <c r="Q4" s="15">
        <v>1951</v>
      </c>
      <c r="R4">
        <v>2270.6178239999999</v>
      </c>
      <c r="S4">
        <v>0.98026215938967742</v>
      </c>
      <c r="T4">
        <v>1.1623483905570613</v>
      </c>
      <c r="U4" s="15">
        <v>1880</v>
      </c>
      <c r="V4">
        <v>39.497135419999999</v>
      </c>
      <c r="W4">
        <v>0.90098242868133593</v>
      </c>
      <c r="X4">
        <v>2.6214279624984793</v>
      </c>
      <c r="Y4" s="15">
        <v>1880</v>
      </c>
      <c r="Z4">
        <v>39.497135419999999</v>
      </c>
      <c r="AA4">
        <v>0.90165762741179134</v>
      </c>
      <c r="AB4">
        <v>2.6040560739357415</v>
      </c>
      <c r="AC4" s="15">
        <v>1880</v>
      </c>
      <c r="AD4">
        <v>39.497135419999999</v>
      </c>
      <c r="AE4">
        <v>0.90025175152708992</v>
      </c>
      <c r="AF4">
        <v>2.6119919544732206</v>
      </c>
      <c r="AG4" s="15">
        <v>1880</v>
      </c>
      <c r="AH4">
        <v>39.497135419999999</v>
      </c>
      <c r="AI4">
        <v>0.90168616600645057</v>
      </c>
      <c r="AJ4">
        <v>2.5931386648469217</v>
      </c>
      <c r="AK4" s="15">
        <v>1880</v>
      </c>
      <c r="AL4">
        <v>39.497135419999999</v>
      </c>
      <c r="AM4">
        <v>0.89594417750534439</v>
      </c>
      <c r="AN4">
        <v>2.6329608596899452</v>
      </c>
      <c r="AO4" s="15">
        <v>1880</v>
      </c>
      <c r="AP4">
        <v>39.497135419999999</v>
      </c>
      <c r="AQ4">
        <v>0.892924480079754</v>
      </c>
      <c r="AR4">
        <v>2.6362488034505001</v>
      </c>
      <c r="AS4" s="15">
        <v>1880</v>
      </c>
      <c r="AT4">
        <v>39.497135419999999</v>
      </c>
      <c r="AU4">
        <v>0.89795610941226778</v>
      </c>
      <c r="AV4">
        <v>2.3968288358313634</v>
      </c>
    </row>
    <row r="5" spans="1:48" ht="17.25" thickTop="1" thickBot="1" x14ac:dyDescent="0.3">
      <c r="B5">
        <v>0.14374846421819562</v>
      </c>
      <c r="C5" s="55">
        <v>0.90098242868133593</v>
      </c>
      <c r="D5">
        <v>63.694523272765323</v>
      </c>
      <c r="E5" s="15">
        <v>1951</v>
      </c>
      <c r="F5">
        <v>2270.6178239999999</v>
      </c>
      <c r="G5">
        <v>72.17162836082116</v>
      </c>
      <c r="H5">
        <v>8</v>
      </c>
      <c r="I5" s="15">
        <v>1959</v>
      </c>
      <c r="J5">
        <v>5193.400858</v>
      </c>
      <c r="K5" s="52">
        <v>44.880072835764977</v>
      </c>
      <c r="L5">
        <v>7</v>
      </c>
      <c r="M5" s="15">
        <v>1959</v>
      </c>
      <c r="N5">
        <v>5193.400858</v>
      </c>
      <c r="O5" s="52">
        <v>44.752499694724541</v>
      </c>
      <c r="P5">
        <v>7</v>
      </c>
      <c r="Q5" s="15">
        <v>1959</v>
      </c>
      <c r="R5">
        <v>5193.400858</v>
      </c>
      <c r="S5" s="52">
        <v>347.64872466034245</v>
      </c>
      <c r="T5">
        <v>7</v>
      </c>
      <c r="U5" s="15">
        <v>1959</v>
      </c>
      <c r="V5">
        <v>5193.400858</v>
      </c>
      <c r="W5" s="52">
        <v>63.694523272765323</v>
      </c>
      <c r="X5">
        <v>7</v>
      </c>
      <c r="Y5" s="15">
        <v>1951</v>
      </c>
      <c r="Z5">
        <v>2270.6178239999999</v>
      </c>
      <c r="AA5" s="52">
        <v>64.179897492520951</v>
      </c>
      <c r="AB5">
        <v>7</v>
      </c>
      <c r="AC5" s="15">
        <v>1951</v>
      </c>
      <c r="AD5">
        <v>2270.6178239999999</v>
      </c>
      <c r="AE5" s="52">
        <v>63.176670840501785</v>
      </c>
      <c r="AF5">
        <v>7</v>
      </c>
      <c r="AG5" s="15">
        <v>1951</v>
      </c>
      <c r="AH5">
        <v>2270.6178239999999</v>
      </c>
      <c r="AI5" s="52">
        <v>64.200559632933079</v>
      </c>
      <c r="AJ5">
        <v>7</v>
      </c>
      <c r="AK5" s="15">
        <v>1951</v>
      </c>
      <c r="AL5">
        <v>2270.6178239999999</v>
      </c>
      <c r="AM5" s="52">
        <v>60.271583965034964</v>
      </c>
      <c r="AN5">
        <v>7</v>
      </c>
      <c r="AO5" s="15">
        <v>1951</v>
      </c>
      <c r="AP5">
        <v>2270.6178239999999</v>
      </c>
      <c r="AQ5" s="52">
        <v>58.374419897413276</v>
      </c>
      <c r="AR5">
        <v>7</v>
      </c>
      <c r="AS5" s="15">
        <v>1951</v>
      </c>
      <c r="AT5">
        <v>2270.6178239999999</v>
      </c>
      <c r="AU5" s="52">
        <v>61.597933297944472</v>
      </c>
      <c r="AV5">
        <v>7</v>
      </c>
    </row>
    <row r="6" spans="1:48" ht="15.75" thickTop="1" x14ac:dyDescent="0.25">
      <c r="B6">
        <v>0.14442788594104944</v>
      </c>
      <c r="C6" s="55">
        <v>0.90165762741179134</v>
      </c>
      <c r="D6">
        <v>64.179897492520951</v>
      </c>
      <c r="E6" s="15">
        <v>1959</v>
      </c>
      <c r="F6">
        <v>5193.400858</v>
      </c>
      <c r="G6">
        <v>438.98393165587345</v>
      </c>
      <c r="H6">
        <v>48.66000023845146</v>
      </c>
      <c r="I6" s="15">
        <v>1963</v>
      </c>
      <c r="J6">
        <v>10567.762409999999</v>
      </c>
      <c r="K6">
        <v>230.53452952928637</v>
      </c>
      <c r="L6">
        <v>35.956753292499386</v>
      </c>
      <c r="M6" s="15">
        <v>1963</v>
      </c>
      <c r="N6">
        <v>10567.762409999999</v>
      </c>
      <c r="O6">
        <v>301.0596472900645</v>
      </c>
      <c r="P6">
        <v>47.090498752159654</v>
      </c>
      <c r="Q6" s="15">
        <v>1963</v>
      </c>
      <c r="R6">
        <v>10567.762409999999</v>
      </c>
      <c r="S6">
        <v>469.69212392281833</v>
      </c>
      <c r="T6">
        <v>9.4573764672141341</v>
      </c>
      <c r="U6" s="15">
        <v>1963</v>
      </c>
      <c r="V6">
        <v>10567.762409999999</v>
      </c>
      <c r="W6">
        <v>437.70141119830345</v>
      </c>
      <c r="X6">
        <v>48.103191937982508</v>
      </c>
      <c r="Y6" s="15">
        <v>1963</v>
      </c>
      <c r="Z6">
        <v>10567.762409999999</v>
      </c>
      <c r="AA6">
        <v>435.21081864913054</v>
      </c>
      <c r="AB6">
        <v>47.467756253411395</v>
      </c>
      <c r="AC6" s="15">
        <v>1959</v>
      </c>
      <c r="AD6">
        <v>5193.400858</v>
      </c>
      <c r="AE6">
        <v>431.02296128207468</v>
      </c>
      <c r="AF6">
        <v>47.75751379162984</v>
      </c>
      <c r="AG6" s="15">
        <v>1959</v>
      </c>
      <c r="AH6">
        <v>5193.400858</v>
      </c>
      <c r="AI6">
        <v>431.70819745282824</v>
      </c>
      <c r="AJ6">
        <v>47.070576945868531</v>
      </c>
      <c r="AK6" s="15">
        <v>1959</v>
      </c>
      <c r="AL6">
        <v>5193.400858</v>
      </c>
      <c r="AM6">
        <v>417.831724509992</v>
      </c>
      <c r="AN6">
        <v>48.527380220614504</v>
      </c>
      <c r="AO6" s="15">
        <v>1959</v>
      </c>
      <c r="AP6">
        <v>5193.400858</v>
      </c>
      <c r="AQ6">
        <v>405.69099602044338</v>
      </c>
      <c r="AR6">
        <v>48.64865427585935</v>
      </c>
      <c r="AS6" s="15">
        <v>1959</v>
      </c>
      <c r="AT6">
        <v>5193.400858</v>
      </c>
      <c r="AU6">
        <v>353.8670968794641</v>
      </c>
      <c r="AV6">
        <v>40.213519277909093</v>
      </c>
    </row>
    <row r="7" spans="1:48" x14ac:dyDescent="0.25">
      <c r="B7">
        <v>0.14446871775381687</v>
      </c>
      <c r="C7" s="55">
        <v>0.90025175152708992</v>
      </c>
      <c r="D7">
        <v>63.176670840501785</v>
      </c>
      <c r="E7" s="15">
        <v>1963</v>
      </c>
      <c r="F7">
        <v>10567.762409999999</v>
      </c>
      <c r="G7" t="s">
        <v>81</v>
      </c>
      <c r="H7">
        <f>TINV(0.0455,H5)</f>
        <v>2.3664194997430683</v>
      </c>
      <c r="I7" s="15">
        <v>1965</v>
      </c>
      <c r="J7">
        <v>10570.62614</v>
      </c>
      <c r="K7" t="s">
        <v>81</v>
      </c>
      <c r="L7">
        <f>TINV(0.0455,L5)</f>
        <v>2.428809082234241</v>
      </c>
      <c r="M7" s="15">
        <v>1965</v>
      </c>
      <c r="N7">
        <v>10570.62614</v>
      </c>
      <c r="O7" t="s">
        <v>81</v>
      </c>
      <c r="P7">
        <f>TINV(0.0455,P5)</f>
        <v>2.428809082234241</v>
      </c>
      <c r="Q7" s="15">
        <v>1965</v>
      </c>
      <c r="R7">
        <v>10570.62614</v>
      </c>
      <c r="S7" t="s">
        <v>81</v>
      </c>
      <c r="T7">
        <f>TINV(0.0455,T5)</f>
        <v>2.428809082234241</v>
      </c>
      <c r="U7" s="15">
        <v>1965</v>
      </c>
      <c r="V7">
        <v>10570.62614</v>
      </c>
      <c r="W7" t="s">
        <v>81</v>
      </c>
      <c r="X7">
        <f>TINV(0.0455,X5)</f>
        <v>2.428809082234241</v>
      </c>
      <c r="Y7" s="15">
        <v>1965</v>
      </c>
      <c r="Z7">
        <v>10570.62614</v>
      </c>
      <c r="AA7" t="s">
        <v>81</v>
      </c>
      <c r="AB7">
        <f>TINV(0.0455,AB5)</f>
        <v>2.428809082234241</v>
      </c>
      <c r="AC7" s="15">
        <v>1965</v>
      </c>
      <c r="AD7">
        <v>10570.62614</v>
      </c>
      <c r="AE7" t="s">
        <v>81</v>
      </c>
      <c r="AF7">
        <f>TINV(0.0455,AF5)</f>
        <v>2.428809082234241</v>
      </c>
      <c r="AG7" s="15">
        <v>1963</v>
      </c>
      <c r="AH7">
        <v>10567.762409999999</v>
      </c>
      <c r="AI7" t="s">
        <v>81</v>
      </c>
      <c r="AJ7">
        <f>TINV(0.0455,AJ5)</f>
        <v>2.428809082234241</v>
      </c>
      <c r="AK7" s="15">
        <v>1963</v>
      </c>
      <c r="AL7">
        <v>10567.762409999999</v>
      </c>
      <c r="AM7" t="s">
        <v>81</v>
      </c>
      <c r="AN7">
        <f>TINV(0.0455,AN5)</f>
        <v>2.428809082234241</v>
      </c>
      <c r="AO7" s="15">
        <v>1963</v>
      </c>
      <c r="AP7">
        <v>10567.762409999999</v>
      </c>
      <c r="AQ7" t="s">
        <v>81</v>
      </c>
      <c r="AR7">
        <f>TINV(0.0455,AR5)</f>
        <v>2.428809082234241</v>
      </c>
      <c r="AS7" s="15">
        <v>1963</v>
      </c>
      <c r="AT7">
        <v>10567.762409999999</v>
      </c>
    </row>
    <row r="8" spans="1:48" x14ac:dyDescent="0.25">
      <c r="B8">
        <v>0.14500384549419987</v>
      </c>
      <c r="C8" s="55">
        <v>0.90168616600645057</v>
      </c>
      <c r="D8">
        <v>64.200559632933079</v>
      </c>
      <c r="E8" s="15">
        <v>1965</v>
      </c>
      <c r="F8">
        <v>10570.62614</v>
      </c>
      <c r="G8" t="s">
        <v>82</v>
      </c>
      <c r="H8">
        <f>H7*G3</f>
        <v>3.9898573329961648E-2</v>
      </c>
      <c r="I8" s="15">
        <v>1970</v>
      </c>
      <c r="J8">
        <v>49910.241159999998</v>
      </c>
      <c r="K8" t="s">
        <v>82</v>
      </c>
      <c r="L8">
        <f>L7*K3</f>
        <v>4.5801266843382954E-2</v>
      </c>
      <c r="M8" s="15">
        <v>1970</v>
      </c>
      <c r="N8">
        <v>49910.241159999998</v>
      </c>
      <c r="O8" t="s">
        <v>82</v>
      </c>
      <c r="P8">
        <f>P7*O3</f>
        <v>5.0148448798398977E-2</v>
      </c>
      <c r="Q8" s="15">
        <v>1970</v>
      </c>
      <c r="R8">
        <v>49910.241159999998</v>
      </c>
      <c r="S8" t="s">
        <v>82</v>
      </c>
      <c r="T8">
        <f>T7*S3</f>
        <v>2.1175535117190055E-2</v>
      </c>
      <c r="U8" s="15">
        <v>1970</v>
      </c>
      <c r="V8">
        <v>49910.241159999998</v>
      </c>
      <c r="W8" t="s">
        <v>82</v>
      </c>
      <c r="X8">
        <f>X7*W3</f>
        <v>4.3746724985331095E-2</v>
      </c>
      <c r="Y8" s="15">
        <v>1970</v>
      </c>
      <c r="Z8">
        <v>49910.241159999998</v>
      </c>
      <c r="AA8" t="s">
        <v>82</v>
      </c>
      <c r="AB8">
        <f>AB7*AA3</f>
        <v>4.3786972958564783E-2</v>
      </c>
      <c r="AC8" s="15">
        <v>1970</v>
      </c>
      <c r="AD8">
        <v>49910.241159999998</v>
      </c>
      <c r="AE8" t="s">
        <v>82</v>
      </c>
      <c r="AF8">
        <f>AF7*AE3</f>
        <v>4.4145742739928655E-2</v>
      </c>
      <c r="AG8" s="15">
        <v>1970</v>
      </c>
      <c r="AH8">
        <v>49910.241159999998</v>
      </c>
      <c r="AI8" t="s">
        <v>82</v>
      </c>
      <c r="AJ8">
        <f>AJ7*AI3</f>
        <v>4.3954514879177953E-2</v>
      </c>
      <c r="AK8" s="15">
        <v>1965</v>
      </c>
      <c r="AL8">
        <v>10570.62614</v>
      </c>
      <c r="AM8" t="s">
        <v>82</v>
      </c>
      <c r="AN8">
        <f>AN7*AM3</f>
        <v>4.5001212540996594E-2</v>
      </c>
      <c r="AO8" s="15">
        <v>1965</v>
      </c>
      <c r="AP8">
        <v>10570.62614</v>
      </c>
      <c r="AQ8" t="s">
        <v>82</v>
      </c>
      <c r="AR8">
        <f>AR7*AQ3</f>
        <v>4.560109424756157E-2</v>
      </c>
      <c r="AS8" s="15">
        <v>1965</v>
      </c>
      <c r="AT8">
        <v>10570.62614</v>
      </c>
    </row>
    <row r="9" spans="1:48" x14ac:dyDescent="0.25">
      <c r="B9">
        <v>0.14384247271522393</v>
      </c>
      <c r="C9" s="55">
        <v>0.89594417750534439</v>
      </c>
      <c r="D9">
        <v>60.271583965034964</v>
      </c>
      <c r="E9" s="15">
        <v>1970</v>
      </c>
      <c r="F9">
        <v>49910.241159999998</v>
      </c>
      <c r="G9" t="s">
        <v>83</v>
      </c>
      <c r="H9">
        <f>G2+H8</f>
        <v>1.1938994309910131</v>
      </c>
      <c r="I9" s="15">
        <v>1976</v>
      </c>
      <c r="J9">
        <v>149645.3688</v>
      </c>
      <c r="K9" t="s">
        <v>83</v>
      </c>
      <c r="L9">
        <f>K2+L8</f>
        <v>1.1804592598692762</v>
      </c>
      <c r="M9" s="15">
        <v>1976</v>
      </c>
      <c r="N9">
        <v>149645.3688</v>
      </c>
      <c r="O9" t="s">
        <v>83</v>
      </c>
      <c r="P9">
        <f>O2+P8</f>
        <v>1.1982676816393394</v>
      </c>
      <c r="Q9" s="15">
        <v>1976</v>
      </c>
      <c r="R9">
        <v>149645.3688</v>
      </c>
      <c r="S9" t="s">
        <v>83</v>
      </c>
      <c r="T9">
        <f>S2+T8</f>
        <v>1.1976934056864044</v>
      </c>
      <c r="U9" s="15">
        <v>1976</v>
      </c>
      <c r="V9">
        <v>149645.3688</v>
      </c>
      <c r="W9" t="s">
        <v>83</v>
      </c>
      <c r="X9">
        <f>W2+X8</f>
        <v>1.1983403753649533</v>
      </c>
      <c r="Y9" s="15">
        <v>1976</v>
      </c>
      <c r="Z9">
        <v>149645.3688</v>
      </c>
      <c r="AA9" t="s">
        <v>83</v>
      </c>
      <c r="AB9">
        <f>AA2+AB8</f>
        <v>1.1991653458939127</v>
      </c>
      <c r="AC9" s="15">
        <v>1976</v>
      </c>
      <c r="AD9">
        <v>149645.3688</v>
      </c>
      <c r="AE9" t="s">
        <v>83</v>
      </c>
      <c r="AF9">
        <f>AE2+AF8</f>
        <v>1.1995712928318336</v>
      </c>
      <c r="AG9" s="15">
        <v>1976</v>
      </c>
      <c r="AH9">
        <v>149645.3688</v>
      </c>
      <c r="AI9" t="s">
        <v>83</v>
      </c>
      <c r="AJ9">
        <f>AI2+AJ8</f>
        <v>1.1999985306992096</v>
      </c>
      <c r="AK9" s="15">
        <v>1976</v>
      </c>
      <c r="AL9">
        <v>149645.3688</v>
      </c>
      <c r="AM9" t="s">
        <v>83</v>
      </c>
      <c r="AN9">
        <f>AM2+AN8</f>
        <v>1.1997034096364463</v>
      </c>
      <c r="AO9" s="15">
        <v>1970</v>
      </c>
      <c r="AP9">
        <v>49910.241159999998</v>
      </c>
      <c r="AQ9" t="s">
        <v>83</v>
      </c>
      <c r="AR9">
        <f>AQ2+AR8</f>
        <v>1.1998473783731662</v>
      </c>
      <c r="AS9" s="15">
        <v>1970</v>
      </c>
      <c r="AT9">
        <v>49910.241159999998</v>
      </c>
    </row>
    <row r="10" spans="1:48" x14ac:dyDescent="0.25">
      <c r="B10">
        <v>0.14344756310205758</v>
      </c>
      <c r="C10" s="55">
        <v>0.892924480079754</v>
      </c>
      <c r="D10">
        <v>58.374419897413276</v>
      </c>
      <c r="E10" s="15">
        <v>1976</v>
      </c>
      <c r="F10">
        <v>149645.3688</v>
      </c>
      <c r="G10" t="s">
        <v>84</v>
      </c>
      <c r="H10">
        <f>G2-H8</f>
        <v>1.1141022843310897</v>
      </c>
      <c r="I10" s="15">
        <v>1983</v>
      </c>
      <c r="J10">
        <v>6062432.6749999998</v>
      </c>
      <c r="K10" t="s">
        <v>84</v>
      </c>
      <c r="L10">
        <f>K2-L8</f>
        <v>1.0888567261825104</v>
      </c>
      <c r="M10" s="15">
        <v>1983</v>
      </c>
      <c r="N10">
        <v>6062432.6749999998</v>
      </c>
      <c r="O10" t="s">
        <v>84</v>
      </c>
      <c r="P10">
        <f>O2-P8</f>
        <v>1.0979707840425414</v>
      </c>
      <c r="Q10" s="15">
        <v>1983</v>
      </c>
      <c r="R10">
        <v>6062432.6749999998</v>
      </c>
      <c r="S10" t="s">
        <v>84</v>
      </c>
      <c r="T10">
        <f>S2-T8</f>
        <v>1.1553423354520242</v>
      </c>
      <c r="U10" s="15">
        <v>1983</v>
      </c>
      <c r="V10">
        <v>6062432.6749999998</v>
      </c>
      <c r="W10" t="s">
        <v>84</v>
      </c>
      <c r="X10">
        <f>W2-X8</f>
        <v>1.110846925394291</v>
      </c>
      <c r="Y10" s="15">
        <v>1983</v>
      </c>
      <c r="Z10">
        <v>6062432.6749999998</v>
      </c>
      <c r="AA10" t="s">
        <v>84</v>
      </c>
      <c r="AB10">
        <f>AA2-AB8</f>
        <v>1.1115913999767832</v>
      </c>
      <c r="AC10" s="15">
        <v>1983</v>
      </c>
      <c r="AD10">
        <v>6062432.6749999998</v>
      </c>
      <c r="AE10" t="s">
        <v>84</v>
      </c>
      <c r="AF10">
        <f>AE2-AF8</f>
        <v>1.1112798073519765</v>
      </c>
      <c r="AG10" s="15">
        <v>1983</v>
      </c>
      <c r="AH10">
        <v>6062432.6749999998</v>
      </c>
      <c r="AI10" t="s">
        <v>84</v>
      </c>
      <c r="AJ10">
        <f>AI2-AJ8</f>
        <v>1.1120895009408536</v>
      </c>
      <c r="AK10" s="15">
        <v>1983</v>
      </c>
      <c r="AL10">
        <v>6062432.6749999998</v>
      </c>
      <c r="AM10" t="s">
        <v>84</v>
      </c>
      <c r="AN10">
        <f>AM2-AN8</f>
        <v>1.109700984554453</v>
      </c>
      <c r="AO10" s="15">
        <v>1983</v>
      </c>
      <c r="AP10">
        <v>6062432.6749999998</v>
      </c>
      <c r="AQ10" t="s">
        <v>84</v>
      </c>
      <c r="AR10">
        <f>AQ2-AR8</f>
        <v>1.1086451898780432</v>
      </c>
      <c r="AS10" s="15">
        <v>1976</v>
      </c>
      <c r="AT10">
        <v>149645.3688</v>
      </c>
    </row>
    <row r="11" spans="1:48" x14ac:dyDescent="0.25">
      <c r="B11">
        <v>0.13627124366995877</v>
      </c>
      <c r="C11" s="55">
        <v>0.89795610941226778</v>
      </c>
      <c r="D11">
        <v>61.597933297944472</v>
      </c>
      <c r="E11" s="15">
        <v>1983</v>
      </c>
      <c r="F11">
        <v>6062432.6749999998</v>
      </c>
      <c r="G11" t="s">
        <v>85</v>
      </c>
      <c r="H11" s="56">
        <f>LN(G2)</f>
        <v>0.14323491129278193</v>
      </c>
      <c r="K11" t="s">
        <v>85</v>
      </c>
      <c r="L11" s="56">
        <f>LN(K2)</f>
        <v>0.12633127779455286</v>
      </c>
      <c r="O11" t="s">
        <v>85</v>
      </c>
      <c r="P11" s="56">
        <f>LN(O2)</f>
        <v>0.13812515386386129</v>
      </c>
      <c r="S11" t="s">
        <v>85</v>
      </c>
      <c r="T11" s="56">
        <f>LN(S2)</f>
        <v>0.16255911867401132</v>
      </c>
      <c r="W11" t="s">
        <v>85</v>
      </c>
      <c r="X11" s="56">
        <f>LN(W2)</f>
        <v>0.14374846421819562</v>
      </c>
      <c r="AA11" t="s">
        <v>85</v>
      </c>
      <c r="AB11" s="56">
        <f>LN(AA2)</f>
        <v>0.14442788594104944</v>
      </c>
      <c r="AE11" t="s">
        <v>85</v>
      </c>
      <c r="AF11" s="56">
        <f>LN(AE2)</f>
        <v>0.14446871775381687</v>
      </c>
      <c r="AI11" t="s">
        <v>85</v>
      </c>
      <c r="AJ11" s="56">
        <f>LN(AI2)</f>
        <v>0.14500384549419987</v>
      </c>
      <c r="AM11" t="s">
        <v>85</v>
      </c>
      <c r="AN11" s="56">
        <f>LN(AM2)</f>
        <v>0.14384247271522393</v>
      </c>
      <c r="AQ11" t="s">
        <v>85</v>
      </c>
      <c r="AR11" s="56">
        <f>LN(AQ2)</f>
        <v>0.14344756310205758</v>
      </c>
    </row>
    <row r="12" spans="1:48" x14ac:dyDescent="0.25">
      <c r="A12" t="s">
        <v>100</v>
      </c>
      <c r="B12" s="43">
        <f>AVERAGE(B2:B11)</f>
        <v>0.14282257432269271</v>
      </c>
      <c r="C12" s="43">
        <f>AVERAGE(C2:C11)</f>
        <v>0.90014791683713258</v>
      </c>
      <c r="D12" s="43">
        <f>AVERAGE(D2:D11)</f>
        <v>87.277688558994583</v>
      </c>
      <c r="E12" s="43">
        <f>AVERAGE(E2:E11)</f>
        <v>1937.1</v>
      </c>
      <c r="F12" s="43">
        <f>AVERAGE(F2:F11)</f>
        <v>629063.01983313961</v>
      </c>
      <c r="G12" t="s">
        <v>86</v>
      </c>
      <c r="H12" s="56">
        <f>LN(H9)</f>
        <v>0.17722478277223558</v>
      </c>
      <c r="K12" t="s">
        <v>86</v>
      </c>
      <c r="L12" s="56">
        <f>LN(L9)</f>
        <v>0.16590356603667117</v>
      </c>
      <c r="O12" t="s">
        <v>86</v>
      </c>
      <c r="P12" s="56">
        <f>LN(P9)</f>
        <v>0.18087691516766713</v>
      </c>
      <c r="S12" t="s">
        <v>86</v>
      </c>
      <c r="T12" s="56">
        <f>LN(T9)</f>
        <v>0.18039754514202685</v>
      </c>
      <c r="W12" t="s">
        <v>86</v>
      </c>
      <c r="X12" s="56">
        <f>LN(X9)</f>
        <v>0.18093757900915239</v>
      </c>
      <c r="AA12" t="s">
        <v>86</v>
      </c>
      <c r="AB12" s="56">
        <f>LN(AB9)</f>
        <v>0.18162576970184066</v>
      </c>
      <c r="AE12" t="s">
        <v>86</v>
      </c>
      <c r="AF12" s="56">
        <f>LN(AF9)</f>
        <v>0.1819642369893642</v>
      </c>
      <c r="AI12" t="s">
        <v>86</v>
      </c>
      <c r="AJ12" s="56">
        <f>LN(AJ9)</f>
        <v>0.18232033237587969</v>
      </c>
      <c r="AM12" t="s">
        <v>86</v>
      </c>
      <c r="AN12" s="56">
        <f>LN(AN9)</f>
        <v>0.18207436760893042</v>
      </c>
      <c r="AQ12" t="s">
        <v>86</v>
      </c>
      <c r="AR12" s="56">
        <f>LN(AR9)</f>
        <v>0.1821943640162681</v>
      </c>
    </row>
    <row r="13" spans="1:48" x14ac:dyDescent="0.25">
      <c r="A13" t="s">
        <v>101</v>
      </c>
      <c r="B13" s="43">
        <f>STDEV(B2:B11)</f>
        <v>9.0603689507573471E-3</v>
      </c>
      <c r="C13" s="43">
        <f>STDEV(C2:C11)</f>
        <v>3.1591452443873291E-2</v>
      </c>
      <c r="D13" s="43">
        <f>STDEV(D2:D11)</f>
        <v>91.788580126035058</v>
      </c>
      <c r="E13" s="43">
        <f>STDEV(E2:E11)</f>
        <v>48.758930805887587</v>
      </c>
      <c r="F13" s="43">
        <f>STDEV(F2:F11)</f>
        <v>1909654.634938674</v>
      </c>
      <c r="G13" t="s">
        <v>87</v>
      </c>
      <c r="H13" s="56">
        <f>LN(H10)</f>
        <v>0.1080489544634837</v>
      </c>
      <c r="K13" t="s">
        <v>87</v>
      </c>
      <c r="L13" s="56">
        <f>LN(L10)</f>
        <v>8.5128270724748586E-2</v>
      </c>
      <c r="O13" t="s">
        <v>87</v>
      </c>
      <c r="P13" s="56">
        <f>LN(P10)</f>
        <v>9.3463734393204545E-2</v>
      </c>
      <c r="S13" t="s">
        <v>87</v>
      </c>
      <c r="T13" s="56">
        <f>LN(T10)</f>
        <v>0.14439669438839159</v>
      </c>
      <c r="W13" t="s">
        <v>87</v>
      </c>
      <c r="X13" s="56">
        <f>LN(X10)</f>
        <v>0.10512272024159915</v>
      </c>
      <c r="AA13" t="s">
        <v>87</v>
      </c>
      <c r="AB13" s="56">
        <f>LN(AB10)</f>
        <v>0.10579268223950013</v>
      </c>
      <c r="AE13" t="s">
        <v>87</v>
      </c>
      <c r="AF13" s="56">
        <f>LN(AF10)</f>
        <v>0.10551233075011085</v>
      </c>
      <c r="AI13" t="s">
        <v>87</v>
      </c>
      <c r="AJ13" s="56">
        <f>LN(AJ10)</f>
        <v>0.10624067904713162</v>
      </c>
      <c r="AM13" t="s">
        <v>87</v>
      </c>
      <c r="AN13" s="56">
        <f>LN(AN10)</f>
        <v>0.10409059574977179</v>
      </c>
      <c r="AQ13" t="s">
        <v>87</v>
      </c>
      <c r="AR13" s="56">
        <f>LN(AR10)</f>
        <v>0.10313872018743012</v>
      </c>
    </row>
    <row r="14" spans="1:48" x14ac:dyDescent="0.25">
      <c r="A14" t="s">
        <v>102</v>
      </c>
      <c r="B14" s="43">
        <f>MIN(B2:B11)</f>
        <v>0.12633127779455286</v>
      </c>
      <c r="C14" s="43">
        <f>MIN(C2:C11)</f>
        <v>0.86474083297828508</v>
      </c>
      <c r="D14" s="43">
        <f>MIN(D2:D11)</f>
        <v>44.752499694724541</v>
      </c>
      <c r="E14" s="43">
        <f>MIN(E2:E11)</f>
        <v>1858</v>
      </c>
      <c r="F14" s="43">
        <f>MIN(F2:F11)</f>
        <v>4.6807800000000003E-4</v>
      </c>
      <c r="G14" t="s">
        <v>88</v>
      </c>
      <c r="H14" s="56">
        <f>H12-H11</f>
        <v>3.3989871479453648E-2</v>
      </c>
      <c r="K14" t="s">
        <v>88</v>
      </c>
      <c r="L14" s="56">
        <f>L12-L11</f>
        <v>3.9572288242118309E-2</v>
      </c>
      <c r="O14" t="s">
        <v>88</v>
      </c>
      <c r="P14" s="56">
        <f>P12-P11</f>
        <v>4.2751761303805841E-2</v>
      </c>
      <c r="S14" t="s">
        <v>88</v>
      </c>
      <c r="T14" s="56">
        <f>T12-T11</f>
        <v>1.7838426468015534E-2</v>
      </c>
      <c r="W14" t="s">
        <v>88</v>
      </c>
      <c r="X14" s="56">
        <f>X12-X11</f>
        <v>3.7189114790956768E-2</v>
      </c>
      <c r="AA14" t="s">
        <v>88</v>
      </c>
      <c r="AB14" s="56">
        <f>AB12-AB11</f>
        <v>3.7197883760791223E-2</v>
      </c>
      <c r="AE14" t="s">
        <v>88</v>
      </c>
      <c r="AF14" s="56">
        <f>AF12-AF11</f>
        <v>3.7495519235547337E-2</v>
      </c>
      <c r="AI14" t="s">
        <v>88</v>
      </c>
      <c r="AJ14" s="56">
        <f>AJ12-AJ11</f>
        <v>3.7316486881679822E-2</v>
      </c>
      <c r="AM14" t="s">
        <v>88</v>
      </c>
      <c r="AN14" s="56">
        <f>AN12-AN11</f>
        <v>3.8231894893706486E-2</v>
      </c>
      <c r="AQ14" t="s">
        <v>88</v>
      </c>
      <c r="AR14" s="56">
        <f>AR12-AR11</f>
        <v>3.8746800914210511E-2</v>
      </c>
    </row>
    <row r="15" spans="1:48" x14ac:dyDescent="0.25">
      <c r="A15" t="s">
        <v>103</v>
      </c>
      <c r="B15" s="43">
        <f>MAX(B2:B11)</f>
        <v>0.16255911867401132</v>
      </c>
      <c r="C15" s="43">
        <f>MAX(C2:C11)</f>
        <v>0.98026215938967742</v>
      </c>
      <c r="D15" s="43">
        <f>MAX(D2:D11)</f>
        <v>347.64872466034245</v>
      </c>
      <c r="E15" s="43">
        <f>MAX(E2:E11)</f>
        <v>1983</v>
      </c>
      <c r="F15" s="43">
        <f>MAX(F2:F11)</f>
        <v>6062432.6749999998</v>
      </c>
      <c r="G15" t="s">
        <v>89</v>
      </c>
      <c r="H15" s="56">
        <f>H11-H13</f>
        <v>3.5185956829298232E-2</v>
      </c>
      <c r="K15" t="s">
        <v>89</v>
      </c>
      <c r="L15" s="56">
        <f>L11-L13</f>
        <v>4.1203007069804273E-2</v>
      </c>
      <c r="O15" t="s">
        <v>89</v>
      </c>
      <c r="P15" s="56">
        <f>P11-P13</f>
        <v>4.4661419470656744E-2</v>
      </c>
      <c r="S15" t="s">
        <v>89</v>
      </c>
      <c r="T15" s="56">
        <f>T11-T13</f>
        <v>1.8162424285619733E-2</v>
      </c>
      <c r="W15" t="s">
        <v>89</v>
      </c>
      <c r="X15" s="56">
        <f>X11-X13</f>
        <v>3.8625743976596474E-2</v>
      </c>
      <c r="AA15" t="s">
        <v>89</v>
      </c>
      <c r="AB15" s="56">
        <f>AB11-AB13</f>
        <v>3.8635203701549312E-2</v>
      </c>
      <c r="AE15" t="s">
        <v>89</v>
      </c>
      <c r="AF15" s="56">
        <f>AF11-AF13</f>
        <v>3.8956387003706017E-2</v>
      </c>
      <c r="AI15" t="s">
        <v>89</v>
      </c>
      <c r="AJ15" s="56">
        <f>AJ11-AJ13</f>
        <v>3.8763166447068245E-2</v>
      </c>
      <c r="AM15" t="s">
        <v>89</v>
      </c>
      <c r="AN15" s="56">
        <f>AN11-AN13</f>
        <v>3.975187696545214E-2</v>
      </c>
      <c r="AQ15" t="s">
        <v>89</v>
      </c>
      <c r="AR15" s="56">
        <f>AR11-AR13</f>
        <v>4.0308842914627468E-2</v>
      </c>
    </row>
    <row r="16" spans="1:48" x14ac:dyDescent="0.25">
      <c r="A16" t="s">
        <v>104</v>
      </c>
      <c r="B16" s="43">
        <f>ABS(B15-B14)</f>
        <v>3.6227840879458462E-2</v>
      </c>
      <c r="C16" s="43">
        <f>ABS(C15-C14)</f>
        <v>0.11552132641139234</v>
      </c>
      <c r="D16" s="43">
        <f>ABS(D15-D14)</f>
        <v>302.89622496561793</v>
      </c>
      <c r="E16" s="43">
        <f>ABS(E15-E14)</f>
        <v>125</v>
      </c>
      <c r="F16" s="43">
        <f>ABS(F15-F14)</f>
        <v>6062432.6745319217</v>
      </c>
      <c r="G16" t="s">
        <v>90</v>
      </c>
      <c r="H16" s="57">
        <f>AVERAGE(H14:H15)</f>
        <v>3.458791415437594E-2</v>
      </c>
      <c r="K16" t="s">
        <v>90</v>
      </c>
      <c r="L16" s="57">
        <f>AVERAGE(L14:L15)</f>
        <v>4.0387647655961291E-2</v>
      </c>
      <c r="O16" t="s">
        <v>90</v>
      </c>
      <c r="P16" s="57">
        <f>AVERAGE(P14:P15)</f>
        <v>4.3706590387231292E-2</v>
      </c>
      <c r="S16" t="s">
        <v>90</v>
      </c>
      <c r="T16" s="57">
        <f>AVERAGE(T14:T15)</f>
        <v>1.8000425376817633E-2</v>
      </c>
      <c r="W16" t="s">
        <v>90</v>
      </c>
      <c r="X16" s="57">
        <f>AVERAGE(X14:X15)</f>
        <v>3.7907429383776621E-2</v>
      </c>
      <c r="AA16" t="s">
        <v>90</v>
      </c>
      <c r="AB16" s="57">
        <f>AVERAGE(AB14:AB15)</f>
        <v>3.7916543731170267E-2</v>
      </c>
      <c r="AE16" t="s">
        <v>90</v>
      </c>
      <c r="AF16" s="57">
        <f>AVERAGE(AF14:AF15)</f>
        <v>3.8225953119626677E-2</v>
      </c>
      <c r="AI16" t="s">
        <v>90</v>
      </c>
      <c r="AJ16" s="57">
        <f>AVERAGE(AJ14:AJ15)</f>
        <v>3.8039826664374034E-2</v>
      </c>
      <c r="AM16" t="s">
        <v>90</v>
      </c>
      <c r="AN16" s="57">
        <f>AVERAGE(AN14:AN15)</f>
        <v>3.8991885929579313E-2</v>
      </c>
      <c r="AQ16" t="s">
        <v>90</v>
      </c>
      <c r="AR16" s="57">
        <f>AVERAGE(AR14:AR15)</f>
        <v>3.952782191441899E-2</v>
      </c>
    </row>
    <row r="17" spans="1:44" x14ac:dyDescent="0.25">
      <c r="A17" t="s">
        <v>105</v>
      </c>
      <c r="B17" s="43">
        <f>COUNT(B2:B11)</f>
        <v>10</v>
      </c>
      <c r="G17" t="s">
        <v>91</v>
      </c>
      <c r="H17">
        <f>TINV(0.3173,H5)</f>
        <v>1.0665531354182853</v>
      </c>
      <c r="K17" t="s">
        <v>91</v>
      </c>
      <c r="L17">
        <f>TINV(0.3173,L5)</f>
        <v>1.0767385673224843</v>
      </c>
      <c r="O17" t="s">
        <v>91</v>
      </c>
      <c r="P17">
        <f>TINV(0.3173,P5)</f>
        <v>1.0767385673224843</v>
      </c>
      <c r="S17" t="s">
        <v>91</v>
      </c>
      <c r="T17">
        <f>TINV(0.3173,T5)</f>
        <v>1.0767385673224843</v>
      </c>
      <c r="W17" t="s">
        <v>91</v>
      </c>
      <c r="X17">
        <f>TINV(0.3173,X5)</f>
        <v>1.0767385673224843</v>
      </c>
      <c r="AA17" t="s">
        <v>91</v>
      </c>
      <c r="AB17">
        <f>TINV(0.3173,AB5)</f>
        <v>1.0767385673224843</v>
      </c>
      <c r="AE17" t="s">
        <v>91</v>
      </c>
      <c r="AF17">
        <f>TINV(0.3173,AF5)</f>
        <v>1.0767385673224843</v>
      </c>
      <c r="AI17" t="s">
        <v>91</v>
      </c>
      <c r="AJ17">
        <f>TINV(0.3173,AJ5)</f>
        <v>1.0767385673224843</v>
      </c>
      <c r="AM17" t="s">
        <v>91</v>
      </c>
      <c r="AN17">
        <f>TINV(0.3173,AN5)</f>
        <v>1.0767385673224843</v>
      </c>
      <c r="AQ17" t="s">
        <v>91</v>
      </c>
      <c r="AR17">
        <f>TINV(0.3173,AR5)</f>
        <v>1.0767385673224843</v>
      </c>
    </row>
    <row r="18" spans="1:44" x14ac:dyDescent="0.25">
      <c r="G18" t="s">
        <v>92</v>
      </c>
      <c r="H18">
        <f>H17*G3</f>
        <v>1.79824196379413E-2</v>
      </c>
      <c r="K18" t="s">
        <v>92</v>
      </c>
      <c r="L18">
        <f>L17*K3</f>
        <v>2.0304597344939768E-2</v>
      </c>
      <c r="O18" t="s">
        <v>92</v>
      </c>
      <c r="P18">
        <f>P17*O3</f>
        <v>2.223178812513411E-2</v>
      </c>
      <c r="S18" t="s">
        <v>92</v>
      </c>
      <c r="T18">
        <f>T17*S3</f>
        <v>9.3875288556629459E-3</v>
      </c>
      <c r="W18" t="s">
        <v>92</v>
      </c>
      <c r="X18">
        <f>X17*W3</f>
        <v>1.9393778757787646E-2</v>
      </c>
      <c r="AA18" t="s">
        <v>92</v>
      </c>
      <c r="AB18">
        <f>AB17*AA3</f>
        <v>1.9411621471467477E-2</v>
      </c>
      <c r="AE18" t="s">
        <v>92</v>
      </c>
      <c r="AF18">
        <f>AF17*AE3</f>
        <v>1.9570671132146847E-2</v>
      </c>
      <c r="AI18" t="s">
        <v>92</v>
      </c>
      <c r="AJ18">
        <f>AJ17*AI3</f>
        <v>1.9485896081558086E-2</v>
      </c>
      <c r="AM18" t="s">
        <v>92</v>
      </c>
      <c r="AN18">
        <f>AN17*AM3</f>
        <v>1.9949917625717357E-2</v>
      </c>
      <c r="AQ18" t="s">
        <v>92</v>
      </c>
      <c r="AR18">
        <f>AR17*AQ3</f>
        <v>2.0215856918358494E-2</v>
      </c>
    </row>
    <row r="19" spans="1:44" x14ac:dyDescent="0.25">
      <c r="G19" t="s">
        <v>93</v>
      </c>
      <c r="H19">
        <f>G2+H18</f>
        <v>1.1719832772989927</v>
      </c>
      <c r="K19" t="s">
        <v>93</v>
      </c>
      <c r="L19">
        <f>K2+L18</f>
        <v>1.1549625903708332</v>
      </c>
      <c r="O19" t="s">
        <v>93</v>
      </c>
      <c r="P19">
        <f>O2+P18</f>
        <v>1.1703510209660746</v>
      </c>
      <c r="S19" t="s">
        <v>93</v>
      </c>
      <c r="T19">
        <f>S2+T18</f>
        <v>1.1859053994248772</v>
      </c>
      <c r="W19" t="s">
        <v>93</v>
      </c>
      <c r="X19">
        <f>W2+X18</f>
        <v>1.1739874291374097</v>
      </c>
      <c r="AA19" t="s">
        <v>93</v>
      </c>
      <c r="AB19">
        <f>AA2+AB18</f>
        <v>1.1747899944068154</v>
      </c>
      <c r="AE19" t="s">
        <v>93</v>
      </c>
      <c r="AF19">
        <f>AE2+AF18</f>
        <v>1.1749962212240519</v>
      </c>
      <c r="AI19" t="s">
        <v>93</v>
      </c>
      <c r="AJ19">
        <f>AI2+AJ18</f>
        <v>1.1755299119015896</v>
      </c>
      <c r="AM19" t="s">
        <v>93</v>
      </c>
      <c r="AN19">
        <f>AM2+AN18</f>
        <v>1.174652114721167</v>
      </c>
      <c r="AQ19" t="s">
        <v>93</v>
      </c>
      <c r="AR19">
        <f>AQ2+AR18</f>
        <v>1.1744621410439633</v>
      </c>
    </row>
    <row r="20" spans="1:44" x14ac:dyDescent="0.25">
      <c r="G20" t="s">
        <v>94</v>
      </c>
      <c r="H20">
        <f>G2-H18</f>
        <v>1.1360184380231102</v>
      </c>
      <c r="K20" t="s">
        <v>94</v>
      </c>
      <c r="L20">
        <f>K2-L18</f>
        <v>1.1143533956809535</v>
      </c>
      <c r="O20" t="s">
        <v>94</v>
      </c>
      <c r="P20">
        <f>O2-P18</f>
        <v>1.1258874447158063</v>
      </c>
      <c r="S20" t="s">
        <v>94</v>
      </c>
      <c r="T20">
        <f>S2-T18</f>
        <v>1.1671303417135515</v>
      </c>
      <c r="W20" t="s">
        <v>94</v>
      </c>
      <c r="X20">
        <f>W2-X18</f>
        <v>1.1351998716218346</v>
      </c>
      <c r="AA20" t="s">
        <v>94</v>
      </c>
      <c r="AB20">
        <f>AA2-AB18</f>
        <v>1.1359667514638805</v>
      </c>
      <c r="AE20" t="s">
        <v>94</v>
      </c>
      <c r="AF20">
        <f>AE2-AF18</f>
        <v>1.1358548789597582</v>
      </c>
      <c r="AI20" t="s">
        <v>94</v>
      </c>
      <c r="AJ20">
        <f>AI2-AJ18</f>
        <v>1.1365581197384735</v>
      </c>
      <c r="AM20" t="s">
        <v>94</v>
      </c>
      <c r="AN20">
        <f>AM2-AN18</f>
        <v>1.1347522794697322</v>
      </c>
      <c r="AQ20" t="s">
        <v>94</v>
      </c>
      <c r="AR20">
        <f>AQ2-AR18</f>
        <v>1.1340304272072461</v>
      </c>
    </row>
    <row r="21" spans="1:44" x14ac:dyDescent="0.25">
      <c r="G21" t="s">
        <v>85</v>
      </c>
      <c r="H21" s="56">
        <f>LN(G2)</f>
        <v>0.14323491129278193</v>
      </c>
      <c r="K21" t="s">
        <v>85</v>
      </c>
      <c r="L21" s="56">
        <f>LN(K2)</f>
        <v>0.12633127779455286</v>
      </c>
      <c r="O21" t="s">
        <v>85</v>
      </c>
      <c r="P21" s="56">
        <f>LN(O2)</f>
        <v>0.13812515386386129</v>
      </c>
      <c r="S21" t="s">
        <v>85</v>
      </c>
      <c r="T21" s="56">
        <f>LN(S2)</f>
        <v>0.16255911867401132</v>
      </c>
      <c r="W21" t="s">
        <v>85</v>
      </c>
      <c r="X21" s="56">
        <f>LN(W2)</f>
        <v>0.14374846421819562</v>
      </c>
      <c r="AA21" t="s">
        <v>85</v>
      </c>
      <c r="AB21" s="56">
        <f>LN(AA2)</f>
        <v>0.14442788594104944</v>
      </c>
      <c r="AE21" t="s">
        <v>85</v>
      </c>
      <c r="AF21" s="56">
        <f>LN(AE2)</f>
        <v>0.14446871775381687</v>
      </c>
      <c r="AI21" t="s">
        <v>85</v>
      </c>
      <c r="AJ21" s="56">
        <f>LN(AI2)</f>
        <v>0.14500384549419987</v>
      </c>
      <c r="AM21" t="s">
        <v>85</v>
      </c>
      <c r="AN21" s="56">
        <f>LN(AM2)</f>
        <v>0.14384247271522393</v>
      </c>
      <c r="AQ21" t="s">
        <v>85</v>
      </c>
      <c r="AR21" s="56">
        <f>LN(AQ2)</f>
        <v>0.14344756310205758</v>
      </c>
    </row>
    <row r="22" spans="1:44" x14ac:dyDescent="0.25">
      <c r="G22" t="s">
        <v>95</v>
      </c>
      <c r="H22" s="56">
        <f>LN(H19)</f>
        <v>0.15869742253680674</v>
      </c>
      <c r="K22" t="s">
        <v>95</v>
      </c>
      <c r="L22" s="56">
        <f>LN(L19)</f>
        <v>0.14406795415989057</v>
      </c>
      <c r="O22" t="s">
        <v>95</v>
      </c>
      <c r="P22" s="56">
        <f>LN(P19)</f>
        <v>0.15730372173301013</v>
      </c>
      <c r="S22" t="s">
        <v>95</v>
      </c>
      <c r="T22" s="56">
        <f>LN(T19)</f>
        <v>0.17050653299694821</v>
      </c>
      <c r="W22" t="s">
        <v>95</v>
      </c>
      <c r="X22" s="56">
        <f>LN(X19)</f>
        <v>0.16040601362916418</v>
      </c>
      <c r="AA22" t="s">
        <v>95</v>
      </c>
      <c r="AB22" s="56">
        <f>LN(AB19)</f>
        <v>0.16108940345792816</v>
      </c>
      <c r="AE22" t="s">
        <v>95</v>
      </c>
      <c r="AF22" s="56">
        <f>LN(AF19)</f>
        <v>0.16126493161142072</v>
      </c>
      <c r="AI22" t="s">
        <v>95</v>
      </c>
      <c r="AJ22" s="56">
        <f>LN(AJ19)</f>
        <v>0.16171903478363184</v>
      </c>
      <c r="AM22" t="s">
        <v>95</v>
      </c>
      <c r="AN22" s="56">
        <f>LN(AN19)</f>
        <v>0.16097203118025341</v>
      </c>
      <c r="AQ22" t="s">
        <v>95</v>
      </c>
      <c r="AR22" s="56">
        <f>LN(AR19)</f>
        <v>0.16081029049254383</v>
      </c>
    </row>
    <row r="23" spans="1:44" x14ac:dyDescent="0.25">
      <c r="G23" t="s">
        <v>96</v>
      </c>
      <c r="H23" s="56">
        <f>LN(H20)</f>
        <v>0.12752955082139028</v>
      </c>
      <c r="K23" t="s">
        <v>96</v>
      </c>
      <c r="L23" s="56">
        <f>LN(L20)</f>
        <v>0.10827432250932724</v>
      </c>
      <c r="O23" t="s">
        <v>96</v>
      </c>
      <c r="P23" s="56">
        <f>LN(P20)</f>
        <v>0.11857156443321981</v>
      </c>
      <c r="S23" t="s">
        <v>96</v>
      </c>
      <c r="T23" s="56">
        <f>LN(T20)</f>
        <v>0.15454803662506095</v>
      </c>
      <c r="W23" t="s">
        <v>96</v>
      </c>
      <c r="X23" s="56">
        <f>LN(X20)</f>
        <v>0.12680873377510116</v>
      </c>
      <c r="AA23" t="s">
        <v>96</v>
      </c>
      <c r="AB23" s="56">
        <f>LN(AB20)</f>
        <v>0.12748405179307107</v>
      </c>
      <c r="AE23" t="s">
        <v>96</v>
      </c>
      <c r="AF23" s="56">
        <f>LN(AF20)</f>
        <v>0.12738556474398718</v>
      </c>
      <c r="AI23" t="s">
        <v>96</v>
      </c>
      <c r="AJ23" s="56">
        <f>LN(AJ20)</f>
        <v>0.12800450223604357</v>
      </c>
      <c r="AM23" t="s">
        <v>96</v>
      </c>
      <c r="AN23" s="56">
        <f>LN(AN20)</f>
        <v>0.1264143711382606</v>
      </c>
      <c r="AQ23" t="s">
        <v>96</v>
      </c>
      <c r="AR23" s="56">
        <f>LN(AR20)</f>
        <v>0.1257780366980169</v>
      </c>
    </row>
    <row r="24" spans="1:44" x14ac:dyDescent="0.25">
      <c r="G24" t="s">
        <v>97</v>
      </c>
      <c r="H24" s="56">
        <f>H22-H21</f>
        <v>1.5462511244024812E-2</v>
      </c>
      <c r="K24" t="s">
        <v>97</v>
      </c>
      <c r="L24" s="56">
        <f>L22-L21</f>
        <v>1.7736676365337711E-2</v>
      </c>
      <c r="O24" t="s">
        <v>97</v>
      </c>
      <c r="P24" s="56">
        <f>P22-P21</f>
        <v>1.9178567869148844E-2</v>
      </c>
      <c r="S24" t="s">
        <v>97</v>
      </c>
      <c r="T24" s="56">
        <f>T22-T21</f>
        <v>7.9474143229368854E-3</v>
      </c>
      <c r="W24" t="s">
        <v>97</v>
      </c>
      <c r="X24" s="56">
        <f>X22-X21</f>
        <v>1.6657549410968558E-2</v>
      </c>
      <c r="AA24" t="s">
        <v>97</v>
      </c>
      <c r="AB24" s="56">
        <f>AB22-AB21</f>
        <v>1.6661517516878721E-2</v>
      </c>
      <c r="AE24" t="s">
        <v>97</v>
      </c>
      <c r="AF24" s="56">
        <f>AF22-AF21</f>
        <v>1.6796213857603853E-2</v>
      </c>
      <c r="AI24" t="s">
        <v>97</v>
      </c>
      <c r="AJ24" s="56">
        <f>AJ22-AJ21</f>
        <v>1.671518928943197E-2</v>
      </c>
      <c r="AM24" t="s">
        <v>97</v>
      </c>
      <c r="AN24" s="56">
        <f>AN22-AN21</f>
        <v>1.7129558465029476E-2</v>
      </c>
      <c r="AQ24" t="s">
        <v>97</v>
      </c>
      <c r="AR24" s="56">
        <f>AR22-AR21</f>
        <v>1.7362727390486249E-2</v>
      </c>
    </row>
    <row r="25" spans="1:44" x14ac:dyDescent="0.25">
      <c r="G25" t="s">
        <v>98</v>
      </c>
      <c r="H25" s="56">
        <f>H21-H23</f>
        <v>1.5705360471391649E-2</v>
      </c>
      <c r="K25" t="s">
        <v>98</v>
      </c>
      <c r="L25" s="56">
        <f>L21-L23</f>
        <v>1.805695528522562E-2</v>
      </c>
      <c r="O25" t="s">
        <v>98</v>
      </c>
      <c r="P25" s="56">
        <f>P21-P23</f>
        <v>1.9553589430641477E-2</v>
      </c>
      <c r="S25" t="s">
        <v>98</v>
      </c>
      <c r="T25" s="56">
        <f>T21-T23</f>
        <v>8.0110820489503742E-3</v>
      </c>
      <c r="W25" t="s">
        <v>98</v>
      </c>
      <c r="X25" s="56">
        <f>X21-X23</f>
        <v>1.6939730443094464E-2</v>
      </c>
      <c r="AA25" t="s">
        <v>98</v>
      </c>
      <c r="AB25" s="56">
        <f>AB21-AB23</f>
        <v>1.6943834147978371E-2</v>
      </c>
      <c r="AE25" t="s">
        <v>98</v>
      </c>
      <c r="AF25" s="56">
        <f>AF21-AF23</f>
        <v>1.7083153009829682E-2</v>
      </c>
      <c r="AI25" t="s">
        <v>98</v>
      </c>
      <c r="AJ25" s="56">
        <f>AJ21-AJ23</f>
        <v>1.6999343258156302E-2</v>
      </c>
      <c r="AM25" t="s">
        <v>98</v>
      </c>
      <c r="AN25" s="56">
        <f>AN21-AN23</f>
        <v>1.742810157696334E-2</v>
      </c>
      <c r="AQ25" t="s">
        <v>98</v>
      </c>
      <c r="AR25" s="56">
        <f>AR21-AR23</f>
        <v>1.7669526404040681E-2</v>
      </c>
    </row>
    <row r="26" spans="1:44" x14ac:dyDescent="0.25">
      <c r="G26" t="s">
        <v>99</v>
      </c>
      <c r="H26" s="57">
        <f>AVERAGE(H24:H25)</f>
        <v>1.5583935857708231E-2</v>
      </c>
      <c r="K26" t="s">
        <v>99</v>
      </c>
      <c r="L26" s="57">
        <f>AVERAGE(L24:L25)</f>
        <v>1.7896815825281666E-2</v>
      </c>
      <c r="O26" t="s">
        <v>99</v>
      </c>
      <c r="P26" s="57">
        <f>AVERAGE(P24:P25)</f>
        <v>1.936607864989516E-2</v>
      </c>
      <c r="S26" t="s">
        <v>99</v>
      </c>
      <c r="T26" s="57">
        <f>AVERAGE(T24:T25)</f>
        <v>7.9792481859436298E-3</v>
      </c>
      <c r="W26" t="s">
        <v>99</v>
      </c>
      <c r="X26" s="57">
        <f>AVERAGE(X24:X25)</f>
        <v>1.6798639927031511E-2</v>
      </c>
      <c r="AA26" t="s">
        <v>99</v>
      </c>
      <c r="AB26" s="57">
        <f>AVERAGE(AB24:AB25)</f>
        <v>1.6802675832428546E-2</v>
      </c>
      <c r="AE26" t="s">
        <v>99</v>
      </c>
      <c r="AF26" s="57">
        <f>AVERAGE(AF24:AF25)</f>
        <v>1.6939683433716768E-2</v>
      </c>
      <c r="AI26" t="s">
        <v>99</v>
      </c>
      <c r="AJ26" s="57">
        <f>AVERAGE(AJ24:AJ25)</f>
        <v>1.6857266273794136E-2</v>
      </c>
      <c r="AM26" t="s">
        <v>99</v>
      </c>
      <c r="AN26" s="57">
        <f>AVERAGE(AN24:AN25)</f>
        <v>1.7278830020996408E-2</v>
      </c>
      <c r="AQ26" t="s">
        <v>99</v>
      </c>
      <c r="AR26" s="57">
        <f>AVERAGE(AR24:AR25)</f>
        <v>1.7516126897263465E-2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workbookViewId="0">
      <selection activeCell="F1" sqref="F1"/>
    </sheetView>
  </sheetViews>
  <sheetFormatPr defaultColWidth="11.42578125" defaultRowHeight="15" x14ac:dyDescent="0.25"/>
  <sheetData>
    <row r="1" spans="1:16" ht="17.25" thickTop="1" thickBot="1" x14ac:dyDescent="0.3">
      <c r="B1" s="43" t="s">
        <v>78</v>
      </c>
      <c r="C1" s="43" t="s">
        <v>79</v>
      </c>
      <c r="D1" s="43" t="s">
        <v>80</v>
      </c>
      <c r="E1" s="24" t="s">
        <v>77</v>
      </c>
      <c r="F1" s="43" t="s">
        <v>76</v>
      </c>
      <c r="G1" s="51">
        <f>LN(G2)</f>
        <v>0.52879973472651964</v>
      </c>
      <c r="H1" s="52">
        <f>G4</f>
        <v>1</v>
      </c>
      <c r="I1" s="15" t="s">
        <v>77</v>
      </c>
      <c r="J1" t="s">
        <v>76</v>
      </c>
      <c r="K1" s="53">
        <f>LN(K2)</f>
        <v>0</v>
      </c>
      <c r="L1" s="54">
        <f>K4</f>
        <v>1</v>
      </c>
      <c r="M1" s="15" t="s">
        <v>77</v>
      </c>
      <c r="N1" t="s">
        <v>76</v>
      </c>
      <c r="O1" s="53">
        <f>LN(O2)</f>
        <v>0</v>
      </c>
      <c r="P1" s="54">
        <f>O4</f>
        <v>1</v>
      </c>
    </row>
    <row r="2" spans="1:16" ht="15.75" thickTop="1" x14ac:dyDescent="0.25">
      <c r="B2">
        <v>0</v>
      </c>
      <c r="C2" s="55">
        <v>1</v>
      </c>
      <c r="D2" t="e">
        <v>#NUM!</v>
      </c>
      <c r="E2" s="15">
        <v>1976</v>
      </c>
      <c r="F2">
        <v>149645.3688</v>
      </c>
      <c r="G2">
        <f t="array" ref="G2:H6">LOGEST(F2:F3,E2:E3,TRUE, TRUE)</f>
        <v>1.6968943624491919</v>
      </c>
      <c r="H2">
        <v>0</v>
      </c>
      <c r="I2" s="15">
        <v>1983</v>
      </c>
      <c r="J2">
        <v>6062432.6749999998</v>
      </c>
      <c r="K2">
        <f t="array" ref="K2:L6">LOGEST(J2:J2,I2:I2,TRUE, TRUE)</f>
        <v>1</v>
      </c>
      <c r="L2">
        <v>6062432.6750000045</v>
      </c>
      <c r="M2" s="15">
        <v>1976</v>
      </c>
      <c r="N2">
        <v>149645.3688</v>
      </c>
      <c r="O2">
        <f t="array" ref="O2:P6">LOGEST(N2:N2,M2:M2,TRUE, TRUE)</f>
        <v>1</v>
      </c>
      <c r="P2">
        <v>149645.3688</v>
      </c>
    </row>
    <row r="3" spans="1:16" x14ac:dyDescent="0.25">
      <c r="B3">
        <v>0</v>
      </c>
      <c r="C3" s="55">
        <v>1</v>
      </c>
      <c r="D3" t="e">
        <v>#NUM!</v>
      </c>
      <c r="E3" s="15">
        <v>1983</v>
      </c>
      <c r="F3">
        <v>6062432.6749999998</v>
      </c>
      <c r="G3">
        <v>0</v>
      </c>
      <c r="H3">
        <v>0</v>
      </c>
      <c r="K3">
        <v>0</v>
      </c>
      <c r="L3">
        <v>0</v>
      </c>
      <c r="O3">
        <v>0</v>
      </c>
      <c r="P3">
        <v>0</v>
      </c>
    </row>
    <row r="4" spans="1:16" ht="15.75" thickBot="1" x14ac:dyDescent="0.3">
      <c r="A4" t="s">
        <v>100</v>
      </c>
      <c r="B4" s="43">
        <f>AVERAGE(B2:B3)</f>
        <v>0</v>
      </c>
      <c r="C4" s="43">
        <f>AVERAGE(C2:C3)</f>
        <v>1</v>
      </c>
      <c r="D4" s="43" t="e">
        <f>AVERAGE(D2:D3)</f>
        <v>#NUM!</v>
      </c>
      <c r="E4" s="43">
        <f>AVERAGE(E2:E3)</f>
        <v>1979.5</v>
      </c>
      <c r="F4" s="43">
        <f>AVERAGE(F2:F3)</f>
        <v>3106039.0219000001</v>
      </c>
      <c r="G4">
        <v>1</v>
      </c>
      <c r="H4">
        <v>0</v>
      </c>
      <c r="K4">
        <v>1</v>
      </c>
      <c r="L4">
        <v>0</v>
      </c>
      <c r="O4">
        <v>1</v>
      </c>
      <c r="P4">
        <v>0</v>
      </c>
    </row>
    <row r="5" spans="1:16" ht="17.25" thickTop="1" thickBot="1" x14ac:dyDescent="0.3">
      <c r="A5" t="s">
        <v>101</v>
      </c>
      <c r="B5" s="43">
        <f>STDEV(B2:B3)</f>
        <v>0</v>
      </c>
      <c r="C5" s="43">
        <f>STDEV(C2:C3)</f>
        <v>0</v>
      </c>
      <c r="D5" s="43" t="e">
        <f>STDEV(D2:D3)</f>
        <v>#NUM!</v>
      </c>
      <c r="E5" s="43">
        <f>STDEV(E2:E3)</f>
        <v>4.9497474683058327</v>
      </c>
      <c r="F5" s="43">
        <f>STDEV(F2:F3)</f>
        <v>4180971.9999277592</v>
      </c>
      <c r="G5" t="e">
        <v>#NUM!</v>
      </c>
      <c r="H5">
        <v>0</v>
      </c>
      <c r="K5" s="52" t="e">
        <v>#NUM!</v>
      </c>
      <c r="L5">
        <v>0</v>
      </c>
      <c r="O5" s="52" t="e">
        <v>#NUM!</v>
      </c>
      <c r="P5">
        <v>0</v>
      </c>
    </row>
    <row r="6" spans="1:16" ht="15.75" thickTop="1" x14ac:dyDescent="0.25">
      <c r="A6" t="s">
        <v>102</v>
      </c>
      <c r="B6" s="43">
        <f>MIN(B2:B3)</f>
        <v>0</v>
      </c>
      <c r="C6" s="43">
        <f>MIN(C2:C3)</f>
        <v>1</v>
      </c>
      <c r="D6" s="43" t="e">
        <f>MIN(D2:D3)</f>
        <v>#NUM!</v>
      </c>
      <c r="E6" s="43">
        <f>MIN(E2:E3)</f>
        <v>1976</v>
      </c>
      <c r="F6" s="43">
        <f>MIN(F2:F3)</f>
        <v>149645.3688</v>
      </c>
      <c r="G6">
        <v>6.8509144064475223</v>
      </c>
      <c r="H6">
        <v>0</v>
      </c>
      <c r="K6">
        <v>0</v>
      </c>
      <c r="L6">
        <v>0</v>
      </c>
      <c r="O6">
        <v>0</v>
      </c>
      <c r="P6">
        <v>0</v>
      </c>
    </row>
    <row r="7" spans="1:16" x14ac:dyDescent="0.25">
      <c r="A7" t="s">
        <v>103</v>
      </c>
      <c r="B7" s="43">
        <f>MAX(B2:B3)</f>
        <v>0</v>
      </c>
      <c r="C7" s="43">
        <f>MAX(C2:C3)</f>
        <v>1</v>
      </c>
      <c r="D7" s="43" t="e">
        <f>MAX(D2:D3)</f>
        <v>#NUM!</v>
      </c>
      <c r="E7" s="43">
        <f>MAX(E2:E3)</f>
        <v>1983</v>
      </c>
      <c r="F7" s="43">
        <f>MAX(F2:F3)</f>
        <v>6062432.6749999998</v>
      </c>
      <c r="G7" t="s">
        <v>81</v>
      </c>
      <c r="H7" t="e">
        <f>TINV(0.0455,H5)</f>
        <v>#NUM!</v>
      </c>
      <c r="K7" t="s">
        <v>81</v>
      </c>
      <c r="L7" t="e">
        <f>TINV(0.0455,L5)</f>
        <v>#NUM!</v>
      </c>
    </row>
    <row r="8" spans="1:16" x14ac:dyDescent="0.25">
      <c r="A8" t="s">
        <v>104</v>
      </c>
      <c r="B8" s="43">
        <f>ABS(B7-B6)</f>
        <v>0</v>
      </c>
      <c r="C8" s="43">
        <f>ABS(C7-C6)</f>
        <v>0</v>
      </c>
      <c r="D8" s="43" t="e">
        <f>ABS(D7-D6)</f>
        <v>#NUM!</v>
      </c>
      <c r="E8" s="43">
        <f>ABS(E7-E6)</f>
        <v>7</v>
      </c>
      <c r="F8" s="43">
        <f>ABS(F7-F6)</f>
        <v>5912787.3061999995</v>
      </c>
      <c r="G8" t="s">
        <v>82</v>
      </c>
      <c r="H8" t="e">
        <f>H7*G3</f>
        <v>#NUM!</v>
      </c>
      <c r="K8" t="s">
        <v>82</v>
      </c>
      <c r="L8" t="e">
        <f>L7*K3</f>
        <v>#NUM!</v>
      </c>
    </row>
    <row r="9" spans="1:16" x14ac:dyDescent="0.25">
      <c r="A9" t="s">
        <v>105</v>
      </c>
      <c r="B9" s="43">
        <f>COUNT(B2:B3)</f>
        <v>2</v>
      </c>
      <c r="G9" t="s">
        <v>83</v>
      </c>
      <c r="H9" t="e">
        <f>G2+H8</f>
        <v>#NUM!</v>
      </c>
      <c r="K9" t="s">
        <v>83</v>
      </c>
      <c r="L9" t="e">
        <f>K2+L8</f>
        <v>#NUM!</v>
      </c>
    </row>
    <row r="10" spans="1:16" x14ac:dyDescent="0.25">
      <c r="G10" t="s">
        <v>84</v>
      </c>
      <c r="H10" t="e">
        <f>G2-H8</f>
        <v>#NUM!</v>
      </c>
      <c r="K10" t="s">
        <v>84</v>
      </c>
      <c r="L10" t="e">
        <f>K2-L8</f>
        <v>#NUM!</v>
      </c>
    </row>
    <row r="11" spans="1:16" x14ac:dyDescent="0.25">
      <c r="G11" t="s">
        <v>85</v>
      </c>
      <c r="H11" s="56">
        <f>LN(G2)</f>
        <v>0.52879973472651964</v>
      </c>
      <c r="K11" t="s">
        <v>85</v>
      </c>
      <c r="L11" s="56">
        <f>LN(K2)</f>
        <v>0</v>
      </c>
    </row>
    <row r="12" spans="1:16" x14ac:dyDescent="0.25">
      <c r="G12" t="s">
        <v>86</v>
      </c>
      <c r="H12" s="56" t="e">
        <f>LN(H9)</f>
        <v>#NUM!</v>
      </c>
      <c r="K12" t="s">
        <v>86</v>
      </c>
      <c r="L12" s="56" t="e">
        <f>LN(L9)</f>
        <v>#NUM!</v>
      </c>
    </row>
    <row r="13" spans="1:16" x14ac:dyDescent="0.25">
      <c r="G13" t="s">
        <v>87</v>
      </c>
      <c r="H13" s="56" t="e">
        <f>LN(H10)</f>
        <v>#NUM!</v>
      </c>
      <c r="K13" t="s">
        <v>87</v>
      </c>
      <c r="L13" s="56" t="e">
        <f>LN(L10)</f>
        <v>#NUM!</v>
      </c>
    </row>
    <row r="14" spans="1:16" x14ac:dyDescent="0.25">
      <c r="G14" t="s">
        <v>88</v>
      </c>
      <c r="H14" s="56" t="e">
        <f>H12-H11</f>
        <v>#NUM!</v>
      </c>
      <c r="K14" t="s">
        <v>88</v>
      </c>
      <c r="L14" s="56" t="e">
        <f>L12-L11</f>
        <v>#NUM!</v>
      </c>
    </row>
    <row r="15" spans="1:16" x14ac:dyDescent="0.25">
      <c r="G15" t="s">
        <v>89</v>
      </c>
      <c r="H15" s="56" t="e">
        <f>H11-H13</f>
        <v>#NUM!</v>
      </c>
      <c r="K15" t="s">
        <v>89</v>
      </c>
      <c r="L15" s="56" t="e">
        <f>L11-L13</f>
        <v>#NUM!</v>
      </c>
    </row>
    <row r="16" spans="1:16" x14ac:dyDescent="0.25">
      <c r="G16" t="s">
        <v>90</v>
      </c>
      <c r="H16" s="57" t="e">
        <f>AVERAGE(H14:H15)</f>
        <v>#NUM!</v>
      </c>
      <c r="K16" t="s">
        <v>90</v>
      </c>
      <c r="L16" s="57" t="e">
        <f>AVERAGE(L14:L15)</f>
        <v>#NUM!</v>
      </c>
    </row>
    <row r="17" spans="7:12" x14ac:dyDescent="0.25">
      <c r="G17" t="s">
        <v>91</v>
      </c>
      <c r="H17" t="e">
        <f>TINV(0.3173,H5)</f>
        <v>#NUM!</v>
      </c>
      <c r="K17" t="s">
        <v>91</v>
      </c>
      <c r="L17" t="e">
        <f>TINV(0.3173,L5)</f>
        <v>#NUM!</v>
      </c>
    </row>
    <row r="18" spans="7:12" x14ac:dyDescent="0.25">
      <c r="G18" t="s">
        <v>92</v>
      </c>
      <c r="H18" t="e">
        <f>H17*G3</f>
        <v>#NUM!</v>
      </c>
      <c r="K18" t="s">
        <v>92</v>
      </c>
      <c r="L18" t="e">
        <f>L17*K3</f>
        <v>#NUM!</v>
      </c>
    </row>
    <row r="19" spans="7:12" x14ac:dyDescent="0.25">
      <c r="G19" t="s">
        <v>93</v>
      </c>
      <c r="H19" t="e">
        <f>G2+H18</f>
        <v>#NUM!</v>
      </c>
      <c r="K19" t="s">
        <v>93</v>
      </c>
      <c r="L19" t="e">
        <f>K2+L18</f>
        <v>#NUM!</v>
      </c>
    </row>
    <row r="20" spans="7:12" x14ac:dyDescent="0.25">
      <c r="G20" t="s">
        <v>94</v>
      </c>
      <c r="H20" t="e">
        <f>G2-H18</f>
        <v>#NUM!</v>
      </c>
      <c r="K20" t="s">
        <v>94</v>
      </c>
      <c r="L20" t="e">
        <f>K2-L18</f>
        <v>#NUM!</v>
      </c>
    </row>
    <row r="21" spans="7:12" x14ac:dyDescent="0.25">
      <c r="G21" t="s">
        <v>85</v>
      </c>
      <c r="H21" s="56">
        <f>LN(G2)</f>
        <v>0.52879973472651964</v>
      </c>
      <c r="K21" t="s">
        <v>85</v>
      </c>
      <c r="L21" s="56">
        <f>LN(K2)</f>
        <v>0</v>
      </c>
    </row>
    <row r="22" spans="7:12" x14ac:dyDescent="0.25">
      <c r="G22" t="s">
        <v>95</v>
      </c>
      <c r="H22" s="56" t="e">
        <f>LN(H19)</f>
        <v>#NUM!</v>
      </c>
      <c r="K22" t="s">
        <v>95</v>
      </c>
      <c r="L22" s="56" t="e">
        <f>LN(L19)</f>
        <v>#NUM!</v>
      </c>
    </row>
    <row r="23" spans="7:12" x14ac:dyDescent="0.25">
      <c r="G23" t="s">
        <v>96</v>
      </c>
      <c r="H23" s="56" t="e">
        <f>LN(H20)</f>
        <v>#NUM!</v>
      </c>
      <c r="K23" t="s">
        <v>96</v>
      </c>
      <c r="L23" s="56" t="e">
        <f>LN(L20)</f>
        <v>#NUM!</v>
      </c>
    </row>
    <row r="24" spans="7:12" x14ac:dyDescent="0.25">
      <c r="G24" t="s">
        <v>97</v>
      </c>
      <c r="H24" s="56" t="e">
        <f>H22-H21</f>
        <v>#NUM!</v>
      </c>
      <c r="K24" t="s">
        <v>97</v>
      </c>
      <c r="L24" s="56" t="e">
        <f>L22-L21</f>
        <v>#NUM!</v>
      </c>
    </row>
    <row r="25" spans="7:12" x14ac:dyDescent="0.25">
      <c r="G25" t="s">
        <v>98</v>
      </c>
      <c r="H25" s="56" t="e">
        <f>H21-H23</f>
        <v>#NUM!</v>
      </c>
      <c r="K25" t="s">
        <v>98</v>
      </c>
      <c r="L25" s="56" t="e">
        <f>L21-L23</f>
        <v>#NUM!</v>
      </c>
    </row>
    <row r="26" spans="7:12" x14ac:dyDescent="0.25">
      <c r="G26" t="s">
        <v>99</v>
      </c>
      <c r="H26" s="57" t="e">
        <f>AVERAGE(H24:H25)</f>
        <v>#NUM!</v>
      </c>
      <c r="K26" t="s">
        <v>99</v>
      </c>
      <c r="L26" s="57" t="e">
        <f>AVERAGE(L24:L25)</f>
        <v>#NUM!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6"/>
  <sheetViews>
    <sheetView workbookViewId="0">
      <selection activeCell="F1" sqref="F1"/>
    </sheetView>
  </sheetViews>
  <sheetFormatPr defaultColWidth="11.42578125" defaultRowHeight="15" x14ac:dyDescent="0.25"/>
  <sheetData>
    <row r="1" spans="1:48" ht="17.25" thickTop="1" thickBot="1" x14ac:dyDescent="0.3">
      <c r="B1" s="43" t="s">
        <v>78</v>
      </c>
      <c r="C1" s="43" t="s">
        <v>79</v>
      </c>
      <c r="D1" s="43" t="s">
        <v>80</v>
      </c>
      <c r="E1" s="24" t="s">
        <v>77</v>
      </c>
      <c r="F1" s="43" t="s">
        <v>76</v>
      </c>
      <c r="G1" s="53">
        <f>LN(G2)</f>
        <v>0.14323491129278193</v>
      </c>
      <c r="H1" s="54">
        <f>G4</f>
        <v>0.90021407618172444</v>
      </c>
      <c r="I1" s="15" t="s">
        <v>77</v>
      </c>
      <c r="J1" t="s">
        <v>76</v>
      </c>
      <c r="K1" s="53">
        <f>LN(K2)</f>
        <v>0.12633127779455286</v>
      </c>
      <c r="L1" s="54">
        <f>K4</f>
        <v>0.86507343537932824</v>
      </c>
      <c r="M1" s="15" t="s">
        <v>77</v>
      </c>
      <c r="N1" t="s">
        <v>76</v>
      </c>
      <c r="O1" s="53">
        <f>LN(O2)</f>
        <v>0.13812515386386129</v>
      </c>
      <c r="P1" s="54">
        <f>O4</f>
        <v>0.86474083297828508</v>
      </c>
      <c r="Q1" s="15" t="s">
        <v>77</v>
      </c>
      <c r="R1" t="s">
        <v>76</v>
      </c>
      <c r="S1" s="53">
        <f>LN(S2)</f>
        <v>0.16255911867401132</v>
      </c>
      <c r="T1" s="54">
        <f>S4</f>
        <v>0.98026215938967742</v>
      </c>
      <c r="U1" s="15" t="s">
        <v>77</v>
      </c>
      <c r="V1" t="s">
        <v>76</v>
      </c>
      <c r="W1" s="53">
        <f>LN(W2)</f>
        <v>0.14374846421819562</v>
      </c>
      <c r="X1" s="54">
        <f>W4</f>
        <v>0.90098242868133593</v>
      </c>
      <c r="Y1" s="15" t="s">
        <v>77</v>
      </c>
      <c r="Z1" t="s">
        <v>76</v>
      </c>
      <c r="AA1" s="53">
        <f>LN(AA2)</f>
        <v>0.14442788594104944</v>
      </c>
      <c r="AB1" s="54">
        <f>AA4</f>
        <v>0.90165762741179134</v>
      </c>
      <c r="AC1" s="15" t="s">
        <v>77</v>
      </c>
      <c r="AD1" t="s">
        <v>76</v>
      </c>
      <c r="AE1" s="53">
        <f>LN(AE2)</f>
        <v>0.14446871775381687</v>
      </c>
      <c r="AF1" s="54">
        <f>AE4</f>
        <v>0.90025175152708992</v>
      </c>
      <c r="AG1" s="15" t="s">
        <v>77</v>
      </c>
      <c r="AH1" t="s">
        <v>76</v>
      </c>
      <c r="AI1" s="53">
        <f>LN(AI2)</f>
        <v>0.14500384549419987</v>
      </c>
      <c r="AJ1" s="54">
        <f>AI4</f>
        <v>0.90168616600645057</v>
      </c>
      <c r="AK1" s="15" t="s">
        <v>77</v>
      </c>
      <c r="AL1" t="s">
        <v>76</v>
      </c>
      <c r="AM1" s="53">
        <f>LN(AM2)</f>
        <v>0.14384247271522393</v>
      </c>
      <c r="AN1" s="54">
        <f>AM4</f>
        <v>0.89594417750534439</v>
      </c>
      <c r="AO1" s="15" t="s">
        <v>77</v>
      </c>
      <c r="AP1" t="s">
        <v>76</v>
      </c>
      <c r="AQ1" s="53">
        <f>LN(AQ2)</f>
        <v>0.14344756310205758</v>
      </c>
      <c r="AR1" s="54">
        <f>AQ4</f>
        <v>0.892924480079754</v>
      </c>
      <c r="AS1" s="15" t="s">
        <v>77</v>
      </c>
      <c r="AT1" t="s">
        <v>76</v>
      </c>
      <c r="AU1" s="53">
        <f>LN(AU2)</f>
        <v>0.13627124366995877</v>
      </c>
      <c r="AV1" s="54">
        <f>AU4</f>
        <v>0.89795610941226778</v>
      </c>
    </row>
    <row r="2" spans="1:48" ht="15.75" thickTop="1" x14ac:dyDescent="0.25">
      <c r="B2">
        <v>0.12633127779455286</v>
      </c>
      <c r="C2" s="55">
        <v>0.86507343537932824</v>
      </c>
      <c r="D2">
        <v>44.880072835764977</v>
      </c>
      <c r="E2" s="15">
        <v>1858</v>
      </c>
      <c r="F2">
        <v>4.6807800000000003E-4</v>
      </c>
      <c r="G2">
        <f t="array" ref="G2:H6">LOGEST(F2:F11,E2:E11,TRUE, TRUE)</f>
        <v>1.1540008576610514</v>
      </c>
      <c r="H2">
        <v>1.9855176536368298E-118</v>
      </c>
      <c r="I2" s="15">
        <v>1866</v>
      </c>
      <c r="J2">
        <v>8.5358980000000001E-3</v>
      </c>
      <c r="K2">
        <f t="array" ref="K2:L6">LOGEST(J2:J10,I2:I10,TRUE, TRUE)</f>
        <v>1.1346579930258933</v>
      </c>
      <c r="L2">
        <v>5.2120204137822936E-104</v>
      </c>
      <c r="M2" s="15">
        <v>1858</v>
      </c>
      <c r="N2">
        <v>4.6807800000000003E-4</v>
      </c>
      <c r="O2">
        <f t="array" ref="O2:P6">LOGEST(N2:N10,M2:M10,TRUE, TRUE)</f>
        <v>1.1481192328409404</v>
      </c>
      <c r="P2">
        <v>4.6062953434554852E-114</v>
      </c>
      <c r="Q2" s="15">
        <v>1858</v>
      </c>
      <c r="R2">
        <v>4.6807800000000003E-4</v>
      </c>
      <c r="S2">
        <f t="array" ref="S2:T6">LOGEST(R2:R10,Q2:Q10,TRUE, TRUE)</f>
        <v>1.1765178705692143</v>
      </c>
      <c r="T2">
        <v>5.3269257828337151E-135</v>
      </c>
      <c r="U2" s="15">
        <v>1858</v>
      </c>
      <c r="V2">
        <v>4.6807800000000003E-4</v>
      </c>
      <c r="W2">
        <f t="array" ref="W2:X6">LOGEST(V2:V10,U2:U10,TRUE, TRUE)</f>
        <v>1.1545936503796221</v>
      </c>
      <c r="X2">
        <v>7.9463675589587709E-119</v>
      </c>
      <c r="Y2" s="15">
        <v>1858</v>
      </c>
      <c r="Z2">
        <v>4.6807800000000003E-4</v>
      </c>
      <c r="AA2">
        <f t="array" ref="AA2:AB6">LOGEST(Z2:Z10,Y2:Y10,TRUE, TRUE)</f>
        <v>1.155378372935348</v>
      </c>
      <c r="AB2">
        <v>2.2124720304691752E-119</v>
      </c>
      <c r="AC2" s="15">
        <v>1858</v>
      </c>
      <c r="AD2">
        <v>4.6807800000000003E-4</v>
      </c>
      <c r="AE2">
        <f t="array" ref="AE2:AF6">LOGEST(AD2:AD10,AC2:AC10,TRUE, TRUE)</f>
        <v>1.1554255500919051</v>
      </c>
      <c r="AF2">
        <v>2.0145328794174175E-119</v>
      </c>
      <c r="AG2" s="15">
        <v>1858</v>
      </c>
      <c r="AH2">
        <v>4.6807800000000003E-4</v>
      </c>
      <c r="AI2">
        <f t="array" ref="AI2:AJ6">LOGEST(AH2:AH10,AG2:AG10,TRUE, TRUE)</f>
        <v>1.1560440158200316</v>
      </c>
      <c r="AJ2">
        <v>7.3898648300196772E-120</v>
      </c>
      <c r="AK2" s="15">
        <v>1858</v>
      </c>
      <c r="AL2">
        <v>4.6807800000000003E-4</v>
      </c>
      <c r="AM2">
        <f t="array" ref="AM2:AN6">LOGEST(AL2:AL10,AK2:AK10,TRUE, TRUE)</f>
        <v>1.1547021970954496</v>
      </c>
      <c r="AN2">
        <v>6.3666344903259873E-119</v>
      </c>
      <c r="AO2" s="15">
        <v>1858</v>
      </c>
      <c r="AP2">
        <v>4.6807800000000003E-4</v>
      </c>
      <c r="AQ2">
        <f t="array" ref="AQ2:AR6">LOGEST(AP2:AP10,AO2:AO10,TRUE, TRUE)</f>
        <v>1.1542462841256047</v>
      </c>
      <c r="AR2">
        <v>1.3306249661830562E-118</v>
      </c>
      <c r="AS2" s="15">
        <v>1858</v>
      </c>
      <c r="AT2">
        <v>4.6807800000000003E-4</v>
      </c>
      <c r="AU2">
        <f t="array" ref="AU2:AV6">LOGEST(AT2:AT10,AS2:AS10,TRUE, TRUE)</f>
        <v>1.1459926947057972</v>
      </c>
      <c r="AV2">
        <v>1.0356911280055505E-112</v>
      </c>
    </row>
    <row r="3" spans="1:48" x14ac:dyDescent="0.25">
      <c r="B3">
        <v>0.13812515386386129</v>
      </c>
      <c r="C3" s="55">
        <v>0.86474083297828508</v>
      </c>
      <c r="D3">
        <v>44.752499694724541</v>
      </c>
      <c r="E3" s="15">
        <v>1866</v>
      </c>
      <c r="F3">
        <v>8.5358980000000001E-3</v>
      </c>
      <c r="G3">
        <v>1.6860312947173398E-2</v>
      </c>
      <c r="H3">
        <v>32.669422700298597</v>
      </c>
      <c r="I3" s="15">
        <v>1880</v>
      </c>
      <c r="J3">
        <v>39.497135419999999</v>
      </c>
      <c r="K3">
        <v>1.8857499825079192E-2</v>
      </c>
      <c r="L3">
        <v>36.702375480476867</v>
      </c>
      <c r="M3" s="15">
        <v>1880</v>
      </c>
      <c r="N3">
        <v>39.497135419999999</v>
      </c>
      <c r="O3">
        <v>2.064734077503854E-2</v>
      </c>
      <c r="P3">
        <v>40.168383071502653</v>
      </c>
      <c r="Q3" s="15">
        <v>1866</v>
      </c>
      <c r="R3">
        <v>8.5358980000000001E-3</v>
      </c>
      <c r="S3">
        <v>8.7184848212568684E-3</v>
      </c>
      <c r="T3">
        <v>16.948320140171688</v>
      </c>
      <c r="U3" s="15">
        <v>1866</v>
      </c>
      <c r="V3">
        <v>8.5358980000000001E-3</v>
      </c>
      <c r="W3">
        <v>1.8011594779235942E-2</v>
      </c>
      <c r="X3">
        <v>34.873391412289735</v>
      </c>
      <c r="Y3" s="15">
        <v>1866</v>
      </c>
      <c r="Z3">
        <v>8.5358980000000001E-3</v>
      </c>
      <c r="AA3">
        <v>1.8028165852494886E-2</v>
      </c>
      <c r="AB3">
        <v>34.889291025650081</v>
      </c>
      <c r="AC3" s="15">
        <v>1866</v>
      </c>
      <c r="AD3">
        <v>8.5358980000000001E-3</v>
      </c>
      <c r="AE3">
        <v>1.8175880131063804E-2</v>
      </c>
      <c r="AF3">
        <v>35.166970861023813</v>
      </c>
      <c r="AG3" s="15">
        <v>1866</v>
      </c>
      <c r="AH3">
        <v>8.5358980000000001E-3</v>
      </c>
      <c r="AI3">
        <v>1.8097146951848751E-2</v>
      </c>
      <c r="AJ3">
        <v>35.010554213982012</v>
      </c>
      <c r="AK3" s="15">
        <v>1866</v>
      </c>
      <c r="AL3">
        <v>8.5358980000000001E-3</v>
      </c>
      <c r="AM3">
        <v>1.8528097934976576E-2</v>
      </c>
      <c r="AN3">
        <v>35.833797527090155</v>
      </c>
      <c r="AO3" s="15">
        <v>1866</v>
      </c>
      <c r="AP3">
        <v>8.5358980000000001E-3</v>
      </c>
      <c r="AQ3">
        <v>1.8775083880044417E-2</v>
      </c>
      <c r="AR3">
        <v>36.298703213678174</v>
      </c>
      <c r="AS3" s="15">
        <v>1866</v>
      </c>
      <c r="AT3">
        <v>8.5358980000000001E-3</v>
      </c>
      <c r="AU3">
        <v>1.7362855419977754E-2</v>
      </c>
      <c r="AV3">
        <v>33.554549544215</v>
      </c>
    </row>
    <row r="4" spans="1:48" ht="15.75" thickBot="1" x14ac:dyDescent="0.3">
      <c r="B4">
        <v>0.16255911867401132</v>
      </c>
      <c r="C4" s="55">
        <v>0.98026215938967742</v>
      </c>
      <c r="D4">
        <v>347.64872466034245</v>
      </c>
      <c r="E4" s="15">
        <v>1880</v>
      </c>
      <c r="F4">
        <v>39.497135419999999</v>
      </c>
      <c r="G4">
        <v>0.90021407618172444</v>
      </c>
      <c r="H4">
        <v>2.466272497070515</v>
      </c>
      <c r="I4" s="15">
        <v>1951</v>
      </c>
      <c r="J4">
        <v>2270.6178239999999</v>
      </c>
      <c r="K4">
        <v>0.86507343537932824</v>
      </c>
      <c r="L4">
        <v>2.2664242854738443</v>
      </c>
      <c r="M4" s="15">
        <v>1951</v>
      </c>
      <c r="N4">
        <v>2270.6178239999999</v>
      </c>
      <c r="O4">
        <v>0.86474083297828508</v>
      </c>
      <c r="P4">
        <v>2.5936873573064623</v>
      </c>
      <c r="Q4" s="15">
        <v>1951</v>
      </c>
      <c r="R4">
        <v>2270.6178239999999</v>
      </c>
      <c r="S4">
        <v>0.98026215938967742</v>
      </c>
      <c r="T4">
        <v>1.1623483905570613</v>
      </c>
      <c r="U4" s="15">
        <v>1880</v>
      </c>
      <c r="V4">
        <v>39.497135419999999</v>
      </c>
      <c r="W4">
        <v>0.90098242868133593</v>
      </c>
      <c r="X4">
        <v>2.6214279624984793</v>
      </c>
      <c r="Y4" s="15">
        <v>1880</v>
      </c>
      <c r="Z4">
        <v>39.497135419999999</v>
      </c>
      <c r="AA4">
        <v>0.90165762741179134</v>
      </c>
      <c r="AB4">
        <v>2.6040560739357415</v>
      </c>
      <c r="AC4" s="15">
        <v>1880</v>
      </c>
      <c r="AD4">
        <v>39.497135419999999</v>
      </c>
      <c r="AE4">
        <v>0.90025175152708992</v>
      </c>
      <c r="AF4">
        <v>2.6119919544732206</v>
      </c>
      <c r="AG4" s="15">
        <v>1880</v>
      </c>
      <c r="AH4">
        <v>39.497135419999999</v>
      </c>
      <c r="AI4">
        <v>0.90168616600645057</v>
      </c>
      <c r="AJ4">
        <v>2.5931386648469217</v>
      </c>
      <c r="AK4" s="15">
        <v>1880</v>
      </c>
      <c r="AL4">
        <v>39.497135419999999</v>
      </c>
      <c r="AM4">
        <v>0.89594417750534439</v>
      </c>
      <c r="AN4">
        <v>2.6329608596899452</v>
      </c>
      <c r="AO4" s="15">
        <v>1880</v>
      </c>
      <c r="AP4">
        <v>39.497135419999999</v>
      </c>
      <c r="AQ4">
        <v>0.892924480079754</v>
      </c>
      <c r="AR4">
        <v>2.6362488034505001</v>
      </c>
      <c r="AS4" s="15">
        <v>1880</v>
      </c>
      <c r="AT4">
        <v>39.497135419999999</v>
      </c>
      <c r="AU4">
        <v>0.89795610941226778</v>
      </c>
      <c r="AV4">
        <v>2.3968288358313634</v>
      </c>
    </row>
    <row r="5" spans="1:48" ht="17.25" thickTop="1" thickBot="1" x14ac:dyDescent="0.3">
      <c r="B5">
        <v>0.14374846421819562</v>
      </c>
      <c r="C5" s="55">
        <v>0.90098242868133593</v>
      </c>
      <c r="D5">
        <v>63.694523272765323</v>
      </c>
      <c r="E5" s="15">
        <v>1951</v>
      </c>
      <c r="F5">
        <v>2270.6178239999999</v>
      </c>
      <c r="G5">
        <v>72.17162836082116</v>
      </c>
      <c r="H5">
        <v>8</v>
      </c>
      <c r="I5" s="15">
        <v>1959</v>
      </c>
      <c r="J5">
        <v>5193.400858</v>
      </c>
      <c r="K5" s="52">
        <v>44.880072835764977</v>
      </c>
      <c r="L5">
        <v>7</v>
      </c>
      <c r="M5" s="15">
        <v>1959</v>
      </c>
      <c r="N5">
        <v>5193.400858</v>
      </c>
      <c r="O5" s="52">
        <v>44.752499694724541</v>
      </c>
      <c r="P5">
        <v>7</v>
      </c>
      <c r="Q5" s="15">
        <v>1959</v>
      </c>
      <c r="R5">
        <v>5193.400858</v>
      </c>
      <c r="S5" s="52">
        <v>347.64872466034245</v>
      </c>
      <c r="T5">
        <v>7</v>
      </c>
      <c r="U5" s="15">
        <v>1959</v>
      </c>
      <c r="V5">
        <v>5193.400858</v>
      </c>
      <c r="W5" s="52">
        <v>63.694523272765323</v>
      </c>
      <c r="X5">
        <v>7</v>
      </c>
      <c r="Y5" s="15">
        <v>1951</v>
      </c>
      <c r="Z5">
        <v>2270.6178239999999</v>
      </c>
      <c r="AA5" s="52">
        <v>64.179897492520951</v>
      </c>
      <c r="AB5">
        <v>7</v>
      </c>
      <c r="AC5" s="15">
        <v>1951</v>
      </c>
      <c r="AD5">
        <v>2270.6178239999999</v>
      </c>
      <c r="AE5" s="52">
        <v>63.176670840501785</v>
      </c>
      <c r="AF5">
        <v>7</v>
      </c>
      <c r="AG5" s="15">
        <v>1951</v>
      </c>
      <c r="AH5">
        <v>2270.6178239999999</v>
      </c>
      <c r="AI5" s="52">
        <v>64.200559632933079</v>
      </c>
      <c r="AJ5">
        <v>7</v>
      </c>
      <c r="AK5" s="15">
        <v>1951</v>
      </c>
      <c r="AL5">
        <v>2270.6178239999999</v>
      </c>
      <c r="AM5" s="52">
        <v>60.271583965034964</v>
      </c>
      <c r="AN5">
        <v>7</v>
      </c>
      <c r="AO5" s="15">
        <v>1951</v>
      </c>
      <c r="AP5">
        <v>2270.6178239999999</v>
      </c>
      <c r="AQ5" s="52">
        <v>58.374419897413276</v>
      </c>
      <c r="AR5">
        <v>7</v>
      </c>
      <c r="AS5" s="15">
        <v>1951</v>
      </c>
      <c r="AT5">
        <v>2270.6178239999999</v>
      </c>
      <c r="AU5" s="52">
        <v>61.597933297944472</v>
      </c>
      <c r="AV5">
        <v>7</v>
      </c>
    </row>
    <row r="6" spans="1:48" ht="15.75" thickTop="1" x14ac:dyDescent="0.25">
      <c r="B6">
        <v>0.14442788594104944</v>
      </c>
      <c r="C6" s="55">
        <v>0.90165762741179134</v>
      </c>
      <c r="D6">
        <v>64.179897492520951</v>
      </c>
      <c r="E6" s="15">
        <v>1959</v>
      </c>
      <c r="F6">
        <v>5193.400858</v>
      </c>
      <c r="G6">
        <v>438.98393165587345</v>
      </c>
      <c r="H6">
        <v>48.66000023845146</v>
      </c>
      <c r="I6" s="15">
        <v>1963</v>
      </c>
      <c r="J6">
        <v>10567.762409999999</v>
      </c>
      <c r="K6">
        <v>230.53452952928637</v>
      </c>
      <c r="L6">
        <v>35.956753292499386</v>
      </c>
      <c r="M6" s="15">
        <v>1963</v>
      </c>
      <c r="N6">
        <v>10567.762409999999</v>
      </c>
      <c r="O6">
        <v>301.0596472900645</v>
      </c>
      <c r="P6">
        <v>47.090498752159654</v>
      </c>
      <c r="Q6" s="15">
        <v>1963</v>
      </c>
      <c r="R6">
        <v>10567.762409999999</v>
      </c>
      <c r="S6">
        <v>469.69212392281833</v>
      </c>
      <c r="T6">
        <v>9.4573764672141341</v>
      </c>
      <c r="U6" s="15">
        <v>1963</v>
      </c>
      <c r="V6">
        <v>10567.762409999999</v>
      </c>
      <c r="W6">
        <v>437.70141119830345</v>
      </c>
      <c r="X6">
        <v>48.103191937982508</v>
      </c>
      <c r="Y6" s="15">
        <v>1963</v>
      </c>
      <c r="Z6">
        <v>10567.762409999999</v>
      </c>
      <c r="AA6">
        <v>435.21081864913054</v>
      </c>
      <c r="AB6">
        <v>47.467756253411395</v>
      </c>
      <c r="AC6" s="15">
        <v>1959</v>
      </c>
      <c r="AD6">
        <v>5193.400858</v>
      </c>
      <c r="AE6">
        <v>431.02296128207468</v>
      </c>
      <c r="AF6">
        <v>47.75751379162984</v>
      </c>
      <c r="AG6" s="15">
        <v>1959</v>
      </c>
      <c r="AH6">
        <v>5193.400858</v>
      </c>
      <c r="AI6">
        <v>431.70819745282824</v>
      </c>
      <c r="AJ6">
        <v>47.070576945868531</v>
      </c>
      <c r="AK6" s="15">
        <v>1959</v>
      </c>
      <c r="AL6">
        <v>5193.400858</v>
      </c>
      <c r="AM6">
        <v>417.831724509992</v>
      </c>
      <c r="AN6">
        <v>48.527380220614504</v>
      </c>
      <c r="AO6" s="15">
        <v>1959</v>
      </c>
      <c r="AP6">
        <v>5193.400858</v>
      </c>
      <c r="AQ6">
        <v>405.69099602044338</v>
      </c>
      <c r="AR6">
        <v>48.64865427585935</v>
      </c>
      <c r="AS6" s="15">
        <v>1959</v>
      </c>
      <c r="AT6">
        <v>5193.400858</v>
      </c>
      <c r="AU6">
        <v>353.8670968794641</v>
      </c>
      <c r="AV6">
        <v>40.213519277909093</v>
      </c>
    </row>
    <row r="7" spans="1:48" x14ac:dyDescent="0.25">
      <c r="B7">
        <v>0.14446871775381687</v>
      </c>
      <c r="C7" s="55">
        <v>0.90025175152708992</v>
      </c>
      <c r="D7">
        <v>63.176670840501785</v>
      </c>
      <c r="E7" s="15">
        <v>1963</v>
      </c>
      <c r="F7">
        <v>10567.762409999999</v>
      </c>
      <c r="G7" t="s">
        <v>81</v>
      </c>
      <c r="H7">
        <f>TINV(0.0455,H5)</f>
        <v>2.3664194997430683</v>
      </c>
      <c r="I7" s="15">
        <v>1965</v>
      </c>
      <c r="J7">
        <v>10570.62614</v>
      </c>
      <c r="K7" t="s">
        <v>81</v>
      </c>
      <c r="L7">
        <f>TINV(0.0455,L5)</f>
        <v>2.428809082234241</v>
      </c>
      <c r="M7" s="15">
        <v>1965</v>
      </c>
      <c r="N7">
        <v>10570.62614</v>
      </c>
      <c r="O7" t="s">
        <v>81</v>
      </c>
      <c r="P7">
        <f>TINV(0.0455,P5)</f>
        <v>2.428809082234241</v>
      </c>
      <c r="Q7" s="15">
        <v>1965</v>
      </c>
      <c r="R7">
        <v>10570.62614</v>
      </c>
      <c r="S7" t="s">
        <v>81</v>
      </c>
      <c r="T7">
        <f>TINV(0.0455,T5)</f>
        <v>2.428809082234241</v>
      </c>
      <c r="U7" s="15">
        <v>1965</v>
      </c>
      <c r="V7">
        <v>10570.62614</v>
      </c>
      <c r="W7" t="s">
        <v>81</v>
      </c>
      <c r="X7">
        <f>TINV(0.0455,X5)</f>
        <v>2.428809082234241</v>
      </c>
      <c r="Y7" s="15">
        <v>1965</v>
      </c>
      <c r="Z7">
        <v>10570.62614</v>
      </c>
      <c r="AA7" t="s">
        <v>81</v>
      </c>
      <c r="AB7">
        <f>TINV(0.0455,AB5)</f>
        <v>2.428809082234241</v>
      </c>
      <c r="AC7" s="15">
        <v>1965</v>
      </c>
      <c r="AD7">
        <v>10570.62614</v>
      </c>
      <c r="AE7" t="s">
        <v>81</v>
      </c>
      <c r="AF7">
        <f>TINV(0.0455,AF5)</f>
        <v>2.428809082234241</v>
      </c>
      <c r="AG7" s="15">
        <v>1963</v>
      </c>
      <c r="AH7">
        <v>10567.762409999999</v>
      </c>
      <c r="AI7" t="s">
        <v>81</v>
      </c>
      <c r="AJ7">
        <f>TINV(0.0455,AJ5)</f>
        <v>2.428809082234241</v>
      </c>
      <c r="AK7" s="15">
        <v>1963</v>
      </c>
      <c r="AL7">
        <v>10567.762409999999</v>
      </c>
      <c r="AM7" t="s">
        <v>81</v>
      </c>
      <c r="AN7">
        <f>TINV(0.0455,AN5)</f>
        <v>2.428809082234241</v>
      </c>
      <c r="AO7" s="15">
        <v>1963</v>
      </c>
      <c r="AP7">
        <v>10567.762409999999</v>
      </c>
      <c r="AQ7" t="s">
        <v>81</v>
      </c>
      <c r="AR7">
        <f>TINV(0.0455,AR5)</f>
        <v>2.428809082234241</v>
      </c>
      <c r="AS7" s="15">
        <v>1963</v>
      </c>
      <c r="AT7">
        <v>10567.762409999999</v>
      </c>
    </row>
    <row r="8" spans="1:48" x14ac:dyDescent="0.25">
      <c r="B8">
        <v>0.14500384549419987</v>
      </c>
      <c r="C8" s="55">
        <v>0.90168616600645057</v>
      </c>
      <c r="D8">
        <v>64.200559632933079</v>
      </c>
      <c r="E8" s="15">
        <v>1965</v>
      </c>
      <c r="F8">
        <v>10570.62614</v>
      </c>
      <c r="G8" t="s">
        <v>82</v>
      </c>
      <c r="H8">
        <f>H7*G3</f>
        <v>3.9898573329961648E-2</v>
      </c>
      <c r="I8" s="15">
        <v>1970</v>
      </c>
      <c r="J8">
        <v>49910.241159999998</v>
      </c>
      <c r="K8" t="s">
        <v>82</v>
      </c>
      <c r="L8">
        <f>L7*K3</f>
        <v>4.5801266843382954E-2</v>
      </c>
      <c r="M8" s="15">
        <v>1970</v>
      </c>
      <c r="N8">
        <v>49910.241159999998</v>
      </c>
      <c r="O8" t="s">
        <v>82</v>
      </c>
      <c r="P8">
        <f>P7*O3</f>
        <v>5.0148448798398977E-2</v>
      </c>
      <c r="Q8" s="15">
        <v>1970</v>
      </c>
      <c r="R8">
        <v>49910.241159999998</v>
      </c>
      <c r="S8" t="s">
        <v>82</v>
      </c>
      <c r="T8">
        <f>T7*S3</f>
        <v>2.1175535117190055E-2</v>
      </c>
      <c r="U8" s="15">
        <v>1970</v>
      </c>
      <c r="V8">
        <v>49910.241159999998</v>
      </c>
      <c r="W8" t="s">
        <v>82</v>
      </c>
      <c r="X8">
        <f>X7*W3</f>
        <v>4.3746724985331095E-2</v>
      </c>
      <c r="Y8" s="15">
        <v>1970</v>
      </c>
      <c r="Z8">
        <v>49910.241159999998</v>
      </c>
      <c r="AA8" t="s">
        <v>82</v>
      </c>
      <c r="AB8">
        <f>AB7*AA3</f>
        <v>4.3786972958564783E-2</v>
      </c>
      <c r="AC8" s="15">
        <v>1970</v>
      </c>
      <c r="AD8">
        <v>49910.241159999998</v>
      </c>
      <c r="AE8" t="s">
        <v>82</v>
      </c>
      <c r="AF8">
        <f>AF7*AE3</f>
        <v>4.4145742739928655E-2</v>
      </c>
      <c r="AG8" s="15">
        <v>1970</v>
      </c>
      <c r="AH8">
        <v>49910.241159999998</v>
      </c>
      <c r="AI8" t="s">
        <v>82</v>
      </c>
      <c r="AJ8">
        <f>AJ7*AI3</f>
        <v>4.3954514879177953E-2</v>
      </c>
      <c r="AK8" s="15">
        <v>1965</v>
      </c>
      <c r="AL8">
        <v>10570.62614</v>
      </c>
      <c r="AM8" t="s">
        <v>82</v>
      </c>
      <c r="AN8">
        <f>AN7*AM3</f>
        <v>4.5001212540996594E-2</v>
      </c>
      <c r="AO8" s="15">
        <v>1965</v>
      </c>
      <c r="AP8">
        <v>10570.62614</v>
      </c>
      <c r="AQ8" t="s">
        <v>82</v>
      </c>
      <c r="AR8">
        <f>AR7*AQ3</f>
        <v>4.560109424756157E-2</v>
      </c>
      <c r="AS8" s="15">
        <v>1965</v>
      </c>
      <c r="AT8">
        <v>10570.62614</v>
      </c>
    </row>
    <row r="9" spans="1:48" x14ac:dyDescent="0.25">
      <c r="B9">
        <v>0.14384247271522393</v>
      </c>
      <c r="C9" s="55">
        <v>0.89594417750534439</v>
      </c>
      <c r="D9">
        <v>60.271583965034964</v>
      </c>
      <c r="E9" s="15">
        <v>1970</v>
      </c>
      <c r="F9">
        <v>49910.241159999998</v>
      </c>
      <c r="G9" t="s">
        <v>83</v>
      </c>
      <c r="H9">
        <f>G2+H8</f>
        <v>1.1938994309910131</v>
      </c>
      <c r="I9" s="15">
        <v>1976</v>
      </c>
      <c r="J9">
        <v>149645.3688</v>
      </c>
      <c r="K9" t="s">
        <v>83</v>
      </c>
      <c r="L9">
        <f>K2+L8</f>
        <v>1.1804592598692762</v>
      </c>
      <c r="M9" s="15">
        <v>1976</v>
      </c>
      <c r="N9">
        <v>149645.3688</v>
      </c>
      <c r="O9" t="s">
        <v>83</v>
      </c>
      <c r="P9">
        <f>O2+P8</f>
        <v>1.1982676816393394</v>
      </c>
      <c r="Q9" s="15">
        <v>1976</v>
      </c>
      <c r="R9">
        <v>149645.3688</v>
      </c>
      <c r="S9" t="s">
        <v>83</v>
      </c>
      <c r="T9">
        <f>S2+T8</f>
        <v>1.1976934056864044</v>
      </c>
      <c r="U9" s="15">
        <v>1976</v>
      </c>
      <c r="V9">
        <v>149645.3688</v>
      </c>
      <c r="W9" t="s">
        <v>83</v>
      </c>
      <c r="X9">
        <f>W2+X8</f>
        <v>1.1983403753649533</v>
      </c>
      <c r="Y9" s="15">
        <v>1976</v>
      </c>
      <c r="Z9">
        <v>149645.3688</v>
      </c>
      <c r="AA9" t="s">
        <v>83</v>
      </c>
      <c r="AB9">
        <f>AA2+AB8</f>
        <v>1.1991653458939127</v>
      </c>
      <c r="AC9" s="15">
        <v>1976</v>
      </c>
      <c r="AD9">
        <v>149645.3688</v>
      </c>
      <c r="AE9" t="s">
        <v>83</v>
      </c>
      <c r="AF9">
        <f>AE2+AF8</f>
        <v>1.1995712928318336</v>
      </c>
      <c r="AG9" s="15">
        <v>1976</v>
      </c>
      <c r="AH9">
        <v>149645.3688</v>
      </c>
      <c r="AI9" t="s">
        <v>83</v>
      </c>
      <c r="AJ9">
        <f>AI2+AJ8</f>
        <v>1.1999985306992096</v>
      </c>
      <c r="AK9" s="15">
        <v>1976</v>
      </c>
      <c r="AL9">
        <v>149645.3688</v>
      </c>
      <c r="AM9" t="s">
        <v>83</v>
      </c>
      <c r="AN9">
        <f>AM2+AN8</f>
        <v>1.1997034096364463</v>
      </c>
      <c r="AO9" s="15">
        <v>1970</v>
      </c>
      <c r="AP9">
        <v>49910.241159999998</v>
      </c>
      <c r="AQ9" t="s">
        <v>83</v>
      </c>
      <c r="AR9">
        <f>AQ2+AR8</f>
        <v>1.1998473783731662</v>
      </c>
      <c r="AS9" s="15">
        <v>1970</v>
      </c>
      <c r="AT9">
        <v>49910.241159999998</v>
      </c>
    </row>
    <row r="10" spans="1:48" x14ac:dyDescent="0.25">
      <c r="B10">
        <v>0.14344756310205758</v>
      </c>
      <c r="C10" s="55">
        <v>0.892924480079754</v>
      </c>
      <c r="D10">
        <v>58.374419897413276</v>
      </c>
      <c r="E10" s="15">
        <v>1976</v>
      </c>
      <c r="F10">
        <v>149645.3688</v>
      </c>
      <c r="G10" t="s">
        <v>84</v>
      </c>
      <c r="H10">
        <f>G2-H8</f>
        <v>1.1141022843310897</v>
      </c>
      <c r="I10" s="15">
        <v>1983</v>
      </c>
      <c r="J10">
        <v>6062432.6749999998</v>
      </c>
      <c r="K10" t="s">
        <v>84</v>
      </c>
      <c r="L10">
        <f>K2-L8</f>
        <v>1.0888567261825104</v>
      </c>
      <c r="M10" s="15">
        <v>1983</v>
      </c>
      <c r="N10">
        <v>6062432.6749999998</v>
      </c>
      <c r="O10" t="s">
        <v>84</v>
      </c>
      <c r="P10">
        <f>O2-P8</f>
        <v>1.0979707840425414</v>
      </c>
      <c r="Q10" s="15">
        <v>1983</v>
      </c>
      <c r="R10">
        <v>6062432.6749999998</v>
      </c>
      <c r="S10" t="s">
        <v>84</v>
      </c>
      <c r="T10">
        <f>S2-T8</f>
        <v>1.1553423354520242</v>
      </c>
      <c r="U10" s="15">
        <v>1983</v>
      </c>
      <c r="V10">
        <v>6062432.6749999998</v>
      </c>
      <c r="W10" t="s">
        <v>84</v>
      </c>
      <c r="X10">
        <f>W2-X8</f>
        <v>1.110846925394291</v>
      </c>
      <c r="Y10" s="15">
        <v>1983</v>
      </c>
      <c r="Z10">
        <v>6062432.6749999998</v>
      </c>
      <c r="AA10" t="s">
        <v>84</v>
      </c>
      <c r="AB10">
        <f>AA2-AB8</f>
        <v>1.1115913999767832</v>
      </c>
      <c r="AC10" s="15">
        <v>1983</v>
      </c>
      <c r="AD10">
        <v>6062432.6749999998</v>
      </c>
      <c r="AE10" t="s">
        <v>84</v>
      </c>
      <c r="AF10">
        <f>AE2-AF8</f>
        <v>1.1112798073519765</v>
      </c>
      <c r="AG10" s="15">
        <v>1983</v>
      </c>
      <c r="AH10">
        <v>6062432.6749999998</v>
      </c>
      <c r="AI10" t="s">
        <v>84</v>
      </c>
      <c r="AJ10">
        <f>AI2-AJ8</f>
        <v>1.1120895009408536</v>
      </c>
      <c r="AK10" s="15">
        <v>1983</v>
      </c>
      <c r="AL10">
        <v>6062432.6749999998</v>
      </c>
      <c r="AM10" t="s">
        <v>84</v>
      </c>
      <c r="AN10">
        <f>AM2-AN8</f>
        <v>1.109700984554453</v>
      </c>
      <c r="AO10" s="15">
        <v>1983</v>
      </c>
      <c r="AP10">
        <v>6062432.6749999998</v>
      </c>
      <c r="AQ10" t="s">
        <v>84</v>
      </c>
      <c r="AR10">
        <f>AQ2-AR8</f>
        <v>1.1086451898780432</v>
      </c>
      <c r="AS10" s="15">
        <v>1976</v>
      </c>
      <c r="AT10">
        <v>149645.3688</v>
      </c>
    </row>
    <row r="11" spans="1:48" x14ac:dyDescent="0.25">
      <c r="B11">
        <v>0.13627124366995877</v>
      </c>
      <c r="C11" s="55">
        <v>0.89795610941226778</v>
      </c>
      <c r="D11">
        <v>61.597933297944472</v>
      </c>
      <c r="E11" s="15">
        <v>1983</v>
      </c>
      <c r="F11">
        <v>6062432.6749999998</v>
      </c>
      <c r="G11" t="s">
        <v>85</v>
      </c>
      <c r="H11" s="56">
        <f>LN(G2)</f>
        <v>0.14323491129278193</v>
      </c>
      <c r="K11" t="s">
        <v>85</v>
      </c>
      <c r="L11" s="56">
        <f>LN(K2)</f>
        <v>0.12633127779455286</v>
      </c>
      <c r="O11" t="s">
        <v>85</v>
      </c>
      <c r="P11" s="56">
        <f>LN(O2)</f>
        <v>0.13812515386386129</v>
      </c>
      <c r="S11" t="s">
        <v>85</v>
      </c>
      <c r="T11" s="56">
        <f>LN(S2)</f>
        <v>0.16255911867401132</v>
      </c>
      <c r="W11" t="s">
        <v>85</v>
      </c>
      <c r="X11" s="56">
        <f>LN(W2)</f>
        <v>0.14374846421819562</v>
      </c>
      <c r="AA11" t="s">
        <v>85</v>
      </c>
      <c r="AB11" s="56">
        <f>LN(AA2)</f>
        <v>0.14442788594104944</v>
      </c>
      <c r="AE11" t="s">
        <v>85</v>
      </c>
      <c r="AF11" s="56">
        <f>LN(AE2)</f>
        <v>0.14446871775381687</v>
      </c>
      <c r="AI11" t="s">
        <v>85</v>
      </c>
      <c r="AJ11" s="56">
        <f>LN(AI2)</f>
        <v>0.14500384549419987</v>
      </c>
      <c r="AM11" t="s">
        <v>85</v>
      </c>
      <c r="AN11" s="56">
        <f>LN(AM2)</f>
        <v>0.14384247271522393</v>
      </c>
      <c r="AQ11" t="s">
        <v>85</v>
      </c>
      <c r="AR11" s="56">
        <f>LN(AQ2)</f>
        <v>0.14344756310205758</v>
      </c>
    </row>
    <row r="12" spans="1:48" x14ac:dyDescent="0.25">
      <c r="A12" t="s">
        <v>100</v>
      </c>
      <c r="B12" s="43">
        <f>AVERAGE(B2:B11)</f>
        <v>0.14282257432269271</v>
      </c>
      <c r="C12" s="43">
        <f>AVERAGE(C2:C11)</f>
        <v>0.90014791683713258</v>
      </c>
      <c r="D12" s="43">
        <f>AVERAGE(D2:D11)</f>
        <v>87.277688558994583</v>
      </c>
      <c r="E12" s="43">
        <f>AVERAGE(E2:E11)</f>
        <v>1937.1</v>
      </c>
      <c r="F12" s="43">
        <f>AVERAGE(F2:F11)</f>
        <v>629063.01983313961</v>
      </c>
      <c r="G12" t="s">
        <v>86</v>
      </c>
      <c r="H12" s="56">
        <f>LN(H9)</f>
        <v>0.17722478277223558</v>
      </c>
      <c r="K12" t="s">
        <v>86</v>
      </c>
      <c r="L12" s="56">
        <f>LN(L9)</f>
        <v>0.16590356603667117</v>
      </c>
      <c r="O12" t="s">
        <v>86</v>
      </c>
      <c r="P12" s="56">
        <f>LN(P9)</f>
        <v>0.18087691516766713</v>
      </c>
      <c r="S12" t="s">
        <v>86</v>
      </c>
      <c r="T12" s="56">
        <f>LN(T9)</f>
        <v>0.18039754514202685</v>
      </c>
      <c r="W12" t="s">
        <v>86</v>
      </c>
      <c r="X12" s="56">
        <f>LN(X9)</f>
        <v>0.18093757900915239</v>
      </c>
      <c r="AA12" t="s">
        <v>86</v>
      </c>
      <c r="AB12" s="56">
        <f>LN(AB9)</f>
        <v>0.18162576970184066</v>
      </c>
      <c r="AE12" t="s">
        <v>86</v>
      </c>
      <c r="AF12" s="56">
        <f>LN(AF9)</f>
        <v>0.1819642369893642</v>
      </c>
      <c r="AI12" t="s">
        <v>86</v>
      </c>
      <c r="AJ12" s="56">
        <f>LN(AJ9)</f>
        <v>0.18232033237587969</v>
      </c>
      <c r="AM12" t="s">
        <v>86</v>
      </c>
      <c r="AN12" s="56">
        <f>LN(AN9)</f>
        <v>0.18207436760893042</v>
      </c>
      <c r="AQ12" t="s">
        <v>86</v>
      </c>
      <c r="AR12" s="56">
        <f>LN(AR9)</f>
        <v>0.1821943640162681</v>
      </c>
    </row>
    <row r="13" spans="1:48" x14ac:dyDescent="0.25">
      <c r="A13" t="s">
        <v>101</v>
      </c>
      <c r="B13" s="43">
        <f>STDEV(B2:B11)</f>
        <v>9.0603689507573471E-3</v>
      </c>
      <c r="C13" s="43">
        <f>STDEV(C2:C11)</f>
        <v>3.1591452443873291E-2</v>
      </c>
      <c r="D13" s="43">
        <f>STDEV(D2:D11)</f>
        <v>91.788580126035058</v>
      </c>
      <c r="E13" s="43">
        <f>STDEV(E2:E11)</f>
        <v>48.758930805887587</v>
      </c>
      <c r="F13" s="43">
        <f>STDEV(F2:F11)</f>
        <v>1909654.634938674</v>
      </c>
      <c r="G13" t="s">
        <v>87</v>
      </c>
      <c r="H13" s="56">
        <f>LN(H10)</f>
        <v>0.1080489544634837</v>
      </c>
      <c r="K13" t="s">
        <v>87</v>
      </c>
      <c r="L13" s="56">
        <f>LN(L10)</f>
        <v>8.5128270724748586E-2</v>
      </c>
      <c r="O13" t="s">
        <v>87</v>
      </c>
      <c r="P13" s="56">
        <f>LN(P10)</f>
        <v>9.3463734393204545E-2</v>
      </c>
      <c r="S13" t="s">
        <v>87</v>
      </c>
      <c r="T13" s="56">
        <f>LN(T10)</f>
        <v>0.14439669438839159</v>
      </c>
      <c r="W13" t="s">
        <v>87</v>
      </c>
      <c r="X13" s="56">
        <f>LN(X10)</f>
        <v>0.10512272024159915</v>
      </c>
      <c r="AA13" t="s">
        <v>87</v>
      </c>
      <c r="AB13" s="56">
        <f>LN(AB10)</f>
        <v>0.10579268223950013</v>
      </c>
      <c r="AE13" t="s">
        <v>87</v>
      </c>
      <c r="AF13" s="56">
        <f>LN(AF10)</f>
        <v>0.10551233075011085</v>
      </c>
      <c r="AI13" t="s">
        <v>87</v>
      </c>
      <c r="AJ13" s="56">
        <f>LN(AJ10)</f>
        <v>0.10624067904713162</v>
      </c>
      <c r="AM13" t="s">
        <v>87</v>
      </c>
      <c r="AN13" s="56">
        <f>LN(AN10)</f>
        <v>0.10409059574977179</v>
      </c>
      <c r="AQ13" t="s">
        <v>87</v>
      </c>
      <c r="AR13" s="56">
        <f>LN(AR10)</f>
        <v>0.10313872018743012</v>
      </c>
    </row>
    <row r="14" spans="1:48" x14ac:dyDescent="0.25">
      <c r="A14" t="s">
        <v>102</v>
      </c>
      <c r="B14" s="43">
        <f>MIN(B2:B11)</f>
        <v>0.12633127779455286</v>
      </c>
      <c r="C14" s="43">
        <f>MIN(C2:C11)</f>
        <v>0.86474083297828508</v>
      </c>
      <c r="D14" s="43">
        <f>MIN(D2:D11)</f>
        <v>44.752499694724541</v>
      </c>
      <c r="E14" s="43">
        <f>MIN(E2:E11)</f>
        <v>1858</v>
      </c>
      <c r="F14" s="43">
        <f>MIN(F2:F11)</f>
        <v>4.6807800000000003E-4</v>
      </c>
      <c r="G14" t="s">
        <v>88</v>
      </c>
      <c r="H14" s="56">
        <f>H12-H11</f>
        <v>3.3989871479453648E-2</v>
      </c>
      <c r="K14" t="s">
        <v>88</v>
      </c>
      <c r="L14" s="56">
        <f>L12-L11</f>
        <v>3.9572288242118309E-2</v>
      </c>
      <c r="O14" t="s">
        <v>88</v>
      </c>
      <c r="P14" s="56">
        <f>P12-P11</f>
        <v>4.2751761303805841E-2</v>
      </c>
      <c r="S14" t="s">
        <v>88</v>
      </c>
      <c r="T14" s="56">
        <f>T12-T11</f>
        <v>1.7838426468015534E-2</v>
      </c>
      <c r="W14" t="s">
        <v>88</v>
      </c>
      <c r="X14" s="56">
        <f>X12-X11</f>
        <v>3.7189114790956768E-2</v>
      </c>
      <c r="AA14" t="s">
        <v>88</v>
      </c>
      <c r="AB14" s="56">
        <f>AB12-AB11</f>
        <v>3.7197883760791223E-2</v>
      </c>
      <c r="AE14" t="s">
        <v>88</v>
      </c>
      <c r="AF14" s="56">
        <f>AF12-AF11</f>
        <v>3.7495519235547337E-2</v>
      </c>
      <c r="AI14" t="s">
        <v>88</v>
      </c>
      <c r="AJ14" s="56">
        <f>AJ12-AJ11</f>
        <v>3.7316486881679822E-2</v>
      </c>
      <c r="AM14" t="s">
        <v>88</v>
      </c>
      <c r="AN14" s="56">
        <f>AN12-AN11</f>
        <v>3.8231894893706486E-2</v>
      </c>
      <c r="AQ14" t="s">
        <v>88</v>
      </c>
      <c r="AR14" s="56">
        <f>AR12-AR11</f>
        <v>3.8746800914210511E-2</v>
      </c>
    </row>
    <row r="15" spans="1:48" x14ac:dyDescent="0.25">
      <c r="A15" t="s">
        <v>103</v>
      </c>
      <c r="B15" s="43">
        <f>MAX(B2:B11)</f>
        <v>0.16255911867401132</v>
      </c>
      <c r="C15" s="43">
        <f>MAX(C2:C11)</f>
        <v>0.98026215938967742</v>
      </c>
      <c r="D15" s="43">
        <f>MAX(D2:D11)</f>
        <v>347.64872466034245</v>
      </c>
      <c r="E15" s="43">
        <f>MAX(E2:E11)</f>
        <v>1983</v>
      </c>
      <c r="F15" s="43">
        <f>MAX(F2:F11)</f>
        <v>6062432.6749999998</v>
      </c>
      <c r="G15" t="s">
        <v>89</v>
      </c>
      <c r="H15" s="56">
        <f>H11-H13</f>
        <v>3.5185956829298232E-2</v>
      </c>
      <c r="K15" t="s">
        <v>89</v>
      </c>
      <c r="L15" s="56">
        <f>L11-L13</f>
        <v>4.1203007069804273E-2</v>
      </c>
      <c r="O15" t="s">
        <v>89</v>
      </c>
      <c r="P15" s="56">
        <f>P11-P13</f>
        <v>4.4661419470656744E-2</v>
      </c>
      <c r="S15" t="s">
        <v>89</v>
      </c>
      <c r="T15" s="56">
        <f>T11-T13</f>
        <v>1.8162424285619733E-2</v>
      </c>
      <c r="W15" t="s">
        <v>89</v>
      </c>
      <c r="X15" s="56">
        <f>X11-X13</f>
        <v>3.8625743976596474E-2</v>
      </c>
      <c r="AA15" t="s">
        <v>89</v>
      </c>
      <c r="AB15" s="56">
        <f>AB11-AB13</f>
        <v>3.8635203701549312E-2</v>
      </c>
      <c r="AE15" t="s">
        <v>89</v>
      </c>
      <c r="AF15" s="56">
        <f>AF11-AF13</f>
        <v>3.8956387003706017E-2</v>
      </c>
      <c r="AI15" t="s">
        <v>89</v>
      </c>
      <c r="AJ15" s="56">
        <f>AJ11-AJ13</f>
        <v>3.8763166447068245E-2</v>
      </c>
      <c r="AM15" t="s">
        <v>89</v>
      </c>
      <c r="AN15" s="56">
        <f>AN11-AN13</f>
        <v>3.975187696545214E-2</v>
      </c>
      <c r="AQ15" t="s">
        <v>89</v>
      </c>
      <c r="AR15" s="56">
        <f>AR11-AR13</f>
        <v>4.0308842914627468E-2</v>
      </c>
    </row>
    <row r="16" spans="1:48" x14ac:dyDescent="0.25">
      <c r="A16" t="s">
        <v>104</v>
      </c>
      <c r="B16" s="43">
        <f>ABS(B15-B14)</f>
        <v>3.6227840879458462E-2</v>
      </c>
      <c r="C16" s="43">
        <f>ABS(C15-C14)</f>
        <v>0.11552132641139234</v>
      </c>
      <c r="D16" s="43">
        <f>ABS(D15-D14)</f>
        <v>302.89622496561793</v>
      </c>
      <c r="E16" s="43">
        <f>ABS(E15-E14)</f>
        <v>125</v>
      </c>
      <c r="F16" s="43">
        <f>ABS(F15-F14)</f>
        <v>6062432.6745319217</v>
      </c>
      <c r="G16" t="s">
        <v>90</v>
      </c>
      <c r="H16" s="57">
        <f>AVERAGE(H14:H15)</f>
        <v>3.458791415437594E-2</v>
      </c>
      <c r="K16" t="s">
        <v>90</v>
      </c>
      <c r="L16" s="57">
        <f>AVERAGE(L14:L15)</f>
        <v>4.0387647655961291E-2</v>
      </c>
      <c r="O16" t="s">
        <v>90</v>
      </c>
      <c r="P16" s="57">
        <f>AVERAGE(P14:P15)</f>
        <v>4.3706590387231292E-2</v>
      </c>
      <c r="S16" t="s">
        <v>90</v>
      </c>
      <c r="T16" s="57">
        <f>AVERAGE(T14:T15)</f>
        <v>1.8000425376817633E-2</v>
      </c>
      <c r="W16" t="s">
        <v>90</v>
      </c>
      <c r="X16" s="57">
        <f>AVERAGE(X14:X15)</f>
        <v>3.7907429383776621E-2</v>
      </c>
      <c r="AA16" t="s">
        <v>90</v>
      </c>
      <c r="AB16" s="57">
        <f>AVERAGE(AB14:AB15)</f>
        <v>3.7916543731170267E-2</v>
      </c>
      <c r="AE16" t="s">
        <v>90</v>
      </c>
      <c r="AF16" s="57">
        <f>AVERAGE(AF14:AF15)</f>
        <v>3.8225953119626677E-2</v>
      </c>
      <c r="AI16" t="s">
        <v>90</v>
      </c>
      <c r="AJ16" s="57">
        <f>AVERAGE(AJ14:AJ15)</f>
        <v>3.8039826664374034E-2</v>
      </c>
      <c r="AM16" t="s">
        <v>90</v>
      </c>
      <c r="AN16" s="57">
        <f>AVERAGE(AN14:AN15)</f>
        <v>3.8991885929579313E-2</v>
      </c>
      <c r="AQ16" t="s">
        <v>90</v>
      </c>
      <c r="AR16" s="57">
        <f>AVERAGE(AR14:AR15)</f>
        <v>3.952782191441899E-2</v>
      </c>
    </row>
    <row r="17" spans="1:44" x14ac:dyDescent="0.25">
      <c r="A17" t="s">
        <v>105</v>
      </c>
      <c r="B17" s="43">
        <f>COUNT(B2:B11)</f>
        <v>10</v>
      </c>
      <c r="G17" t="s">
        <v>91</v>
      </c>
      <c r="H17">
        <f>TINV(0.3173,H5)</f>
        <v>1.0665531354182853</v>
      </c>
      <c r="K17" t="s">
        <v>91</v>
      </c>
      <c r="L17">
        <f>TINV(0.3173,L5)</f>
        <v>1.0767385673224843</v>
      </c>
      <c r="O17" t="s">
        <v>91</v>
      </c>
      <c r="P17">
        <f>TINV(0.3173,P5)</f>
        <v>1.0767385673224843</v>
      </c>
      <c r="S17" t="s">
        <v>91</v>
      </c>
      <c r="T17">
        <f>TINV(0.3173,T5)</f>
        <v>1.0767385673224843</v>
      </c>
      <c r="W17" t="s">
        <v>91</v>
      </c>
      <c r="X17">
        <f>TINV(0.3173,X5)</f>
        <v>1.0767385673224843</v>
      </c>
      <c r="AA17" t="s">
        <v>91</v>
      </c>
      <c r="AB17">
        <f>TINV(0.3173,AB5)</f>
        <v>1.0767385673224843</v>
      </c>
      <c r="AE17" t="s">
        <v>91</v>
      </c>
      <c r="AF17">
        <f>TINV(0.3173,AF5)</f>
        <v>1.0767385673224843</v>
      </c>
      <c r="AI17" t="s">
        <v>91</v>
      </c>
      <c r="AJ17">
        <f>TINV(0.3173,AJ5)</f>
        <v>1.0767385673224843</v>
      </c>
      <c r="AM17" t="s">
        <v>91</v>
      </c>
      <c r="AN17">
        <f>TINV(0.3173,AN5)</f>
        <v>1.0767385673224843</v>
      </c>
      <c r="AQ17" t="s">
        <v>91</v>
      </c>
      <c r="AR17">
        <f>TINV(0.3173,AR5)</f>
        <v>1.0767385673224843</v>
      </c>
    </row>
    <row r="18" spans="1:44" x14ac:dyDescent="0.25">
      <c r="G18" t="s">
        <v>92</v>
      </c>
      <c r="H18">
        <f>H17*G3</f>
        <v>1.79824196379413E-2</v>
      </c>
      <c r="K18" t="s">
        <v>92</v>
      </c>
      <c r="L18">
        <f>L17*K3</f>
        <v>2.0304597344939768E-2</v>
      </c>
      <c r="O18" t="s">
        <v>92</v>
      </c>
      <c r="P18">
        <f>P17*O3</f>
        <v>2.223178812513411E-2</v>
      </c>
      <c r="S18" t="s">
        <v>92</v>
      </c>
      <c r="T18">
        <f>T17*S3</f>
        <v>9.3875288556629459E-3</v>
      </c>
      <c r="W18" t="s">
        <v>92</v>
      </c>
      <c r="X18">
        <f>X17*W3</f>
        <v>1.9393778757787646E-2</v>
      </c>
      <c r="AA18" t="s">
        <v>92</v>
      </c>
      <c r="AB18">
        <f>AB17*AA3</f>
        <v>1.9411621471467477E-2</v>
      </c>
      <c r="AE18" t="s">
        <v>92</v>
      </c>
      <c r="AF18">
        <f>AF17*AE3</f>
        <v>1.9570671132146847E-2</v>
      </c>
      <c r="AI18" t="s">
        <v>92</v>
      </c>
      <c r="AJ18">
        <f>AJ17*AI3</f>
        <v>1.9485896081558086E-2</v>
      </c>
      <c r="AM18" t="s">
        <v>92</v>
      </c>
      <c r="AN18">
        <f>AN17*AM3</f>
        <v>1.9949917625717357E-2</v>
      </c>
      <c r="AQ18" t="s">
        <v>92</v>
      </c>
      <c r="AR18">
        <f>AR17*AQ3</f>
        <v>2.0215856918358494E-2</v>
      </c>
    </row>
    <row r="19" spans="1:44" x14ac:dyDescent="0.25">
      <c r="G19" t="s">
        <v>93</v>
      </c>
      <c r="H19">
        <f>G2+H18</f>
        <v>1.1719832772989927</v>
      </c>
      <c r="K19" t="s">
        <v>93</v>
      </c>
      <c r="L19">
        <f>K2+L18</f>
        <v>1.1549625903708332</v>
      </c>
      <c r="O19" t="s">
        <v>93</v>
      </c>
      <c r="P19">
        <f>O2+P18</f>
        <v>1.1703510209660746</v>
      </c>
      <c r="S19" t="s">
        <v>93</v>
      </c>
      <c r="T19">
        <f>S2+T18</f>
        <v>1.1859053994248772</v>
      </c>
      <c r="W19" t="s">
        <v>93</v>
      </c>
      <c r="X19">
        <f>W2+X18</f>
        <v>1.1739874291374097</v>
      </c>
      <c r="AA19" t="s">
        <v>93</v>
      </c>
      <c r="AB19">
        <f>AA2+AB18</f>
        <v>1.1747899944068154</v>
      </c>
      <c r="AE19" t="s">
        <v>93</v>
      </c>
      <c r="AF19">
        <f>AE2+AF18</f>
        <v>1.1749962212240519</v>
      </c>
      <c r="AI19" t="s">
        <v>93</v>
      </c>
      <c r="AJ19">
        <f>AI2+AJ18</f>
        <v>1.1755299119015896</v>
      </c>
      <c r="AM19" t="s">
        <v>93</v>
      </c>
      <c r="AN19">
        <f>AM2+AN18</f>
        <v>1.174652114721167</v>
      </c>
      <c r="AQ19" t="s">
        <v>93</v>
      </c>
      <c r="AR19">
        <f>AQ2+AR18</f>
        <v>1.1744621410439633</v>
      </c>
    </row>
    <row r="20" spans="1:44" x14ac:dyDescent="0.25">
      <c r="G20" t="s">
        <v>94</v>
      </c>
      <c r="H20">
        <f>G2-H18</f>
        <v>1.1360184380231102</v>
      </c>
      <c r="K20" t="s">
        <v>94</v>
      </c>
      <c r="L20">
        <f>K2-L18</f>
        <v>1.1143533956809535</v>
      </c>
      <c r="O20" t="s">
        <v>94</v>
      </c>
      <c r="P20">
        <f>O2-P18</f>
        <v>1.1258874447158063</v>
      </c>
      <c r="S20" t="s">
        <v>94</v>
      </c>
      <c r="T20">
        <f>S2-T18</f>
        <v>1.1671303417135515</v>
      </c>
      <c r="W20" t="s">
        <v>94</v>
      </c>
      <c r="X20">
        <f>W2-X18</f>
        <v>1.1351998716218346</v>
      </c>
      <c r="AA20" t="s">
        <v>94</v>
      </c>
      <c r="AB20">
        <f>AA2-AB18</f>
        <v>1.1359667514638805</v>
      </c>
      <c r="AE20" t="s">
        <v>94</v>
      </c>
      <c r="AF20">
        <f>AE2-AF18</f>
        <v>1.1358548789597582</v>
      </c>
      <c r="AI20" t="s">
        <v>94</v>
      </c>
      <c r="AJ20">
        <f>AI2-AJ18</f>
        <v>1.1365581197384735</v>
      </c>
      <c r="AM20" t="s">
        <v>94</v>
      </c>
      <c r="AN20">
        <f>AM2-AN18</f>
        <v>1.1347522794697322</v>
      </c>
      <c r="AQ20" t="s">
        <v>94</v>
      </c>
      <c r="AR20">
        <f>AQ2-AR18</f>
        <v>1.1340304272072461</v>
      </c>
    </row>
    <row r="21" spans="1:44" x14ac:dyDescent="0.25">
      <c r="G21" t="s">
        <v>85</v>
      </c>
      <c r="H21" s="56">
        <f>LN(G2)</f>
        <v>0.14323491129278193</v>
      </c>
      <c r="K21" t="s">
        <v>85</v>
      </c>
      <c r="L21" s="56">
        <f>LN(K2)</f>
        <v>0.12633127779455286</v>
      </c>
      <c r="O21" t="s">
        <v>85</v>
      </c>
      <c r="P21" s="56">
        <f>LN(O2)</f>
        <v>0.13812515386386129</v>
      </c>
      <c r="S21" t="s">
        <v>85</v>
      </c>
      <c r="T21" s="56">
        <f>LN(S2)</f>
        <v>0.16255911867401132</v>
      </c>
      <c r="W21" t="s">
        <v>85</v>
      </c>
      <c r="X21" s="56">
        <f>LN(W2)</f>
        <v>0.14374846421819562</v>
      </c>
      <c r="AA21" t="s">
        <v>85</v>
      </c>
      <c r="AB21" s="56">
        <f>LN(AA2)</f>
        <v>0.14442788594104944</v>
      </c>
      <c r="AE21" t="s">
        <v>85</v>
      </c>
      <c r="AF21" s="56">
        <f>LN(AE2)</f>
        <v>0.14446871775381687</v>
      </c>
      <c r="AI21" t="s">
        <v>85</v>
      </c>
      <c r="AJ21" s="56">
        <f>LN(AI2)</f>
        <v>0.14500384549419987</v>
      </c>
      <c r="AM21" t="s">
        <v>85</v>
      </c>
      <c r="AN21" s="56">
        <f>LN(AM2)</f>
        <v>0.14384247271522393</v>
      </c>
      <c r="AQ21" t="s">
        <v>85</v>
      </c>
      <c r="AR21" s="56">
        <f>LN(AQ2)</f>
        <v>0.14344756310205758</v>
      </c>
    </row>
    <row r="22" spans="1:44" x14ac:dyDescent="0.25">
      <c r="G22" t="s">
        <v>95</v>
      </c>
      <c r="H22" s="56">
        <f>LN(H19)</f>
        <v>0.15869742253680674</v>
      </c>
      <c r="K22" t="s">
        <v>95</v>
      </c>
      <c r="L22" s="56">
        <f>LN(L19)</f>
        <v>0.14406795415989057</v>
      </c>
      <c r="O22" t="s">
        <v>95</v>
      </c>
      <c r="P22" s="56">
        <f>LN(P19)</f>
        <v>0.15730372173301013</v>
      </c>
      <c r="S22" t="s">
        <v>95</v>
      </c>
      <c r="T22" s="56">
        <f>LN(T19)</f>
        <v>0.17050653299694821</v>
      </c>
      <c r="W22" t="s">
        <v>95</v>
      </c>
      <c r="X22" s="56">
        <f>LN(X19)</f>
        <v>0.16040601362916418</v>
      </c>
      <c r="AA22" t="s">
        <v>95</v>
      </c>
      <c r="AB22" s="56">
        <f>LN(AB19)</f>
        <v>0.16108940345792816</v>
      </c>
      <c r="AE22" t="s">
        <v>95</v>
      </c>
      <c r="AF22" s="56">
        <f>LN(AF19)</f>
        <v>0.16126493161142072</v>
      </c>
      <c r="AI22" t="s">
        <v>95</v>
      </c>
      <c r="AJ22" s="56">
        <f>LN(AJ19)</f>
        <v>0.16171903478363184</v>
      </c>
      <c r="AM22" t="s">
        <v>95</v>
      </c>
      <c r="AN22" s="56">
        <f>LN(AN19)</f>
        <v>0.16097203118025341</v>
      </c>
      <c r="AQ22" t="s">
        <v>95</v>
      </c>
      <c r="AR22" s="56">
        <f>LN(AR19)</f>
        <v>0.16081029049254383</v>
      </c>
    </row>
    <row r="23" spans="1:44" x14ac:dyDescent="0.25">
      <c r="G23" t="s">
        <v>96</v>
      </c>
      <c r="H23" s="56">
        <f>LN(H20)</f>
        <v>0.12752955082139028</v>
      </c>
      <c r="K23" t="s">
        <v>96</v>
      </c>
      <c r="L23" s="56">
        <f>LN(L20)</f>
        <v>0.10827432250932724</v>
      </c>
      <c r="O23" t="s">
        <v>96</v>
      </c>
      <c r="P23" s="56">
        <f>LN(P20)</f>
        <v>0.11857156443321981</v>
      </c>
      <c r="S23" t="s">
        <v>96</v>
      </c>
      <c r="T23" s="56">
        <f>LN(T20)</f>
        <v>0.15454803662506095</v>
      </c>
      <c r="W23" t="s">
        <v>96</v>
      </c>
      <c r="X23" s="56">
        <f>LN(X20)</f>
        <v>0.12680873377510116</v>
      </c>
      <c r="AA23" t="s">
        <v>96</v>
      </c>
      <c r="AB23" s="56">
        <f>LN(AB20)</f>
        <v>0.12748405179307107</v>
      </c>
      <c r="AE23" t="s">
        <v>96</v>
      </c>
      <c r="AF23" s="56">
        <f>LN(AF20)</f>
        <v>0.12738556474398718</v>
      </c>
      <c r="AI23" t="s">
        <v>96</v>
      </c>
      <c r="AJ23" s="56">
        <f>LN(AJ20)</f>
        <v>0.12800450223604357</v>
      </c>
      <c r="AM23" t="s">
        <v>96</v>
      </c>
      <c r="AN23" s="56">
        <f>LN(AN20)</f>
        <v>0.1264143711382606</v>
      </c>
      <c r="AQ23" t="s">
        <v>96</v>
      </c>
      <c r="AR23" s="56">
        <f>LN(AR20)</f>
        <v>0.1257780366980169</v>
      </c>
    </row>
    <row r="24" spans="1:44" x14ac:dyDescent="0.25">
      <c r="G24" t="s">
        <v>97</v>
      </c>
      <c r="H24" s="56">
        <f>H22-H21</f>
        <v>1.5462511244024812E-2</v>
      </c>
      <c r="K24" t="s">
        <v>97</v>
      </c>
      <c r="L24" s="56">
        <f>L22-L21</f>
        <v>1.7736676365337711E-2</v>
      </c>
      <c r="O24" t="s">
        <v>97</v>
      </c>
      <c r="P24" s="56">
        <f>P22-P21</f>
        <v>1.9178567869148844E-2</v>
      </c>
      <c r="S24" t="s">
        <v>97</v>
      </c>
      <c r="T24" s="56">
        <f>T22-T21</f>
        <v>7.9474143229368854E-3</v>
      </c>
      <c r="W24" t="s">
        <v>97</v>
      </c>
      <c r="X24" s="56">
        <f>X22-X21</f>
        <v>1.6657549410968558E-2</v>
      </c>
      <c r="AA24" t="s">
        <v>97</v>
      </c>
      <c r="AB24" s="56">
        <f>AB22-AB21</f>
        <v>1.6661517516878721E-2</v>
      </c>
      <c r="AE24" t="s">
        <v>97</v>
      </c>
      <c r="AF24" s="56">
        <f>AF22-AF21</f>
        <v>1.6796213857603853E-2</v>
      </c>
      <c r="AI24" t="s">
        <v>97</v>
      </c>
      <c r="AJ24" s="56">
        <f>AJ22-AJ21</f>
        <v>1.671518928943197E-2</v>
      </c>
      <c r="AM24" t="s">
        <v>97</v>
      </c>
      <c r="AN24" s="56">
        <f>AN22-AN21</f>
        <v>1.7129558465029476E-2</v>
      </c>
      <c r="AQ24" t="s">
        <v>97</v>
      </c>
      <c r="AR24" s="56">
        <f>AR22-AR21</f>
        <v>1.7362727390486249E-2</v>
      </c>
    </row>
    <row r="25" spans="1:44" x14ac:dyDescent="0.25">
      <c r="G25" t="s">
        <v>98</v>
      </c>
      <c r="H25" s="56">
        <f>H21-H23</f>
        <v>1.5705360471391649E-2</v>
      </c>
      <c r="K25" t="s">
        <v>98</v>
      </c>
      <c r="L25" s="56">
        <f>L21-L23</f>
        <v>1.805695528522562E-2</v>
      </c>
      <c r="O25" t="s">
        <v>98</v>
      </c>
      <c r="P25" s="56">
        <f>P21-P23</f>
        <v>1.9553589430641477E-2</v>
      </c>
      <c r="S25" t="s">
        <v>98</v>
      </c>
      <c r="T25" s="56">
        <f>T21-T23</f>
        <v>8.0110820489503742E-3</v>
      </c>
      <c r="W25" t="s">
        <v>98</v>
      </c>
      <c r="X25" s="56">
        <f>X21-X23</f>
        <v>1.6939730443094464E-2</v>
      </c>
      <c r="AA25" t="s">
        <v>98</v>
      </c>
      <c r="AB25" s="56">
        <f>AB21-AB23</f>
        <v>1.6943834147978371E-2</v>
      </c>
      <c r="AE25" t="s">
        <v>98</v>
      </c>
      <c r="AF25" s="56">
        <f>AF21-AF23</f>
        <v>1.7083153009829682E-2</v>
      </c>
      <c r="AI25" t="s">
        <v>98</v>
      </c>
      <c r="AJ25" s="56">
        <f>AJ21-AJ23</f>
        <v>1.6999343258156302E-2</v>
      </c>
      <c r="AM25" t="s">
        <v>98</v>
      </c>
      <c r="AN25" s="56">
        <f>AN21-AN23</f>
        <v>1.742810157696334E-2</v>
      </c>
      <c r="AQ25" t="s">
        <v>98</v>
      </c>
      <c r="AR25" s="56">
        <f>AR21-AR23</f>
        <v>1.7669526404040681E-2</v>
      </c>
    </row>
    <row r="26" spans="1:44" x14ac:dyDescent="0.25">
      <c r="G26" t="s">
        <v>99</v>
      </c>
      <c r="H26" s="57">
        <f>AVERAGE(H24:H25)</f>
        <v>1.5583935857708231E-2</v>
      </c>
      <c r="K26" t="s">
        <v>99</v>
      </c>
      <c r="L26" s="57">
        <f>AVERAGE(L24:L25)</f>
        <v>1.7896815825281666E-2</v>
      </c>
      <c r="O26" t="s">
        <v>99</v>
      </c>
      <c r="P26" s="57">
        <f>AVERAGE(P24:P25)</f>
        <v>1.936607864989516E-2</v>
      </c>
      <c r="S26" t="s">
        <v>99</v>
      </c>
      <c r="T26" s="57">
        <f>AVERAGE(T24:T25)</f>
        <v>7.9792481859436298E-3</v>
      </c>
      <c r="W26" t="s">
        <v>99</v>
      </c>
      <c r="X26" s="57">
        <f>AVERAGE(X24:X25)</f>
        <v>1.6798639927031511E-2</v>
      </c>
      <c r="AA26" t="s">
        <v>99</v>
      </c>
      <c r="AB26" s="57">
        <f>AVERAGE(AB24:AB25)</f>
        <v>1.6802675832428546E-2</v>
      </c>
      <c r="AE26" t="s">
        <v>99</v>
      </c>
      <c r="AF26" s="57">
        <f>AVERAGE(AF24:AF25)</f>
        <v>1.6939683433716768E-2</v>
      </c>
      <c r="AI26" t="s">
        <v>99</v>
      </c>
      <c r="AJ26" s="57">
        <f>AVERAGE(AJ24:AJ25)</f>
        <v>1.6857266273794136E-2</v>
      </c>
      <c r="AM26" t="s">
        <v>99</v>
      </c>
      <c r="AN26" s="57">
        <f>AVERAGE(AN24:AN25)</f>
        <v>1.7278830020996408E-2</v>
      </c>
      <c r="AQ26" t="s">
        <v>99</v>
      </c>
      <c r="AR26" s="57">
        <f>AVERAGE(AR24:AR25)</f>
        <v>1.7516126897263465E-2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P17" sqref="P17"/>
    </sheetView>
  </sheetViews>
  <sheetFormatPr defaultColWidth="8.85546875" defaultRowHeight="15" x14ac:dyDescent="0.25"/>
  <sheetData>
    <row r="1" spans="1:2" x14ac:dyDescent="0.25">
      <c r="A1" s="15" t="s">
        <v>77</v>
      </c>
      <c r="B1" t="s">
        <v>76</v>
      </c>
    </row>
    <row r="2" spans="1:2" x14ac:dyDescent="0.25">
      <c r="A2" s="15">
        <v>1858</v>
      </c>
      <c r="B2" s="66">
        <v>4.6807800000000003E-4</v>
      </c>
    </row>
    <row r="3" spans="1:2" x14ac:dyDescent="0.25">
      <c r="A3" s="15">
        <v>1866</v>
      </c>
      <c r="B3" s="66">
        <v>8.5358980000000001E-3</v>
      </c>
    </row>
    <row r="4" spans="1:2" x14ac:dyDescent="0.25">
      <c r="A4" s="15">
        <v>1880</v>
      </c>
      <c r="B4" s="66">
        <v>39.497135419999999</v>
      </c>
    </row>
    <row r="5" spans="1:2" x14ac:dyDescent="0.25">
      <c r="A5" s="15">
        <v>1951</v>
      </c>
      <c r="B5" s="66">
        <v>2270.6178239999999</v>
      </c>
    </row>
    <row r="6" spans="1:2" x14ac:dyDescent="0.25">
      <c r="A6" s="15">
        <v>1959</v>
      </c>
      <c r="B6" s="66">
        <v>5193.400858</v>
      </c>
    </row>
    <row r="7" spans="1:2" x14ac:dyDescent="0.25">
      <c r="A7" s="15">
        <v>1963</v>
      </c>
      <c r="B7" s="66">
        <v>10567.762409999999</v>
      </c>
    </row>
    <row r="8" spans="1:2" x14ac:dyDescent="0.25">
      <c r="A8" s="15">
        <v>1965</v>
      </c>
      <c r="B8" s="66">
        <v>10570.62614</v>
      </c>
    </row>
    <row r="9" spans="1:2" x14ac:dyDescent="0.25">
      <c r="A9" s="15">
        <v>1970</v>
      </c>
      <c r="B9" s="66">
        <v>49910.241159999998</v>
      </c>
    </row>
    <row r="10" spans="1:2" x14ac:dyDescent="0.25">
      <c r="A10" s="15">
        <v>1976</v>
      </c>
      <c r="B10" s="66">
        <v>149645.3688</v>
      </c>
    </row>
    <row r="11" spans="1:2" x14ac:dyDescent="0.25">
      <c r="A11" s="15">
        <v>1983</v>
      </c>
      <c r="B11" s="66">
        <v>6062432.6749999998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opLeftCell="A6" workbookViewId="0">
      <selection activeCell="G15" sqref="G15"/>
    </sheetView>
  </sheetViews>
  <sheetFormatPr defaultColWidth="8.85546875" defaultRowHeight="15" x14ac:dyDescent="0.25"/>
  <cols>
    <col min="3" max="3" width="27.42578125" customWidth="1"/>
  </cols>
  <sheetData>
    <row r="1" spans="1:13" ht="20.100000000000001" customHeight="1" x14ac:dyDescent="0.25"/>
    <row r="2" spans="1:13" ht="20.100000000000001" customHeight="1" x14ac:dyDescent="0.25"/>
    <row r="3" spans="1:13" ht="30.75" customHeight="1" x14ac:dyDescent="0.25"/>
    <row r="4" spans="1:13" ht="24.75" customHeight="1" x14ac:dyDescent="0.25"/>
    <row r="5" spans="1:13" ht="26.25" customHeight="1" x14ac:dyDescent="0.25"/>
    <row r="6" spans="1:13" ht="47.25" customHeight="1" x14ac:dyDescent="0.25">
      <c r="A6" s="61" t="s">
        <v>0</v>
      </c>
      <c r="B6" s="19" t="s">
        <v>2</v>
      </c>
      <c r="C6" s="62" t="s">
        <v>3</v>
      </c>
      <c r="D6" s="47"/>
    </row>
    <row r="7" spans="1:13" ht="24.75" customHeight="1" x14ac:dyDescent="0.25">
      <c r="A7" s="61"/>
      <c r="B7" s="19" t="s">
        <v>5</v>
      </c>
      <c r="C7" s="62"/>
      <c r="D7" s="48" t="s">
        <v>57</v>
      </c>
      <c r="G7" s="43" t="s">
        <v>65</v>
      </c>
      <c r="H7" s="43" t="s">
        <v>66</v>
      </c>
      <c r="I7" s="43" t="s">
        <v>67</v>
      </c>
      <c r="J7" s="43" t="s">
        <v>68</v>
      </c>
      <c r="K7" s="43" t="s">
        <v>69</v>
      </c>
      <c r="L7" s="43" t="s">
        <v>70</v>
      </c>
    </row>
    <row r="8" spans="1:13" ht="18" customHeight="1" x14ac:dyDescent="0.25">
      <c r="A8" s="22">
        <v>1858</v>
      </c>
      <c r="B8" s="23">
        <v>4.6807800000000003E-4</v>
      </c>
      <c r="C8" s="44" t="s">
        <v>6</v>
      </c>
      <c r="D8" s="46" t="s">
        <v>56</v>
      </c>
      <c r="G8" s="15">
        <v>1</v>
      </c>
      <c r="H8" s="50" t="s">
        <v>71</v>
      </c>
      <c r="I8" s="15" t="s">
        <v>72</v>
      </c>
      <c r="J8" s="15" t="s">
        <v>73</v>
      </c>
      <c r="K8" s="15" t="s">
        <v>74</v>
      </c>
      <c r="L8" s="15" t="s">
        <v>75</v>
      </c>
      <c r="M8" s="15"/>
    </row>
    <row r="9" spans="1:13" ht="18" customHeight="1" x14ac:dyDescent="0.25">
      <c r="A9" s="22">
        <v>1866</v>
      </c>
      <c r="B9" s="23">
        <v>8.5358980000000001E-3</v>
      </c>
      <c r="C9" s="44" t="s">
        <v>7</v>
      </c>
      <c r="D9" s="46" t="s">
        <v>56</v>
      </c>
    </row>
    <row r="10" spans="1:13" ht="18" customHeight="1" x14ac:dyDescent="0.25">
      <c r="A10" s="22">
        <v>1874</v>
      </c>
      <c r="B10" s="23"/>
      <c r="C10" s="44" t="s">
        <v>9</v>
      </c>
      <c r="D10" s="46" t="s">
        <v>56</v>
      </c>
    </row>
    <row r="11" spans="1:13" ht="18" customHeight="1" x14ac:dyDescent="0.25">
      <c r="A11" s="22">
        <v>1880</v>
      </c>
      <c r="B11" s="23">
        <v>39.497135419999999</v>
      </c>
      <c r="C11" s="44" t="s">
        <v>10</v>
      </c>
      <c r="D11" s="46" t="s">
        <v>56</v>
      </c>
    </row>
    <row r="12" spans="1:13" ht="18" customHeight="1" x14ac:dyDescent="0.25">
      <c r="A12" s="22">
        <v>1928</v>
      </c>
      <c r="B12" s="23"/>
      <c r="C12" s="44" t="s">
        <v>11</v>
      </c>
      <c r="D12" s="46" t="s">
        <v>56</v>
      </c>
    </row>
    <row r="13" spans="1:13" ht="18" customHeight="1" x14ac:dyDescent="0.25">
      <c r="A13" s="26">
        <v>1951</v>
      </c>
      <c r="B13" s="49">
        <v>2270.6178239999999</v>
      </c>
      <c r="C13" s="45" t="s">
        <v>12</v>
      </c>
      <c r="D13" s="46" t="s">
        <v>58</v>
      </c>
    </row>
    <row r="14" spans="1:13" ht="18" customHeight="1" x14ac:dyDescent="0.25">
      <c r="A14" s="26">
        <v>1959</v>
      </c>
      <c r="B14" s="49">
        <v>5193.400858</v>
      </c>
      <c r="C14" s="45" t="s">
        <v>13</v>
      </c>
      <c r="D14" s="46" t="s">
        <v>58</v>
      </c>
    </row>
    <row r="15" spans="1:13" ht="18" customHeight="1" x14ac:dyDescent="0.25">
      <c r="A15" s="26">
        <v>1963</v>
      </c>
      <c r="B15" s="49">
        <v>10567.762409999999</v>
      </c>
      <c r="C15" s="45" t="s">
        <v>14</v>
      </c>
      <c r="D15" s="46" t="s">
        <v>58</v>
      </c>
    </row>
    <row r="16" spans="1:13" ht="18" customHeight="1" x14ac:dyDescent="0.25">
      <c r="A16" s="26">
        <v>1965</v>
      </c>
      <c r="B16" s="49">
        <v>10570.62614</v>
      </c>
      <c r="C16" s="45" t="s">
        <v>15</v>
      </c>
      <c r="D16" s="46" t="s">
        <v>58</v>
      </c>
    </row>
    <row r="17" spans="1:4" ht="18" customHeight="1" x14ac:dyDescent="0.25">
      <c r="A17" s="26">
        <v>1970</v>
      </c>
      <c r="B17" s="49">
        <v>49910.241159999998</v>
      </c>
      <c r="C17" s="45" t="s">
        <v>18</v>
      </c>
      <c r="D17" s="46" t="s">
        <v>58</v>
      </c>
    </row>
    <row r="18" spans="1:4" ht="18" customHeight="1" x14ac:dyDescent="0.25">
      <c r="A18" s="26">
        <v>1976</v>
      </c>
      <c r="B18" s="49">
        <v>149645.3688</v>
      </c>
      <c r="C18" s="45" t="s">
        <v>19</v>
      </c>
      <c r="D18" s="46" t="s">
        <v>58</v>
      </c>
    </row>
    <row r="19" spans="1:4" ht="18" customHeight="1" x14ac:dyDescent="0.25">
      <c r="A19" s="26">
        <v>1983</v>
      </c>
      <c r="B19" s="49">
        <v>6062432.6749999998</v>
      </c>
      <c r="C19" s="45" t="s">
        <v>20</v>
      </c>
      <c r="D19" s="46" t="s">
        <v>58</v>
      </c>
    </row>
  </sheetData>
  <mergeCells count="2">
    <mergeCell ref="A6:A7"/>
    <mergeCell ref="C6:C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opLeftCell="A34" zoomScale="130" zoomScaleNormal="130" zoomScalePageLayoutView="130" workbookViewId="0">
      <selection activeCell="O32" sqref="O32"/>
    </sheetView>
  </sheetViews>
  <sheetFormatPr defaultColWidth="8.85546875" defaultRowHeight="15" x14ac:dyDescent="0.25"/>
  <cols>
    <col min="4" max="4" width="27.42578125" customWidth="1"/>
    <col min="9" max="12" width="10.7109375" customWidth="1"/>
  </cols>
  <sheetData>
    <row r="1" spans="1:12" ht="20.100000000000001" customHeight="1" x14ac:dyDescent="0.25">
      <c r="I1" s="3" t="s">
        <v>45</v>
      </c>
      <c r="J1" s="4">
        <v>1960</v>
      </c>
      <c r="K1" s="5" t="s">
        <v>45</v>
      </c>
      <c r="L1" s="5">
        <v>1960</v>
      </c>
    </row>
    <row r="2" spans="1:12" ht="20.100000000000001" customHeight="1" x14ac:dyDescent="0.25">
      <c r="I2" s="6" t="s">
        <v>46</v>
      </c>
      <c r="J2" s="7">
        <f>G13+((G15-G13)/(F15-F13))*(1960-F13)</f>
        <v>346.5</v>
      </c>
      <c r="K2" s="3" t="s">
        <v>47</v>
      </c>
      <c r="L2" s="7">
        <f>H14+((H15-H14)/(F15-F14))*(1960-F14)</f>
        <v>6536.9912459999996</v>
      </c>
    </row>
    <row r="3" spans="1:12" ht="30.75" customHeight="1" x14ac:dyDescent="0.25">
      <c r="I3" s="8" t="s">
        <v>48</v>
      </c>
      <c r="J3" s="9">
        <v>50</v>
      </c>
      <c r="K3" s="8" t="s">
        <v>48</v>
      </c>
      <c r="L3" s="10">
        <v>50</v>
      </c>
    </row>
    <row r="4" spans="1:12" ht="46.5" customHeight="1" x14ac:dyDescent="0.25">
      <c r="F4" s="63" t="s">
        <v>49</v>
      </c>
      <c r="G4" s="64"/>
      <c r="H4" s="64"/>
      <c r="I4" s="11" t="s">
        <v>50</v>
      </c>
      <c r="J4" s="9">
        <v>3</v>
      </c>
      <c r="K4" s="12" t="s">
        <v>50</v>
      </c>
      <c r="L4" s="10">
        <v>4</v>
      </c>
    </row>
    <row r="5" spans="1:12" ht="33.75" customHeight="1" x14ac:dyDescent="0.25">
      <c r="F5" s="20"/>
      <c r="G5" s="21"/>
      <c r="H5" s="21"/>
      <c r="I5" s="6" t="s">
        <v>51</v>
      </c>
      <c r="J5" s="9">
        <f>J3*(J4-1)</f>
        <v>100</v>
      </c>
      <c r="K5" s="13" t="s">
        <v>51</v>
      </c>
      <c r="L5" s="10">
        <f>L3*(L4-1)</f>
        <v>150</v>
      </c>
    </row>
    <row r="6" spans="1:12" ht="47.25" customHeight="1" x14ac:dyDescent="0.25">
      <c r="A6" s="61" t="s">
        <v>0</v>
      </c>
      <c r="B6" s="19" t="s">
        <v>1</v>
      </c>
      <c r="C6" s="19" t="s">
        <v>2</v>
      </c>
      <c r="D6" s="61" t="s">
        <v>3</v>
      </c>
      <c r="F6" s="65" t="s">
        <v>52</v>
      </c>
      <c r="G6" s="65"/>
      <c r="H6" s="65"/>
      <c r="I6" s="65" t="s">
        <v>52</v>
      </c>
      <c r="J6" s="65"/>
      <c r="K6" s="65"/>
      <c r="L6" s="65"/>
    </row>
    <row r="7" spans="1:12" ht="24.75" customHeight="1" x14ac:dyDescent="0.25">
      <c r="A7" s="61"/>
      <c r="B7" s="19" t="s">
        <v>4</v>
      </c>
      <c r="C7" s="19" t="s">
        <v>5</v>
      </c>
      <c r="D7" s="61"/>
      <c r="E7" s="24" t="s">
        <v>57</v>
      </c>
      <c r="F7" s="14" t="s">
        <v>0</v>
      </c>
      <c r="G7" s="14" t="s">
        <v>53</v>
      </c>
      <c r="H7" s="14" t="s">
        <v>54</v>
      </c>
      <c r="I7" s="14" t="s">
        <v>0</v>
      </c>
      <c r="J7" s="14" t="s">
        <v>53</v>
      </c>
      <c r="K7" s="14" t="s">
        <v>0</v>
      </c>
      <c r="L7" s="14" t="s">
        <v>54</v>
      </c>
    </row>
    <row r="8" spans="1:12" ht="18" customHeight="1" x14ac:dyDescent="0.25">
      <c r="A8" s="22">
        <v>1858</v>
      </c>
      <c r="B8" s="23">
        <v>5.5555600000000001E-5</v>
      </c>
      <c r="C8" s="22">
        <v>4.6807800000000003E-4</v>
      </c>
      <c r="D8" s="22" t="s">
        <v>6</v>
      </c>
      <c r="E8" s="25" t="s">
        <v>56</v>
      </c>
      <c r="F8" s="39">
        <f>A8</f>
        <v>1858</v>
      </c>
      <c r="G8" s="40">
        <f>B8</f>
        <v>5.5555600000000001E-5</v>
      </c>
      <c r="H8" s="40">
        <f>C8</f>
        <v>4.6807800000000003E-4</v>
      </c>
      <c r="I8" s="41">
        <f>F8+$J$5</f>
        <v>1958</v>
      </c>
      <c r="J8" s="40">
        <f>G8/$J$2</f>
        <v>1.6033362193362194E-7</v>
      </c>
      <c r="K8" s="39">
        <f>F8+$L$5</f>
        <v>2008</v>
      </c>
      <c r="L8" s="40">
        <f>H8/$L$2</f>
        <v>7.1604501579594141E-8</v>
      </c>
    </row>
    <row r="9" spans="1:12" ht="18" customHeight="1" x14ac:dyDescent="0.25">
      <c r="A9" s="22">
        <v>1866</v>
      </c>
      <c r="B9" s="22">
        <v>1E-3</v>
      </c>
      <c r="C9" s="22">
        <v>8.5358980000000001E-3</v>
      </c>
      <c r="D9" s="22" t="s">
        <v>7</v>
      </c>
      <c r="E9" s="25" t="s">
        <v>56</v>
      </c>
      <c r="F9" s="39">
        <f t="shared" ref="F9:H48" si="0">A9</f>
        <v>1866</v>
      </c>
      <c r="G9" s="40">
        <f t="shared" si="0"/>
        <v>1E-3</v>
      </c>
      <c r="H9" s="40">
        <f t="shared" si="0"/>
        <v>8.5358980000000001E-3</v>
      </c>
      <c r="I9" s="41">
        <f t="shared" ref="I9:I48" si="1">F9+$J$5</f>
        <v>1966</v>
      </c>
      <c r="J9" s="40">
        <f t="shared" ref="J9:J46" si="2">G9/$J$2</f>
        <v>2.8860028860028859E-6</v>
      </c>
      <c r="K9" s="39">
        <f t="shared" ref="K9:K48" si="3">F9+$L$5</f>
        <v>2016</v>
      </c>
      <c r="L9" s="40">
        <f t="shared" ref="L9:L46" si="4">H9/$L$2</f>
        <v>1.3057839117075667E-6</v>
      </c>
    </row>
    <row r="10" spans="1:12" ht="18" customHeight="1" x14ac:dyDescent="0.25">
      <c r="A10" s="22">
        <v>1874</v>
      </c>
      <c r="B10" s="22">
        <v>8.7999999999999995E-2</v>
      </c>
      <c r="C10" s="22" t="s">
        <v>8</v>
      </c>
      <c r="D10" s="22" t="s">
        <v>9</v>
      </c>
      <c r="E10" s="25" t="s">
        <v>56</v>
      </c>
      <c r="F10" s="39">
        <f t="shared" si="0"/>
        <v>1874</v>
      </c>
      <c r="G10" s="40">
        <f t="shared" si="0"/>
        <v>8.7999999999999995E-2</v>
      </c>
      <c r="H10" s="40"/>
      <c r="I10" s="41">
        <f t="shared" si="1"/>
        <v>1974</v>
      </c>
      <c r="J10" s="40">
        <f t="shared" si="2"/>
        <v>2.5396825396825396E-4</v>
      </c>
      <c r="K10" s="39">
        <f t="shared" si="3"/>
        <v>2024</v>
      </c>
      <c r="L10" s="40"/>
    </row>
    <row r="11" spans="1:12" ht="18" customHeight="1" x14ac:dyDescent="0.25">
      <c r="A11" s="22">
        <v>1880</v>
      </c>
      <c r="B11" s="22">
        <v>0.32500000000000001</v>
      </c>
      <c r="C11" s="22">
        <v>39.497135419999999</v>
      </c>
      <c r="D11" s="22" t="s">
        <v>10</v>
      </c>
      <c r="E11" s="25" t="s">
        <v>56</v>
      </c>
      <c r="F11" s="39">
        <f t="shared" si="0"/>
        <v>1880</v>
      </c>
      <c r="G11" s="40">
        <f t="shared" si="0"/>
        <v>0.32500000000000001</v>
      </c>
      <c r="H11" s="40">
        <f t="shared" si="0"/>
        <v>39.497135419999999</v>
      </c>
      <c r="I11" s="41">
        <f t="shared" si="1"/>
        <v>1980</v>
      </c>
      <c r="J11" s="40">
        <f t="shared" si="2"/>
        <v>9.3795093795093795E-4</v>
      </c>
      <c r="K11" s="39">
        <f t="shared" si="3"/>
        <v>2030</v>
      </c>
      <c r="L11" s="40">
        <f t="shared" si="4"/>
        <v>6.0420970341926632E-3</v>
      </c>
    </row>
    <row r="12" spans="1:12" ht="18" customHeight="1" x14ac:dyDescent="0.25">
      <c r="A12" s="22">
        <v>1928</v>
      </c>
      <c r="B12" s="22">
        <v>0.373</v>
      </c>
      <c r="C12" s="22" t="s">
        <v>8</v>
      </c>
      <c r="D12" s="22" t="s">
        <v>11</v>
      </c>
      <c r="E12" s="25" t="s">
        <v>56</v>
      </c>
      <c r="F12" s="39">
        <f t="shared" si="0"/>
        <v>1928</v>
      </c>
      <c r="G12" s="40">
        <f t="shared" si="0"/>
        <v>0.373</v>
      </c>
      <c r="H12" s="40"/>
      <c r="I12" s="41">
        <f t="shared" si="1"/>
        <v>2028</v>
      </c>
      <c r="J12" s="40">
        <f t="shared" si="2"/>
        <v>1.0764790764790765E-3</v>
      </c>
      <c r="K12" s="39">
        <f t="shared" si="3"/>
        <v>2078</v>
      </c>
      <c r="L12" s="40"/>
    </row>
    <row r="13" spans="1:12" ht="18" customHeight="1" x14ac:dyDescent="0.25">
      <c r="A13" s="26">
        <v>1951</v>
      </c>
      <c r="B13" s="26">
        <v>144</v>
      </c>
      <c r="C13" s="26">
        <v>2270.6178239999999</v>
      </c>
      <c r="D13" s="26" t="s">
        <v>12</v>
      </c>
      <c r="E13" s="27" t="s">
        <v>58</v>
      </c>
      <c r="F13" s="33">
        <f t="shared" si="0"/>
        <v>1951</v>
      </c>
      <c r="G13" s="34">
        <f t="shared" si="0"/>
        <v>144</v>
      </c>
      <c r="H13" s="34">
        <f t="shared" si="0"/>
        <v>2270.6178239999999</v>
      </c>
      <c r="I13" s="35">
        <f t="shared" si="1"/>
        <v>2051</v>
      </c>
      <c r="J13" s="34">
        <f t="shared" si="2"/>
        <v>0.41558441558441561</v>
      </c>
      <c r="K13" s="33">
        <f t="shared" si="3"/>
        <v>2101</v>
      </c>
      <c r="L13" s="34">
        <f t="shared" si="4"/>
        <v>0.3473490690980191</v>
      </c>
    </row>
    <row r="14" spans="1:12" ht="18" customHeight="1" x14ac:dyDescent="0.25">
      <c r="A14" s="26">
        <v>1959</v>
      </c>
      <c r="B14" s="26">
        <v>144</v>
      </c>
      <c r="C14" s="26">
        <v>5193.400858</v>
      </c>
      <c r="D14" s="26" t="s">
        <v>13</v>
      </c>
      <c r="E14" s="27" t="s">
        <v>58</v>
      </c>
      <c r="F14" s="33">
        <f t="shared" si="0"/>
        <v>1959</v>
      </c>
      <c r="G14" s="34"/>
      <c r="H14" s="34">
        <f t="shared" si="0"/>
        <v>5193.400858</v>
      </c>
      <c r="I14" s="35">
        <f t="shared" si="1"/>
        <v>2059</v>
      </c>
      <c r="J14" s="34"/>
      <c r="K14" s="33">
        <f t="shared" si="3"/>
        <v>2109</v>
      </c>
      <c r="L14" s="34">
        <f t="shared" si="4"/>
        <v>0.79446348672684153</v>
      </c>
    </row>
    <row r="15" spans="1:12" ht="18" customHeight="1" x14ac:dyDescent="0.25">
      <c r="A15" s="26">
        <v>1963</v>
      </c>
      <c r="B15" s="26">
        <v>414</v>
      </c>
      <c r="C15" s="26">
        <v>10567.762409999999</v>
      </c>
      <c r="D15" s="26" t="s">
        <v>14</v>
      </c>
      <c r="E15" s="27" t="s">
        <v>58</v>
      </c>
      <c r="F15" s="33">
        <f t="shared" si="0"/>
        <v>1963</v>
      </c>
      <c r="G15" s="34">
        <f t="shared" si="0"/>
        <v>414</v>
      </c>
      <c r="H15" s="34">
        <f t="shared" si="0"/>
        <v>10567.762409999999</v>
      </c>
      <c r="I15" s="35">
        <f t="shared" si="1"/>
        <v>2063</v>
      </c>
      <c r="J15" s="34">
        <f t="shared" si="2"/>
        <v>1.1948051948051948</v>
      </c>
      <c r="K15" s="33">
        <f t="shared" si="3"/>
        <v>2113</v>
      </c>
      <c r="L15" s="34">
        <f t="shared" si="4"/>
        <v>1.6166095398194755</v>
      </c>
    </row>
    <row r="16" spans="1:12" ht="18" customHeight="1" x14ac:dyDescent="0.25">
      <c r="A16" s="26">
        <v>1965</v>
      </c>
      <c r="B16" s="26">
        <v>384</v>
      </c>
      <c r="C16" s="26">
        <v>10570.62614</v>
      </c>
      <c r="D16" s="26" t="s">
        <v>15</v>
      </c>
      <c r="E16" s="27" t="s">
        <v>58</v>
      </c>
      <c r="F16" s="33">
        <f t="shared" si="0"/>
        <v>1965</v>
      </c>
      <c r="G16" s="34"/>
      <c r="H16" s="34"/>
      <c r="I16" s="35">
        <f t="shared" si="1"/>
        <v>2065</v>
      </c>
      <c r="J16" s="34"/>
      <c r="K16" s="33">
        <f t="shared" si="3"/>
        <v>2115</v>
      </c>
      <c r="L16" s="34"/>
    </row>
    <row r="17" spans="1:12" ht="18" customHeight="1" x14ac:dyDescent="0.25">
      <c r="A17" s="2">
        <v>1965</v>
      </c>
      <c r="B17" s="2">
        <v>1.2</v>
      </c>
      <c r="C17" s="2" t="s">
        <v>8</v>
      </c>
      <c r="D17" s="2" t="s">
        <v>16</v>
      </c>
      <c r="F17" s="15">
        <f t="shared" si="0"/>
        <v>1965</v>
      </c>
      <c r="G17" s="16"/>
      <c r="H17" s="16"/>
      <c r="I17" s="18">
        <f t="shared" si="1"/>
        <v>2065</v>
      </c>
      <c r="J17" s="16"/>
      <c r="K17" s="15">
        <f t="shared" si="3"/>
        <v>2115</v>
      </c>
      <c r="L17" s="16"/>
    </row>
    <row r="18" spans="1:12" ht="18" customHeight="1" x14ac:dyDescent="0.25">
      <c r="A18" s="2">
        <v>1969</v>
      </c>
      <c r="B18" s="2">
        <v>50</v>
      </c>
      <c r="C18" s="2" t="s">
        <v>8</v>
      </c>
      <c r="D18" s="2" t="s">
        <v>17</v>
      </c>
      <c r="F18" s="15">
        <f t="shared" si="0"/>
        <v>1969</v>
      </c>
      <c r="G18" s="16"/>
      <c r="H18" s="16"/>
      <c r="I18" s="18">
        <f t="shared" si="1"/>
        <v>2069</v>
      </c>
      <c r="J18" s="16"/>
      <c r="K18" s="15">
        <f t="shared" si="3"/>
        <v>2119</v>
      </c>
      <c r="L18" s="16"/>
    </row>
    <row r="19" spans="1:12" ht="18" customHeight="1" x14ac:dyDescent="0.25">
      <c r="A19" s="26">
        <v>1970</v>
      </c>
      <c r="B19" s="26">
        <v>2160</v>
      </c>
      <c r="C19" s="26">
        <v>49910.241159999998</v>
      </c>
      <c r="D19" s="26" t="s">
        <v>18</v>
      </c>
      <c r="E19" s="27" t="s">
        <v>58</v>
      </c>
      <c r="F19" s="33">
        <f t="shared" si="0"/>
        <v>1970</v>
      </c>
      <c r="G19" s="34">
        <f t="shared" si="0"/>
        <v>2160</v>
      </c>
      <c r="H19" s="34">
        <f t="shared" si="0"/>
        <v>49910.241159999998</v>
      </c>
      <c r="I19" s="35">
        <f t="shared" si="1"/>
        <v>2070</v>
      </c>
      <c r="J19" s="34">
        <f t="shared" si="2"/>
        <v>6.2337662337662341</v>
      </c>
      <c r="K19" s="33">
        <f t="shared" si="3"/>
        <v>2120</v>
      </c>
      <c r="L19" s="34">
        <f t="shared" si="4"/>
        <v>7.6350478808641808</v>
      </c>
    </row>
    <row r="20" spans="1:12" ht="18" customHeight="1" x14ac:dyDescent="0.25">
      <c r="A20" s="2">
        <v>1975</v>
      </c>
      <c r="B20" s="2">
        <v>64</v>
      </c>
      <c r="C20" s="2" t="s">
        <v>8</v>
      </c>
      <c r="D20" s="2" t="s">
        <v>17</v>
      </c>
      <c r="F20" s="15">
        <f t="shared" si="0"/>
        <v>1975</v>
      </c>
      <c r="G20" s="16"/>
      <c r="H20" s="16"/>
      <c r="I20" s="18">
        <f t="shared" si="1"/>
        <v>2075</v>
      </c>
      <c r="J20" s="16"/>
      <c r="K20" s="15">
        <f t="shared" si="3"/>
        <v>2125</v>
      </c>
      <c r="L20" s="16"/>
    </row>
    <row r="21" spans="1:12" ht="18" customHeight="1" x14ac:dyDescent="0.25">
      <c r="A21" s="26">
        <v>1976</v>
      </c>
      <c r="B21" s="26">
        <v>12000</v>
      </c>
      <c r="C21" s="26">
        <v>149645.3688</v>
      </c>
      <c r="D21" s="26" t="s">
        <v>19</v>
      </c>
      <c r="E21" s="27" t="s">
        <v>58</v>
      </c>
      <c r="F21" s="33">
        <f t="shared" si="0"/>
        <v>1976</v>
      </c>
      <c r="G21" s="34">
        <f t="shared" si="0"/>
        <v>12000</v>
      </c>
      <c r="H21" s="34">
        <f t="shared" si="0"/>
        <v>149645.3688</v>
      </c>
      <c r="I21" s="35">
        <f t="shared" si="1"/>
        <v>2076</v>
      </c>
      <c r="J21" s="34">
        <f t="shared" si="2"/>
        <v>34.632034632034632</v>
      </c>
      <c r="K21" s="33">
        <f t="shared" si="3"/>
        <v>2126</v>
      </c>
      <c r="L21" s="34">
        <f t="shared" si="4"/>
        <v>22.892086461270445</v>
      </c>
    </row>
    <row r="22" spans="1:12" ht="18" customHeight="1" x14ac:dyDescent="0.25">
      <c r="A22" s="26">
        <v>1983</v>
      </c>
      <c r="B22" s="26">
        <v>300000</v>
      </c>
      <c r="C22" s="26">
        <v>6062432.6749999998</v>
      </c>
      <c r="D22" s="26" t="s">
        <v>20</v>
      </c>
      <c r="E22" s="27" t="s">
        <v>58</v>
      </c>
      <c r="F22" s="33">
        <f t="shared" si="0"/>
        <v>1983</v>
      </c>
      <c r="G22" s="34">
        <f t="shared" si="0"/>
        <v>300000</v>
      </c>
      <c r="H22" s="34">
        <f t="shared" si="0"/>
        <v>6062432.6749999998</v>
      </c>
      <c r="I22" s="35">
        <f t="shared" si="1"/>
        <v>2083</v>
      </c>
      <c r="J22" s="34">
        <f t="shared" si="2"/>
        <v>865.80086580086584</v>
      </c>
      <c r="K22" s="33">
        <f t="shared" si="3"/>
        <v>2133</v>
      </c>
      <c r="L22" s="34">
        <f t="shared" si="4"/>
        <v>927.40412934002575</v>
      </c>
    </row>
    <row r="23" spans="1:12" ht="18" customHeight="1" x14ac:dyDescent="0.25">
      <c r="A23" s="2">
        <v>1986</v>
      </c>
      <c r="B23" s="2">
        <v>56</v>
      </c>
      <c r="C23" s="2" t="s">
        <v>8</v>
      </c>
      <c r="D23" s="2" t="s">
        <v>17</v>
      </c>
      <c r="F23" s="30">
        <f t="shared" si="0"/>
        <v>1986</v>
      </c>
      <c r="G23" s="31"/>
      <c r="H23" s="31"/>
      <c r="I23" s="32">
        <f t="shared" si="1"/>
        <v>2086</v>
      </c>
      <c r="J23" s="31"/>
      <c r="K23" s="30">
        <f t="shared" si="3"/>
        <v>2136</v>
      </c>
      <c r="L23" s="31"/>
    </row>
    <row r="24" spans="1:12" ht="18" customHeight="1" x14ac:dyDescent="0.25">
      <c r="A24" s="2">
        <v>1988</v>
      </c>
      <c r="B24" s="2">
        <v>1540</v>
      </c>
      <c r="C24" s="2" t="s">
        <v>8</v>
      </c>
      <c r="D24" s="2" t="s">
        <v>21</v>
      </c>
      <c r="F24" s="30">
        <f t="shared" si="0"/>
        <v>1988</v>
      </c>
      <c r="G24" s="31"/>
      <c r="H24" s="31"/>
      <c r="I24" s="32">
        <f t="shared" si="1"/>
        <v>2088</v>
      </c>
      <c r="J24" s="31"/>
      <c r="K24" s="30">
        <f t="shared" si="3"/>
        <v>2138</v>
      </c>
      <c r="L24" s="31"/>
    </row>
    <row r="25" spans="1:12" ht="18" customHeight="1" x14ac:dyDescent="0.25">
      <c r="A25" s="28">
        <v>1988</v>
      </c>
      <c r="B25" s="28">
        <v>560000</v>
      </c>
      <c r="C25" s="28">
        <v>7284500.2019999996</v>
      </c>
      <c r="D25" s="28" t="s">
        <v>22</v>
      </c>
      <c r="E25" s="29" t="s">
        <v>59</v>
      </c>
      <c r="F25" s="36">
        <f t="shared" si="0"/>
        <v>1988</v>
      </c>
      <c r="G25" s="37">
        <f t="shared" si="0"/>
        <v>560000</v>
      </c>
      <c r="H25" s="37">
        <f t="shared" si="0"/>
        <v>7284500.2019999996</v>
      </c>
      <c r="I25" s="38">
        <f t="shared" si="1"/>
        <v>2088</v>
      </c>
      <c r="J25" s="37">
        <f t="shared" si="2"/>
        <v>1616.1616161616162</v>
      </c>
      <c r="K25" s="36">
        <f t="shared" si="3"/>
        <v>2138</v>
      </c>
      <c r="L25" s="37">
        <f t="shared" si="4"/>
        <v>1114.3506129761765</v>
      </c>
    </row>
    <row r="26" spans="1:12" ht="18" customHeight="1" x14ac:dyDescent="0.25">
      <c r="A26" s="28">
        <v>1989</v>
      </c>
      <c r="B26" s="28">
        <v>1260000</v>
      </c>
      <c r="C26" s="28">
        <v>19701271.449999999</v>
      </c>
      <c r="D26" s="28" t="s">
        <v>23</v>
      </c>
      <c r="E26" s="29" t="s">
        <v>59</v>
      </c>
      <c r="F26" s="36">
        <f t="shared" si="0"/>
        <v>1989</v>
      </c>
      <c r="G26" s="37">
        <f t="shared" si="0"/>
        <v>1260000</v>
      </c>
      <c r="H26" s="37">
        <f t="shared" si="0"/>
        <v>19701271.449999999</v>
      </c>
      <c r="I26" s="38">
        <f t="shared" si="1"/>
        <v>2089</v>
      </c>
      <c r="J26" s="37">
        <f t="shared" si="2"/>
        <v>3636.3636363636365</v>
      </c>
      <c r="K26" s="36">
        <f t="shared" si="3"/>
        <v>2139</v>
      </c>
      <c r="L26" s="37">
        <f t="shared" si="4"/>
        <v>3013.8133444886062</v>
      </c>
    </row>
    <row r="27" spans="1:12" ht="18" customHeight="1" x14ac:dyDescent="0.25">
      <c r="A27" s="2">
        <v>1992</v>
      </c>
      <c r="B27" s="2">
        <v>45000</v>
      </c>
      <c r="C27" s="2" t="s">
        <v>8</v>
      </c>
      <c r="D27" s="2" t="s">
        <v>24</v>
      </c>
      <c r="F27" s="30">
        <f t="shared" si="0"/>
        <v>1992</v>
      </c>
      <c r="G27" s="31"/>
      <c r="H27" s="31"/>
      <c r="I27" s="32">
        <f t="shared" si="1"/>
        <v>2092</v>
      </c>
      <c r="J27" s="31"/>
      <c r="K27" s="30">
        <f t="shared" si="3"/>
        <v>2142</v>
      </c>
      <c r="L27" s="31"/>
    </row>
    <row r="28" spans="1:12" ht="18" customHeight="1" x14ac:dyDescent="0.25">
      <c r="A28" s="28">
        <v>1992</v>
      </c>
      <c r="B28" s="28">
        <v>1120000</v>
      </c>
      <c r="C28" s="28">
        <v>18346118.66</v>
      </c>
      <c r="D28" s="28" t="s">
        <v>25</v>
      </c>
      <c r="E28" s="29" t="s">
        <v>59</v>
      </c>
      <c r="F28" s="36">
        <f t="shared" si="0"/>
        <v>1992</v>
      </c>
      <c r="G28" s="37"/>
      <c r="H28" s="37">
        <f t="shared" si="0"/>
        <v>18346118.66</v>
      </c>
      <c r="I28" s="38">
        <f t="shared" si="1"/>
        <v>2092</v>
      </c>
      <c r="J28" s="37"/>
      <c r="K28" s="36">
        <f t="shared" si="3"/>
        <v>2142</v>
      </c>
      <c r="L28" s="37">
        <f t="shared" si="4"/>
        <v>2806.5080661116126</v>
      </c>
    </row>
    <row r="29" spans="1:12" ht="18" customHeight="1" x14ac:dyDescent="0.25">
      <c r="A29" s="28">
        <v>1992</v>
      </c>
      <c r="B29" s="28">
        <v>1120000</v>
      </c>
      <c r="C29" s="28">
        <v>21725475.710000001</v>
      </c>
      <c r="D29" s="28" t="s">
        <v>26</v>
      </c>
      <c r="E29" s="29" t="s">
        <v>59</v>
      </c>
      <c r="F29" s="36">
        <f t="shared" si="0"/>
        <v>1992</v>
      </c>
      <c r="G29" s="37">
        <f t="shared" si="0"/>
        <v>1120000</v>
      </c>
      <c r="H29" s="37">
        <f t="shared" si="0"/>
        <v>21725475.710000001</v>
      </c>
      <c r="I29" s="38">
        <f t="shared" si="1"/>
        <v>2092</v>
      </c>
      <c r="J29" s="37">
        <f t="shared" si="2"/>
        <v>3232.3232323232323</v>
      </c>
      <c r="K29" s="36">
        <f t="shared" si="3"/>
        <v>2142</v>
      </c>
      <c r="L29" s="37">
        <f t="shared" si="4"/>
        <v>3323.4671567433825</v>
      </c>
    </row>
    <row r="30" spans="1:12" ht="18" customHeight="1" x14ac:dyDescent="0.25">
      <c r="A30" s="28">
        <v>1993</v>
      </c>
      <c r="B30" s="28">
        <v>1680000</v>
      </c>
      <c r="C30" s="28">
        <v>34811248.700000003</v>
      </c>
      <c r="D30" s="28" t="s">
        <v>27</v>
      </c>
      <c r="E30" s="29" t="s">
        <v>59</v>
      </c>
      <c r="F30" s="36">
        <f t="shared" si="0"/>
        <v>1993</v>
      </c>
      <c r="G30" s="37">
        <f t="shared" si="0"/>
        <v>1680000</v>
      </c>
      <c r="H30" s="37">
        <f t="shared" si="0"/>
        <v>34811248.700000003</v>
      </c>
      <c r="I30" s="38">
        <f t="shared" si="1"/>
        <v>2093</v>
      </c>
      <c r="J30" s="37">
        <f t="shared" si="2"/>
        <v>4848.484848484848</v>
      </c>
      <c r="K30" s="36">
        <f t="shared" si="3"/>
        <v>2143</v>
      </c>
      <c r="L30" s="37">
        <f t="shared" si="4"/>
        <v>5325.2708149641612</v>
      </c>
    </row>
    <row r="31" spans="1:12" ht="28.5" customHeight="1" x14ac:dyDescent="0.25">
      <c r="A31" s="17">
        <v>1994</v>
      </c>
      <c r="B31" s="1">
        <v>145000</v>
      </c>
      <c r="C31" s="17"/>
      <c r="D31" s="2" t="s">
        <v>55</v>
      </c>
      <c r="F31" s="30">
        <f t="shared" si="0"/>
        <v>1994</v>
      </c>
      <c r="G31" s="31"/>
      <c r="H31" s="31"/>
      <c r="I31" s="32">
        <f t="shared" si="1"/>
        <v>2094</v>
      </c>
      <c r="J31" s="31"/>
      <c r="K31" s="30">
        <f t="shared" si="3"/>
        <v>2144</v>
      </c>
      <c r="L31" s="31"/>
    </row>
    <row r="32" spans="1:12" ht="18" customHeight="1" x14ac:dyDescent="0.25">
      <c r="A32" s="28">
        <v>1994</v>
      </c>
      <c r="B32" s="28">
        <v>1680000</v>
      </c>
      <c r="C32" s="28">
        <v>49101556.32</v>
      </c>
      <c r="D32" s="28" t="s">
        <v>28</v>
      </c>
      <c r="E32" s="29" t="s">
        <v>59</v>
      </c>
      <c r="F32" s="36">
        <f t="shared" si="0"/>
        <v>1994</v>
      </c>
      <c r="G32" s="37"/>
      <c r="H32" s="37">
        <f t="shared" si="0"/>
        <v>49101556.32</v>
      </c>
      <c r="I32" s="38">
        <f t="shared" si="1"/>
        <v>2094</v>
      </c>
      <c r="J32" s="37"/>
      <c r="K32" s="36">
        <f t="shared" si="3"/>
        <v>2144</v>
      </c>
      <c r="L32" s="37">
        <f t="shared" si="4"/>
        <v>7511.3388518066868</v>
      </c>
    </row>
    <row r="33" spans="1:12" ht="18" customHeight="1" x14ac:dyDescent="0.25">
      <c r="A33" s="28">
        <v>1994</v>
      </c>
      <c r="B33" s="28">
        <v>4976000</v>
      </c>
      <c r="C33" s="28">
        <v>80195977.310000002</v>
      </c>
      <c r="D33" s="28" t="s">
        <v>29</v>
      </c>
      <c r="E33" s="29" t="s">
        <v>59</v>
      </c>
      <c r="F33" s="36">
        <f t="shared" si="0"/>
        <v>1994</v>
      </c>
      <c r="G33" s="37">
        <f t="shared" si="0"/>
        <v>4976000</v>
      </c>
      <c r="H33" s="37">
        <f t="shared" si="0"/>
        <v>80195977.310000002</v>
      </c>
      <c r="I33" s="38">
        <f t="shared" si="1"/>
        <v>2094</v>
      </c>
      <c r="J33" s="37">
        <f t="shared" si="2"/>
        <v>14360.75036075036</v>
      </c>
      <c r="K33" s="36">
        <f t="shared" si="3"/>
        <v>2144</v>
      </c>
      <c r="L33" s="37">
        <f t="shared" si="4"/>
        <v>12268.025807602558</v>
      </c>
    </row>
    <row r="34" spans="1:12" ht="18" customHeight="1" x14ac:dyDescent="0.25">
      <c r="A34" s="28">
        <v>1995</v>
      </c>
      <c r="B34" s="28">
        <v>9953000</v>
      </c>
      <c r="C34" s="28">
        <v>136549664.40000001</v>
      </c>
      <c r="D34" s="28" t="s">
        <v>30</v>
      </c>
      <c r="E34" s="29" t="s">
        <v>59</v>
      </c>
      <c r="F34" s="36">
        <f t="shared" si="0"/>
        <v>1995</v>
      </c>
      <c r="G34" s="37">
        <f t="shared" si="0"/>
        <v>9953000</v>
      </c>
      <c r="H34" s="37">
        <f t="shared" si="0"/>
        <v>136549664.40000001</v>
      </c>
      <c r="I34" s="38">
        <f t="shared" si="1"/>
        <v>2095</v>
      </c>
      <c r="J34" s="37">
        <f t="shared" si="2"/>
        <v>28724.386724386724</v>
      </c>
      <c r="K34" s="36">
        <f t="shared" si="3"/>
        <v>2145</v>
      </c>
      <c r="L34" s="37">
        <f t="shared" si="4"/>
        <v>20888.763539886193</v>
      </c>
    </row>
    <row r="35" spans="1:12" ht="18" customHeight="1" x14ac:dyDescent="0.25">
      <c r="A35" s="28">
        <v>1996</v>
      </c>
      <c r="B35" s="28">
        <v>9953000</v>
      </c>
      <c r="C35" s="28">
        <v>148070658.90000001</v>
      </c>
      <c r="D35" s="28" t="s">
        <v>31</v>
      </c>
      <c r="E35" s="29" t="s">
        <v>59</v>
      </c>
      <c r="F35" s="36">
        <f t="shared" si="0"/>
        <v>1996</v>
      </c>
      <c r="G35" s="37"/>
      <c r="H35" s="37">
        <f t="shared" si="0"/>
        <v>148070658.90000001</v>
      </c>
      <c r="I35" s="38">
        <f t="shared" si="1"/>
        <v>2096</v>
      </c>
      <c r="J35" s="37"/>
      <c r="K35" s="36">
        <f t="shared" si="3"/>
        <v>2146</v>
      </c>
      <c r="L35" s="37">
        <f t="shared" si="4"/>
        <v>22651.194307565394</v>
      </c>
    </row>
    <row r="36" spans="1:12" ht="18" customHeight="1" x14ac:dyDescent="0.25">
      <c r="A36" s="28">
        <v>1998</v>
      </c>
      <c r="B36" s="28">
        <v>139340000</v>
      </c>
      <c r="C36" s="28">
        <v>1971340798</v>
      </c>
      <c r="D36" s="28" t="s">
        <v>32</v>
      </c>
      <c r="E36" s="29" t="s">
        <v>59</v>
      </c>
      <c r="F36" s="36">
        <f t="shared" si="0"/>
        <v>1998</v>
      </c>
      <c r="G36" s="37">
        <f t="shared" si="0"/>
        <v>139340000</v>
      </c>
      <c r="H36" s="37">
        <f t="shared" si="0"/>
        <v>1971340798</v>
      </c>
      <c r="I36" s="38">
        <f t="shared" si="1"/>
        <v>2098</v>
      </c>
      <c r="J36" s="37">
        <f t="shared" si="2"/>
        <v>402135.64213564212</v>
      </c>
      <c r="K36" s="36">
        <f t="shared" si="3"/>
        <v>2148</v>
      </c>
      <c r="L36" s="37">
        <f t="shared" si="4"/>
        <v>301566.99371538369</v>
      </c>
    </row>
    <row r="37" spans="1:12" ht="18" customHeight="1" x14ac:dyDescent="0.25">
      <c r="A37" s="28">
        <v>1998</v>
      </c>
      <c r="B37" s="28">
        <v>59718000</v>
      </c>
      <c r="C37" s="28">
        <v>1163138165</v>
      </c>
      <c r="D37" s="28" t="s">
        <v>33</v>
      </c>
      <c r="E37" s="29" t="s">
        <v>59</v>
      </c>
      <c r="F37" s="36">
        <f t="shared" si="0"/>
        <v>1998</v>
      </c>
      <c r="G37" s="37"/>
      <c r="H37" s="37"/>
      <c r="I37" s="38">
        <f t="shared" si="1"/>
        <v>2098</v>
      </c>
      <c r="J37" s="37"/>
      <c r="K37" s="36">
        <f t="shared" si="3"/>
        <v>2148</v>
      </c>
      <c r="L37" s="37"/>
    </row>
    <row r="38" spans="1:12" ht="18" customHeight="1" x14ac:dyDescent="0.25">
      <c r="A38" s="28">
        <v>1999</v>
      </c>
      <c r="B38" s="28">
        <v>19908000</v>
      </c>
      <c r="C38" s="28">
        <v>654158315</v>
      </c>
      <c r="D38" s="28" t="s">
        <v>34</v>
      </c>
      <c r="E38" s="29" t="s">
        <v>59</v>
      </c>
      <c r="F38" s="36">
        <f t="shared" si="0"/>
        <v>1999</v>
      </c>
      <c r="G38" s="37"/>
      <c r="H38" s="37"/>
      <c r="I38" s="38">
        <f t="shared" si="1"/>
        <v>2099</v>
      </c>
      <c r="J38" s="37"/>
      <c r="K38" s="36">
        <f t="shared" si="3"/>
        <v>2149</v>
      </c>
      <c r="L38" s="37"/>
    </row>
    <row r="39" spans="1:12" ht="18" customHeight="1" x14ac:dyDescent="0.25">
      <c r="A39" s="2">
        <v>2000</v>
      </c>
      <c r="B39" s="2">
        <v>155000</v>
      </c>
      <c r="C39" s="2" t="s">
        <v>8</v>
      </c>
      <c r="D39" s="2" t="s">
        <v>35</v>
      </c>
      <c r="F39" s="30">
        <f t="shared" si="0"/>
        <v>2000</v>
      </c>
      <c r="G39" s="31"/>
      <c r="H39" s="31"/>
      <c r="I39" s="32">
        <f t="shared" si="1"/>
        <v>2100</v>
      </c>
      <c r="J39" s="31"/>
      <c r="K39" s="30">
        <f t="shared" si="3"/>
        <v>2150</v>
      </c>
      <c r="L39" s="31"/>
    </row>
    <row r="40" spans="1:12" ht="18" customHeight="1" x14ac:dyDescent="0.25">
      <c r="A40" s="28">
        <v>2000</v>
      </c>
      <c r="B40" s="28">
        <v>1273984000</v>
      </c>
      <c r="C40" s="28">
        <v>8555095412</v>
      </c>
      <c r="D40" s="28" t="s">
        <v>36</v>
      </c>
      <c r="E40" s="29" t="s">
        <v>59</v>
      </c>
      <c r="F40" s="36">
        <f t="shared" si="0"/>
        <v>2000</v>
      </c>
      <c r="G40" s="37">
        <f t="shared" si="0"/>
        <v>1273984000</v>
      </c>
      <c r="H40" s="37">
        <f t="shared" si="0"/>
        <v>8555095412</v>
      </c>
      <c r="I40" s="38">
        <f t="shared" si="1"/>
        <v>2100</v>
      </c>
      <c r="J40" s="37">
        <f t="shared" si="2"/>
        <v>3676721.5007215007</v>
      </c>
      <c r="K40" s="36">
        <f t="shared" si="3"/>
        <v>2150</v>
      </c>
      <c r="L40" s="37">
        <f t="shared" si="4"/>
        <v>1308720.6468625583</v>
      </c>
    </row>
    <row r="41" spans="1:12" ht="18" customHeight="1" x14ac:dyDescent="0.25">
      <c r="A41" s="28">
        <v>2001</v>
      </c>
      <c r="B41" s="28">
        <v>1910976000</v>
      </c>
      <c r="C41" s="28">
        <v>23846945541</v>
      </c>
      <c r="D41" s="28" t="s">
        <v>37</v>
      </c>
      <c r="E41" s="29" t="s">
        <v>59</v>
      </c>
      <c r="F41" s="36">
        <f t="shared" si="0"/>
        <v>2001</v>
      </c>
      <c r="G41" s="37"/>
      <c r="H41" s="37">
        <f t="shared" si="0"/>
        <v>23846945541</v>
      </c>
      <c r="I41" s="38">
        <f t="shared" si="1"/>
        <v>2101</v>
      </c>
      <c r="J41" s="37">
        <f t="shared" si="2"/>
        <v>0</v>
      </c>
      <c r="K41" s="36">
        <f t="shared" si="3"/>
        <v>2151</v>
      </c>
      <c r="L41" s="37">
        <f t="shared" si="4"/>
        <v>3648000.2257295363</v>
      </c>
    </row>
    <row r="42" spans="1:12" ht="18" customHeight="1" x14ac:dyDescent="0.25">
      <c r="A42" s="28">
        <v>2001</v>
      </c>
      <c r="B42" s="28">
        <v>2388720000</v>
      </c>
      <c r="C42" s="28">
        <v>25620289257</v>
      </c>
      <c r="D42" s="28" t="s">
        <v>38</v>
      </c>
      <c r="E42" s="29" t="s">
        <v>59</v>
      </c>
      <c r="F42" s="36">
        <f t="shared" si="0"/>
        <v>2001</v>
      </c>
      <c r="G42" s="37"/>
      <c r="H42" s="37">
        <f t="shared" si="0"/>
        <v>25620289257</v>
      </c>
      <c r="I42" s="38">
        <f t="shared" si="1"/>
        <v>2101</v>
      </c>
      <c r="J42" s="37">
        <f t="shared" si="2"/>
        <v>0</v>
      </c>
      <c r="K42" s="36">
        <f t="shared" si="3"/>
        <v>2151</v>
      </c>
      <c r="L42" s="37">
        <f t="shared" si="4"/>
        <v>3919278.5018149009</v>
      </c>
    </row>
    <row r="43" spans="1:12" ht="18" customHeight="1" x14ac:dyDescent="0.25">
      <c r="A43" s="28">
        <v>2001</v>
      </c>
      <c r="B43" s="28">
        <v>636928000</v>
      </c>
      <c r="C43" s="28">
        <v>6405148833</v>
      </c>
      <c r="D43" s="28" t="s">
        <v>39</v>
      </c>
      <c r="E43" s="29" t="s">
        <v>59</v>
      </c>
      <c r="F43" s="36">
        <f t="shared" si="0"/>
        <v>2001</v>
      </c>
      <c r="G43" s="37"/>
      <c r="H43" s="37"/>
      <c r="I43" s="38">
        <f t="shared" si="1"/>
        <v>2101</v>
      </c>
      <c r="J43" s="37"/>
      <c r="K43" s="36">
        <f t="shared" si="3"/>
        <v>2151</v>
      </c>
      <c r="L43" s="37"/>
    </row>
    <row r="44" spans="1:12" ht="27" customHeight="1" x14ac:dyDescent="0.25">
      <c r="A44" s="2">
        <v>2001</v>
      </c>
      <c r="B44" s="2">
        <v>2547968000</v>
      </c>
      <c r="C44" s="2">
        <v>27176122256</v>
      </c>
      <c r="D44" s="2" t="s">
        <v>40</v>
      </c>
      <c r="F44" s="30">
        <f t="shared" si="0"/>
        <v>2001</v>
      </c>
      <c r="G44" s="31">
        <f t="shared" si="0"/>
        <v>2547968000</v>
      </c>
      <c r="H44" s="31">
        <f t="shared" si="0"/>
        <v>27176122256</v>
      </c>
      <c r="I44" s="32">
        <f t="shared" si="1"/>
        <v>2101</v>
      </c>
      <c r="J44" s="31">
        <f t="shared" si="2"/>
        <v>7353443.0014430014</v>
      </c>
      <c r="K44" s="30">
        <f t="shared" si="3"/>
        <v>2151</v>
      </c>
      <c r="L44" s="31">
        <f t="shared" si="4"/>
        <v>4157282.9507197416</v>
      </c>
    </row>
    <row r="45" spans="1:12" ht="18" customHeight="1" x14ac:dyDescent="0.25">
      <c r="A45" s="28">
        <v>2002</v>
      </c>
      <c r="B45" s="28">
        <v>622000</v>
      </c>
      <c r="C45" s="28" t="s">
        <v>8</v>
      </c>
      <c r="D45" s="28" t="s">
        <v>41</v>
      </c>
      <c r="E45" s="29" t="s">
        <v>59</v>
      </c>
      <c r="F45" s="36">
        <f t="shared" si="0"/>
        <v>2002</v>
      </c>
      <c r="G45" s="37"/>
      <c r="H45" s="37"/>
      <c r="I45" s="38">
        <f t="shared" si="1"/>
        <v>2102</v>
      </c>
      <c r="J45" s="37"/>
      <c r="K45" s="36">
        <f t="shared" si="3"/>
        <v>2152</v>
      </c>
      <c r="L45" s="37"/>
    </row>
    <row r="46" spans="1:12" ht="18" customHeight="1" x14ac:dyDescent="0.25">
      <c r="A46" s="2">
        <v>2002</v>
      </c>
      <c r="B46" s="2">
        <v>3184496000</v>
      </c>
      <c r="C46" s="2">
        <v>32946120727</v>
      </c>
      <c r="D46" s="2" t="s">
        <v>42</v>
      </c>
      <c r="F46" s="30">
        <f t="shared" si="0"/>
        <v>2002</v>
      </c>
      <c r="G46" s="31">
        <f t="shared" si="0"/>
        <v>3184496000</v>
      </c>
      <c r="H46" s="31">
        <f t="shared" si="0"/>
        <v>32946120727</v>
      </c>
      <c r="I46" s="32">
        <f t="shared" si="1"/>
        <v>2102</v>
      </c>
      <c r="J46" s="31">
        <f t="shared" si="2"/>
        <v>9190464.6464646459</v>
      </c>
      <c r="K46" s="30">
        <f t="shared" si="3"/>
        <v>2152</v>
      </c>
      <c r="L46" s="31">
        <f t="shared" si="4"/>
        <v>5039951.7893128293</v>
      </c>
    </row>
    <row r="47" spans="1:12" ht="18" customHeight="1" x14ac:dyDescent="0.25">
      <c r="A47" s="28">
        <v>2003</v>
      </c>
      <c r="B47" s="28">
        <v>2500000</v>
      </c>
      <c r="C47" s="28" t="s">
        <v>8</v>
      </c>
      <c r="D47" s="28" t="s">
        <v>43</v>
      </c>
      <c r="E47" s="29" t="s">
        <v>59</v>
      </c>
      <c r="F47" s="36">
        <f t="shared" si="0"/>
        <v>2003</v>
      </c>
      <c r="G47" s="37"/>
      <c r="H47" s="37"/>
      <c r="I47" s="38">
        <f t="shared" si="1"/>
        <v>2103</v>
      </c>
      <c r="J47" s="37"/>
      <c r="K47" s="36">
        <f t="shared" si="3"/>
        <v>2153</v>
      </c>
      <c r="L47" s="37"/>
    </row>
    <row r="48" spans="1:12" ht="18" customHeight="1" x14ac:dyDescent="0.25">
      <c r="A48" s="28">
        <v>2004</v>
      </c>
      <c r="B48" s="28">
        <v>9500000</v>
      </c>
      <c r="C48" s="28" t="s">
        <v>8</v>
      </c>
      <c r="D48" s="28" t="s">
        <v>44</v>
      </c>
      <c r="E48" s="29" t="s">
        <v>59</v>
      </c>
      <c r="F48" s="36">
        <f t="shared" si="0"/>
        <v>2004</v>
      </c>
      <c r="G48" s="37"/>
      <c r="H48" s="37"/>
      <c r="I48" s="38">
        <f t="shared" si="1"/>
        <v>2104</v>
      </c>
      <c r="J48" s="37"/>
      <c r="K48" s="36">
        <f t="shared" si="3"/>
        <v>2154</v>
      </c>
      <c r="L48" s="37"/>
    </row>
  </sheetData>
  <mergeCells count="5">
    <mergeCell ref="F4:H4"/>
    <mergeCell ref="A6:A7"/>
    <mergeCell ref="D6:D7"/>
    <mergeCell ref="F6:H6"/>
    <mergeCell ref="I6:L6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6"/>
  <sheetViews>
    <sheetView workbookViewId="0">
      <selection activeCell="L17" sqref="L17"/>
    </sheetView>
  </sheetViews>
  <sheetFormatPr defaultColWidth="8.85546875" defaultRowHeight="15" x14ac:dyDescent="0.25"/>
  <cols>
    <col min="6" max="6" width="60.42578125" customWidth="1"/>
  </cols>
  <sheetData>
    <row r="1" spans="2:9" x14ac:dyDescent="0.25">
      <c r="B1" t="s">
        <v>63</v>
      </c>
    </row>
    <row r="2" spans="2:9" x14ac:dyDescent="0.25">
      <c r="B2" s="43" t="s">
        <v>64</v>
      </c>
    </row>
    <row r="3" spans="2:9" x14ac:dyDescent="0.25">
      <c r="B3" s="43" t="s">
        <v>61</v>
      </c>
      <c r="C3" s="43" t="s">
        <v>4</v>
      </c>
      <c r="D3" s="43" t="s">
        <v>62</v>
      </c>
    </row>
    <row r="4" spans="2:9" x14ac:dyDescent="0.25">
      <c r="B4">
        <v>1988</v>
      </c>
      <c r="C4">
        <v>560000</v>
      </c>
      <c r="D4">
        <f>LN(C4)</f>
        <v>13.235692062711331</v>
      </c>
      <c r="H4">
        <v>1988</v>
      </c>
      <c r="I4">
        <v>560000</v>
      </c>
    </row>
    <row r="5" spans="2:9" x14ac:dyDescent="0.25">
      <c r="B5">
        <v>1989</v>
      </c>
      <c r="C5">
        <v>1260000</v>
      </c>
      <c r="D5">
        <f t="shared" ref="D5:D13" si="0">LN(C5)</f>
        <v>14.046622278927661</v>
      </c>
      <c r="H5">
        <v>1989</v>
      </c>
      <c r="I5">
        <v>1260000</v>
      </c>
    </row>
    <row r="6" spans="2:9" x14ac:dyDescent="0.25">
      <c r="B6">
        <v>1992</v>
      </c>
      <c r="C6">
        <v>1120000</v>
      </c>
      <c r="D6">
        <f t="shared" si="0"/>
        <v>13.928839243271277</v>
      </c>
    </row>
    <row r="7" spans="2:9" x14ac:dyDescent="0.25">
      <c r="B7">
        <v>1993</v>
      </c>
      <c r="C7">
        <v>1680000</v>
      </c>
      <c r="D7">
        <f t="shared" si="0"/>
        <v>14.334304351379442</v>
      </c>
      <c r="H7">
        <v>1992</v>
      </c>
    </row>
    <row r="8" spans="2:9" x14ac:dyDescent="0.25">
      <c r="B8">
        <v>1994</v>
      </c>
      <c r="C8">
        <v>4976000</v>
      </c>
      <c r="D8">
        <f t="shared" si="0"/>
        <v>15.420136913401153</v>
      </c>
      <c r="H8">
        <v>1992</v>
      </c>
    </row>
    <row r="9" spans="2:9" x14ac:dyDescent="0.25">
      <c r="B9">
        <v>1995</v>
      </c>
      <c r="C9">
        <v>9953000</v>
      </c>
      <c r="D9">
        <f t="shared" si="0"/>
        <v>16.113384571228199</v>
      </c>
      <c r="H9">
        <v>1992</v>
      </c>
      <c r="I9">
        <v>1120000</v>
      </c>
    </row>
    <row r="10" spans="2:9" x14ac:dyDescent="0.25">
      <c r="B10">
        <v>1998</v>
      </c>
      <c r="C10">
        <v>139340000</v>
      </c>
      <c r="D10">
        <f t="shared" si="0"/>
        <v>18.752427547566246</v>
      </c>
      <c r="H10">
        <v>1993</v>
      </c>
      <c r="I10">
        <v>1680000</v>
      </c>
    </row>
    <row r="11" spans="2:9" x14ac:dyDescent="0.25">
      <c r="B11">
        <v>2000</v>
      </c>
      <c r="C11">
        <v>1273984000</v>
      </c>
      <c r="D11">
        <f t="shared" si="0"/>
        <v>20.965414835147818</v>
      </c>
      <c r="H11">
        <v>1994</v>
      </c>
    </row>
    <row r="12" spans="2:9" x14ac:dyDescent="0.25">
      <c r="B12">
        <v>2001</v>
      </c>
      <c r="C12">
        <v>2547968000</v>
      </c>
      <c r="D12">
        <f t="shared" si="0"/>
        <v>21.658562015707762</v>
      </c>
      <c r="H12">
        <v>1994</v>
      </c>
    </row>
    <row r="13" spans="2:9" x14ac:dyDescent="0.25">
      <c r="B13">
        <v>2002</v>
      </c>
      <c r="C13">
        <v>3184496000</v>
      </c>
      <c r="D13">
        <f t="shared" si="0"/>
        <v>21.881559871690747</v>
      </c>
      <c r="H13">
        <v>1994</v>
      </c>
      <c r="I13">
        <v>4976000</v>
      </c>
    </row>
    <row r="14" spans="2:9" x14ac:dyDescent="0.25">
      <c r="H14">
        <v>1995</v>
      </c>
      <c r="I14">
        <v>9953000</v>
      </c>
    </row>
    <row r="15" spans="2:9" x14ac:dyDescent="0.25">
      <c r="H15">
        <v>1996</v>
      </c>
    </row>
    <row r="16" spans="2:9" x14ac:dyDescent="0.25">
      <c r="H16">
        <v>1998</v>
      </c>
      <c r="I16">
        <v>139340000</v>
      </c>
    </row>
    <row r="17" spans="6:9" x14ac:dyDescent="0.25">
      <c r="H17">
        <v>1998</v>
      </c>
    </row>
    <row r="18" spans="6:9" x14ac:dyDescent="0.25">
      <c r="H18">
        <v>1999</v>
      </c>
    </row>
    <row r="19" spans="6:9" ht="69" customHeight="1" x14ac:dyDescent="0.25">
      <c r="F19" s="42" t="s">
        <v>60</v>
      </c>
      <c r="H19">
        <v>2000</v>
      </c>
    </row>
    <row r="20" spans="6:9" x14ac:dyDescent="0.25">
      <c r="H20">
        <v>2000</v>
      </c>
      <c r="I20">
        <v>1273984000</v>
      </c>
    </row>
    <row r="21" spans="6:9" x14ac:dyDescent="0.25">
      <c r="H21">
        <v>2001</v>
      </c>
    </row>
    <row r="22" spans="6:9" x14ac:dyDescent="0.25">
      <c r="H22">
        <v>2001</v>
      </c>
    </row>
    <row r="23" spans="6:9" x14ac:dyDescent="0.25">
      <c r="H23">
        <v>2001</v>
      </c>
    </row>
    <row r="24" spans="6:9" x14ac:dyDescent="0.25">
      <c r="H24">
        <v>2001</v>
      </c>
      <c r="I24">
        <v>2547968000</v>
      </c>
    </row>
    <row r="25" spans="6:9" x14ac:dyDescent="0.25">
      <c r="H25">
        <v>2002</v>
      </c>
    </row>
    <row r="26" spans="6:9" x14ac:dyDescent="0.25">
      <c r="H26">
        <v>2002</v>
      </c>
      <c r="I26">
        <v>3184496000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PRM_Summary</vt:lpstr>
      <vt:lpstr>PRM70ND</vt:lpstr>
      <vt:lpstr>PRMallND</vt:lpstr>
      <vt:lpstr>PRM70all</vt:lpstr>
      <vt:lpstr>PRMallall</vt:lpstr>
      <vt:lpstr>rawdata</vt:lpstr>
      <vt:lpstr>sourcedata</vt:lpstr>
      <vt:lpstr>optical_cable</vt:lpstr>
      <vt:lpstr>optical_cable2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sbasnet</cp:lastModifiedBy>
  <dcterms:created xsi:type="dcterms:W3CDTF">2011-11-26T00:50:44Z</dcterms:created>
  <dcterms:modified xsi:type="dcterms:W3CDTF">2014-01-06T13:46:02Z</dcterms:modified>
</cp:coreProperties>
</file>