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105" windowWidth="20730" windowHeight="10500" tabRatio="746" activeTab="5"/>
  </bookViews>
  <sheets>
    <sheet name="PRM_Summary" sheetId="17" r:id="rId1"/>
    <sheet name="PRM70ND" sheetId="13" r:id="rId2"/>
    <sheet name="PRMallND" sheetId="14" r:id="rId3"/>
    <sheet name="PRM70all" sheetId="15" r:id="rId4"/>
    <sheet name="PRMallall" sheetId="16" r:id="rId5"/>
    <sheet name="rawdata" sheetId="11" r:id="rId6"/>
    <sheet name="sourcedata_coax" sheetId="10" r:id="rId7"/>
    <sheet name="all_categories" sheetId="1" r:id="rId8"/>
    <sheet name="categorized" sheetId="12" r:id="rId9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3" l="1"/>
  <c r="E6" i="13"/>
  <c r="E8" i="13"/>
  <c r="E13" i="17"/>
  <c r="B6" i="13"/>
  <c r="E12" i="17"/>
  <c r="B7" i="13"/>
  <c r="E11" i="17"/>
  <c r="B5" i="13"/>
  <c r="E10" i="17"/>
  <c r="B4" i="13"/>
  <c r="E9" i="17"/>
  <c r="G2" i="13" a="1"/>
  <c r="G2" i="13"/>
  <c r="H5" i="13"/>
  <c r="H7" i="13"/>
  <c r="G3" i="13"/>
  <c r="H8" i="13"/>
  <c r="H9" i="13"/>
  <c r="H12" i="13"/>
  <c r="H11" i="13"/>
  <c r="H14" i="13"/>
  <c r="H16" i="13"/>
  <c r="E5" i="17"/>
  <c r="E7" i="17"/>
  <c r="G1" i="13"/>
  <c r="E2" i="17"/>
  <c r="E8" i="17"/>
  <c r="H17" i="13"/>
  <c r="H18" i="13"/>
  <c r="H19" i="13"/>
  <c r="H22" i="13"/>
  <c r="H21" i="13"/>
  <c r="H24" i="13"/>
  <c r="H26" i="13"/>
  <c r="E6" i="17"/>
  <c r="G4" i="13"/>
  <c r="H1" i="13"/>
  <c r="E4" i="17"/>
  <c r="B9" i="13"/>
  <c r="E3" i="17"/>
  <c r="E7" i="15"/>
  <c r="E6" i="15"/>
  <c r="E8" i="15"/>
  <c r="D13" i="17"/>
  <c r="B6" i="15"/>
  <c r="D12" i="17"/>
  <c r="B7" i="15"/>
  <c r="D11" i="17"/>
  <c r="B5" i="15"/>
  <c r="D10" i="17"/>
  <c r="B4" i="15"/>
  <c r="D9" i="17"/>
  <c r="G2" i="15" a="1"/>
  <c r="G2" i="15"/>
  <c r="H5" i="15"/>
  <c r="H7" i="15"/>
  <c r="G3" i="15"/>
  <c r="H8" i="15"/>
  <c r="H9" i="15"/>
  <c r="H12" i="15"/>
  <c r="H11" i="15"/>
  <c r="H14" i="15"/>
  <c r="H16" i="15"/>
  <c r="D5" i="17"/>
  <c r="D7" i="17"/>
  <c r="G1" i="15"/>
  <c r="D2" i="17"/>
  <c r="D8" i="17"/>
  <c r="H17" i="15"/>
  <c r="H18" i="15"/>
  <c r="H19" i="15"/>
  <c r="H22" i="15"/>
  <c r="H21" i="15"/>
  <c r="H24" i="15"/>
  <c r="H26" i="15"/>
  <c r="D6" i="17"/>
  <c r="G4" i="15"/>
  <c r="H1" i="15"/>
  <c r="D4" i="17"/>
  <c r="B9" i="15"/>
  <c r="D3" i="17"/>
  <c r="E16" i="14"/>
  <c r="E15" i="14"/>
  <c r="E17" i="14"/>
  <c r="C13" i="17"/>
  <c r="B15" i="14"/>
  <c r="C12" i="17"/>
  <c r="B16" i="14"/>
  <c r="C11" i="17"/>
  <c r="B14" i="14"/>
  <c r="C10" i="17"/>
  <c r="B13" i="14"/>
  <c r="C9" i="17"/>
  <c r="G2" i="14" a="1"/>
  <c r="G2" i="14"/>
  <c r="H5" i="14"/>
  <c r="H7" i="14"/>
  <c r="G3" i="14"/>
  <c r="H8" i="14"/>
  <c r="H9" i="14"/>
  <c r="H12" i="14"/>
  <c r="H11" i="14"/>
  <c r="H14" i="14"/>
  <c r="H10" i="14"/>
  <c r="H13" i="14"/>
  <c r="H15" i="14"/>
  <c r="H16" i="14"/>
  <c r="C5" i="17"/>
  <c r="H17" i="14"/>
  <c r="H18" i="14"/>
  <c r="H19" i="14"/>
  <c r="H22" i="14"/>
  <c r="H21" i="14"/>
  <c r="H24" i="14"/>
  <c r="H20" i="14"/>
  <c r="H23" i="14"/>
  <c r="H25" i="14"/>
  <c r="H26" i="14"/>
  <c r="C6" i="17"/>
  <c r="C7" i="17"/>
  <c r="G1" i="14"/>
  <c r="C2" i="17"/>
  <c r="C8" i="17"/>
  <c r="G4" i="14"/>
  <c r="H1" i="14"/>
  <c r="C4" i="17"/>
  <c r="B18" i="14"/>
  <c r="C3" i="17"/>
  <c r="E17" i="16"/>
  <c r="E16" i="16"/>
  <c r="E18" i="16"/>
  <c r="B13" i="17"/>
  <c r="B16" i="16"/>
  <c r="B12" i="17"/>
  <c r="B17" i="16"/>
  <c r="B11" i="17"/>
  <c r="B15" i="16"/>
  <c r="B10" i="17"/>
  <c r="B14" i="16"/>
  <c r="B9" i="17"/>
  <c r="G2" i="16" a="1"/>
  <c r="G2" i="16"/>
  <c r="H5" i="16"/>
  <c r="H7" i="16"/>
  <c r="G3" i="16"/>
  <c r="H8" i="16"/>
  <c r="H9" i="16"/>
  <c r="H12" i="16"/>
  <c r="H11" i="16"/>
  <c r="H14" i="16"/>
  <c r="H10" i="16"/>
  <c r="H13" i="16"/>
  <c r="H15" i="16"/>
  <c r="H16" i="16"/>
  <c r="B5" i="17"/>
  <c r="H17" i="16"/>
  <c r="H18" i="16"/>
  <c r="H19" i="16"/>
  <c r="H22" i="16"/>
  <c r="H21" i="16"/>
  <c r="H24" i="16"/>
  <c r="H20" i="16"/>
  <c r="H23" i="16"/>
  <c r="H25" i="16"/>
  <c r="H26" i="16"/>
  <c r="B6" i="17"/>
  <c r="B7" i="17"/>
  <c r="G1" i="16"/>
  <c r="B2" i="17"/>
  <c r="B8" i="17"/>
  <c r="G4" i="16"/>
  <c r="H1" i="16"/>
  <c r="B4" i="17"/>
  <c r="B19" i="16"/>
  <c r="B3" i="17"/>
  <c r="F17" i="16"/>
  <c r="F16" i="16"/>
  <c r="F18" i="16"/>
  <c r="F15" i="16"/>
  <c r="F14" i="16"/>
  <c r="E15" i="16"/>
  <c r="E14" i="16"/>
  <c r="D17" i="16"/>
  <c r="D16" i="16"/>
  <c r="D18" i="16"/>
  <c r="D15" i="16"/>
  <c r="D14" i="16"/>
  <c r="C17" i="16"/>
  <c r="C16" i="16"/>
  <c r="C18" i="16"/>
  <c r="C15" i="16"/>
  <c r="C14" i="16"/>
  <c r="B18" i="16"/>
  <c r="AY2" i="16" a="1"/>
  <c r="AY2" i="16"/>
  <c r="AZ5" i="16"/>
  <c r="AZ17" i="16"/>
  <c r="AY3" i="16"/>
  <c r="AZ18" i="16"/>
  <c r="AZ19" i="16"/>
  <c r="AZ22" i="16"/>
  <c r="AZ21" i="16"/>
  <c r="AZ24" i="16"/>
  <c r="AZ20" i="16"/>
  <c r="AZ23" i="16"/>
  <c r="AZ25" i="16"/>
  <c r="AZ26" i="16"/>
  <c r="AZ7" i="16"/>
  <c r="AZ8" i="16"/>
  <c r="AZ9" i="16"/>
  <c r="AZ12" i="16"/>
  <c r="AZ11" i="16"/>
  <c r="AZ14" i="16"/>
  <c r="AZ10" i="16"/>
  <c r="AZ13" i="16"/>
  <c r="AZ15" i="16"/>
  <c r="AZ16" i="16"/>
  <c r="BC2" i="16" a="1"/>
  <c r="BC4" i="16"/>
  <c r="BD1" i="16"/>
  <c r="BC2" i="16"/>
  <c r="BC1" i="16"/>
  <c r="BD2" i="16"/>
  <c r="BC3" i="16"/>
  <c r="BD3" i="16"/>
  <c r="BD4" i="16"/>
  <c r="BC5" i="16"/>
  <c r="BD5" i="16"/>
  <c r="BC6" i="16"/>
  <c r="BD6" i="16"/>
  <c r="AU2" i="16" a="1"/>
  <c r="AU2" i="16"/>
  <c r="AV5" i="16"/>
  <c r="AV17" i="16"/>
  <c r="AU3" i="16"/>
  <c r="AV18" i="16"/>
  <c r="AV19" i="16"/>
  <c r="AV22" i="16"/>
  <c r="AV21" i="16"/>
  <c r="AV24" i="16"/>
  <c r="AV20" i="16"/>
  <c r="AV23" i="16"/>
  <c r="AV25" i="16"/>
  <c r="AV26" i="16"/>
  <c r="AV7" i="16"/>
  <c r="AV8" i="16"/>
  <c r="AV9" i="16"/>
  <c r="AV12" i="16"/>
  <c r="AV11" i="16"/>
  <c r="AV14" i="16"/>
  <c r="AV10" i="16"/>
  <c r="AV13" i="16"/>
  <c r="AV15" i="16"/>
  <c r="AV16" i="16"/>
  <c r="AY4" i="16"/>
  <c r="AZ1" i="16"/>
  <c r="AY1" i="16"/>
  <c r="AZ2" i="16"/>
  <c r="AZ3" i="16"/>
  <c r="AZ4" i="16"/>
  <c r="AY5" i="16"/>
  <c r="AY6" i="16"/>
  <c r="AZ6" i="16"/>
  <c r="AQ2" i="16" a="1"/>
  <c r="AQ2" i="16"/>
  <c r="AR5" i="16"/>
  <c r="AR17" i="16"/>
  <c r="AQ3" i="16"/>
  <c r="AR18" i="16"/>
  <c r="AR19" i="16"/>
  <c r="AR22" i="16"/>
  <c r="AR21" i="16"/>
  <c r="AR24" i="16"/>
  <c r="AR20" i="16"/>
  <c r="AR23" i="16"/>
  <c r="AR25" i="16"/>
  <c r="AR26" i="16"/>
  <c r="AR7" i="16"/>
  <c r="AR8" i="16"/>
  <c r="AR9" i="16"/>
  <c r="AR12" i="16"/>
  <c r="AR11" i="16"/>
  <c r="AR14" i="16"/>
  <c r="AR10" i="16"/>
  <c r="AR13" i="16"/>
  <c r="AR15" i="16"/>
  <c r="AR16" i="16"/>
  <c r="AU4" i="16"/>
  <c r="AV1" i="16"/>
  <c r="AU1" i="16"/>
  <c r="AV2" i="16"/>
  <c r="AV3" i="16"/>
  <c r="AV4" i="16"/>
  <c r="AU5" i="16"/>
  <c r="AU6" i="16"/>
  <c r="AV6" i="16"/>
  <c r="AM2" i="16" a="1"/>
  <c r="AM2" i="16"/>
  <c r="AN5" i="16"/>
  <c r="AN17" i="16"/>
  <c r="AM3" i="16"/>
  <c r="AN18" i="16"/>
  <c r="AN19" i="16"/>
  <c r="AN22" i="16"/>
  <c r="AN21" i="16"/>
  <c r="AN24" i="16"/>
  <c r="AN20" i="16"/>
  <c r="AN23" i="16"/>
  <c r="AN25" i="16"/>
  <c r="AN26" i="16"/>
  <c r="AN7" i="16"/>
  <c r="AN8" i="16"/>
  <c r="AN9" i="16"/>
  <c r="AN12" i="16"/>
  <c r="AN11" i="16"/>
  <c r="AN14" i="16"/>
  <c r="AN10" i="16"/>
  <c r="AN13" i="16"/>
  <c r="AN15" i="16"/>
  <c r="AN16" i="16"/>
  <c r="AQ4" i="16"/>
  <c r="AR1" i="16"/>
  <c r="AQ1" i="16"/>
  <c r="AR2" i="16"/>
  <c r="AR3" i="16"/>
  <c r="AR4" i="16"/>
  <c r="AQ5" i="16"/>
  <c r="AQ6" i="16"/>
  <c r="AR6" i="16"/>
  <c r="AI2" i="16" a="1"/>
  <c r="AI2" i="16"/>
  <c r="AJ5" i="16"/>
  <c r="AJ17" i="16"/>
  <c r="AI3" i="16"/>
  <c r="AJ18" i="16"/>
  <c r="AJ19" i="16"/>
  <c r="AJ22" i="16"/>
  <c r="AJ21" i="16"/>
  <c r="AJ24" i="16"/>
  <c r="AJ20" i="16"/>
  <c r="AJ23" i="16"/>
  <c r="AJ25" i="16"/>
  <c r="AJ26" i="16"/>
  <c r="AJ7" i="16"/>
  <c r="AJ8" i="16"/>
  <c r="AJ9" i="16"/>
  <c r="AJ12" i="16"/>
  <c r="AJ11" i="16"/>
  <c r="AJ14" i="16"/>
  <c r="AJ10" i="16"/>
  <c r="AJ13" i="16"/>
  <c r="AJ15" i="16"/>
  <c r="AJ16" i="16"/>
  <c r="AM4" i="16"/>
  <c r="AN1" i="16"/>
  <c r="AM1" i="16"/>
  <c r="AN2" i="16"/>
  <c r="AN3" i="16"/>
  <c r="AN4" i="16"/>
  <c r="AM5" i="16"/>
  <c r="AM6" i="16"/>
  <c r="AN6" i="16"/>
  <c r="AE2" i="16" a="1"/>
  <c r="AE2" i="16"/>
  <c r="AF5" i="16"/>
  <c r="AF17" i="16"/>
  <c r="AE3" i="16"/>
  <c r="AF18" i="16"/>
  <c r="AF19" i="16"/>
  <c r="AF22" i="16"/>
  <c r="AF21" i="16"/>
  <c r="AF24" i="16"/>
  <c r="AF20" i="16"/>
  <c r="AF23" i="16"/>
  <c r="AF25" i="16"/>
  <c r="AF26" i="16"/>
  <c r="AF7" i="16"/>
  <c r="AF8" i="16"/>
  <c r="AF9" i="16"/>
  <c r="AF12" i="16"/>
  <c r="AF11" i="16"/>
  <c r="AF14" i="16"/>
  <c r="AF10" i="16"/>
  <c r="AF13" i="16"/>
  <c r="AF15" i="16"/>
  <c r="AF16" i="16"/>
  <c r="AI4" i="16"/>
  <c r="AJ1" i="16"/>
  <c r="AI1" i="16"/>
  <c r="AJ2" i="16"/>
  <c r="AJ3" i="16"/>
  <c r="AJ4" i="16"/>
  <c r="AI5" i="16"/>
  <c r="AI6" i="16"/>
  <c r="AJ6" i="16"/>
  <c r="AA2" i="16" a="1"/>
  <c r="AA2" i="16"/>
  <c r="AB5" i="16"/>
  <c r="AB17" i="16"/>
  <c r="AA3" i="16"/>
  <c r="AB18" i="16"/>
  <c r="AB19" i="16"/>
  <c r="AB22" i="16"/>
  <c r="AB21" i="16"/>
  <c r="AB24" i="16"/>
  <c r="AB20" i="16"/>
  <c r="AB23" i="16"/>
  <c r="AB25" i="16"/>
  <c r="AB26" i="16"/>
  <c r="AB7" i="16"/>
  <c r="AB8" i="16"/>
  <c r="AB9" i="16"/>
  <c r="AB12" i="16"/>
  <c r="AB11" i="16"/>
  <c r="AB14" i="16"/>
  <c r="AB10" i="16"/>
  <c r="AB13" i="16"/>
  <c r="AB15" i="16"/>
  <c r="AB16" i="16"/>
  <c r="AE4" i="16"/>
  <c r="AF1" i="16"/>
  <c r="AE1" i="16"/>
  <c r="AF2" i="16"/>
  <c r="AF3" i="16"/>
  <c r="AF4" i="16"/>
  <c r="AE5" i="16"/>
  <c r="AE6" i="16"/>
  <c r="AF6" i="16"/>
  <c r="W2" i="16" a="1"/>
  <c r="W2" i="16"/>
  <c r="X5" i="16"/>
  <c r="X17" i="16"/>
  <c r="W3" i="16"/>
  <c r="X18" i="16"/>
  <c r="X19" i="16"/>
  <c r="X22" i="16"/>
  <c r="X21" i="16"/>
  <c r="X24" i="16"/>
  <c r="X20" i="16"/>
  <c r="X23" i="16"/>
  <c r="X25" i="16"/>
  <c r="X26" i="16"/>
  <c r="X7" i="16"/>
  <c r="X8" i="16"/>
  <c r="X9" i="16"/>
  <c r="X12" i="16"/>
  <c r="X11" i="16"/>
  <c r="X14" i="16"/>
  <c r="X10" i="16"/>
  <c r="X13" i="16"/>
  <c r="X15" i="16"/>
  <c r="X16" i="16"/>
  <c r="AA4" i="16"/>
  <c r="AB1" i="16"/>
  <c r="AA1" i="16"/>
  <c r="AB2" i="16"/>
  <c r="AB3" i="16"/>
  <c r="AB4" i="16"/>
  <c r="AA5" i="16"/>
  <c r="AA6" i="16"/>
  <c r="AB6" i="16"/>
  <c r="S2" i="16" a="1"/>
  <c r="S2" i="16"/>
  <c r="T5" i="16"/>
  <c r="T17" i="16"/>
  <c r="S3" i="16"/>
  <c r="T18" i="16"/>
  <c r="T19" i="16"/>
  <c r="T22" i="16"/>
  <c r="T21" i="16"/>
  <c r="T24" i="16"/>
  <c r="T20" i="16"/>
  <c r="T23" i="16"/>
  <c r="T25" i="16"/>
  <c r="T26" i="16"/>
  <c r="T7" i="16"/>
  <c r="T8" i="16"/>
  <c r="T9" i="16"/>
  <c r="T12" i="16"/>
  <c r="T11" i="16"/>
  <c r="T14" i="16"/>
  <c r="T10" i="16"/>
  <c r="T13" i="16"/>
  <c r="T15" i="16"/>
  <c r="T16" i="16"/>
  <c r="W4" i="16"/>
  <c r="X1" i="16"/>
  <c r="W1" i="16"/>
  <c r="X2" i="16"/>
  <c r="X3" i="16"/>
  <c r="X4" i="16"/>
  <c r="W5" i="16"/>
  <c r="W6" i="16"/>
  <c r="X6" i="16"/>
  <c r="O2" i="16" a="1"/>
  <c r="O2" i="16"/>
  <c r="P5" i="16"/>
  <c r="P17" i="16"/>
  <c r="O3" i="16"/>
  <c r="P18" i="16"/>
  <c r="P19" i="16"/>
  <c r="P22" i="16"/>
  <c r="P21" i="16"/>
  <c r="P24" i="16"/>
  <c r="P20" i="16"/>
  <c r="P23" i="16"/>
  <c r="P25" i="16"/>
  <c r="P26" i="16"/>
  <c r="P7" i="16"/>
  <c r="P8" i="16"/>
  <c r="P9" i="16"/>
  <c r="P12" i="16"/>
  <c r="P11" i="16"/>
  <c r="P14" i="16"/>
  <c r="P10" i="16"/>
  <c r="P13" i="16"/>
  <c r="P15" i="16"/>
  <c r="P16" i="16"/>
  <c r="S4" i="16"/>
  <c r="T1" i="16"/>
  <c r="S1" i="16"/>
  <c r="T2" i="16"/>
  <c r="T3" i="16"/>
  <c r="T4" i="16"/>
  <c r="S5" i="16"/>
  <c r="S6" i="16"/>
  <c r="T6" i="16"/>
  <c r="K2" i="16" a="1"/>
  <c r="K2" i="16"/>
  <c r="L5" i="16"/>
  <c r="L17" i="16"/>
  <c r="K3" i="16"/>
  <c r="L18" i="16"/>
  <c r="L19" i="16"/>
  <c r="L22" i="16"/>
  <c r="L21" i="16"/>
  <c r="L24" i="16"/>
  <c r="L20" i="16"/>
  <c r="L23" i="16"/>
  <c r="L25" i="16"/>
  <c r="L26" i="16"/>
  <c r="L7" i="16"/>
  <c r="L8" i="16"/>
  <c r="L9" i="16"/>
  <c r="L12" i="16"/>
  <c r="L11" i="16"/>
  <c r="L14" i="16"/>
  <c r="L10" i="16"/>
  <c r="L13" i="16"/>
  <c r="L15" i="16"/>
  <c r="L16" i="16"/>
  <c r="O4" i="16"/>
  <c r="P1" i="16"/>
  <c r="O1" i="16"/>
  <c r="P2" i="16"/>
  <c r="P3" i="16"/>
  <c r="P4" i="16"/>
  <c r="O5" i="16"/>
  <c r="O6" i="16"/>
  <c r="P6" i="16"/>
  <c r="K4" i="16"/>
  <c r="L1" i="16"/>
  <c r="K1" i="16"/>
  <c r="L2" i="16"/>
  <c r="L3" i="16"/>
  <c r="L4" i="16"/>
  <c r="K5" i="16"/>
  <c r="K6" i="16"/>
  <c r="L6" i="16"/>
  <c r="H2" i="16"/>
  <c r="H3" i="16"/>
  <c r="H4" i="16"/>
  <c r="G5" i="16"/>
  <c r="G6" i="16"/>
  <c r="H6" i="16"/>
  <c r="F7" i="15"/>
  <c r="F6" i="15"/>
  <c r="F8" i="15"/>
  <c r="F5" i="15"/>
  <c r="F4" i="15"/>
  <c r="E5" i="15"/>
  <c r="E4" i="15"/>
  <c r="D7" i="15"/>
  <c r="D6" i="15"/>
  <c r="D8" i="15"/>
  <c r="D5" i="15"/>
  <c r="D4" i="15"/>
  <c r="C7" i="15"/>
  <c r="C6" i="15"/>
  <c r="C8" i="15"/>
  <c r="C5" i="15"/>
  <c r="C4" i="15"/>
  <c r="B8" i="15"/>
  <c r="K2" i="15" a="1"/>
  <c r="K2" i="15"/>
  <c r="L5" i="15"/>
  <c r="L17" i="15"/>
  <c r="K3" i="15"/>
  <c r="L18" i="15"/>
  <c r="L19" i="15"/>
  <c r="L22" i="15"/>
  <c r="L21" i="15"/>
  <c r="L24" i="15"/>
  <c r="L26" i="15"/>
  <c r="L20" i="15"/>
  <c r="L23" i="15"/>
  <c r="L25" i="15"/>
  <c r="L7" i="15"/>
  <c r="L8" i="15"/>
  <c r="L9" i="15"/>
  <c r="L12" i="15"/>
  <c r="L11" i="15"/>
  <c r="L14" i="15"/>
  <c r="L16" i="15"/>
  <c r="L10" i="15"/>
  <c r="L13" i="15"/>
  <c r="L15" i="15"/>
  <c r="O2" i="15" a="1"/>
  <c r="O4" i="15"/>
  <c r="P1" i="15"/>
  <c r="O2" i="15"/>
  <c r="O1" i="15"/>
  <c r="P2" i="15"/>
  <c r="O3" i="15"/>
  <c r="P3" i="15"/>
  <c r="P4" i="15"/>
  <c r="O5" i="15"/>
  <c r="P5" i="15"/>
  <c r="O6" i="15"/>
  <c r="P6" i="15"/>
  <c r="H20" i="15"/>
  <c r="H23" i="15"/>
  <c r="H25" i="15"/>
  <c r="H10" i="15"/>
  <c r="H13" i="15"/>
  <c r="H15" i="15"/>
  <c r="K4" i="15"/>
  <c r="L1" i="15"/>
  <c r="K1" i="15"/>
  <c r="L2" i="15"/>
  <c r="L3" i="15"/>
  <c r="L4" i="15"/>
  <c r="K5" i="15"/>
  <c r="K6" i="15"/>
  <c r="L6" i="15"/>
  <c r="H2" i="15"/>
  <c r="H3" i="15"/>
  <c r="H4" i="15"/>
  <c r="G5" i="15"/>
  <c r="G6" i="15"/>
  <c r="H6" i="15"/>
  <c r="F16" i="14"/>
  <c r="F15" i="14"/>
  <c r="F17" i="14"/>
  <c r="F14" i="14"/>
  <c r="F13" i="14"/>
  <c r="E14" i="14"/>
  <c r="E13" i="14"/>
  <c r="D16" i="14"/>
  <c r="D15" i="14"/>
  <c r="D17" i="14"/>
  <c r="D14" i="14"/>
  <c r="D13" i="14"/>
  <c r="C16" i="14"/>
  <c r="C15" i="14"/>
  <c r="C17" i="14"/>
  <c r="C14" i="14"/>
  <c r="C13" i="14"/>
  <c r="B17" i="14"/>
  <c r="AU2" i="14" a="1"/>
  <c r="AU2" i="14"/>
  <c r="AV5" i="14"/>
  <c r="AV17" i="14"/>
  <c r="AU3" i="14"/>
  <c r="AV18" i="14"/>
  <c r="AV19" i="14"/>
  <c r="AV22" i="14"/>
  <c r="AV21" i="14"/>
  <c r="AV24" i="14"/>
  <c r="AV20" i="14"/>
  <c r="AV23" i="14"/>
  <c r="AV25" i="14"/>
  <c r="AV26" i="14"/>
  <c r="AV7" i="14"/>
  <c r="AV8" i="14"/>
  <c r="AV9" i="14"/>
  <c r="AV12" i="14"/>
  <c r="AV11" i="14"/>
  <c r="AV14" i="14"/>
  <c r="AV10" i="14"/>
  <c r="AV13" i="14"/>
  <c r="AV15" i="14"/>
  <c r="AV16" i="14"/>
  <c r="AY2" i="14" a="1"/>
  <c r="AY4" i="14"/>
  <c r="AZ1" i="14"/>
  <c r="AY2" i="14"/>
  <c r="AY1" i="14"/>
  <c r="AZ2" i="14"/>
  <c r="AY3" i="14"/>
  <c r="AZ3" i="14"/>
  <c r="AZ4" i="14"/>
  <c r="AY5" i="14"/>
  <c r="AZ5" i="14"/>
  <c r="AY6" i="14"/>
  <c r="AZ6" i="14"/>
  <c r="AQ2" i="14" a="1"/>
  <c r="AQ2" i="14"/>
  <c r="AR5" i="14"/>
  <c r="AR17" i="14"/>
  <c r="AQ3" i="14"/>
  <c r="AR18" i="14"/>
  <c r="AR19" i="14"/>
  <c r="AR22" i="14"/>
  <c r="AR21" i="14"/>
  <c r="AR24" i="14"/>
  <c r="AR20" i="14"/>
  <c r="AR23" i="14"/>
  <c r="AR25" i="14"/>
  <c r="AR26" i="14"/>
  <c r="AR7" i="14"/>
  <c r="AR8" i="14"/>
  <c r="AR9" i="14"/>
  <c r="AR12" i="14"/>
  <c r="AR11" i="14"/>
  <c r="AR14" i="14"/>
  <c r="AR10" i="14"/>
  <c r="AR13" i="14"/>
  <c r="AR15" i="14"/>
  <c r="AR16" i="14"/>
  <c r="AU4" i="14"/>
  <c r="AV1" i="14"/>
  <c r="AU1" i="14"/>
  <c r="AV2" i="14"/>
  <c r="AV3" i="14"/>
  <c r="AV4" i="14"/>
  <c r="AU5" i="14"/>
  <c r="AU6" i="14"/>
  <c r="AV6" i="14"/>
  <c r="AM2" i="14" a="1"/>
  <c r="AM2" i="14"/>
  <c r="AN5" i="14"/>
  <c r="AN17" i="14"/>
  <c r="AM3" i="14"/>
  <c r="AN18" i="14"/>
  <c r="AN19" i="14"/>
  <c r="AN22" i="14"/>
  <c r="AN21" i="14"/>
  <c r="AN24" i="14"/>
  <c r="AN20" i="14"/>
  <c r="AN23" i="14"/>
  <c r="AN25" i="14"/>
  <c r="AN26" i="14"/>
  <c r="AN7" i="14"/>
  <c r="AN8" i="14"/>
  <c r="AN9" i="14"/>
  <c r="AN12" i="14"/>
  <c r="AN11" i="14"/>
  <c r="AN14" i="14"/>
  <c r="AN10" i="14"/>
  <c r="AN13" i="14"/>
  <c r="AN15" i="14"/>
  <c r="AN16" i="14"/>
  <c r="AQ4" i="14"/>
  <c r="AR1" i="14"/>
  <c r="AQ1" i="14"/>
  <c r="AR2" i="14"/>
  <c r="AR3" i="14"/>
  <c r="AR4" i="14"/>
  <c r="AQ5" i="14"/>
  <c r="AQ6" i="14"/>
  <c r="AR6" i="14"/>
  <c r="AI2" i="14" a="1"/>
  <c r="AI2" i="14"/>
  <c r="AJ5" i="14"/>
  <c r="AJ17" i="14"/>
  <c r="AI3" i="14"/>
  <c r="AJ18" i="14"/>
  <c r="AJ19" i="14"/>
  <c r="AJ22" i="14"/>
  <c r="AJ21" i="14"/>
  <c r="AJ24" i="14"/>
  <c r="AJ20" i="14"/>
  <c r="AJ23" i="14"/>
  <c r="AJ25" i="14"/>
  <c r="AJ26" i="14"/>
  <c r="AJ7" i="14"/>
  <c r="AJ8" i="14"/>
  <c r="AJ9" i="14"/>
  <c r="AJ12" i="14"/>
  <c r="AJ11" i="14"/>
  <c r="AJ14" i="14"/>
  <c r="AJ10" i="14"/>
  <c r="AJ13" i="14"/>
  <c r="AJ15" i="14"/>
  <c r="AJ16" i="14"/>
  <c r="AM4" i="14"/>
  <c r="AN1" i="14"/>
  <c r="AM1" i="14"/>
  <c r="AN2" i="14"/>
  <c r="AN3" i="14"/>
  <c r="AN4" i="14"/>
  <c r="AM5" i="14"/>
  <c r="AM6" i="14"/>
  <c r="AN6" i="14"/>
  <c r="AE2" i="14" a="1"/>
  <c r="AE2" i="14"/>
  <c r="AF5" i="14"/>
  <c r="AF17" i="14"/>
  <c r="AE3" i="14"/>
  <c r="AF18" i="14"/>
  <c r="AF19" i="14"/>
  <c r="AF22" i="14"/>
  <c r="AF21" i="14"/>
  <c r="AF24" i="14"/>
  <c r="AF20" i="14"/>
  <c r="AF23" i="14"/>
  <c r="AF25" i="14"/>
  <c r="AF26" i="14"/>
  <c r="AF7" i="14"/>
  <c r="AF8" i="14"/>
  <c r="AF9" i="14"/>
  <c r="AF12" i="14"/>
  <c r="AF11" i="14"/>
  <c r="AF14" i="14"/>
  <c r="AF10" i="14"/>
  <c r="AF13" i="14"/>
  <c r="AF15" i="14"/>
  <c r="AF16" i="14"/>
  <c r="AI4" i="14"/>
  <c r="AJ1" i="14"/>
  <c r="AI1" i="14"/>
  <c r="AJ2" i="14"/>
  <c r="AJ3" i="14"/>
  <c r="AJ4" i="14"/>
  <c r="AI5" i="14"/>
  <c r="AI6" i="14"/>
  <c r="AJ6" i="14"/>
  <c r="AA2" i="14" a="1"/>
  <c r="AA2" i="14"/>
  <c r="AB5" i="14"/>
  <c r="AB17" i="14"/>
  <c r="AA3" i="14"/>
  <c r="AB18" i="14"/>
  <c r="AB19" i="14"/>
  <c r="AB22" i="14"/>
  <c r="AB21" i="14"/>
  <c r="AB24" i="14"/>
  <c r="AB20" i="14"/>
  <c r="AB23" i="14"/>
  <c r="AB25" i="14"/>
  <c r="AB26" i="14"/>
  <c r="AB7" i="14"/>
  <c r="AB8" i="14"/>
  <c r="AB9" i="14"/>
  <c r="AB12" i="14"/>
  <c r="AB11" i="14"/>
  <c r="AB14" i="14"/>
  <c r="AB10" i="14"/>
  <c r="AB13" i="14"/>
  <c r="AB15" i="14"/>
  <c r="AB16" i="14"/>
  <c r="AE4" i="14"/>
  <c r="AF1" i="14"/>
  <c r="AE1" i="14"/>
  <c r="AF2" i="14"/>
  <c r="AF3" i="14"/>
  <c r="AF4" i="14"/>
  <c r="AE5" i="14"/>
  <c r="AE6" i="14"/>
  <c r="AF6" i="14"/>
  <c r="W2" i="14" a="1"/>
  <c r="W2" i="14"/>
  <c r="X5" i="14"/>
  <c r="X17" i="14"/>
  <c r="W3" i="14"/>
  <c r="X18" i="14"/>
  <c r="X19" i="14"/>
  <c r="X22" i="14"/>
  <c r="X21" i="14"/>
  <c r="X24" i="14"/>
  <c r="X20" i="14"/>
  <c r="X23" i="14"/>
  <c r="X25" i="14"/>
  <c r="X26" i="14"/>
  <c r="X7" i="14"/>
  <c r="X8" i="14"/>
  <c r="X9" i="14"/>
  <c r="X12" i="14"/>
  <c r="X11" i="14"/>
  <c r="X14" i="14"/>
  <c r="X10" i="14"/>
  <c r="X13" i="14"/>
  <c r="X15" i="14"/>
  <c r="X16" i="14"/>
  <c r="AA4" i="14"/>
  <c r="AB1" i="14"/>
  <c r="AA1" i="14"/>
  <c r="AB2" i="14"/>
  <c r="AB3" i="14"/>
  <c r="AB4" i="14"/>
  <c r="AA5" i="14"/>
  <c r="AA6" i="14"/>
  <c r="AB6" i="14"/>
  <c r="S2" i="14" a="1"/>
  <c r="S2" i="14"/>
  <c r="T5" i="14"/>
  <c r="T17" i="14"/>
  <c r="S3" i="14"/>
  <c r="T18" i="14"/>
  <c r="T19" i="14"/>
  <c r="T22" i="14"/>
  <c r="T21" i="14"/>
  <c r="T24" i="14"/>
  <c r="T20" i="14"/>
  <c r="T23" i="14"/>
  <c r="T25" i="14"/>
  <c r="T26" i="14"/>
  <c r="T7" i="14"/>
  <c r="T8" i="14"/>
  <c r="T9" i="14"/>
  <c r="T12" i="14"/>
  <c r="T11" i="14"/>
  <c r="T14" i="14"/>
  <c r="T10" i="14"/>
  <c r="T13" i="14"/>
  <c r="T15" i="14"/>
  <c r="T16" i="14"/>
  <c r="W4" i="14"/>
  <c r="X1" i="14"/>
  <c r="W1" i="14"/>
  <c r="X2" i="14"/>
  <c r="X3" i="14"/>
  <c r="X4" i="14"/>
  <c r="W5" i="14"/>
  <c r="W6" i="14"/>
  <c r="X6" i="14"/>
  <c r="O2" i="14" a="1"/>
  <c r="O2" i="14"/>
  <c r="P5" i="14"/>
  <c r="P17" i="14"/>
  <c r="O3" i="14"/>
  <c r="P18" i="14"/>
  <c r="P19" i="14"/>
  <c r="P22" i="14"/>
  <c r="P21" i="14"/>
  <c r="P24" i="14"/>
  <c r="P20" i="14"/>
  <c r="P23" i="14"/>
  <c r="P25" i="14"/>
  <c r="P26" i="14"/>
  <c r="P7" i="14"/>
  <c r="P8" i="14"/>
  <c r="P9" i="14"/>
  <c r="P12" i="14"/>
  <c r="P11" i="14"/>
  <c r="P14" i="14"/>
  <c r="P10" i="14"/>
  <c r="P13" i="14"/>
  <c r="P15" i="14"/>
  <c r="P16" i="14"/>
  <c r="S4" i="14"/>
  <c r="T1" i="14"/>
  <c r="S1" i="14"/>
  <c r="T2" i="14"/>
  <c r="T3" i="14"/>
  <c r="T4" i="14"/>
  <c r="S5" i="14"/>
  <c r="S6" i="14"/>
  <c r="T6" i="14"/>
  <c r="K2" i="14" a="1"/>
  <c r="K2" i="14"/>
  <c r="L5" i="14"/>
  <c r="L17" i="14"/>
  <c r="K3" i="14"/>
  <c r="L18" i="14"/>
  <c r="L19" i="14"/>
  <c r="L22" i="14"/>
  <c r="L21" i="14"/>
  <c r="L24" i="14"/>
  <c r="L20" i="14"/>
  <c r="L23" i="14"/>
  <c r="L25" i="14"/>
  <c r="L26" i="14"/>
  <c r="L7" i="14"/>
  <c r="L8" i="14"/>
  <c r="L9" i="14"/>
  <c r="L12" i="14"/>
  <c r="L11" i="14"/>
  <c r="L14" i="14"/>
  <c r="L10" i="14"/>
  <c r="L13" i="14"/>
  <c r="L15" i="14"/>
  <c r="L16" i="14"/>
  <c r="O4" i="14"/>
  <c r="P1" i="14"/>
  <c r="O1" i="14"/>
  <c r="P2" i="14"/>
  <c r="P3" i="14"/>
  <c r="P4" i="14"/>
  <c r="O5" i="14"/>
  <c r="O6" i="14"/>
  <c r="P6" i="14"/>
  <c r="K4" i="14"/>
  <c r="L1" i="14"/>
  <c r="K1" i="14"/>
  <c r="L2" i="14"/>
  <c r="L3" i="14"/>
  <c r="L4" i="14"/>
  <c r="K5" i="14"/>
  <c r="K6" i="14"/>
  <c r="L6" i="14"/>
  <c r="H2" i="14"/>
  <c r="H3" i="14"/>
  <c r="H4" i="14"/>
  <c r="G5" i="14"/>
  <c r="G6" i="14"/>
  <c r="H6" i="14"/>
  <c r="F7" i="13"/>
  <c r="F6" i="13"/>
  <c r="F8" i="13"/>
  <c r="F5" i="13"/>
  <c r="F4" i="13"/>
  <c r="E5" i="13"/>
  <c r="E4" i="13"/>
  <c r="D7" i="13"/>
  <c r="D6" i="13"/>
  <c r="D8" i="13"/>
  <c r="D5" i="13"/>
  <c r="D4" i="13"/>
  <c r="C7" i="13"/>
  <c r="C6" i="13"/>
  <c r="C8" i="13"/>
  <c r="C5" i="13"/>
  <c r="C4" i="13"/>
  <c r="B8" i="13"/>
  <c r="K2" i="13" a="1"/>
  <c r="K2" i="13"/>
  <c r="L5" i="13"/>
  <c r="L17" i="13"/>
  <c r="K3" i="13"/>
  <c r="L18" i="13"/>
  <c r="L19" i="13"/>
  <c r="L22" i="13"/>
  <c r="L21" i="13"/>
  <c r="L24" i="13"/>
  <c r="L26" i="13"/>
  <c r="L20" i="13"/>
  <c r="L23" i="13"/>
  <c r="L25" i="13"/>
  <c r="L7" i="13"/>
  <c r="L8" i="13"/>
  <c r="L9" i="13"/>
  <c r="L12" i="13"/>
  <c r="L11" i="13"/>
  <c r="L14" i="13"/>
  <c r="L16" i="13"/>
  <c r="L10" i="13"/>
  <c r="L13" i="13"/>
  <c r="L15" i="13"/>
  <c r="O2" i="13" a="1"/>
  <c r="O4" i="13"/>
  <c r="P1" i="13"/>
  <c r="O2" i="13"/>
  <c r="O1" i="13"/>
  <c r="P2" i="13"/>
  <c r="O3" i="13"/>
  <c r="P3" i="13"/>
  <c r="P4" i="13"/>
  <c r="O5" i="13"/>
  <c r="P5" i="13"/>
  <c r="O6" i="13"/>
  <c r="P6" i="13"/>
  <c r="H20" i="13"/>
  <c r="H23" i="13"/>
  <c r="H25" i="13"/>
  <c r="H10" i="13"/>
  <c r="H13" i="13"/>
  <c r="H15" i="13"/>
  <c r="K4" i="13"/>
  <c r="L1" i="13"/>
  <c r="K1" i="13"/>
  <c r="L2" i="13"/>
  <c r="L3" i="13"/>
  <c r="L4" i="13"/>
  <c r="K5" i="13"/>
  <c r="K6" i="13"/>
  <c r="L6" i="13"/>
  <c r="H2" i="13"/>
  <c r="H3" i="13"/>
  <c r="H4" i="13"/>
  <c r="G5" i="13"/>
  <c r="G6" i="13"/>
  <c r="H6" i="13"/>
  <c r="F48" i="12"/>
  <c r="F47" i="12"/>
  <c r="H46" i="12"/>
  <c r="G46" i="12"/>
  <c r="F46" i="12"/>
  <c r="F45" i="12"/>
  <c r="J5" i="12"/>
  <c r="I45" i="12"/>
  <c r="H44" i="12"/>
  <c r="G44" i="12"/>
  <c r="F44" i="12"/>
  <c r="F43" i="12"/>
  <c r="H42" i="12"/>
  <c r="H14" i="12"/>
  <c r="H15" i="12"/>
  <c r="F15" i="12"/>
  <c r="F14" i="12"/>
  <c r="L2" i="12"/>
  <c r="L42" i="12"/>
  <c r="F42" i="12"/>
  <c r="H41" i="12"/>
  <c r="F41" i="12"/>
  <c r="I41" i="12"/>
  <c r="H40" i="12"/>
  <c r="L40" i="12"/>
  <c r="G40" i="12"/>
  <c r="F40" i="12"/>
  <c r="F39" i="12"/>
  <c r="F38" i="12"/>
  <c r="F37" i="12"/>
  <c r="H36" i="12"/>
  <c r="L36" i="12"/>
  <c r="G36" i="12"/>
  <c r="F36" i="12"/>
  <c r="H35" i="12"/>
  <c r="F35" i="12"/>
  <c r="I35" i="12"/>
  <c r="H34" i="12"/>
  <c r="G34" i="12"/>
  <c r="F34" i="12"/>
  <c r="H33" i="12"/>
  <c r="G33" i="12"/>
  <c r="F33" i="12"/>
  <c r="F32" i="12"/>
  <c r="I32" i="12"/>
  <c r="H32" i="12"/>
  <c r="F31" i="12"/>
  <c r="I31" i="12"/>
  <c r="H30" i="12"/>
  <c r="G30" i="12"/>
  <c r="F30" i="12"/>
  <c r="H29" i="12"/>
  <c r="G29" i="12"/>
  <c r="F29" i="12"/>
  <c r="H28" i="12"/>
  <c r="L28" i="12"/>
  <c r="F28" i="12"/>
  <c r="F27" i="12"/>
  <c r="F26" i="12"/>
  <c r="I26" i="12"/>
  <c r="H26" i="12"/>
  <c r="L26" i="12"/>
  <c r="G26" i="12"/>
  <c r="H25" i="12"/>
  <c r="L25" i="12"/>
  <c r="G25" i="12"/>
  <c r="F25" i="12"/>
  <c r="F24" i="12"/>
  <c r="F23" i="12"/>
  <c r="F22" i="12"/>
  <c r="I22" i="12"/>
  <c r="H22" i="12"/>
  <c r="L22" i="12"/>
  <c r="G22" i="12"/>
  <c r="H21" i="12"/>
  <c r="G21" i="12"/>
  <c r="F21" i="12"/>
  <c r="F20" i="12"/>
  <c r="I20" i="12"/>
  <c r="F19" i="12"/>
  <c r="I19" i="12"/>
  <c r="H19" i="12"/>
  <c r="G19" i="12"/>
  <c r="F18" i="12"/>
  <c r="I18" i="12"/>
  <c r="F17" i="12"/>
  <c r="I17" i="12"/>
  <c r="F16" i="12"/>
  <c r="I16" i="12"/>
  <c r="I15" i="12"/>
  <c r="G15" i="12"/>
  <c r="F13" i="12"/>
  <c r="I13" i="12"/>
  <c r="H13" i="12"/>
  <c r="L13" i="12"/>
  <c r="G13" i="12"/>
  <c r="G12" i="12"/>
  <c r="F12" i="12"/>
  <c r="F11" i="12"/>
  <c r="I11" i="12"/>
  <c r="H11" i="12"/>
  <c r="L11" i="12"/>
  <c r="G11" i="12"/>
  <c r="G10" i="12"/>
  <c r="F10" i="12"/>
  <c r="F9" i="12"/>
  <c r="I9" i="12"/>
  <c r="H9" i="12"/>
  <c r="L9" i="12"/>
  <c r="G9" i="12"/>
  <c r="F8" i="12"/>
  <c r="I8" i="12"/>
  <c r="H8" i="12"/>
  <c r="G8" i="12"/>
  <c r="L5" i="12"/>
  <c r="K45" i="12"/>
  <c r="K39" i="12"/>
  <c r="K32" i="12"/>
  <c r="K31" i="12"/>
  <c r="L32" i="12"/>
  <c r="L35" i="12"/>
  <c r="L15" i="12"/>
  <c r="L19" i="12"/>
  <c r="K21" i="12"/>
  <c r="K24" i="12"/>
  <c r="K27" i="12"/>
  <c r="I27" i="12"/>
  <c r="K29" i="12"/>
  <c r="I30" i="12"/>
  <c r="K30" i="12"/>
  <c r="K33" i="12"/>
  <c r="L34" i="12"/>
  <c r="K36" i="12"/>
  <c r="K37" i="12"/>
  <c r="K40" i="12"/>
  <c r="L46" i="12"/>
  <c r="K8" i="12"/>
  <c r="L8" i="12"/>
  <c r="K10" i="12"/>
  <c r="K12" i="12"/>
  <c r="L14" i="12"/>
  <c r="K18" i="12"/>
  <c r="L21" i="12"/>
  <c r="I24" i="12"/>
  <c r="K25" i="12"/>
  <c r="K28" i="12"/>
  <c r="I28" i="12"/>
  <c r="K34" i="12"/>
  <c r="K38" i="12"/>
  <c r="I38" i="12"/>
  <c r="L41" i="12"/>
  <c r="L44" i="12"/>
  <c r="K46" i="12"/>
  <c r="K47" i="12"/>
  <c r="K9" i="12"/>
  <c r="K11" i="12"/>
  <c r="K13" i="12"/>
  <c r="K15" i="12"/>
  <c r="J2" i="12"/>
  <c r="K19" i="12"/>
  <c r="K22" i="12"/>
  <c r="L29" i="12"/>
  <c r="L30" i="12"/>
  <c r="K43" i="12"/>
  <c r="K48" i="12"/>
  <c r="I48" i="12"/>
  <c r="I33" i="12"/>
  <c r="I25" i="12"/>
  <c r="I21" i="12"/>
  <c r="I46" i="12"/>
  <c r="I42" i="12"/>
  <c r="I40" i="12"/>
  <c r="I36" i="12"/>
  <c r="I34" i="12"/>
  <c r="I10" i="12"/>
  <c r="I12" i="12"/>
  <c r="K14" i="12"/>
  <c r="I14" i="12"/>
  <c r="K16" i="12"/>
  <c r="K17" i="12"/>
  <c r="K20" i="12"/>
  <c r="K23" i="12"/>
  <c r="I23" i="12"/>
  <c r="K26" i="12"/>
  <c r="I29" i="12"/>
  <c r="L33" i="12"/>
  <c r="K35" i="12"/>
  <c r="I39" i="12"/>
  <c r="K42" i="12"/>
  <c r="I44" i="12"/>
  <c r="K44" i="12"/>
  <c r="K41" i="12"/>
  <c r="I37" i="12"/>
  <c r="I43" i="12"/>
  <c r="I47" i="12"/>
  <c r="H9" i="1"/>
  <c r="H14" i="1"/>
  <c r="H15" i="1"/>
  <c r="F15" i="1"/>
  <c r="F14" i="1"/>
  <c r="L2" i="1"/>
  <c r="L9" i="1"/>
  <c r="H11" i="1"/>
  <c r="L11" i="1"/>
  <c r="H13" i="1"/>
  <c r="L13" i="1"/>
  <c r="L14" i="1"/>
  <c r="L15" i="1"/>
  <c r="H19" i="1"/>
  <c r="L19" i="1"/>
  <c r="H21" i="1"/>
  <c r="L21" i="1"/>
  <c r="H22" i="1"/>
  <c r="L22" i="1"/>
  <c r="H25" i="1"/>
  <c r="L25" i="1"/>
  <c r="H26" i="1"/>
  <c r="L26" i="1"/>
  <c r="H28" i="1"/>
  <c r="L28" i="1"/>
  <c r="H29" i="1"/>
  <c r="L29" i="1"/>
  <c r="H30" i="1"/>
  <c r="L30" i="1"/>
  <c r="H32" i="1"/>
  <c r="L32" i="1"/>
  <c r="H33" i="1"/>
  <c r="L33" i="1"/>
  <c r="H34" i="1"/>
  <c r="L34" i="1"/>
  <c r="H35" i="1"/>
  <c r="L35" i="1"/>
  <c r="H36" i="1"/>
  <c r="L36" i="1"/>
  <c r="H40" i="1"/>
  <c r="L40" i="1"/>
  <c r="H41" i="1"/>
  <c r="L41" i="1"/>
  <c r="H42" i="1"/>
  <c r="L42" i="1"/>
  <c r="H44" i="1"/>
  <c r="L44" i="1"/>
  <c r="H46" i="1"/>
  <c r="L46" i="1"/>
  <c r="H8" i="1"/>
  <c r="L8" i="1"/>
  <c r="G9" i="1"/>
  <c r="G13" i="1"/>
  <c r="G15" i="1"/>
  <c r="F13" i="1"/>
  <c r="J2" i="1"/>
  <c r="J9" i="1"/>
  <c r="G10" i="1"/>
  <c r="J10" i="1"/>
  <c r="G11" i="1"/>
  <c r="J11" i="1"/>
  <c r="G12" i="1"/>
  <c r="J12" i="1"/>
  <c r="J13" i="1"/>
  <c r="J15" i="1"/>
  <c r="G19" i="1"/>
  <c r="J19" i="1"/>
  <c r="G21" i="1"/>
  <c r="J21" i="1"/>
  <c r="G22" i="1"/>
  <c r="J22" i="1"/>
  <c r="G25" i="1"/>
  <c r="J25" i="1"/>
  <c r="G26" i="1"/>
  <c r="J26" i="1"/>
  <c r="G29" i="1"/>
  <c r="J29" i="1"/>
  <c r="G30" i="1"/>
  <c r="J30" i="1"/>
  <c r="G33" i="1"/>
  <c r="J33" i="1"/>
  <c r="G34" i="1"/>
  <c r="J34" i="1"/>
  <c r="G36" i="1"/>
  <c r="J36" i="1"/>
  <c r="G40" i="1"/>
  <c r="J40" i="1"/>
  <c r="G41" i="1"/>
  <c r="J41" i="1"/>
  <c r="G42" i="1"/>
  <c r="J42" i="1"/>
  <c r="G44" i="1"/>
  <c r="J44" i="1"/>
  <c r="G46" i="1"/>
  <c r="J46" i="1"/>
  <c r="G8" i="1"/>
  <c r="J8" i="1"/>
  <c r="F9" i="1"/>
  <c r="F10" i="1"/>
  <c r="F11" i="1"/>
  <c r="F12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8" i="1"/>
  <c r="L5" i="1"/>
  <c r="K12" i="1"/>
  <c r="J5" i="1"/>
  <c r="I11" i="1"/>
  <c r="K8" i="1"/>
  <c r="K45" i="1"/>
  <c r="K41" i="1"/>
  <c r="K37" i="1"/>
  <c r="K33" i="1"/>
  <c r="K29" i="1"/>
  <c r="K25" i="1"/>
  <c r="K21" i="1"/>
  <c r="K17" i="1"/>
  <c r="K13" i="1"/>
  <c r="K9" i="1"/>
  <c r="K46" i="1"/>
  <c r="K42" i="1"/>
  <c r="K38" i="1"/>
  <c r="K34" i="1"/>
  <c r="K30" i="1"/>
  <c r="K26" i="1"/>
  <c r="K22" i="1"/>
  <c r="K18" i="1"/>
  <c r="K14" i="1"/>
  <c r="K10" i="1"/>
  <c r="K47" i="1"/>
  <c r="K43" i="1"/>
  <c r="K39" i="1"/>
  <c r="K35" i="1"/>
  <c r="K31" i="1"/>
  <c r="K27" i="1"/>
  <c r="K23" i="1"/>
  <c r="K19" i="1"/>
  <c r="K15" i="1"/>
  <c r="K11" i="1"/>
  <c r="K48" i="1"/>
  <c r="K44" i="1"/>
  <c r="K40" i="1"/>
  <c r="K36" i="1"/>
  <c r="K32" i="1"/>
  <c r="K28" i="1"/>
  <c r="K24" i="1"/>
  <c r="K20" i="1"/>
  <c r="K16" i="1"/>
  <c r="I44" i="1"/>
  <c r="I36" i="1"/>
  <c r="I28" i="1"/>
  <c r="I24" i="1"/>
  <c r="I16" i="1"/>
  <c r="I45" i="1"/>
  <c r="I37" i="1"/>
  <c r="I25" i="1"/>
  <c r="I13" i="1"/>
  <c r="I46" i="1"/>
  <c r="I42" i="1"/>
  <c r="I38" i="1"/>
  <c r="I34" i="1"/>
  <c r="I30" i="1"/>
  <c r="I26" i="1"/>
  <c r="I22" i="1"/>
  <c r="I18" i="1"/>
  <c r="I14" i="1"/>
  <c r="I10" i="1"/>
  <c r="I48" i="1"/>
  <c r="I40" i="1"/>
  <c r="I32" i="1"/>
  <c r="I20" i="1"/>
  <c r="I12" i="1"/>
  <c r="I8" i="1"/>
  <c r="I41" i="1"/>
  <c r="I33" i="1"/>
  <c r="I29" i="1"/>
  <c r="I21" i="1"/>
  <c r="I17" i="1"/>
  <c r="I9" i="1"/>
  <c r="I47" i="1"/>
  <c r="I43" i="1"/>
  <c r="I39" i="1"/>
  <c r="I35" i="1"/>
  <c r="I31" i="1"/>
  <c r="I27" i="1"/>
  <c r="I23" i="1"/>
  <c r="I19" i="1"/>
  <c r="I15" i="1"/>
  <c r="J46" i="12"/>
  <c r="J42" i="12"/>
  <c r="J40" i="12"/>
  <c r="J36" i="12"/>
  <c r="J34" i="12"/>
  <c r="J26" i="12"/>
  <c r="J22" i="12"/>
  <c r="J8" i="12"/>
  <c r="J29" i="12"/>
  <c r="J30" i="12"/>
  <c r="J44" i="12"/>
  <c r="J41" i="12"/>
  <c r="J19" i="12"/>
  <c r="J15" i="12"/>
  <c r="J13" i="12"/>
  <c r="J11" i="12"/>
  <c r="J9" i="12"/>
  <c r="J12" i="12"/>
  <c r="J25" i="12"/>
  <c r="J10" i="12"/>
  <c r="J33" i="12"/>
  <c r="J21" i="12"/>
</calcChain>
</file>

<file path=xl/sharedStrings.xml><?xml version="1.0" encoding="utf-8"?>
<sst xmlns="http://schemas.openxmlformats.org/spreadsheetml/2006/main" count="919" uniqueCount="117">
  <si>
    <t>Year</t>
  </si>
  <si>
    <t>Bandwidth</t>
  </si>
  <si>
    <t>Band per cost per length</t>
  </si>
  <si>
    <t>Name</t>
  </si>
  <si>
    <t>kbps</t>
  </si>
  <si>
    <t>kbps / Million $ / Km</t>
  </si>
  <si>
    <r>
      <t xml:space="preserve">Telegraph </t>
    </r>
    <r>
      <rPr>
        <vertAlign val="superscript"/>
        <sz val="8"/>
        <color theme="1"/>
        <rFont val="Times New Roman"/>
        <family val="1"/>
      </rPr>
      <t>4, 5, 8</t>
    </r>
  </si>
  <si>
    <r>
      <t xml:space="preserve">Telegraph </t>
    </r>
    <r>
      <rPr>
        <vertAlign val="superscript"/>
        <sz val="8"/>
        <color theme="1"/>
        <rFont val="Times New Roman"/>
        <family val="1"/>
      </rPr>
      <t>4,5,7, 8</t>
    </r>
  </si>
  <si>
    <t>-</t>
  </si>
  <si>
    <r>
      <t xml:space="preserve">Telegraph </t>
    </r>
    <r>
      <rPr>
        <vertAlign val="superscript"/>
        <sz val="8"/>
        <color theme="1"/>
        <rFont val="Times New Roman"/>
        <family val="1"/>
      </rPr>
      <t>4, 5, 10</t>
    </r>
  </si>
  <si>
    <r>
      <t>Telegraph</t>
    </r>
    <r>
      <rPr>
        <vertAlign val="superscript"/>
        <sz val="8"/>
        <color theme="1"/>
        <rFont val="Times New Roman"/>
        <family val="1"/>
      </rPr>
      <t xml:space="preserve"> 4, 5, 6</t>
    </r>
  </si>
  <si>
    <r>
      <t xml:space="preserve">Telephone </t>
    </r>
    <r>
      <rPr>
        <vertAlign val="superscript"/>
        <sz val="8"/>
        <color theme="1"/>
        <rFont val="Times New Roman"/>
        <family val="1"/>
      </rPr>
      <t>4, 5</t>
    </r>
  </si>
  <si>
    <r>
      <t xml:space="preserve">TAT1 </t>
    </r>
    <r>
      <rPr>
        <vertAlign val="superscript"/>
        <sz val="8"/>
        <color theme="1"/>
        <rFont val="Times New Roman"/>
        <family val="1"/>
      </rPr>
      <t>2, 4, 5, 13, 14, 15, 18</t>
    </r>
  </si>
  <si>
    <r>
      <t xml:space="preserve">TAT2 </t>
    </r>
    <r>
      <rPr>
        <vertAlign val="superscript"/>
        <sz val="8"/>
        <color theme="1"/>
        <rFont val="Times New Roman"/>
        <family val="1"/>
      </rPr>
      <t>17, 18, 19</t>
    </r>
  </si>
  <si>
    <r>
      <t xml:space="preserve">TAT3 </t>
    </r>
    <r>
      <rPr>
        <vertAlign val="superscript"/>
        <sz val="8"/>
        <color theme="1"/>
        <rFont val="Times New Roman"/>
        <family val="1"/>
      </rPr>
      <t>17, 18, 19</t>
    </r>
  </si>
  <si>
    <r>
      <t xml:space="preserve">TAT4 </t>
    </r>
    <r>
      <rPr>
        <vertAlign val="superscript"/>
        <sz val="8"/>
        <color theme="1"/>
        <rFont val="Times New Roman"/>
        <family val="1"/>
      </rPr>
      <t>17, 18, 19</t>
    </r>
  </si>
  <si>
    <r>
      <t xml:space="preserve">APARNET (Internet Backbone) </t>
    </r>
    <r>
      <rPr>
        <vertAlign val="superscript"/>
        <sz val="8"/>
        <color theme="1"/>
        <rFont val="Times New Roman"/>
        <family val="1"/>
      </rPr>
      <t>20</t>
    </r>
  </si>
  <si>
    <r>
      <t xml:space="preserve">APARNET (Internet Backbone) </t>
    </r>
    <r>
      <rPr>
        <vertAlign val="superscript"/>
        <sz val="8"/>
        <color theme="1"/>
        <rFont val="Times New Roman"/>
        <family val="1"/>
      </rPr>
      <t>21</t>
    </r>
  </si>
  <si>
    <r>
      <t>TAT5</t>
    </r>
    <r>
      <rPr>
        <vertAlign val="superscript"/>
        <sz val="8"/>
        <color theme="1"/>
        <rFont val="Times New Roman"/>
        <family val="1"/>
      </rPr>
      <t xml:space="preserve"> 17, 18, 19</t>
    </r>
  </si>
  <si>
    <r>
      <t xml:space="preserve">TAT6 </t>
    </r>
    <r>
      <rPr>
        <vertAlign val="superscript"/>
        <sz val="8"/>
        <color theme="1"/>
        <rFont val="Times New Roman"/>
        <family val="1"/>
      </rPr>
      <t>4, 5, 9, 13, 14, 19</t>
    </r>
  </si>
  <si>
    <r>
      <t xml:space="preserve">TAT7 </t>
    </r>
    <r>
      <rPr>
        <vertAlign val="superscript"/>
        <sz val="8"/>
        <color theme="1"/>
        <rFont val="Times New Roman"/>
        <family val="1"/>
      </rPr>
      <t>1, 41 5, 91 13, 14</t>
    </r>
  </si>
  <si>
    <r>
      <t>T-1, NSFNET (Internet Backbone)</t>
    </r>
    <r>
      <rPr>
        <vertAlign val="superscript"/>
        <sz val="8"/>
        <color theme="1"/>
        <rFont val="Times New Roman"/>
        <family val="1"/>
      </rPr>
      <t xml:space="preserve"> 22</t>
    </r>
  </si>
  <si>
    <r>
      <t xml:space="preserve">TAT8 </t>
    </r>
    <r>
      <rPr>
        <vertAlign val="superscript"/>
        <sz val="8"/>
        <color theme="1"/>
        <rFont val="Times New Roman"/>
        <family val="1"/>
      </rPr>
      <t>3, 4, 5. 13, 14, 16</t>
    </r>
  </si>
  <si>
    <r>
      <t xml:space="preserve">PTAT-1 </t>
    </r>
    <r>
      <rPr>
        <vertAlign val="superscript"/>
        <sz val="8"/>
        <color theme="1"/>
        <rFont val="Times New Roman"/>
        <family val="1"/>
      </rPr>
      <t>16</t>
    </r>
  </si>
  <si>
    <r>
      <t xml:space="preserve">T3,NSFNET (Internet Backbone) </t>
    </r>
    <r>
      <rPr>
        <vertAlign val="superscript"/>
        <sz val="8"/>
        <color theme="1"/>
        <rFont val="Times New Roman"/>
        <family val="1"/>
      </rPr>
      <t>23</t>
    </r>
  </si>
  <si>
    <r>
      <t xml:space="preserve">TAT9 </t>
    </r>
    <r>
      <rPr>
        <vertAlign val="superscript"/>
        <sz val="8"/>
        <color theme="1"/>
        <rFont val="Times New Roman"/>
        <family val="1"/>
      </rPr>
      <t>12, 13, 14, 16</t>
    </r>
  </si>
  <si>
    <r>
      <t xml:space="preserve">TAT10 </t>
    </r>
    <r>
      <rPr>
        <vertAlign val="superscript"/>
        <sz val="8"/>
        <color theme="1"/>
        <rFont val="Times New Roman"/>
        <family val="1"/>
      </rPr>
      <t>16</t>
    </r>
  </si>
  <si>
    <r>
      <t xml:space="preserve">TAT11 </t>
    </r>
    <r>
      <rPr>
        <vertAlign val="superscript"/>
        <sz val="8"/>
        <color theme="1"/>
        <rFont val="Times New Roman"/>
        <family val="1"/>
      </rPr>
      <t>16</t>
    </r>
  </si>
  <si>
    <r>
      <t xml:space="preserve">Columbus-2 </t>
    </r>
    <r>
      <rPr>
        <vertAlign val="superscript"/>
        <sz val="8"/>
        <color theme="1"/>
        <rFont val="Times New Roman"/>
        <family val="1"/>
      </rPr>
      <t>16</t>
    </r>
  </si>
  <si>
    <r>
      <t xml:space="preserve">CANTAT-3 </t>
    </r>
    <r>
      <rPr>
        <vertAlign val="superscript"/>
        <sz val="8"/>
        <color theme="1"/>
        <rFont val="Times New Roman"/>
        <family val="1"/>
      </rPr>
      <t>15</t>
    </r>
  </si>
  <si>
    <r>
      <t>TAT-12</t>
    </r>
    <r>
      <rPr>
        <vertAlign val="superscript"/>
        <sz val="8"/>
        <color theme="1"/>
        <rFont val="Times New Roman"/>
        <family val="1"/>
      </rPr>
      <t xml:space="preserve"> 4, 5, 11, 13, 14, 16</t>
    </r>
  </si>
  <si>
    <r>
      <t xml:space="preserve">TAT 13 </t>
    </r>
    <r>
      <rPr>
        <vertAlign val="superscript"/>
        <sz val="8"/>
        <color theme="1"/>
        <rFont val="Times New Roman"/>
        <family val="1"/>
      </rPr>
      <t>4, 5, 11, 13, 14, 16</t>
    </r>
  </si>
  <si>
    <r>
      <t xml:space="preserve">Atlantic Crossing-1 </t>
    </r>
    <r>
      <rPr>
        <vertAlign val="superscript"/>
        <sz val="8"/>
        <color theme="1"/>
        <rFont val="Times New Roman"/>
        <family val="1"/>
      </rPr>
      <t>16</t>
    </r>
  </si>
  <si>
    <r>
      <t xml:space="preserve">Gemini </t>
    </r>
    <r>
      <rPr>
        <vertAlign val="superscript"/>
        <sz val="8"/>
        <color theme="1"/>
        <rFont val="Times New Roman"/>
        <family val="1"/>
      </rPr>
      <t>16</t>
    </r>
  </si>
  <si>
    <r>
      <t>Columbus-3</t>
    </r>
    <r>
      <rPr>
        <vertAlign val="superscript"/>
        <sz val="8"/>
        <color theme="1"/>
        <rFont val="Times New Roman"/>
        <family val="1"/>
      </rPr>
      <t xml:space="preserve"> 16</t>
    </r>
  </si>
  <si>
    <r>
      <t>OC-3c (Internet Backbone)</t>
    </r>
    <r>
      <rPr>
        <vertAlign val="superscript"/>
        <sz val="8"/>
        <color theme="1"/>
        <rFont val="Times New Roman"/>
        <family val="1"/>
      </rPr>
      <t xml:space="preserve"> 24</t>
    </r>
  </si>
  <si>
    <r>
      <t xml:space="preserve">Yellow/Atlantic Crossing-2 </t>
    </r>
    <r>
      <rPr>
        <vertAlign val="superscript"/>
        <sz val="8"/>
        <color theme="1"/>
        <rFont val="Times New Roman"/>
        <family val="1"/>
      </rPr>
      <t>16</t>
    </r>
  </si>
  <si>
    <r>
      <t xml:space="preserve">360 Atlantic </t>
    </r>
    <r>
      <rPr>
        <vertAlign val="superscript"/>
        <sz val="8"/>
        <color theme="1"/>
        <rFont val="Times New Roman"/>
        <family val="1"/>
      </rPr>
      <t>16</t>
    </r>
  </si>
  <si>
    <r>
      <t>FLAG Atlantic 1</t>
    </r>
    <r>
      <rPr>
        <vertAlign val="superscript"/>
        <sz val="8"/>
        <color theme="1"/>
        <rFont val="Times New Roman"/>
        <family val="1"/>
      </rPr>
      <t xml:space="preserve"> 4, 5, 9, 16</t>
    </r>
  </si>
  <si>
    <r>
      <t xml:space="preserve">TAT-14 </t>
    </r>
    <r>
      <rPr>
        <vertAlign val="superscript"/>
        <sz val="8"/>
        <color theme="1"/>
        <rFont val="Times New Roman"/>
        <family val="1"/>
      </rPr>
      <t>16</t>
    </r>
  </si>
  <si>
    <r>
      <t xml:space="preserve">TyCom Global Network-Transatlantic </t>
    </r>
    <r>
      <rPr>
        <vertAlign val="superscript"/>
        <sz val="8"/>
        <color theme="1"/>
        <rFont val="Times New Roman"/>
        <family val="1"/>
      </rPr>
      <t>16</t>
    </r>
  </si>
  <si>
    <r>
      <t xml:space="preserve">OC-12c (Internet Backbone) </t>
    </r>
    <r>
      <rPr>
        <vertAlign val="superscript"/>
        <sz val="8"/>
        <color theme="1"/>
        <rFont val="Times New Roman"/>
        <family val="1"/>
      </rPr>
      <t>24</t>
    </r>
  </si>
  <si>
    <r>
      <t xml:space="preserve">Apollo </t>
    </r>
    <r>
      <rPr>
        <vertAlign val="superscript"/>
        <sz val="8"/>
        <color theme="1"/>
        <rFont val="Times New Roman"/>
        <family val="1"/>
      </rPr>
      <t>4, 5, 9, 16</t>
    </r>
  </si>
  <si>
    <r>
      <t>OC-48c (Internet Backbone)</t>
    </r>
    <r>
      <rPr>
        <vertAlign val="superscript"/>
        <sz val="8"/>
        <color theme="1"/>
        <rFont val="Times New Roman"/>
        <family val="1"/>
      </rPr>
      <t xml:space="preserve"> 24</t>
    </r>
  </si>
  <si>
    <r>
      <t xml:space="preserve">OC-192c (Internet Backbone) </t>
    </r>
    <r>
      <rPr>
        <vertAlign val="superscript"/>
        <sz val="8"/>
        <color theme="1"/>
        <rFont val="Times New Roman"/>
        <family val="1"/>
      </rPr>
      <t>24</t>
    </r>
  </si>
  <si>
    <t>Ref year</t>
  </si>
  <si>
    <t>Ref val, mbits/cc</t>
  </si>
  <si>
    <t>Ref val, mbits/$</t>
  </si>
  <si>
    <t>separation unit (yrs)</t>
  </si>
  <si>
    <t>non-dominated points</t>
  </si>
  <si>
    <t>Graph serial # (n)</t>
  </si>
  <si>
    <t>years offset</t>
  </si>
  <si>
    <t>combined</t>
  </si>
  <si>
    <t>Kbps</t>
  </si>
  <si>
    <t>kbps/mil$/Km</t>
  </si>
  <si>
    <r>
      <t xml:space="preserve">Asynchronous Transmission Mode (Internet Backbone) </t>
    </r>
    <r>
      <rPr>
        <vertAlign val="superscript"/>
        <sz val="8"/>
        <color theme="1"/>
        <rFont val="Times New Roman"/>
        <family val="1"/>
      </rPr>
      <t>20</t>
    </r>
  </si>
  <si>
    <t>single cab</t>
  </si>
  <si>
    <t>Type</t>
  </si>
  <si>
    <t>coax</t>
  </si>
  <si>
    <t>optical</t>
  </si>
  <si>
    <t>bandwidth kbps</t>
  </si>
  <si>
    <t>year</t>
  </si>
  <si>
    <t>version</t>
  </si>
  <si>
    <t>date</t>
  </si>
  <si>
    <t>who</t>
  </si>
  <si>
    <t>what changes</t>
  </si>
  <si>
    <t>source</t>
  </si>
  <si>
    <t>Note</t>
  </si>
  <si>
    <t>11/4/013</t>
  </si>
  <si>
    <t>Basnet</t>
  </si>
  <si>
    <t xml:space="preserve">recently copied from non-dom study; </t>
  </si>
  <si>
    <t>Koh&amp;Magee, 2006</t>
  </si>
  <si>
    <t>1. single and coax cables only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</si>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</sst>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56">
    <xf numFmtId="0" fontId="0" fillId="0" borderId="0"/>
    <xf numFmtId="9" fontId="12" fillId="0" borderId="0" applyFont="0" applyFill="0" applyBorder="0" applyAlignment="0" applyProtection="0"/>
    <xf numFmtId="0" fontId="13" fillId="7" borderId="6" applyNumberFormat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1" fontId="2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1" fontId="4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1" fontId="0" fillId="0" borderId="0" xfId="0" applyNumberFormat="1" applyAlignment="1">
      <alignment horizontal="center" vertical="center"/>
    </xf>
    <xf numFmtId="0" fontId="2" fillId="4" borderId="1" xfId="0" applyFont="1" applyFill="1" applyBorder="1" applyAlignment="1">
      <alignment horizontal="center" wrapText="1"/>
    </xf>
    <xf numFmtId="11" fontId="2" fillId="4" borderId="1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wrapText="1"/>
    </xf>
    <xf numFmtId="0" fontId="9" fillId="5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wrapText="1"/>
    </xf>
    <xf numFmtId="0" fontId="0" fillId="6" borderId="0" xfId="0" applyFill="1"/>
    <xf numFmtId="0" fontId="10" fillId="0" borderId="0" xfId="0" applyFont="1" applyAlignment="1">
      <alignment horizontal="center" vertical="center"/>
    </xf>
    <xf numFmtId="11" fontId="10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11" fontId="0" fillId="5" borderId="0" xfId="0" applyNumberFormat="1" applyFill="1" applyAlignment="1">
      <alignment horizontal="center" vertical="center"/>
    </xf>
    <xf numFmtId="1" fontId="0" fillId="5" borderId="0" xfId="0" applyNumberForma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11" fontId="10" fillId="6" borderId="0" xfId="0" applyNumberFormat="1" applyFont="1" applyFill="1" applyAlignment="1">
      <alignment horizontal="center" vertical="center"/>
    </xf>
    <xf numFmtId="1" fontId="10" fillId="6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0" fontId="2" fillId="4" borderId="5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9" fillId="0" borderId="2" xfId="0" applyFont="1" applyFill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9" fillId="4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0" fillId="6" borderId="2" xfId="0" applyFill="1" applyBorder="1"/>
    <xf numFmtId="0" fontId="11" fillId="0" borderId="0" xfId="0" applyFont="1" applyFill="1" applyBorder="1" applyAlignment="1">
      <alignment horizontal="center" wrapText="1"/>
    </xf>
    <xf numFmtId="11" fontId="11" fillId="0" borderId="0" xfId="0" applyNumberFormat="1" applyFont="1" applyFill="1" applyBorder="1" applyAlignment="1">
      <alignment horizontal="center" wrapText="1"/>
    </xf>
    <xf numFmtId="0" fontId="1" fillId="0" borderId="0" xfId="0" applyFont="1"/>
    <xf numFmtId="14" fontId="0" fillId="0" borderId="0" xfId="0" applyNumberFormat="1"/>
    <xf numFmtId="0" fontId="13" fillId="7" borderId="6" xfId="2"/>
    <xf numFmtId="0" fontId="14" fillId="8" borderId="7" xfId="3"/>
    <xf numFmtId="164" fontId="13" fillId="7" borderId="6" xfId="2" applyNumberFormat="1"/>
    <xf numFmtId="2" fontId="14" fillId="8" borderId="7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0" fontId="17" fillId="0" borderId="0" xfId="0" applyFont="1" applyFill="1" applyBorder="1" applyAlignment="1">
      <alignment horizontal="center" wrapText="1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2" borderId="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256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CC0066"/>
      <color rgb="FF6699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sourcedata_coax!$A$13:$A$19</c:f>
              <c:numCache>
                <c:formatCode>General</c:formatCode>
                <c:ptCount val="7"/>
                <c:pt idx="0">
                  <c:v>1951</c:v>
                </c:pt>
                <c:pt idx="1">
                  <c:v>1959</c:v>
                </c:pt>
                <c:pt idx="2">
                  <c:v>1963</c:v>
                </c:pt>
                <c:pt idx="3">
                  <c:v>1965</c:v>
                </c:pt>
                <c:pt idx="4">
                  <c:v>1970</c:v>
                </c:pt>
                <c:pt idx="5">
                  <c:v>1976</c:v>
                </c:pt>
                <c:pt idx="6">
                  <c:v>1983</c:v>
                </c:pt>
              </c:numCache>
            </c:numRef>
          </c:xVal>
          <c:yVal>
            <c:numRef>
              <c:f>sourcedata_coax!$B$13:$B$19</c:f>
              <c:numCache>
                <c:formatCode>General</c:formatCode>
                <c:ptCount val="7"/>
                <c:pt idx="0">
                  <c:v>144</c:v>
                </c:pt>
                <c:pt idx="1">
                  <c:v>144</c:v>
                </c:pt>
                <c:pt idx="2">
                  <c:v>414</c:v>
                </c:pt>
                <c:pt idx="3">
                  <c:v>384</c:v>
                </c:pt>
                <c:pt idx="4">
                  <c:v>2160</c:v>
                </c:pt>
                <c:pt idx="5">
                  <c:v>12000</c:v>
                </c:pt>
                <c:pt idx="6">
                  <c:v>300000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74080"/>
        <c:axId val="37776000"/>
      </c:scatterChart>
      <c:valAx>
        <c:axId val="37774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776000"/>
        <c:crosses val="autoZero"/>
        <c:crossBetween val="midCat"/>
      </c:valAx>
      <c:valAx>
        <c:axId val="37776000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low"/>
        <c:crossAx val="377740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Kbps</c:v>
          </c:tx>
          <c:spPr>
            <a:ln w="28575">
              <a:noFill/>
            </a:ln>
          </c:spPr>
          <c:marker>
            <c:symbol val="plus"/>
            <c:size val="5"/>
            <c:spPr>
              <a:ln w="19050">
                <a:solidFill>
                  <a:srgbClr val="006600"/>
                </a:solidFill>
              </a:ln>
            </c:spPr>
          </c:marker>
          <c:xVal>
            <c:numRef>
              <c:f>all_categories!$I$8:$I$48</c:f>
              <c:numCache>
                <c:formatCode>0</c:formatCode>
                <c:ptCount val="41"/>
                <c:pt idx="0">
                  <c:v>1958</c:v>
                </c:pt>
                <c:pt idx="1">
                  <c:v>1966</c:v>
                </c:pt>
                <c:pt idx="2">
                  <c:v>1974</c:v>
                </c:pt>
                <c:pt idx="3">
                  <c:v>1980</c:v>
                </c:pt>
                <c:pt idx="4">
                  <c:v>2028</c:v>
                </c:pt>
                <c:pt idx="5">
                  <c:v>2051</c:v>
                </c:pt>
                <c:pt idx="6">
                  <c:v>2059</c:v>
                </c:pt>
                <c:pt idx="7">
                  <c:v>2063</c:v>
                </c:pt>
                <c:pt idx="8">
                  <c:v>2065</c:v>
                </c:pt>
                <c:pt idx="9">
                  <c:v>2065</c:v>
                </c:pt>
                <c:pt idx="10">
                  <c:v>2069</c:v>
                </c:pt>
                <c:pt idx="11">
                  <c:v>2070</c:v>
                </c:pt>
                <c:pt idx="12">
                  <c:v>2075</c:v>
                </c:pt>
                <c:pt idx="13">
                  <c:v>2076</c:v>
                </c:pt>
                <c:pt idx="14">
                  <c:v>2083</c:v>
                </c:pt>
                <c:pt idx="15">
                  <c:v>2086</c:v>
                </c:pt>
                <c:pt idx="16">
                  <c:v>2088</c:v>
                </c:pt>
                <c:pt idx="17">
                  <c:v>2088</c:v>
                </c:pt>
                <c:pt idx="18">
                  <c:v>2089</c:v>
                </c:pt>
                <c:pt idx="19">
                  <c:v>2092</c:v>
                </c:pt>
                <c:pt idx="20">
                  <c:v>2092</c:v>
                </c:pt>
                <c:pt idx="21">
                  <c:v>2092</c:v>
                </c:pt>
                <c:pt idx="22">
                  <c:v>2093</c:v>
                </c:pt>
                <c:pt idx="23">
                  <c:v>2094</c:v>
                </c:pt>
                <c:pt idx="24">
                  <c:v>2094</c:v>
                </c:pt>
                <c:pt idx="25">
                  <c:v>2094</c:v>
                </c:pt>
                <c:pt idx="26">
                  <c:v>2095</c:v>
                </c:pt>
                <c:pt idx="27">
                  <c:v>2096</c:v>
                </c:pt>
                <c:pt idx="28">
                  <c:v>2098</c:v>
                </c:pt>
                <c:pt idx="29">
                  <c:v>2098</c:v>
                </c:pt>
                <c:pt idx="30">
                  <c:v>2099</c:v>
                </c:pt>
                <c:pt idx="31">
                  <c:v>2100</c:v>
                </c:pt>
                <c:pt idx="32">
                  <c:v>2100</c:v>
                </c:pt>
                <c:pt idx="33">
                  <c:v>2101</c:v>
                </c:pt>
                <c:pt idx="34">
                  <c:v>2101</c:v>
                </c:pt>
                <c:pt idx="35">
                  <c:v>2101</c:v>
                </c:pt>
                <c:pt idx="36">
                  <c:v>2101</c:v>
                </c:pt>
                <c:pt idx="37">
                  <c:v>2102</c:v>
                </c:pt>
                <c:pt idx="38">
                  <c:v>2102</c:v>
                </c:pt>
                <c:pt idx="39">
                  <c:v>2103</c:v>
                </c:pt>
                <c:pt idx="40">
                  <c:v>2104</c:v>
                </c:pt>
              </c:numCache>
            </c:numRef>
          </c:xVal>
          <c:yVal>
            <c:numRef>
              <c:f>all_categories!$J$8:$J$48</c:f>
              <c:numCache>
                <c:formatCode>0.00E+00</c:formatCode>
                <c:ptCount val="41"/>
                <c:pt idx="0">
                  <c:v>1.6033362193362194E-7</c:v>
                </c:pt>
                <c:pt idx="1">
                  <c:v>2.8860028860028859E-6</c:v>
                </c:pt>
                <c:pt idx="2">
                  <c:v>2.5396825396825396E-4</c:v>
                </c:pt>
                <c:pt idx="3">
                  <c:v>9.3795093795093795E-4</c:v>
                </c:pt>
                <c:pt idx="4">
                  <c:v>1.0764790764790765E-3</c:v>
                </c:pt>
                <c:pt idx="5">
                  <c:v>0.41558441558441561</c:v>
                </c:pt>
                <c:pt idx="7">
                  <c:v>1.1948051948051948</c:v>
                </c:pt>
                <c:pt idx="11">
                  <c:v>6.2337662337662341</c:v>
                </c:pt>
                <c:pt idx="13">
                  <c:v>34.632034632034632</c:v>
                </c:pt>
                <c:pt idx="14">
                  <c:v>865.80086580086584</c:v>
                </c:pt>
                <c:pt idx="17">
                  <c:v>1616.1616161616162</c:v>
                </c:pt>
                <c:pt idx="18">
                  <c:v>3636.3636363636365</c:v>
                </c:pt>
                <c:pt idx="21">
                  <c:v>3232.3232323232323</c:v>
                </c:pt>
                <c:pt idx="22">
                  <c:v>4848.484848484848</c:v>
                </c:pt>
                <c:pt idx="25">
                  <c:v>14360.75036075036</c:v>
                </c:pt>
                <c:pt idx="26">
                  <c:v>28724.386724386724</c:v>
                </c:pt>
                <c:pt idx="28">
                  <c:v>402135.64213564212</c:v>
                </c:pt>
                <c:pt idx="32">
                  <c:v>3676721.5007215007</c:v>
                </c:pt>
                <c:pt idx="33">
                  <c:v>5515082.2510822508</c:v>
                </c:pt>
                <c:pt idx="34">
                  <c:v>6893852.813852814</c:v>
                </c:pt>
                <c:pt idx="36">
                  <c:v>7353443.0014430014</c:v>
                </c:pt>
                <c:pt idx="38">
                  <c:v>9190464.6464646459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80736"/>
        <c:axId val="38201984"/>
      </c:scatterChart>
      <c:valAx>
        <c:axId val="38180736"/>
        <c:scaling>
          <c:orientation val="minMax"/>
        </c:scaling>
        <c:delete val="0"/>
        <c:axPos val="b"/>
        <c:majorGridlines/>
        <c:numFmt formatCode="0" sourceLinked="1"/>
        <c:majorTickMark val="out"/>
        <c:minorTickMark val="none"/>
        <c:tickLblPos val="nextTo"/>
        <c:crossAx val="38201984"/>
        <c:crosses val="autoZero"/>
        <c:crossBetween val="midCat"/>
        <c:majorUnit val="40"/>
      </c:valAx>
      <c:valAx>
        <c:axId val="38201984"/>
        <c:scaling>
          <c:logBase val="10"/>
          <c:orientation val="minMax"/>
          <c:max val="10000000000"/>
          <c:min val="1E-1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38180736"/>
        <c:crosses val="autoZero"/>
        <c:crossBetween val="midCat"/>
        <c:majorUnit val="100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kbps/mil$/km</c:v>
          </c:tx>
          <c:spPr>
            <a:ln w="28575">
              <a:noFill/>
            </a:ln>
          </c:spPr>
          <c:marker>
            <c:symbol val="plus"/>
            <c:size val="5"/>
            <c:spPr>
              <a:ln w="19050">
                <a:solidFill>
                  <a:srgbClr val="CC0066"/>
                </a:solidFill>
              </a:ln>
            </c:spPr>
          </c:marker>
          <c:xVal>
            <c:numRef>
              <c:f>all_categories!$K$8:$K$48</c:f>
              <c:numCache>
                <c:formatCode>General</c:formatCode>
                <c:ptCount val="41"/>
                <c:pt idx="0">
                  <c:v>2008</c:v>
                </c:pt>
                <c:pt idx="1">
                  <c:v>2016</c:v>
                </c:pt>
                <c:pt idx="2">
                  <c:v>2024</c:v>
                </c:pt>
                <c:pt idx="3">
                  <c:v>2030</c:v>
                </c:pt>
                <c:pt idx="4">
                  <c:v>2078</c:v>
                </c:pt>
                <c:pt idx="5">
                  <c:v>2101</c:v>
                </c:pt>
                <c:pt idx="6">
                  <c:v>2109</c:v>
                </c:pt>
                <c:pt idx="7">
                  <c:v>2113</c:v>
                </c:pt>
                <c:pt idx="8">
                  <c:v>2115</c:v>
                </c:pt>
                <c:pt idx="9">
                  <c:v>2115</c:v>
                </c:pt>
                <c:pt idx="10">
                  <c:v>2119</c:v>
                </c:pt>
                <c:pt idx="11">
                  <c:v>2120</c:v>
                </c:pt>
                <c:pt idx="12">
                  <c:v>2125</c:v>
                </c:pt>
                <c:pt idx="13">
                  <c:v>2126</c:v>
                </c:pt>
                <c:pt idx="14">
                  <c:v>2133</c:v>
                </c:pt>
                <c:pt idx="15">
                  <c:v>2136</c:v>
                </c:pt>
                <c:pt idx="16">
                  <c:v>2138</c:v>
                </c:pt>
                <c:pt idx="17">
                  <c:v>2138</c:v>
                </c:pt>
                <c:pt idx="18">
                  <c:v>2139</c:v>
                </c:pt>
                <c:pt idx="19">
                  <c:v>2142</c:v>
                </c:pt>
                <c:pt idx="20">
                  <c:v>2142</c:v>
                </c:pt>
                <c:pt idx="21">
                  <c:v>2142</c:v>
                </c:pt>
                <c:pt idx="22">
                  <c:v>2143</c:v>
                </c:pt>
                <c:pt idx="23">
                  <c:v>2144</c:v>
                </c:pt>
                <c:pt idx="24">
                  <c:v>2144</c:v>
                </c:pt>
                <c:pt idx="25">
                  <c:v>2144</c:v>
                </c:pt>
                <c:pt idx="26">
                  <c:v>2145</c:v>
                </c:pt>
                <c:pt idx="27">
                  <c:v>2146</c:v>
                </c:pt>
                <c:pt idx="28">
                  <c:v>2148</c:v>
                </c:pt>
                <c:pt idx="29">
                  <c:v>2148</c:v>
                </c:pt>
                <c:pt idx="30">
                  <c:v>2149</c:v>
                </c:pt>
                <c:pt idx="31">
                  <c:v>2150</c:v>
                </c:pt>
                <c:pt idx="32">
                  <c:v>2150</c:v>
                </c:pt>
                <c:pt idx="33">
                  <c:v>2151</c:v>
                </c:pt>
                <c:pt idx="34">
                  <c:v>2151</c:v>
                </c:pt>
                <c:pt idx="35">
                  <c:v>2151</c:v>
                </c:pt>
                <c:pt idx="36">
                  <c:v>2151</c:v>
                </c:pt>
                <c:pt idx="37">
                  <c:v>2152</c:v>
                </c:pt>
                <c:pt idx="38">
                  <c:v>2152</c:v>
                </c:pt>
                <c:pt idx="39">
                  <c:v>2153</c:v>
                </c:pt>
                <c:pt idx="40">
                  <c:v>2154</c:v>
                </c:pt>
              </c:numCache>
            </c:numRef>
          </c:xVal>
          <c:yVal>
            <c:numRef>
              <c:f>all_categories!$H$8:$H$48</c:f>
              <c:numCache>
                <c:formatCode>0.00E+00</c:formatCode>
                <c:ptCount val="41"/>
                <c:pt idx="0">
                  <c:v>4.6807800000000003E-4</c:v>
                </c:pt>
                <c:pt idx="1">
                  <c:v>8.5358980000000001E-3</c:v>
                </c:pt>
                <c:pt idx="3">
                  <c:v>39.497135419999999</c:v>
                </c:pt>
                <c:pt idx="5">
                  <c:v>2270.6178239999999</c:v>
                </c:pt>
                <c:pt idx="6">
                  <c:v>5193.400858</c:v>
                </c:pt>
                <c:pt idx="7">
                  <c:v>10567.762409999999</c:v>
                </c:pt>
                <c:pt idx="11">
                  <c:v>49910.241159999998</c:v>
                </c:pt>
                <c:pt idx="13">
                  <c:v>149645.3688</c:v>
                </c:pt>
                <c:pt idx="14">
                  <c:v>6062432.6749999998</c:v>
                </c:pt>
                <c:pt idx="17">
                  <c:v>7284500.2019999996</c:v>
                </c:pt>
                <c:pt idx="18">
                  <c:v>19701271.449999999</c:v>
                </c:pt>
                <c:pt idx="20">
                  <c:v>18346118.66</c:v>
                </c:pt>
                <c:pt idx="21">
                  <c:v>21725475.710000001</c:v>
                </c:pt>
                <c:pt idx="22">
                  <c:v>34811248.700000003</c:v>
                </c:pt>
                <c:pt idx="24">
                  <c:v>49101556.32</c:v>
                </c:pt>
                <c:pt idx="25">
                  <c:v>80195977.310000002</c:v>
                </c:pt>
                <c:pt idx="26">
                  <c:v>136549664.40000001</c:v>
                </c:pt>
                <c:pt idx="27">
                  <c:v>148070658.90000001</c:v>
                </c:pt>
                <c:pt idx="28">
                  <c:v>1971340798</c:v>
                </c:pt>
                <c:pt idx="32">
                  <c:v>8555095412</c:v>
                </c:pt>
                <c:pt idx="33">
                  <c:v>23846945541</c:v>
                </c:pt>
                <c:pt idx="34">
                  <c:v>25620289257</c:v>
                </c:pt>
                <c:pt idx="36">
                  <c:v>27176122256</c:v>
                </c:pt>
                <c:pt idx="38">
                  <c:v>32946120727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98560"/>
        <c:axId val="76130944"/>
      </c:scatterChart>
      <c:valAx>
        <c:axId val="7609856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76130944"/>
        <c:crosses val="autoZero"/>
        <c:crossBetween val="midCat"/>
        <c:majorUnit val="40"/>
      </c:valAx>
      <c:valAx>
        <c:axId val="76130944"/>
        <c:scaling>
          <c:logBase val="10"/>
          <c:orientation val="minMax"/>
          <c:max val="10000000000"/>
          <c:min val="1E-1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76098560"/>
        <c:crosses val="autoZero"/>
        <c:crossBetween val="midCat"/>
        <c:majorUnit val="100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optical_Kbps</c:v>
          </c:tx>
          <c:spPr>
            <a:ln w="28575">
              <a:noFill/>
            </a:ln>
          </c:spPr>
          <c:marker>
            <c:symbol val="plus"/>
            <c:size val="5"/>
            <c:spPr>
              <a:ln w="19050">
                <a:solidFill>
                  <a:srgbClr val="006600"/>
                </a:solidFill>
              </a:ln>
            </c:spPr>
          </c:marker>
          <c:trendline>
            <c:trendlineType val="exp"/>
            <c:dispRSqr val="0"/>
            <c:dispEq val="1"/>
            <c:trendlineLbl>
              <c:layout>
                <c:manualLayout>
                  <c:x val="0.177842924892501"/>
                  <c:y val="0.133757275235595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/>
                  </a:pPr>
                  <a:endParaRPr lang="en-US"/>
                </a:p>
              </c:txPr>
            </c:trendlineLbl>
          </c:trendline>
          <c:xVal>
            <c:numRef>
              <c:f>categorized!$F$25:$F$48</c:f>
              <c:numCache>
                <c:formatCode>General</c:formatCode>
                <c:ptCount val="24"/>
                <c:pt idx="0">
                  <c:v>1988</c:v>
                </c:pt>
                <c:pt idx="1">
                  <c:v>1989</c:v>
                </c:pt>
                <c:pt idx="2">
                  <c:v>1992</c:v>
                </c:pt>
                <c:pt idx="3">
                  <c:v>1992</c:v>
                </c:pt>
                <c:pt idx="4">
                  <c:v>1992</c:v>
                </c:pt>
                <c:pt idx="5">
                  <c:v>1993</c:v>
                </c:pt>
                <c:pt idx="6">
                  <c:v>1994</c:v>
                </c:pt>
                <c:pt idx="7">
                  <c:v>1994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1998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2000</c:v>
                </c:pt>
                <c:pt idx="16">
                  <c:v>2001</c:v>
                </c:pt>
                <c:pt idx="17">
                  <c:v>2001</c:v>
                </c:pt>
                <c:pt idx="18">
                  <c:v>2001</c:v>
                </c:pt>
                <c:pt idx="19">
                  <c:v>2001</c:v>
                </c:pt>
                <c:pt idx="20">
                  <c:v>2002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</c:numCache>
            </c:numRef>
          </c:xVal>
          <c:yVal>
            <c:numRef>
              <c:f>categorized!$G$25:$G$48</c:f>
              <c:numCache>
                <c:formatCode>0.00E+00</c:formatCode>
                <c:ptCount val="24"/>
                <c:pt idx="0">
                  <c:v>560000</c:v>
                </c:pt>
                <c:pt idx="1">
                  <c:v>1260000</c:v>
                </c:pt>
                <c:pt idx="4">
                  <c:v>1120000</c:v>
                </c:pt>
                <c:pt idx="5">
                  <c:v>1680000</c:v>
                </c:pt>
                <c:pt idx="8">
                  <c:v>4976000</c:v>
                </c:pt>
                <c:pt idx="9">
                  <c:v>9953000</c:v>
                </c:pt>
                <c:pt idx="11">
                  <c:v>139340000</c:v>
                </c:pt>
                <c:pt idx="15">
                  <c:v>1273984000</c:v>
                </c:pt>
                <c:pt idx="19">
                  <c:v>2547968000</c:v>
                </c:pt>
                <c:pt idx="21">
                  <c:v>3184496000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224576"/>
        <c:axId val="168535552"/>
      </c:scatterChart>
      <c:valAx>
        <c:axId val="16322457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8535552"/>
        <c:crosses val="autoZero"/>
        <c:crossBetween val="midCat"/>
        <c:majorUnit val="40"/>
      </c:valAx>
      <c:valAx>
        <c:axId val="168535552"/>
        <c:scaling>
          <c:logBase val="10"/>
          <c:orientation val="minMax"/>
          <c:max val="10000000000"/>
          <c:min val="1E-1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63224576"/>
        <c:crosses val="autoZero"/>
        <c:crossBetween val="midCat"/>
        <c:majorUnit val="100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optical_cable_kbps/$</c:v>
          </c:tx>
          <c:spPr>
            <a:ln w="28575">
              <a:noFill/>
            </a:ln>
          </c:spPr>
          <c:marker>
            <c:symbol val="plus"/>
            <c:size val="5"/>
            <c:spPr>
              <a:ln w="19050">
                <a:solidFill>
                  <a:srgbClr val="CC0066"/>
                </a:solidFill>
              </a:ln>
            </c:spPr>
          </c:marker>
          <c:trendline>
            <c:trendlineType val="exp"/>
            <c:dispRSqr val="0"/>
            <c:dispEq val="1"/>
            <c:trendlineLbl>
              <c:layout>
                <c:manualLayout>
                  <c:x val="-4.3226760128825502E-2"/>
                  <c:y val="0.111466545544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/>
                  </a:pPr>
                  <a:endParaRPr lang="en-US"/>
                </a:p>
              </c:txPr>
            </c:trendlineLbl>
          </c:trendline>
          <c:trendline>
            <c:trendlineType val="exp"/>
            <c:dispRSqr val="0"/>
            <c:dispEq val="0"/>
          </c:trendline>
          <c:xVal>
            <c:numRef>
              <c:f>categorized!$F$25:$F$48</c:f>
              <c:numCache>
                <c:formatCode>General</c:formatCode>
                <c:ptCount val="24"/>
                <c:pt idx="0">
                  <c:v>1988</c:v>
                </c:pt>
                <c:pt idx="1">
                  <c:v>1989</c:v>
                </c:pt>
                <c:pt idx="2">
                  <c:v>1992</c:v>
                </c:pt>
                <c:pt idx="3">
                  <c:v>1992</c:v>
                </c:pt>
                <c:pt idx="4">
                  <c:v>1992</c:v>
                </c:pt>
                <c:pt idx="5">
                  <c:v>1993</c:v>
                </c:pt>
                <c:pt idx="6">
                  <c:v>1994</c:v>
                </c:pt>
                <c:pt idx="7">
                  <c:v>1994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1998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2000</c:v>
                </c:pt>
                <c:pt idx="16">
                  <c:v>2001</c:v>
                </c:pt>
                <c:pt idx="17">
                  <c:v>2001</c:v>
                </c:pt>
                <c:pt idx="18">
                  <c:v>2001</c:v>
                </c:pt>
                <c:pt idx="19">
                  <c:v>2001</c:v>
                </c:pt>
                <c:pt idx="20">
                  <c:v>2002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</c:numCache>
            </c:numRef>
          </c:xVal>
          <c:yVal>
            <c:numRef>
              <c:f>categorized!$H$25:$H$48</c:f>
              <c:numCache>
                <c:formatCode>0.00E+00</c:formatCode>
                <c:ptCount val="24"/>
                <c:pt idx="0">
                  <c:v>7284500.2019999996</c:v>
                </c:pt>
                <c:pt idx="1">
                  <c:v>19701271.449999999</c:v>
                </c:pt>
                <c:pt idx="3">
                  <c:v>18346118.66</c:v>
                </c:pt>
                <c:pt idx="4">
                  <c:v>21725475.710000001</c:v>
                </c:pt>
                <c:pt idx="5">
                  <c:v>34811248.700000003</c:v>
                </c:pt>
                <c:pt idx="7">
                  <c:v>49101556.32</c:v>
                </c:pt>
                <c:pt idx="8">
                  <c:v>80195977.310000002</c:v>
                </c:pt>
                <c:pt idx="9">
                  <c:v>136549664.40000001</c:v>
                </c:pt>
                <c:pt idx="10">
                  <c:v>148070658.90000001</c:v>
                </c:pt>
                <c:pt idx="11">
                  <c:v>1971340798</c:v>
                </c:pt>
                <c:pt idx="15">
                  <c:v>8555095412</c:v>
                </c:pt>
                <c:pt idx="16">
                  <c:v>23846945541</c:v>
                </c:pt>
                <c:pt idx="17">
                  <c:v>25620289257</c:v>
                </c:pt>
                <c:pt idx="19">
                  <c:v>27176122256</c:v>
                </c:pt>
                <c:pt idx="21">
                  <c:v>32946120727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73088"/>
        <c:axId val="213676416"/>
      </c:scatterChart>
      <c:valAx>
        <c:axId val="21367308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3676416"/>
        <c:crosses val="autoZero"/>
        <c:crossBetween val="midCat"/>
        <c:majorUnit val="40"/>
      </c:valAx>
      <c:valAx>
        <c:axId val="213676416"/>
        <c:scaling>
          <c:logBase val="10"/>
          <c:orientation val="minMax"/>
          <c:max val="10000000000"/>
          <c:min val="1E-1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3673088"/>
        <c:crosses val="autoZero"/>
        <c:crossBetween val="midCat"/>
        <c:majorUnit val="100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590550</xdr:colOff>
      <xdr:row>4</xdr:row>
      <xdr:rowOff>300037</xdr:rowOff>
    </xdr:from>
    <xdr:to>
      <xdr:col>21</xdr:col>
      <xdr:colOff>285750</xdr:colOff>
      <xdr:row>14</xdr:row>
      <xdr:rowOff>195262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533400</xdr:colOff>
      <xdr:row>2</xdr:row>
      <xdr:rowOff>76200</xdr:rowOff>
    </xdr:from>
    <xdr:to>
      <xdr:col>20</xdr:col>
      <xdr:colOff>228600</xdr:colOff>
      <xdr:row>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523875</xdr:colOff>
      <xdr:row>10</xdr:row>
      <xdr:rowOff>28575</xdr:rowOff>
    </xdr:from>
    <xdr:to>
      <xdr:col>20</xdr:col>
      <xdr:colOff>219075</xdr:colOff>
      <xdr:row>22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460131</xdr:colOff>
      <xdr:row>0</xdr:row>
      <xdr:rowOff>46893</xdr:rowOff>
    </xdr:from>
    <xdr:to>
      <xdr:col>20</xdr:col>
      <xdr:colOff>155331</xdr:colOff>
      <xdr:row>6</xdr:row>
      <xdr:rowOff>279889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523875</xdr:colOff>
      <xdr:row>10</xdr:row>
      <xdr:rowOff>28575</xdr:rowOff>
    </xdr:from>
    <xdr:to>
      <xdr:col>20</xdr:col>
      <xdr:colOff>219075</xdr:colOff>
      <xdr:row>22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ColWidth="11.42578125" defaultRowHeight="15" x14ac:dyDescent="0.25"/>
  <sheetData>
    <row r="1" spans="1:5" x14ac:dyDescent="0.25">
      <c r="B1" t="s">
        <v>101</v>
      </c>
      <c r="C1" t="s">
        <v>102</v>
      </c>
      <c r="D1" t="s">
        <v>103</v>
      </c>
      <c r="E1" t="s">
        <v>104</v>
      </c>
    </row>
    <row r="2" spans="1:5" x14ac:dyDescent="0.25">
      <c r="A2" t="s">
        <v>105</v>
      </c>
      <c r="B2" s="69">
        <f>PRMallall!G1</f>
        <v>0.13474124192829603</v>
      </c>
      <c r="C2" s="69">
        <f>PRMallND!G1</f>
        <v>0.13652905724892611</v>
      </c>
      <c r="D2" s="69">
        <f>PRM70all!G1</f>
        <v>0.45983940355260022</v>
      </c>
      <c r="E2" s="69">
        <f>PRM70ND!G1</f>
        <v>0.45983940355260022</v>
      </c>
    </row>
    <row r="3" spans="1:5" x14ac:dyDescent="0.25">
      <c r="A3" t="s">
        <v>100</v>
      </c>
      <c r="B3">
        <f>PRMallall!B19</f>
        <v>12</v>
      </c>
      <c r="C3">
        <f>PRMallND!B18</f>
        <v>11</v>
      </c>
      <c r="D3">
        <f>PRM70all!B9</f>
        <v>2</v>
      </c>
      <c r="E3">
        <f>PRM70ND!B9</f>
        <v>2</v>
      </c>
    </row>
    <row r="4" spans="1:5" x14ac:dyDescent="0.25">
      <c r="A4" t="s">
        <v>74</v>
      </c>
      <c r="B4" s="68">
        <f>PRMallall!H1</f>
        <v>0.90433218662277359</v>
      </c>
      <c r="C4" s="68">
        <f>PRMallND!H1</f>
        <v>0.90493193482124168</v>
      </c>
      <c r="D4" s="68">
        <f>PRM70all!H1</f>
        <v>1</v>
      </c>
      <c r="E4" s="68">
        <f>PRM70ND!H1</f>
        <v>1</v>
      </c>
    </row>
    <row r="5" spans="1:5" x14ac:dyDescent="0.25">
      <c r="A5" t="s">
        <v>106</v>
      </c>
      <c r="B5" s="69">
        <f>PRMallall!H16</f>
        <v>2.7666131598775727E-2</v>
      </c>
      <c r="C5" s="69">
        <f>PRMallND!H16</f>
        <v>2.9860753139137643E-2</v>
      </c>
      <c r="D5" s="69" t="e">
        <f>PRM70all!H16</f>
        <v>#NUM!</v>
      </c>
      <c r="E5" s="69" t="e">
        <f>PRM70ND!H16</f>
        <v>#NUM!</v>
      </c>
    </row>
    <row r="6" spans="1:5" x14ac:dyDescent="0.25">
      <c r="A6" t="s">
        <v>107</v>
      </c>
      <c r="B6" s="69">
        <f>PRMallall!H26</f>
        <v>1.2749214117896403E-2</v>
      </c>
      <c r="C6" s="69">
        <f>PRMallND!H26</f>
        <v>1.362512560714349E-2</v>
      </c>
      <c r="D6" s="69" t="e">
        <f>PRM70all!H26</f>
        <v>#NUM!</v>
      </c>
      <c r="E6" s="69" t="e">
        <f>PRM70ND!H26</f>
        <v>#NUM!</v>
      </c>
    </row>
    <row r="7" spans="1:5" x14ac:dyDescent="0.25">
      <c r="A7" t="s">
        <v>108</v>
      </c>
      <c r="B7" s="69">
        <f>SUM(B5:B6)/3</f>
        <v>1.3471781905557376E-2</v>
      </c>
      <c r="C7" s="69">
        <f>SUM(C5:C6)/3</f>
        <v>1.4495292915427045E-2</v>
      </c>
      <c r="D7" s="69" t="e">
        <f>SUM(D5:D6)/3</f>
        <v>#NUM!</v>
      </c>
      <c r="E7" s="69" t="e">
        <f>SUM(E5:E6)/3</f>
        <v>#NUM!</v>
      </c>
    </row>
    <row r="8" spans="1:5" x14ac:dyDescent="0.25">
      <c r="A8" t="s">
        <v>109</v>
      </c>
      <c r="B8" s="70">
        <f>B7/B2</f>
        <v>9.998261640431165E-2</v>
      </c>
      <c r="C8" s="70">
        <f>C7/C2</f>
        <v>0.10617002129443079</v>
      </c>
      <c r="D8" s="70" t="e">
        <f>D7/D2</f>
        <v>#NUM!</v>
      </c>
      <c r="E8" s="70" t="e">
        <f>E7/E2</f>
        <v>#NUM!</v>
      </c>
    </row>
    <row r="9" spans="1:5" x14ac:dyDescent="0.25">
      <c r="A9" t="s">
        <v>110</v>
      </c>
      <c r="B9" s="69">
        <f>PRMallall!B14</f>
        <v>0.13460388083543182</v>
      </c>
      <c r="C9" s="69">
        <f>PRMallND!B13</f>
        <v>0.13635254526274554</v>
      </c>
      <c r="D9" s="69">
        <f>PRM70all!B4</f>
        <v>0</v>
      </c>
      <c r="E9" s="69">
        <f>PRM70ND!B4</f>
        <v>0</v>
      </c>
    </row>
    <row r="10" spans="1:5" x14ac:dyDescent="0.25">
      <c r="A10" t="s">
        <v>111</v>
      </c>
      <c r="B10" s="69">
        <f>PRMallall!B15</f>
        <v>5.3352997483765143E-3</v>
      </c>
      <c r="C10" s="69">
        <f>PRMallND!B14</f>
        <v>5.658791540443543E-3</v>
      </c>
      <c r="D10" s="69">
        <f>PRM70all!B5</f>
        <v>0</v>
      </c>
      <c r="E10" s="69">
        <f>PRM70ND!B5</f>
        <v>0</v>
      </c>
    </row>
    <row r="11" spans="1:5" x14ac:dyDescent="0.25">
      <c r="A11" t="s">
        <v>113</v>
      </c>
      <c r="B11" s="69">
        <f>PRMallall!B17</f>
        <v>0.14285601536648726</v>
      </c>
      <c r="C11" s="69">
        <f>PRMallND!B16</f>
        <v>0.14451254969881849</v>
      </c>
      <c r="D11" s="69">
        <f>PRM70all!B7</f>
        <v>0</v>
      </c>
      <c r="E11" s="69">
        <f>PRM70ND!B7</f>
        <v>0</v>
      </c>
    </row>
    <row r="12" spans="1:5" x14ac:dyDescent="0.25">
      <c r="A12" t="s">
        <v>112</v>
      </c>
      <c r="B12" s="69">
        <f>PRMallall!B16</f>
        <v>0.12444280532599677</v>
      </c>
      <c r="C12" s="69">
        <f>PRMallND!B15</f>
        <v>0.12622701484843099</v>
      </c>
      <c r="D12" s="69">
        <f>PRM70all!B6</f>
        <v>0</v>
      </c>
      <c r="E12" s="69">
        <f>PRM70ND!B6</f>
        <v>0</v>
      </c>
    </row>
    <row r="13" spans="1:5" x14ac:dyDescent="0.25">
      <c r="A13" t="s">
        <v>114</v>
      </c>
      <c r="B13">
        <f>PRMallall!E18</f>
        <v>125</v>
      </c>
      <c r="C13">
        <f>PRMallND!E17</f>
        <v>125</v>
      </c>
      <c r="D13">
        <f>PRM70all!E8</f>
        <v>7</v>
      </c>
      <c r="E13">
        <f>PRM70ND!E8</f>
        <v>7</v>
      </c>
    </row>
    <row r="14" spans="1:5" x14ac:dyDescent="0.25">
      <c r="A14" t="s">
        <v>115</v>
      </c>
    </row>
    <row r="15" spans="1:5" x14ac:dyDescent="0.25">
      <c r="A15" t="s">
        <v>116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F1" sqref="F1"/>
    </sheetView>
  </sheetViews>
  <sheetFormatPr defaultColWidth="11.42578125" defaultRowHeight="15" x14ac:dyDescent="0.25"/>
  <sheetData>
    <row r="1" spans="1:16" ht="27.75" thickTop="1" thickBot="1" x14ac:dyDescent="0.3">
      <c r="B1" s="58" t="s">
        <v>73</v>
      </c>
      <c r="C1" s="58" t="s">
        <v>74</v>
      </c>
      <c r="D1" s="58" t="s">
        <v>75</v>
      </c>
      <c r="E1" s="67" t="s">
        <v>61</v>
      </c>
      <c r="F1" s="67" t="s">
        <v>60</v>
      </c>
      <c r="G1" s="60">
        <f>LN(G2)</f>
        <v>0.45983940355260022</v>
      </c>
      <c r="H1" s="61">
        <f>G4</f>
        <v>1</v>
      </c>
      <c r="I1" s="56" t="s">
        <v>61</v>
      </c>
      <c r="J1" s="56" t="s">
        <v>60</v>
      </c>
      <c r="K1" s="62">
        <f>LN(K2)</f>
        <v>0</v>
      </c>
      <c r="L1" s="63">
        <f>K4</f>
        <v>1</v>
      </c>
      <c r="M1" s="56" t="s">
        <v>61</v>
      </c>
      <c r="N1" s="56" t="s">
        <v>60</v>
      </c>
      <c r="O1" s="62">
        <f>LN(O2)</f>
        <v>0</v>
      </c>
      <c r="P1" s="63">
        <f>O4</f>
        <v>1</v>
      </c>
    </row>
    <row r="2" spans="1:16" ht="15.75" thickTop="1" x14ac:dyDescent="0.25">
      <c r="B2">
        <v>0</v>
      </c>
      <c r="C2" s="64">
        <v>1</v>
      </c>
      <c r="D2" t="e">
        <v>#NUM!</v>
      </c>
      <c r="E2" s="56">
        <v>1976</v>
      </c>
      <c r="F2" s="57">
        <v>12000</v>
      </c>
      <c r="G2">
        <f t="array" ref="G2:H6">LOGEST(F2:F3,E2:E3,TRUE, TRUE)</f>
        <v>1.5838196087665792</v>
      </c>
      <c r="H2">
        <v>0</v>
      </c>
      <c r="I2" s="56">
        <v>1983</v>
      </c>
      <c r="J2" s="57">
        <v>300000</v>
      </c>
      <c r="K2">
        <f t="array" ref="K2:L6">LOGEST(J2:J2,I2:I2,TRUE, TRUE)</f>
        <v>1</v>
      </c>
      <c r="L2">
        <v>299999.99999999988</v>
      </c>
      <c r="M2" s="56">
        <v>1976</v>
      </c>
      <c r="N2" s="57">
        <v>12000</v>
      </c>
      <c r="O2">
        <f t="array" ref="O2:P6">LOGEST(N2:N2,M2:M2,TRUE, TRUE)</f>
        <v>1</v>
      </c>
      <c r="P2">
        <v>11999.999999999993</v>
      </c>
    </row>
    <row r="3" spans="1:16" x14ac:dyDescent="0.25">
      <c r="B3">
        <v>0</v>
      </c>
      <c r="C3" s="64">
        <v>1</v>
      </c>
      <c r="D3" t="e">
        <v>#NUM!</v>
      </c>
      <c r="E3" s="56">
        <v>1983</v>
      </c>
      <c r="F3" s="57">
        <v>300000</v>
      </c>
      <c r="G3">
        <v>0</v>
      </c>
      <c r="H3">
        <v>0</v>
      </c>
      <c r="K3">
        <v>0</v>
      </c>
      <c r="L3">
        <v>0</v>
      </c>
      <c r="O3">
        <v>0</v>
      </c>
      <c r="P3">
        <v>0</v>
      </c>
    </row>
    <row r="4" spans="1:16" ht="15.75" thickBot="1" x14ac:dyDescent="0.3">
      <c r="A4" t="s">
        <v>95</v>
      </c>
      <c r="B4" s="58">
        <f>AVERAGE(B2:B3)</f>
        <v>0</v>
      </c>
      <c r="C4" s="58">
        <f>AVERAGE(C2:C3)</f>
        <v>1</v>
      </c>
      <c r="D4" s="58" t="e">
        <f>AVERAGE(D2:D3)</f>
        <v>#NUM!</v>
      </c>
      <c r="E4" s="58">
        <f>AVERAGE(E2:E3)</f>
        <v>1979.5</v>
      </c>
      <c r="F4" s="58">
        <f>AVERAGE(F2:F3)</f>
        <v>156000</v>
      </c>
      <c r="G4">
        <v>1</v>
      </c>
      <c r="H4">
        <v>0</v>
      </c>
      <c r="K4">
        <v>1</v>
      </c>
      <c r="L4">
        <v>0</v>
      </c>
      <c r="O4">
        <v>1</v>
      </c>
      <c r="P4">
        <v>0</v>
      </c>
    </row>
    <row r="5" spans="1:16" ht="17.25" thickTop="1" thickBot="1" x14ac:dyDescent="0.3">
      <c r="A5" t="s">
        <v>96</v>
      </c>
      <c r="B5" s="58">
        <f>STDEV(B2:B3)</f>
        <v>0</v>
      </c>
      <c r="C5" s="58">
        <f>STDEV(C2:C3)</f>
        <v>0</v>
      </c>
      <c r="D5" s="58" t="e">
        <f>STDEV(D2:D3)</f>
        <v>#NUM!</v>
      </c>
      <c r="E5" s="58">
        <f>STDEV(E2:E3)</f>
        <v>4.9497474683058327</v>
      </c>
      <c r="F5" s="58">
        <f>STDEV(F2:F3)</f>
        <v>203646.75298172567</v>
      </c>
      <c r="G5" t="e">
        <v>#NUM!</v>
      </c>
      <c r="H5">
        <v>0</v>
      </c>
      <c r="K5" s="61" t="e">
        <v>#NUM!</v>
      </c>
      <c r="L5">
        <v>0</v>
      </c>
      <c r="O5" s="61" t="e">
        <v>#NUM!</v>
      </c>
      <c r="P5">
        <v>0</v>
      </c>
    </row>
    <row r="6" spans="1:16" ht="15.75" thickTop="1" x14ac:dyDescent="0.25">
      <c r="A6" t="s">
        <v>97</v>
      </c>
      <c r="B6" s="58">
        <f>MIN(B2:B3)</f>
        <v>0</v>
      </c>
      <c r="C6" s="58">
        <f>MIN(C2:C3)</f>
        <v>1</v>
      </c>
      <c r="D6" s="58" t="e">
        <f>MIN(D2:D3)</f>
        <v>#NUM!</v>
      </c>
      <c r="E6" s="58">
        <f>MIN(E2:E3)</f>
        <v>1976</v>
      </c>
      <c r="F6" s="58">
        <f>MIN(F2:F3)</f>
        <v>12000</v>
      </c>
      <c r="G6">
        <v>5.1805807879604711</v>
      </c>
      <c r="H6">
        <v>0</v>
      </c>
      <c r="K6">
        <v>0</v>
      </c>
      <c r="L6">
        <v>0</v>
      </c>
      <c r="O6">
        <v>0</v>
      </c>
      <c r="P6">
        <v>0</v>
      </c>
    </row>
    <row r="7" spans="1:16" x14ac:dyDescent="0.25">
      <c r="A7" t="s">
        <v>98</v>
      </c>
      <c r="B7" s="58">
        <f>MAX(B2:B3)</f>
        <v>0</v>
      </c>
      <c r="C7" s="58">
        <f>MAX(C2:C3)</f>
        <v>1</v>
      </c>
      <c r="D7" s="58" t="e">
        <f>MAX(D2:D3)</f>
        <v>#NUM!</v>
      </c>
      <c r="E7" s="58">
        <f>MAX(E2:E3)</f>
        <v>1983</v>
      </c>
      <c r="F7" s="58">
        <f>MAX(F2:F3)</f>
        <v>300000</v>
      </c>
      <c r="G7" t="s">
        <v>76</v>
      </c>
      <c r="H7" t="e">
        <f>TINV(0.0455,H5)</f>
        <v>#NUM!</v>
      </c>
      <c r="K7" t="s">
        <v>76</v>
      </c>
      <c r="L7" t="e">
        <f>TINV(0.0455,L5)</f>
        <v>#NUM!</v>
      </c>
    </row>
    <row r="8" spans="1:16" x14ac:dyDescent="0.25">
      <c r="A8" t="s">
        <v>99</v>
      </c>
      <c r="B8" s="58">
        <f>ABS(B7-B6)</f>
        <v>0</v>
      </c>
      <c r="C8" s="58">
        <f>ABS(C7-C6)</f>
        <v>0</v>
      </c>
      <c r="D8" s="58" t="e">
        <f>ABS(D7-D6)</f>
        <v>#NUM!</v>
      </c>
      <c r="E8" s="58">
        <f>ABS(E7-E6)</f>
        <v>7</v>
      </c>
      <c r="F8" s="58">
        <f>ABS(F7-F6)</f>
        <v>288000</v>
      </c>
      <c r="G8" t="s">
        <v>77</v>
      </c>
      <c r="H8" t="e">
        <f>H7*G3</f>
        <v>#NUM!</v>
      </c>
      <c r="K8" t="s">
        <v>77</v>
      </c>
      <c r="L8" t="e">
        <f>L7*K3</f>
        <v>#NUM!</v>
      </c>
    </row>
    <row r="9" spans="1:16" x14ac:dyDescent="0.25">
      <c r="A9" t="s">
        <v>100</v>
      </c>
      <c r="B9" s="58">
        <f>COUNT(B2:B3)</f>
        <v>2</v>
      </c>
      <c r="G9" t="s">
        <v>78</v>
      </c>
      <c r="H9" t="e">
        <f>G2+H8</f>
        <v>#NUM!</v>
      </c>
      <c r="K9" t="s">
        <v>78</v>
      </c>
      <c r="L9" t="e">
        <f>K2+L8</f>
        <v>#NUM!</v>
      </c>
    </row>
    <row r="10" spans="1:16" x14ac:dyDescent="0.25">
      <c r="G10" t="s">
        <v>79</v>
      </c>
      <c r="H10" t="e">
        <f>G2-H8</f>
        <v>#NUM!</v>
      </c>
      <c r="K10" t="s">
        <v>79</v>
      </c>
      <c r="L10" t="e">
        <f>K2-L8</f>
        <v>#NUM!</v>
      </c>
    </row>
    <row r="11" spans="1:16" x14ac:dyDescent="0.25">
      <c r="G11" t="s">
        <v>80</v>
      </c>
      <c r="H11" s="65">
        <f>LN(G2)</f>
        <v>0.45983940355260022</v>
      </c>
      <c r="K11" t="s">
        <v>80</v>
      </c>
      <c r="L11" s="65">
        <f>LN(K2)</f>
        <v>0</v>
      </c>
    </row>
    <row r="12" spans="1:16" x14ac:dyDescent="0.25">
      <c r="G12" t="s">
        <v>81</v>
      </c>
      <c r="H12" s="65" t="e">
        <f>LN(H9)</f>
        <v>#NUM!</v>
      </c>
      <c r="K12" t="s">
        <v>81</v>
      </c>
      <c r="L12" s="65" t="e">
        <f>LN(L9)</f>
        <v>#NUM!</v>
      </c>
    </row>
    <row r="13" spans="1:16" x14ac:dyDescent="0.25">
      <c r="G13" t="s">
        <v>82</v>
      </c>
      <c r="H13" s="65" t="e">
        <f>LN(H10)</f>
        <v>#NUM!</v>
      </c>
      <c r="K13" t="s">
        <v>82</v>
      </c>
      <c r="L13" s="65" t="e">
        <f>LN(L10)</f>
        <v>#NUM!</v>
      </c>
    </row>
    <row r="14" spans="1:16" x14ac:dyDescent="0.25">
      <c r="G14" t="s">
        <v>83</v>
      </c>
      <c r="H14" s="65" t="e">
        <f>H12-H11</f>
        <v>#NUM!</v>
      </c>
      <c r="K14" t="s">
        <v>83</v>
      </c>
      <c r="L14" s="65" t="e">
        <f>L12-L11</f>
        <v>#NUM!</v>
      </c>
    </row>
    <row r="15" spans="1:16" x14ac:dyDescent="0.25">
      <c r="G15" t="s">
        <v>84</v>
      </c>
      <c r="H15" s="65" t="e">
        <f>H11-H13</f>
        <v>#NUM!</v>
      </c>
      <c r="K15" t="s">
        <v>84</v>
      </c>
      <c r="L15" s="65" t="e">
        <f>L11-L13</f>
        <v>#NUM!</v>
      </c>
    </row>
    <row r="16" spans="1:16" x14ac:dyDescent="0.25">
      <c r="G16" t="s">
        <v>85</v>
      </c>
      <c r="H16" s="66" t="e">
        <f>AVERAGE(H14:H15)</f>
        <v>#NUM!</v>
      </c>
      <c r="K16" t="s">
        <v>85</v>
      </c>
      <c r="L16" s="66" t="e">
        <f>AVERAGE(L14:L15)</f>
        <v>#NUM!</v>
      </c>
    </row>
    <row r="17" spans="7:12" x14ac:dyDescent="0.25">
      <c r="G17" t="s">
        <v>86</v>
      </c>
      <c r="H17" t="e">
        <f>TINV(0.3173,H5)</f>
        <v>#NUM!</v>
      </c>
      <c r="K17" t="s">
        <v>86</v>
      </c>
      <c r="L17" t="e">
        <f>TINV(0.3173,L5)</f>
        <v>#NUM!</v>
      </c>
    </row>
    <row r="18" spans="7:12" x14ac:dyDescent="0.25">
      <c r="G18" t="s">
        <v>87</v>
      </c>
      <c r="H18" t="e">
        <f>H17*G3</f>
        <v>#NUM!</v>
      </c>
      <c r="K18" t="s">
        <v>87</v>
      </c>
      <c r="L18" t="e">
        <f>L17*K3</f>
        <v>#NUM!</v>
      </c>
    </row>
    <row r="19" spans="7:12" x14ac:dyDescent="0.25">
      <c r="G19" t="s">
        <v>88</v>
      </c>
      <c r="H19" t="e">
        <f>G2+H18</f>
        <v>#NUM!</v>
      </c>
      <c r="K19" t="s">
        <v>88</v>
      </c>
      <c r="L19" t="e">
        <f>K2+L18</f>
        <v>#NUM!</v>
      </c>
    </row>
    <row r="20" spans="7:12" x14ac:dyDescent="0.25">
      <c r="G20" t="s">
        <v>89</v>
      </c>
      <c r="H20" t="e">
        <f>G2-H18</f>
        <v>#NUM!</v>
      </c>
      <c r="K20" t="s">
        <v>89</v>
      </c>
      <c r="L20" t="e">
        <f>K2-L18</f>
        <v>#NUM!</v>
      </c>
    </row>
    <row r="21" spans="7:12" x14ac:dyDescent="0.25">
      <c r="G21" t="s">
        <v>80</v>
      </c>
      <c r="H21" s="65">
        <f>LN(G2)</f>
        <v>0.45983940355260022</v>
      </c>
      <c r="K21" t="s">
        <v>80</v>
      </c>
      <c r="L21" s="65">
        <f>LN(K2)</f>
        <v>0</v>
      </c>
    </row>
    <row r="22" spans="7:12" x14ac:dyDescent="0.25">
      <c r="G22" t="s">
        <v>90</v>
      </c>
      <c r="H22" s="65" t="e">
        <f>LN(H19)</f>
        <v>#NUM!</v>
      </c>
      <c r="K22" t="s">
        <v>90</v>
      </c>
      <c r="L22" s="65" t="e">
        <f>LN(L19)</f>
        <v>#NUM!</v>
      </c>
    </row>
    <row r="23" spans="7:12" x14ac:dyDescent="0.25">
      <c r="G23" t="s">
        <v>91</v>
      </c>
      <c r="H23" s="65" t="e">
        <f>LN(H20)</f>
        <v>#NUM!</v>
      </c>
      <c r="K23" t="s">
        <v>91</v>
      </c>
      <c r="L23" s="65" t="e">
        <f>LN(L20)</f>
        <v>#NUM!</v>
      </c>
    </row>
    <row r="24" spans="7:12" x14ac:dyDescent="0.25">
      <c r="G24" t="s">
        <v>92</v>
      </c>
      <c r="H24" s="65" t="e">
        <f>H22-H21</f>
        <v>#NUM!</v>
      </c>
      <c r="K24" t="s">
        <v>92</v>
      </c>
      <c r="L24" s="65" t="e">
        <f>L22-L21</f>
        <v>#NUM!</v>
      </c>
    </row>
    <row r="25" spans="7:12" x14ac:dyDescent="0.25">
      <c r="G25" t="s">
        <v>93</v>
      </c>
      <c r="H25" s="65" t="e">
        <f>H21-H23</f>
        <v>#NUM!</v>
      </c>
      <c r="K25" t="s">
        <v>93</v>
      </c>
      <c r="L25" s="65" t="e">
        <f>L21-L23</f>
        <v>#NUM!</v>
      </c>
    </row>
    <row r="26" spans="7:12" x14ac:dyDescent="0.25">
      <c r="G26" t="s">
        <v>94</v>
      </c>
      <c r="H26" s="66" t="e">
        <f>AVERAGE(H24:H25)</f>
        <v>#NUM!</v>
      </c>
      <c r="K26" t="s">
        <v>94</v>
      </c>
      <c r="L26" s="66" t="e">
        <f>AVERAGE(L24:L25)</f>
        <v>#NUM!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"/>
  <sheetViews>
    <sheetView workbookViewId="0">
      <selection activeCell="F1" sqref="F1"/>
    </sheetView>
  </sheetViews>
  <sheetFormatPr defaultColWidth="11.42578125" defaultRowHeight="15" x14ac:dyDescent="0.25"/>
  <sheetData>
    <row r="1" spans="1:52" ht="27.75" thickTop="1" thickBot="1" x14ac:dyDescent="0.3">
      <c r="B1" s="58" t="s">
        <v>73</v>
      </c>
      <c r="C1" s="58" t="s">
        <v>74</v>
      </c>
      <c r="D1" s="58" t="s">
        <v>75</v>
      </c>
      <c r="E1" s="67" t="s">
        <v>61</v>
      </c>
      <c r="F1" s="67" t="s">
        <v>60</v>
      </c>
      <c r="G1" s="60">
        <f>LN(G2)</f>
        <v>0.13652905724892611</v>
      </c>
      <c r="H1" s="61">
        <f>G4</f>
        <v>0.90493193482124168</v>
      </c>
      <c r="I1" s="56" t="s">
        <v>61</v>
      </c>
      <c r="J1" s="56" t="s">
        <v>60</v>
      </c>
      <c r="K1" s="62">
        <f>LN(K2)</f>
        <v>0.12622701484843099</v>
      </c>
      <c r="L1" s="63">
        <f>K4</f>
        <v>0.88529757034660039</v>
      </c>
      <c r="M1" s="56" t="s">
        <v>61</v>
      </c>
      <c r="N1" s="56" t="s">
        <v>60</v>
      </c>
      <c r="O1" s="62">
        <f>LN(O2)</f>
        <v>0.13422157208562896</v>
      </c>
      <c r="P1" s="63">
        <f>O4</f>
        <v>0.88452143876357969</v>
      </c>
      <c r="Q1" s="56" t="s">
        <v>61</v>
      </c>
      <c r="R1" s="56" t="s">
        <v>60</v>
      </c>
      <c r="S1" s="62">
        <f>LN(S2)</f>
        <v>0.14439690379994122</v>
      </c>
      <c r="T1" s="63">
        <f>S4</f>
        <v>0.92033127473733856</v>
      </c>
      <c r="U1" s="56" t="s">
        <v>61</v>
      </c>
      <c r="V1" s="56" t="s">
        <v>60</v>
      </c>
      <c r="W1" s="62">
        <f>LN(W2)</f>
        <v>0.14451254969881849</v>
      </c>
      <c r="X1" s="63">
        <f>W4</f>
        <v>0.92908109481367485</v>
      </c>
      <c r="Y1" s="56" t="s">
        <v>61</v>
      </c>
      <c r="Z1" s="56" t="s">
        <v>60</v>
      </c>
      <c r="AA1" s="62">
        <f>LN(AA2)</f>
        <v>0.13652905724892611</v>
      </c>
      <c r="AB1" s="63">
        <f>AA4</f>
        <v>0.92629948196356571</v>
      </c>
      <c r="AC1" s="56" t="s">
        <v>61</v>
      </c>
      <c r="AD1" s="56" t="s">
        <v>60</v>
      </c>
      <c r="AE1" s="62">
        <f>LN(AE2)</f>
        <v>0.13695305818981066</v>
      </c>
      <c r="AF1" s="63">
        <f>AE4</f>
        <v>0.90364092797539286</v>
      </c>
      <c r="AG1" s="56" t="s">
        <v>61</v>
      </c>
      <c r="AH1" s="56" t="s">
        <v>60</v>
      </c>
      <c r="AI1" s="62">
        <f>LN(AI2)</f>
        <v>0.13875217045846688</v>
      </c>
      <c r="AJ1" s="63">
        <f>AI4</f>
        <v>0.90853194525275971</v>
      </c>
      <c r="AK1" s="56" t="s">
        <v>61</v>
      </c>
      <c r="AL1" s="56" t="s">
        <v>60</v>
      </c>
      <c r="AM1" s="62">
        <f>LN(AM2)</f>
        <v>0.13819603245549195</v>
      </c>
      <c r="AN1" s="63">
        <f>AM4</f>
        <v>0.90405211547578324</v>
      </c>
      <c r="AO1" s="56" t="s">
        <v>61</v>
      </c>
      <c r="AP1" s="56" t="s">
        <v>60</v>
      </c>
      <c r="AQ1" s="62">
        <f>LN(AQ2)</f>
        <v>0.13711025670280316</v>
      </c>
      <c r="AR1" s="63">
        <f>AQ4</f>
        <v>0.89830716238550712</v>
      </c>
      <c r="AS1" s="56" t="s">
        <v>61</v>
      </c>
      <c r="AT1" s="56" t="s">
        <v>60</v>
      </c>
      <c r="AU1" s="62">
        <f>LN(AU2)</f>
        <v>0.13498520140773976</v>
      </c>
      <c r="AV1" s="63">
        <f>AU4</f>
        <v>0.89359865730256993</v>
      </c>
      <c r="AW1" s="56" t="s">
        <v>61</v>
      </c>
      <c r="AX1" s="56" t="s">
        <v>60</v>
      </c>
      <c r="AY1" s="62">
        <f>LN(AY2)</f>
        <v>0.1279941809941427</v>
      </c>
      <c r="AZ1" s="63">
        <f>AY4</f>
        <v>0.90316109029696301</v>
      </c>
    </row>
    <row r="2" spans="1:52" ht="15.75" thickTop="1" x14ac:dyDescent="0.25">
      <c r="B2">
        <v>0.12622701484843099</v>
      </c>
      <c r="C2" s="64">
        <v>0.88529757034660039</v>
      </c>
      <c r="D2">
        <v>61.74568912074384</v>
      </c>
      <c r="E2" s="56">
        <v>1858</v>
      </c>
      <c r="F2" s="57">
        <v>5.5555600000000001E-5</v>
      </c>
      <c r="G2">
        <f t="array" ref="G2:H6">LOGEST(F2:F12,E2:E12,TRUE, TRUE)</f>
        <v>1.1462881852729934</v>
      </c>
      <c r="H2">
        <v>4.4148086036238486E-114</v>
      </c>
      <c r="I2" s="56">
        <v>1866</v>
      </c>
      <c r="J2" s="57">
        <v>1E-3</v>
      </c>
      <c r="K2">
        <f t="array" ref="K2:L6">LOGEST(J2:J11,I2:I11,TRUE, TRUE)</f>
        <v>1.1345396964077838</v>
      </c>
      <c r="L2">
        <v>2.5653336248171733E-105</v>
      </c>
      <c r="M2" s="56">
        <v>1858</v>
      </c>
      <c r="N2" s="57">
        <v>5.5555600000000001E-5</v>
      </c>
      <c r="O2">
        <f t="array" ref="O2:P6">LOGEST(N2:N11,M2:M11,TRUE, TRUE)</f>
        <v>1.1436461916454335</v>
      </c>
      <c r="P2">
        <v>4.0920910442861849E-112</v>
      </c>
      <c r="Q2" s="56">
        <v>1858</v>
      </c>
      <c r="R2" s="57">
        <v>5.5555600000000001E-5</v>
      </c>
      <c r="S2">
        <f t="array" ref="S2:T6">LOGEST(R2:R11,Q2:Q11,TRUE, TRUE)</f>
        <v>1.1553425773940784</v>
      </c>
      <c r="T2">
        <v>8.3226371844534522E-121</v>
      </c>
      <c r="U2" s="56">
        <v>1858</v>
      </c>
      <c r="V2" s="57">
        <v>5.5555600000000001E-5</v>
      </c>
      <c r="W2">
        <f t="array" ref="W2:X6">LOGEST(V2:V11,U2:U11,TRUE, TRUE)</f>
        <v>1.1554761957510109</v>
      </c>
      <c r="X2">
        <v>6.3690357598074343E-121</v>
      </c>
      <c r="Y2" s="56">
        <v>1858</v>
      </c>
      <c r="Z2" s="57">
        <v>5.5555600000000001E-5</v>
      </c>
      <c r="AA2">
        <f t="array" ref="AA2:AB6">LOGEST(Z2:Z11,Y2:Y11,TRUE, TRUE)</f>
        <v>1.1462881852729934</v>
      </c>
      <c r="AB2">
        <v>6.0824695731036707E-114</v>
      </c>
      <c r="AC2" s="56">
        <v>1858</v>
      </c>
      <c r="AD2" s="57">
        <v>5.5555600000000001E-5</v>
      </c>
      <c r="AE2">
        <f t="array" ref="AE2:AF6">LOGEST(AD2:AD11,AC2:AC11,TRUE, TRUE)</f>
        <v>1.1467743155946479</v>
      </c>
      <c r="AF2">
        <v>2.0285677399502978E-114</v>
      </c>
      <c r="AG2" s="56">
        <v>1858</v>
      </c>
      <c r="AH2" s="57">
        <v>5.5555600000000001E-5</v>
      </c>
      <c r="AI2">
        <f t="array" ref="AI2:AJ6">LOGEST(AH2:AH11,AG2:AG11,TRUE, TRUE)</f>
        <v>1.1488393483911248</v>
      </c>
      <c r="AJ2">
        <v>7.091886781434105E-116</v>
      </c>
      <c r="AK2" s="56">
        <v>1858</v>
      </c>
      <c r="AL2" s="57">
        <v>5.5555600000000001E-5</v>
      </c>
      <c r="AM2">
        <f t="array" ref="AM2:AN6">LOGEST(AL2:AL11,AK2:AK11,TRUE, TRUE)</f>
        <v>1.1482006127992026</v>
      </c>
      <c r="AN2">
        <v>1.9670786400729492E-115</v>
      </c>
      <c r="AO2" s="56">
        <v>1858</v>
      </c>
      <c r="AP2" s="57">
        <v>5.5555600000000001E-5</v>
      </c>
      <c r="AQ2">
        <f t="array" ref="AQ2:AR6">LOGEST(AP2:AP11,AO2:AO11,TRUE, TRUE)</f>
        <v>1.1469546009817235</v>
      </c>
      <c r="AR2">
        <v>1.4833711304263106E-114</v>
      </c>
      <c r="AS2" s="56">
        <v>1858</v>
      </c>
      <c r="AT2" s="57">
        <v>5.5555600000000001E-5</v>
      </c>
      <c r="AU2">
        <f t="array" ref="AU2:AV6">LOGEST(AT2:AT11,AS2:AS11,TRUE, TRUE)</f>
        <v>1.1445198469434412</v>
      </c>
      <c r="AV2">
        <v>8.0802664627798077E-113</v>
      </c>
      <c r="AW2" s="56">
        <v>1858</v>
      </c>
      <c r="AX2" s="57">
        <v>5.5555600000000001E-5</v>
      </c>
      <c r="AY2">
        <f t="array" ref="AY2:AZ6">LOGEST(AX2:AX11,AW2:AW11,TRUE, TRUE)</f>
        <v>1.1365463891077228</v>
      </c>
      <c r="AZ2">
        <v>4.4227120581155985E-107</v>
      </c>
    </row>
    <row r="3" spans="1:52" x14ac:dyDescent="0.25">
      <c r="B3">
        <v>0.13422157208562896</v>
      </c>
      <c r="C3" s="64">
        <v>0.88452143876357969</v>
      </c>
      <c r="D3">
        <v>61.276928239706173</v>
      </c>
      <c r="E3" s="56">
        <v>1866</v>
      </c>
      <c r="F3" s="57">
        <v>1E-3</v>
      </c>
      <c r="G3">
        <v>1.4750719582743172E-2</v>
      </c>
      <c r="H3">
        <v>28.447653178686135</v>
      </c>
      <c r="I3" s="56">
        <v>1874</v>
      </c>
      <c r="J3" s="57">
        <v>8.7999999999999995E-2</v>
      </c>
      <c r="K3">
        <v>1.6063825976963403E-2</v>
      </c>
      <c r="L3">
        <v>31.091132438963371</v>
      </c>
      <c r="M3" s="56">
        <v>1874</v>
      </c>
      <c r="N3" s="57">
        <v>8.7999999999999995E-2</v>
      </c>
      <c r="O3">
        <v>1.7146434628963987E-2</v>
      </c>
      <c r="P3">
        <v>33.173295303528882</v>
      </c>
      <c r="Q3" s="56">
        <v>1866</v>
      </c>
      <c r="R3" s="57">
        <v>1E-3</v>
      </c>
      <c r="S3">
        <v>1.5020511822952293E-2</v>
      </c>
      <c r="T3">
        <v>29.048644662617921</v>
      </c>
      <c r="U3" s="56">
        <v>1866</v>
      </c>
      <c r="V3" s="57">
        <v>1E-3</v>
      </c>
      <c r="W3">
        <v>1.411610141465347E-2</v>
      </c>
      <c r="X3">
        <v>27.291355096098737</v>
      </c>
      <c r="Y3" s="56">
        <v>1866</v>
      </c>
      <c r="Z3" s="57">
        <v>1E-3</v>
      </c>
      <c r="AA3">
        <v>1.3615690082867187E-2</v>
      </c>
      <c r="AB3">
        <v>26.259443126364811</v>
      </c>
      <c r="AC3" s="56">
        <v>1866</v>
      </c>
      <c r="AD3" s="57">
        <v>1E-3</v>
      </c>
      <c r="AE3">
        <v>1.5811573787449639E-2</v>
      </c>
      <c r="AF3">
        <v>30.457866640007843</v>
      </c>
      <c r="AG3" s="56">
        <v>1866</v>
      </c>
      <c r="AH3" s="57">
        <v>1E-3</v>
      </c>
      <c r="AI3">
        <v>1.5565368696054365E-2</v>
      </c>
      <c r="AJ3">
        <v>29.970960800099739</v>
      </c>
      <c r="AK3" s="56">
        <v>1866</v>
      </c>
      <c r="AL3" s="57">
        <v>1E-3</v>
      </c>
      <c r="AM3">
        <v>1.5917378731730419E-2</v>
      </c>
      <c r="AN3">
        <v>30.642267524253498</v>
      </c>
      <c r="AO3" s="56">
        <v>1866</v>
      </c>
      <c r="AP3" s="57">
        <v>1E-3</v>
      </c>
      <c r="AQ3">
        <v>1.6310140501217287E-2</v>
      </c>
      <c r="AR3">
        <v>31.386701440227785</v>
      </c>
      <c r="AS3" s="56">
        <v>1866</v>
      </c>
      <c r="AT3" s="57">
        <v>1E-3</v>
      </c>
      <c r="AU3">
        <v>1.6468098873694475E-2</v>
      </c>
      <c r="AV3">
        <v>31.680539182399624</v>
      </c>
      <c r="AW3" s="56">
        <v>1866</v>
      </c>
      <c r="AX3" s="57">
        <v>1E-3</v>
      </c>
      <c r="AY3">
        <v>1.4817931002520539E-2</v>
      </c>
      <c r="AZ3">
        <v>28.495350201717539</v>
      </c>
    </row>
    <row r="4" spans="1:52" ht="15.75" thickBot="1" x14ac:dyDescent="0.3">
      <c r="B4">
        <v>0.14439690379994122</v>
      </c>
      <c r="C4" s="64">
        <v>0.92033127473733856</v>
      </c>
      <c r="D4">
        <v>92.415815285416429</v>
      </c>
      <c r="E4" s="56">
        <v>1874</v>
      </c>
      <c r="F4" s="57">
        <v>8.7999999999999995E-2</v>
      </c>
      <c r="G4">
        <v>0.90493193482124168</v>
      </c>
      <c r="H4">
        <v>2.2742911834190802</v>
      </c>
      <c r="I4" s="56">
        <v>1880</v>
      </c>
      <c r="J4" s="57">
        <v>0.32500000000000001</v>
      </c>
      <c r="K4">
        <v>0.88529757034660039</v>
      </c>
      <c r="L4">
        <v>2.1779372936895807</v>
      </c>
      <c r="M4" s="56">
        <v>1880</v>
      </c>
      <c r="N4" s="57">
        <v>0.32500000000000001</v>
      </c>
      <c r="O4">
        <v>0.88452143876357969</v>
      </c>
      <c r="P4">
        <v>2.3970445780329577</v>
      </c>
      <c r="Q4" s="56">
        <v>1880</v>
      </c>
      <c r="R4" s="57">
        <v>0.32500000000000001</v>
      </c>
      <c r="S4">
        <v>0.92033127473733856</v>
      </c>
      <c r="T4">
        <v>2.1539853880929618</v>
      </c>
      <c r="U4" s="56">
        <v>1874</v>
      </c>
      <c r="V4" s="57">
        <v>8.7999999999999995E-2</v>
      </c>
      <c r="W4">
        <v>0.92908109481367485</v>
      </c>
      <c r="X4">
        <v>2.0571572386072403</v>
      </c>
      <c r="Y4" s="56">
        <v>1874</v>
      </c>
      <c r="Z4" s="57">
        <v>8.7999999999999995E-2</v>
      </c>
      <c r="AA4">
        <v>0.92629948196356571</v>
      </c>
      <c r="AB4">
        <v>2.099290393118078</v>
      </c>
      <c r="AC4" s="56">
        <v>1874</v>
      </c>
      <c r="AD4" s="57">
        <v>8.7999999999999995E-2</v>
      </c>
      <c r="AE4">
        <v>0.90364092797539286</v>
      </c>
      <c r="AF4">
        <v>2.4078332634724902</v>
      </c>
      <c r="AG4" s="56">
        <v>1874</v>
      </c>
      <c r="AH4" s="57">
        <v>8.7999999999999995E-2</v>
      </c>
      <c r="AI4">
        <v>0.90853194525275971</v>
      </c>
      <c r="AJ4">
        <v>2.3459287995356286</v>
      </c>
      <c r="AK4" s="56">
        <v>1874</v>
      </c>
      <c r="AL4" s="57">
        <v>8.7999999999999995E-2</v>
      </c>
      <c r="AM4">
        <v>0.90405211547578324</v>
      </c>
      <c r="AN4">
        <v>2.3835975699791887</v>
      </c>
      <c r="AO4" s="56">
        <v>1874</v>
      </c>
      <c r="AP4" s="57">
        <v>8.7999999999999995E-2</v>
      </c>
      <c r="AQ4">
        <v>0.89830716238550712</v>
      </c>
      <c r="AR4">
        <v>2.4099081199668451</v>
      </c>
      <c r="AS4" s="56">
        <v>1874</v>
      </c>
      <c r="AT4" s="57">
        <v>8.7999999999999995E-2</v>
      </c>
      <c r="AU4">
        <v>0.89359865730256993</v>
      </c>
      <c r="AV4">
        <v>2.3999167906907513</v>
      </c>
      <c r="AW4" s="56">
        <v>1874</v>
      </c>
      <c r="AX4" s="57">
        <v>8.7999999999999995E-2</v>
      </c>
      <c r="AY4">
        <v>0.90316109029696301</v>
      </c>
      <c r="AZ4">
        <v>2.1187309712683127</v>
      </c>
    </row>
    <row r="5" spans="1:52" ht="17.25" thickTop="1" thickBot="1" x14ac:dyDescent="0.3">
      <c r="B5">
        <v>0.14451254969881849</v>
      </c>
      <c r="C5" s="64">
        <v>0.92908109481367485</v>
      </c>
      <c r="D5">
        <v>104.80489989208962</v>
      </c>
      <c r="E5" s="56">
        <v>1880</v>
      </c>
      <c r="F5" s="57">
        <v>0.32500000000000001</v>
      </c>
      <c r="G5">
        <v>85.669014069836521</v>
      </c>
      <c r="H5">
        <v>9</v>
      </c>
      <c r="I5" s="56">
        <v>1928</v>
      </c>
      <c r="J5" s="57">
        <v>0.373</v>
      </c>
      <c r="K5" s="61">
        <v>61.74568912074384</v>
      </c>
      <c r="L5">
        <v>8</v>
      </c>
      <c r="M5" s="56">
        <v>1928</v>
      </c>
      <c r="N5" s="57">
        <v>0.373</v>
      </c>
      <c r="O5" s="61">
        <v>61.276928239706173</v>
      </c>
      <c r="P5">
        <v>8</v>
      </c>
      <c r="Q5" s="56">
        <v>1928</v>
      </c>
      <c r="R5" s="57">
        <v>0.373</v>
      </c>
      <c r="S5" s="61">
        <v>92.415815285416429</v>
      </c>
      <c r="T5">
        <v>8</v>
      </c>
      <c r="U5" s="56">
        <v>1928</v>
      </c>
      <c r="V5" s="57">
        <v>0.373</v>
      </c>
      <c r="W5" s="61">
        <v>104.80489989208962</v>
      </c>
      <c r="X5">
        <v>8</v>
      </c>
      <c r="Y5" s="56">
        <v>1880</v>
      </c>
      <c r="Z5" s="57">
        <v>0.32500000000000001</v>
      </c>
      <c r="AA5" s="61">
        <v>100.54740527122421</v>
      </c>
      <c r="AB5">
        <v>8</v>
      </c>
      <c r="AC5" s="56">
        <v>1880</v>
      </c>
      <c r="AD5" s="57">
        <v>0.32500000000000001</v>
      </c>
      <c r="AE5" s="61">
        <v>75.022800364422849</v>
      </c>
      <c r="AF5">
        <v>8</v>
      </c>
      <c r="AG5" s="56">
        <v>1880</v>
      </c>
      <c r="AH5" s="57">
        <v>0.32500000000000001</v>
      </c>
      <c r="AI5" s="61">
        <v>79.462229541307366</v>
      </c>
      <c r="AJ5">
        <v>8</v>
      </c>
      <c r="AK5" s="56">
        <v>1880</v>
      </c>
      <c r="AL5" s="57">
        <v>0.32500000000000001</v>
      </c>
      <c r="AM5" s="61">
        <v>75.378597033901713</v>
      </c>
      <c r="AN5">
        <v>8</v>
      </c>
      <c r="AO5" s="56">
        <v>1880</v>
      </c>
      <c r="AP5" s="57">
        <v>0.32500000000000001</v>
      </c>
      <c r="AQ5" s="61">
        <v>70.668273869268759</v>
      </c>
      <c r="AR5">
        <v>8</v>
      </c>
      <c r="AS5" s="56">
        <v>1880</v>
      </c>
      <c r="AT5" s="57">
        <v>0.32500000000000001</v>
      </c>
      <c r="AU5" s="61">
        <v>67.187021114473424</v>
      </c>
      <c r="AV5">
        <v>8</v>
      </c>
      <c r="AW5" s="56">
        <v>1880</v>
      </c>
      <c r="AX5" s="57">
        <v>0.32500000000000001</v>
      </c>
      <c r="AY5" s="61">
        <v>74.611421633437772</v>
      </c>
      <c r="AZ5">
        <v>8</v>
      </c>
    </row>
    <row r="6" spans="1:52" ht="15.75" thickTop="1" x14ac:dyDescent="0.25">
      <c r="B6">
        <v>0.13652905724892611</v>
      </c>
      <c r="C6" s="64">
        <v>0.92629948196356571</v>
      </c>
      <c r="D6">
        <v>100.54740527122421</v>
      </c>
      <c r="E6" s="56">
        <v>1928</v>
      </c>
      <c r="F6" s="57">
        <v>0.373</v>
      </c>
      <c r="G6">
        <v>443.1144415268256</v>
      </c>
      <c r="H6">
        <v>46.551603482799841</v>
      </c>
      <c r="I6" s="56">
        <v>1951</v>
      </c>
      <c r="J6" s="57">
        <v>144</v>
      </c>
      <c r="K6">
        <v>292.88517203985117</v>
      </c>
      <c r="L6">
        <v>37.947286841951154</v>
      </c>
      <c r="M6" s="56">
        <v>1951</v>
      </c>
      <c r="N6" s="57">
        <v>144</v>
      </c>
      <c r="O6">
        <v>352.08636582219776</v>
      </c>
      <c r="P6">
        <v>45.966581672617608</v>
      </c>
      <c r="Q6" s="56">
        <v>1951</v>
      </c>
      <c r="R6" s="57">
        <v>144</v>
      </c>
      <c r="S6">
        <v>428.77731945295449</v>
      </c>
      <c r="T6">
        <v>37.117224416943898</v>
      </c>
      <c r="U6" s="56">
        <v>1951</v>
      </c>
      <c r="V6" s="57">
        <v>144</v>
      </c>
      <c r="W6">
        <v>443.52342660958237</v>
      </c>
      <c r="X6">
        <v>33.855167234833324</v>
      </c>
      <c r="Y6" s="56">
        <v>1951</v>
      </c>
      <c r="Z6" s="57">
        <v>144</v>
      </c>
      <c r="AA6">
        <v>443.11444152682554</v>
      </c>
      <c r="AB6">
        <v>35.256161237102837</v>
      </c>
      <c r="AC6" s="56">
        <v>1928</v>
      </c>
      <c r="AD6" s="57">
        <v>0.373</v>
      </c>
      <c r="AE6">
        <v>434.95676563550654</v>
      </c>
      <c r="AF6">
        <v>46.38128819747665</v>
      </c>
      <c r="AG6" s="56">
        <v>1928</v>
      </c>
      <c r="AH6" s="57">
        <v>0.373</v>
      </c>
      <c r="AI6">
        <v>437.31099837305777</v>
      </c>
      <c r="AJ6">
        <v>44.027055459925407</v>
      </c>
      <c r="AK6" s="56">
        <v>1928</v>
      </c>
      <c r="AL6" s="57">
        <v>0.373</v>
      </c>
      <c r="AM6">
        <v>428.26631636920985</v>
      </c>
      <c r="AN6">
        <v>45.452299004885539</v>
      </c>
      <c r="AO6" s="56">
        <v>1928</v>
      </c>
      <c r="AP6" s="57">
        <v>0.373</v>
      </c>
      <c r="AQ6">
        <v>410.41710578054892</v>
      </c>
      <c r="AR6">
        <v>46.461257173457064</v>
      </c>
      <c r="AS6" s="56">
        <v>1928</v>
      </c>
      <c r="AT6" s="57">
        <v>0.373</v>
      </c>
      <c r="AU6">
        <v>386.97040727359206</v>
      </c>
      <c r="AV6">
        <v>46.076804817915161</v>
      </c>
      <c r="AW6" s="56">
        <v>1928</v>
      </c>
      <c r="AX6" s="57">
        <v>0.373</v>
      </c>
      <c r="AY6">
        <v>334.93223322596407</v>
      </c>
      <c r="AZ6">
        <v>35.912167428892545</v>
      </c>
    </row>
    <row r="7" spans="1:52" x14ac:dyDescent="0.25">
      <c r="B7">
        <v>0.13695305818981066</v>
      </c>
      <c r="C7" s="64">
        <v>0.90364092797539286</v>
      </c>
      <c r="D7">
        <v>75.022800364422849</v>
      </c>
      <c r="E7" s="56">
        <v>1951</v>
      </c>
      <c r="F7" s="57">
        <v>144</v>
      </c>
      <c r="G7" t="s">
        <v>76</v>
      </c>
      <c r="H7">
        <f>TINV(0.0455,H5)</f>
        <v>2.3198094410224317</v>
      </c>
      <c r="I7" s="56">
        <v>1959</v>
      </c>
      <c r="J7" s="57">
        <v>144</v>
      </c>
      <c r="K7" t="s">
        <v>76</v>
      </c>
      <c r="L7">
        <f>TINV(0.0455,L5)</f>
        <v>2.3664194997430683</v>
      </c>
      <c r="M7" s="56">
        <v>1959</v>
      </c>
      <c r="N7" s="57">
        <v>144</v>
      </c>
      <c r="O7" t="s">
        <v>76</v>
      </c>
      <c r="P7">
        <f>TINV(0.0455,P5)</f>
        <v>2.3664194997430683</v>
      </c>
      <c r="Q7" s="56">
        <v>1959</v>
      </c>
      <c r="R7" s="57">
        <v>144</v>
      </c>
      <c r="S7" t="s">
        <v>76</v>
      </c>
      <c r="T7">
        <f>TINV(0.0455,T5)</f>
        <v>2.3664194997430683</v>
      </c>
      <c r="U7" s="56">
        <v>1959</v>
      </c>
      <c r="V7" s="57">
        <v>144</v>
      </c>
      <c r="W7" t="s">
        <v>76</v>
      </c>
      <c r="X7">
        <f>TINV(0.0455,X5)</f>
        <v>2.3664194997430683</v>
      </c>
      <c r="Y7" s="56">
        <v>1959</v>
      </c>
      <c r="Z7" s="57">
        <v>144</v>
      </c>
      <c r="AA7" t="s">
        <v>76</v>
      </c>
      <c r="AB7">
        <f>TINV(0.0455,AB5)</f>
        <v>2.3664194997430683</v>
      </c>
      <c r="AC7" s="56">
        <v>1959</v>
      </c>
      <c r="AD7" s="57">
        <v>144</v>
      </c>
      <c r="AE7" t="s">
        <v>76</v>
      </c>
      <c r="AF7">
        <f>TINV(0.0455,AF5)</f>
        <v>2.3664194997430683</v>
      </c>
      <c r="AG7" s="56">
        <v>1951</v>
      </c>
      <c r="AH7" s="57">
        <v>144</v>
      </c>
      <c r="AI7" t="s">
        <v>76</v>
      </c>
      <c r="AJ7">
        <f>TINV(0.0455,AJ5)</f>
        <v>2.3664194997430683</v>
      </c>
      <c r="AK7" s="56">
        <v>1951</v>
      </c>
      <c r="AL7" s="57">
        <v>144</v>
      </c>
      <c r="AM7" t="s">
        <v>76</v>
      </c>
      <c r="AN7">
        <f>TINV(0.0455,AN5)</f>
        <v>2.3664194997430683</v>
      </c>
      <c r="AO7" s="56">
        <v>1951</v>
      </c>
      <c r="AP7" s="57">
        <v>144</v>
      </c>
      <c r="AQ7" t="s">
        <v>76</v>
      </c>
      <c r="AR7">
        <f>TINV(0.0455,AR5)</f>
        <v>2.3664194997430683</v>
      </c>
      <c r="AS7" s="56">
        <v>1951</v>
      </c>
      <c r="AT7" s="57">
        <v>144</v>
      </c>
      <c r="AU7" t="s">
        <v>76</v>
      </c>
      <c r="AV7">
        <f>TINV(0.0455,AV5)</f>
        <v>2.3664194997430683</v>
      </c>
      <c r="AW7" s="56">
        <v>1951</v>
      </c>
      <c r="AX7" s="57">
        <v>144</v>
      </c>
    </row>
    <row r="8" spans="1:52" x14ac:dyDescent="0.25">
      <c r="B8">
        <v>0.13875217045846688</v>
      </c>
      <c r="C8" s="64">
        <v>0.90853194525275971</v>
      </c>
      <c r="D8">
        <v>79.462229541307366</v>
      </c>
      <c r="E8" s="56">
        <v>1959</v>
      </c>
      <c r="F8" s="57">
        <v>144</v>
      </c>
      <c r="G8" t="s">
        <v>77</v>
      </c>
      <c r="H8">
        <f>H7*G3</f>
        <v>3.4218858549922078E-2</v>
      </c>
      <c r="I8" s="56">
        <v>1963</v>
      </c>
      <c r="J8" s="57">
        <v>414</v>
      </c>
      <c r="K8" t="s">
        <v>77</v>
      </c>
      <c r="L8">
        <f>L7*K3</f>
        <v>3.8013751032365442E-2</v>
      </c>
      <c r="M8" s="56">
        <v>1963</v>
      </c>
      <c r="N8" s="57">
        <v>414</v>
      </c>
      <c r="O8" t="s">
        <v>77</v>
      </c>
      <c r="P8">
        <f>P7*O3</f>
        <v>4.0575657257050181E-2</v>
      </c>
      <c r="Q8" s="56">
        <v>1963</v>
      </c>
      <c r="R8" s="57">
        <v>414</v>
      </c>
      <c r="S8" t="s">
        <v>77</v>
      </c>
      <c r="T8">
        <f>T7*S3</f>
        <v>3.5544832073955611E-2</v>
      </c>
      <c r="U8" s="56">
        <v>1963</v>
      </c>
      <c r="V8" s="57">
        <v>414</v>
      </c>
      <c r="W8" t="s">
        <v>77</v>
      </c>
      <c r="X8">
        <f>X7*W3</f>
        <v>3.3404617647986683E-2</v>
      </c>
      <c r="Y8" s="56">
        <v>1963</v>
      </c>
      <c r="Z8" s="57">
        <v>414</v>
      </c>
      <c r="AA8" t="s">
        <v>77</v>
      </c>
      <c r="AB8">
        <f>AB7*AA3</f>
        <v>3.2220434514555224E-2</v>
      </c>
      <c r="AC8" s="56">
        <v>1963</v>
      </c>
      <c r="AD8" s="57">
        <v>414</v>
      </c>
      <c r="AE8" t="s">
        <v>77</v>
      </c>
      <c r="AF8">
        <f>AF7*AE3</f>
        <v>3.7416816532247189E-2</v>
      </c>
      <c r="AG8" s="56">
        <v>1963</v>
      </c>
      <c r="AH8" s="57">
        <v>414</v>
      </c>
      <c r="AI8" t="s">
        <v>77</v>
      </c>
      <c r="AJ8">
        <f>AJ7*AI3</f>
        <v>3.6834192003033388E-2</v>
      </c>
      <c r="AK8" s="56">
        <v>1959</v>
      </c>
      <c r="AL8" s="57">
        <v>144</v>
      </c>
      <c r="AM8" t="s">
        <v>77</v>
      </c>
      <c r="AN8">
        <f>AN7*AM3</f>
        <v>3.7667195415562453E-2</v>
      </c>
      <c r="AO8" s="56">
        <v>1959</v>
      </c>
      <c r="AP8" s="57">
        <v>144</v>
      </c>
      <c r="AQ8" t="s">
        <v>77</v>
      </c>
      <c r="AR8">
        <f>AR7*AQ3</f>
        <v>3.8596634525629774E-2</v>
      </c>
      <c r="AS8" s="56">
        <v>1959</v>
      </c>
      <c r="AT8" s="57">
        <v>144</v>
      </c>
      <c r="AU8" t="s">
        <v>77</v>
      </c>
      <c r="AV8">
        <f>AV7*AU3</f>
        <v>3.8970430298407466E-2</v>
      </c>
      <c r="AW8" s="56">
        <v>1959</v>
      </c>
      <c r="AX8" s="57">
        <v>144</v>
      </c>
    </row>
    <row r="9" spans="1:52" x14ac:dyDescent="0.25">
      <c r="B9">
        <v>0.13819603245549195</v>
      </c>
      <c r="C9" s="64">
        <v>0.90405211547578324</v>
      </c>
      <c r="D9">
        <v>75.378597033901713</v>
      </c>
      <c r="E9" s="56">
        <v>1963</v>
      </c>
      <c r="F9" s="57">
        <v>414</v>
      </c>
      <c r="G9" t="s">
        <v>78</v>
      </c>
      <c r="H9">
        <f>G2+H8</f>
        <v>1.1805070438229155</v>
      </c>
      <c r="I9" s="56">
        <v>1970</v>
      </c>
      <c r="J9" s="57">
        <v>2160</v>
      </c>
      <c r="K9" t="s">
        <v>78</v>
      </c>
      <c r="L9">
        <f>K2+L8</f>
        <v>1.1725534474401493</v>
      </c>
      <c r="M9" s="56">
        <v>1970</v>
      </c>
      <c r="N9" s="57">
        <v>2160</v>
      </c>
      <c r="O9" t="s">
        <v>78</v>
      </c>
      <c r="P9">
        <f>O2+P8</f>
        <v>1.1842218489024836</v>
      </c>
      <c r="Q9" s="56">
        <v>1970</v>
      </c>
      <c r="R9" s="57">
        <v>2160</v>
      </c>
      <c r="S9" t="s">
        <v>78</v>
      </c>
      <c r="T9">
        <f>S2+T8</f>
        <v>1.190887409468034</v>
      </c>
      <c r="U9" s="56">
        <v>1970</v>
      </c>
      <c r="V9" s="57">
        <v>2160</v>
      </c>
      <c r="W9" t="s">
        <v>78</v>
      </c>
      <c r="X9">
        <f>W2+X8</f>
        <v>1.1888808133989976</v>
      </c>
      <c r="Y9" s="56">
        <v>1970</v>
      </c>
      <c r="Z9" s="57">
        <v>2160</v>
      </c>
      <c r="AA9" t="s">
        <v>78</v>
      </c>
      <c r="AB9">
        <f>AA2+AB8</f>
        <v>1.1785086197875485</v>
      </c>
      <c r="AC9" s="56">
        <v>1970</v>
      </c>
      <c r="AD9" s="57">
        <v>2160</v>
      </c>
      <c r="AE9" t="s">
        <v>78</v>
      </c>
      <c r="AF9">
        <f>AE2+AF8</f>
        <v>1.1841911321268952</v>
      </c>
      <c r="AG9" s="56">
        <v>1970</v>
      </c>
      <c r="AH9" s="57">
        <v>2160</v>
      </c>
      <c r="AI9" t="s">
        <v>78</v>
      </c>
      <c r="AJ9">
        <f>AI2+AJ8</f>
        <v>1.1856735403941581</v>
      </c>
      <c r="AK9" s="56">
        <v>1970</v>
      </c>
      <c r="AL9" s="57">
        <v>2160</v>
      </c>
      <c r="AM9" t="s">
        <v>78</v>
      </c>
      <c r="AN9">
        <f>AM2+AN8</f>
        <v>1.1858678082147651</v>
      </c>
      <c r="AO9" s="56">
        <v>1963</v>
      </c>
      <c r="AP9" s="57">
        <v>414</v>
      </c>
      <c r="AQ9" t="s">
        <v>78</v>
      </c>
      <c r="AR9">
        <f>AQ2+AR8</f>
        <v>1.1855512355073532</v>
      </c>
      <c r="AS9" s="56">
        <v>1963</v>
      </c>
      <c r="AT9" s="57">
        <v>414</v>
      </c>
      <c r="AU9" t="s">
        <v>78</v>
      </c>
      <c r="AV9">
        <f>AU2+AV8</f>
        <v>1.1834902772418487</v>
      </c>
      <c r="AW9" s="56">
        <v>1963</v>
      </c>
      <c r="AX9" s="57">
        <v>414</v>
      </c>
    </row>
    <row r="10" spans="1:52" x14ac:dyDescent="0.25">
      <c r="B10">
        <v>0.13711025670280316</v>
      </c>
      <c r="C10" s="64">
        <v>0.89830716238550712</v>
      </c>
      <c r="D10">
        <v>70.668273869268759</v>
      </c>
      <c r="E10" s="56">
        <v>1970</v>
      </c>
      <c r="F10" s="57">
        <v>2160</v>
      </c>
      <c r="G10" t="s">
        <v>79</v>
      </c>
      <c r="H10">
        <f>G2-H8</f>
        <v>1.1120693267230712</v>
      </c>
      <c r="I10" s="56">
        <v>1976</v>
      </c>
      <c r="J10" s="57">
        <v>12000</v>
      </c>
      <c r="K10" t="s">
        <v>79</v>
      </c>
      <c r="L10">
        <f>K2-L8</f>
        <v>1.0965259453754184</v>
      </c>
      <c r="M10" s="56">
        <v>1976</v>
      </c>
      <c r="N10" s="57">
        <v>12000</v>
      </c>
      <c r="O10" t="s">
        <v>79</v>
      </c>
      <c r="P10">
        <f>O2-P8</f>
        <v>1.1030705343883833</v>
      </c>
      <c r="Q10" s="56">
        <v>1976</v>
      </c>
      <c r="R10" s="57">
        <v>12000</v>
      </c>
      <c r="S10" t="s">
        <v>79</v>
      </c>
      <c r="T10">
        <f>S2-T8</f>
        <v>1.1197977453201229</v>
      </c>
      <c r="U10" s="56">
        <v>1976</v>
      </c>
      <c r="V10" s="57">
        <v>12000</v>
      </c>
      <c r="W10" t="s">
        <v>79</v>
      </c>
      <c r="X10">
        <f>W2-X8</f>
        <v>1.1220715781030242</v>
      </c>
      <c r="Y10" s="56">
        <v>1976</v>
      </c>
      <c r="Z10" s="57">
        <v>12000</v>
      </c>
      <c r="AA10" t="s">
        <v>79</v>
      </c>
      <c r="AB10">
        <f>AA2-AB8</f>
        <v>1.1140677507584382</v>
      </c>
      <c r="AC10" s="56">
        <v>1976</v>
      </c>
      <c r="AD10" s="57">
        <v>12000</v>
      </c>
      <c r="AE10" t="s">
        <v>79</v>
      </c>
      <c r="AF10">
        <f>AE2-AF8</f>
        <v>1.1093574990624007</v>
      </c>
      <c r="AG10" s="56">
        <v>1976</v>
      </c>
      <c r="AH10" s="57">
        <v>12000</v>
      </c>
      <c r="AI10" t="s">
        <v>79</v>
      </c>
      <c r="AJ10">
        <f>AI2-AJ8</f>
        <v>1.1120051563880915</v>
      </c>
      <c r="AK10" s="56">
        <v>1976</v>
      </c>
      <c r="AL10" s="57">
        <v>12000</v>
      </c>
      <c r="AM10" t="s">
        <v>79</v>
      </c>
      <c r="AN10">
        <f>AM2-AN8</f>
        <v>1.1105334173836401</v>
      </c>
      <c r="AO10" s="56">
        <v>1976</v>
      </c>
      <c r="AP10" s="57">
        <v>12000</v>
      </c>
      <c r="AQ10" t="s">
        <v>79</v>
      </c>
      <c r="AR10">
        <f>AQ2-AR8</f>
        <v>1.1083579664560939</v>
      </c>
      <c r="AS10" s="56">
        <v>1970</v>
      </c>
      <c r="AT10" s="57">
        <v>2160</v>
      </c>
      <c r="AU10" t="s">
        <v>79</v>
      </c>
      <c r="AV10">
        <f>AU2-AV8</f>
        <v>1.1055494166450337</v>
      </c>
      <c r="AW10" s="56">
        <v>1970</v>
      </c>
      <c r="AX10" s="57">
        <v>2160</v>
      </c>
    </row>
    <row r="11" spans="1:52" x14ac:dyDescent="0.25">
      <c r="B11">
        <v>0.13498520140773976</v>
      </c>
      <c r="C11" s="64">
        <v>0.89359865730256993</v>
      </c>
      <c r="D11">
        <v>67.187021114473424</v>
      </c>
      <c r="E11" s="56">
        <v>1976</v>
      </c>
      <c r="F11" s="57">
        <v>12000</v>
      </c>
      <c r="G11" t="s">
        <v>80</v>
      </c>
      <c r="H11" s="65">
        <f>LN(G2)</f>
        <v>0.13652905724892611</v>
      </c>
      <c r="I11" s="56">
        <v>1983</v>
      </c>
      <c r="J11" s="57">
        <v>300000</v>
      </c>
      <c r="K11" t="s">
        <v>80</v>
      </c>
      <c r="L11" s="65">
        <f>LN(K2)</f>
        <v>0.12622701484843099</v>
      </c>
      <c r="M11" s="56">
        <v>1983</v>
      </c>
      <c r="N11" s="57">
        <v>300000</v>
      </c>
      <c r="O11" t="s">
        <v>80</v>
      </c>
      <c r="P11" s="65">
        <f>LN(O2)</f>
        <v>0.13422157208562896</v>
      </c>
      <c r="Q11" s="56">
        <v>1983</v>
      </c>
      <c r="R11" s="57">
        <v>300000</v>
      </c>
      <c r="S11" t="s">
        <v>80</v>
      </c>
      <c r="T11" s="65">
        <f>LN(S2)</f>
        <v>0.14439690379994122</v>
      </c>
      <c r="U11" s="56">
        <v>1983</v>
      </c>
      <c r="V11" s="57">
        <v>300000</v>
      </c>
      <c r="W11" t="s">
        <v>80</v>
      </c>
      <c r="X11" s="65">
        <f>LN(W2)</f>
        <v>0.14451254969881849</v>
      </c>
      <c r="Y11" s="56">
        <v>1983</v>
      </c>
      <c r="Z11" s="57">
        <v>300000</v>
      </c>
      <c r="AA11" t="s">
        <v>80</v>
      </c>
      <c r="AB11" s="65">
        <f>LN(AA2)</f>
        <v>0.13652905724892611</v>
      </c>
      <c r="AC11" s="56">
        <v>1983</v>
      </c>
      <c r="AD11" s="57">
        <v>300000</v>
      </c>
      <c r="AE11" t="s">
        <v>80</v>
      </c>
      <c r="AF11" s="65">
        <f>LN(AE2)</f>
        <v>0.13695305818981066</v>
      </c>
      <c r="AG11" s="56">
        <v>1983</v>
      </c>
      <c r="AH11" s="57">
        <v>300000</v>
      </c>
      <c r="AI11" t="s">
        <v>80</v>
      </c>
      <c r="AJ11" s="65">
        <f>LN(AI2)</f>
        <v>0.13875217045846688</v>
      </c>
      <c r="AK11" s="56">
        <v>1983</v>
      </c>
      <c r="AL11" s="57">
        <v>300000</v>
      </c>
      <c r="AM11" t="s">
        <v>80</v>
      </c>
      <c r="AN11" s="65">
        <f>LN(AM2)</f>
        <v>0.13819603245549195</v>
      </c>
      <c r="AO11" s="56">
        <v>1983</v>
      </c>
      <c r="AP11" s="57">
        <v>300000</v>
      </c>
      <c r="AQ11" t="s">
        <v>80</v>
      </c>
      <c r="AR11" s="65">
        <f>LN(AQ2)</f>
        <v>0.13711025670280316</v>
      </c>
      <c r="AS11" s="56">
        <v>1983</v>
      </c>
      <c r="AT11" s="57">
        <v>300000</v>
      </c>
      <c r="AU11" t="s">
        <v>80</v>
      </c>
      <c r="AV11" s="65">
        <f>LN(AU2)</f>
        <v>0.13498520140773976</v>
      </c>
      <c r="AW11" s="56">
        <v>1976</v>
      </c>
      <c r="AX11" s="57">
        <v>12000</v>
      </c>
    </row>
    <row r="12" spans="1:52" x14ac:dyDescent="0.25">
      <c r="B12">
        <v>0.1279941809941427</v>
      </c>
      <c r="C12" s="64">
        <v>0.90316109029696301</v>
      </c>
      <c r="D12">
        <v>74.611421633437772</v>
      </c>
      <c r="E12" s="56">
        <v>1983</v>
      </c>
      <c r="F12" s="57">
        <v>300000</v>
      </c>
      <c r="G12" t="s">
        <v>81</v>
      </c>
      <c r="H12" s="65">
        <f>LN(H9)</f>
        <v>0.16594404433877236</v>
      </c>
      <c r="K12" t="s">
        <v>81</v>
      </c>
      <c r="L12" s="65">
        <f>LN(L9)</f>
        <v>0.15918380447007369</v>
      </c>
      <c r="O12" t="s">
        <v>81</v>
      </c>
      <c r="P12" s="65">
        <f>LN(P9)</f>
        <v>0.1690858912936557</v>
      </c>
      <c r="S12" t="s">
        <v>81</v>
      </c>
      <c r="T12" s="65">
        <f>LN(T9)</f>
        <v>0.17469875145280742</v>
      </c>
      <c r="W12" t="s">
        <v>81</v>
      </c>
      <c r="X12" s="65">
        <f>LN(X9)</f>
        <v>0.17301237164043937</v>
      </c>
      <c r="AA12" t="s">
        <v>81</v>
      </c>
      <c r="AB12" s="65">
        <f>LN(AB9)</f>
        <v>0.16424975756971716</v>
      </c>
      <c r="AE12" t="s">
        <v>81</v>
      </c>
      <c r="AF12" s="65">
        <f>LN(AF9)</f>
        <v>0.16905995259475803</v>
      </c>
      <c r="AI12" t="s">
        <v>81</v>
      </c>
      <c r="AJ12" s="65">
        <f>LN(AJ9)</f>
        <v>0.17031100163380034</v>
      </c>
      <c r="AM12" t="s">
        <v>81</v>
      </c>
      <c r="AN12" s="65">
        <f>LN(AN9)</f>
        <v>0.17047483417347375</v>
      </c>
      <c r="AQ12" t="s">
        <v>81</v>
      </c>
      <c r="AR12" s="65">
        <f>LN(AR9)</f>
        <v>0.1702078440688522</v>
      </c>
      <c r="AU12" t="s">
        <v>81</v>
      </c>
      <c r="AV12" s="65">
        <f>LN(AV9)</f>
        <v>0.16846793467989568</v>
      </c>
    </row>
    <row r="13" spans="1:52" x14ac:dyDescent="0.25">
      <c r="A13" t="s">
        <v>95</v>
      </c>
      <c r="B13" s="58">
        <f>AVERAGE(B2:B12)</f>
        <v>0.13635254526274554</v>
      </c>
      <c r="C13" s="58">
        <f>AVERAGE(C2:C12)</f>
        <v>0.90516570539215779</v>
      </c>
      <c r="D13" s="58">
        <f>AVERAGE(D2:D12)</f>
        <v>78.465552851453836</v>
      </c>
      <c r="E13" s="58">
        <f>AVERAGE(E2:E12)</f>
        <v>1928</v>
      </c>
      <c r="F13" s="58">
        <f>AVERAGE(F2:F12)</f>
        <v>28623.889732323238</v>
      </c>
      <c r="G13" t="s">
        <v>82</v>
      </c>
      <c r="H13" s="65">
        <f>LN(H10)</f>
        <v>0.10622253806049707</v>
      </c>
      <c r="K13" t="s">
        <v>82</v>
      </c>
      <c r="L13" s="65">
        <f>LN(L10)</f>
        <v>9.2146950588950893E-2</v>
      </c>
      <c r="O13" t="s">
        <v>82</v>
      </c>
      <c r="P13" s="65">
        <f>LN(P10)</f>
        <v>9.8097685995047285E-2</v>
      </c>
      <c r="S13" t="s">
        <v>82</v>
      </c>
      <c r="T13" s="65">
        <f>LN(T10)</f>
        <v>0.11314808446404809</v>
      </c>
      <c r="W13" t="s">
        <v>82</v>
      </c>
      <c r="X13" s="65">
        <f>LN(X10)</f>
        <v>0.11517660016641822</v>
      </c>
      <c r="AA13" t="s">
        <v>82</v>
      </c>
      <c r="AB13" s="65">
        <f>LN(AB10)</f>
        <v>0.10801795721272599</v>
      </c>
      <c r="AE13" t="s">
        <v>82</v>
      </c>
      <c r="AF13" s="65">
        <f>LN(AF10)</f>
        <v>0.10378101806416187</v>
      </c>
      <c r="AI13" t="s">
        <v>82</v>
      </c>
      <c r="AJ13" s="65">
        <f>LN(AJ10)</f>
        <v>0.10616483285729023</v>
      </c>
      <c r="AM13" t="s">
        <v>82</v>
      </c>
      <c r="AN13" s="65">
        <f>LN(AN10)</f>
        <v>0.1048404560955679</v>
      </c>
      <c r="AQ13" t="s">
        <v>82</v>
      </c>
      <c r="AR13" s="65">
        <f>LN(AR10)</f>
        <v>0.10287961056664707</v>
      </c>
      <c r="AU13" t="s">
        <v>82</v>
      </c>
      <c r="AV13" s="65">
        <f>LN(AV10)</f>
        <v>0.10034242103547866</v>
      </c>
    </row>
    <row r="14" spans="1:52" x14ac:dyDescent="0.25">
      <c r="A14" t="s">
        <v>96</v>
      </c>
      <c r="B14" s="58">
        <f>STDEV(B2:B12)</f>
        <v>5.658791540443543E-3</v>
      </c>
      <c r="C14" s="58">
        <f>STDEV(C2:C12)</f>
        <v>1.5064052199090544E-2</v>
      </c>
      <c r="D14" s="58">
        <f>STDEV(D2:D12)</f>
        <v>14.751997357827332</v>
      </c>
      <c r="E14" s="58">
        <f>STDEV(E2:E12)</f>
        <v>48.756538023120548</v>
      </c>
      <c r="F14" s="58">
        <f>STDEV(F2:F12)</f>
        <v>90075.679720312022</v>
      </c>
      <c r="G14" t="s">
        <v>83</v>
      </c>
      <c r="H14" s="65">
        <f>H12-H11</f>
        <v>2.9414987089846245E-2</v>
      </c>
      <c r="K14" t="s">
        <v>83</v>
      </c>
      <c r="L14" s="65">
        <f>L12-L11</f>
        <v>3.2956789621642696E-2</v>
      </c>
      <c r="O14" t="s">
        <v>83</v>
      </c>
      <c r="P14" s="65">
        <f>P12-P11</f>
        <v>3.4864319208026739E-2</v>
      </c>
      <c r="S14" t="s">
        <v>83</v>
      </c>
      <c r="T14" s="65">
        <f>T12-T11</f>
        <v>3.0301847652866198E-2</v>
      </c>
      <c r="W14" t="s">
        <v>83</v>
      </c>
      <c r="X14" s="65">
        <f>X12-X11</f>
        <v>2.8499821941620873E-2</v>
      </c>
      <c r="AA14" t="s">
        <v>83</v>
      </c>
      <c r="AB14" s="65">
        <f>AB12-AB11</f>
        <v>2.7720700320791047E-2</v>
      </c>
      <c r="AE14" t="s">
        <v>83</v>
      </c>
      <c r="AF14" s="65">
        <f>AF12-AF11</f>
        <v>3.2106894404947378E-2</v>
      </c>
      <c r="AI14" t="s">
        <v>83</v>
      </c>
      <c r="AJ14" s="65">
        <f>AJ12-AJ11</f>
        <v>3.1558831175333452E-2</v>
      </c>
      <c r="AM14" t="s">
        <v>83</v>
      </c>
      <c r="AN14" s="65">
        <f>AN12-AN11</f>
        <v>3.2278801717981809E-2</v>
      </c>
      <c r="AQ14" t="s">
        <v>83</v>
      </c>
      <c r="AR14" s="65">
        <f>AR12-AR11</f>
        <v>3.3097587366049036E-2</v>
      </c>
      <c r="AU14" t="s">
        <v>83</v>
      </c>
      <c r="AV14" s="65">
        <f>AV12-AV11</f>
        <v>3.3482733272155923E-2</v>
      </c>
    </row>
    <row r="15" spans="1:52" x14ac:dyDescent="0.25">
      <c r="A15" t="s">
        <v>97</v>
      </c>
      <c r="B15" s="58">
        <f>MIN(B2:B12)</f>
        <v>0.12622701484843099</v>
      </c>
      <c r="C15" s="58">
        <f>MIN(C2:C12)</f>
        <v>0.88452143876357969</v>
      </c>
      <c r="D15" s="58">
        <f>MIN(D2:D12)</f>
        <v>61.276928239706173</v>
      </c>
      <c r="E15" s="58">
        <f>MIN(E2:E12)</f>
        <v>1858</v>
      </c>
      <c r="F15" s="58">
        <f>MIN(F2:F12)</f>
        <v>5.5555600000000001E-5</v>
      </c>
      <c r="G15" t="s">
        <v>84</v>
      </c>
      <c r="H15" s="65">
        <f>H11-H13</f>
        <v>3.030651918842904E-2</v>
      </c>
      <c r="K15" t="s">
        <v>84</v>
      </c>
      <c r="L15" s="65">
        <f>L11-L13</f>
        <v>3.4080064259480097E-2</v>
      </c>
      <c r="O15" t="s">
        <v>84</v>
      </c>
      <c r="P15" s="65">
        <f>P11-P13</f>
        <v>3.6123886090581675E-2</v>
      </c>
      <c r="S15" t="s">
        <v>84</v>
      </c>
      <c r="T15" s="65">
        <f>T11-T13</f>
        <v>3.124881933589313E-2</v>
      </c>
      <c r="W15" t="s">
        <v>84</v>
      </c>
      <c r="X15" s="65">
        <f>X11-X13</f>
        <v>2.9335949532400277E-2</v>
      </c>
      <c r="AA15" t="s">
        <v>84</v>
      </c>
      <c r="AB15" s="65">
        <f>AB11-AB13</f>
        <v>2.8511100036200124E-2</v>
      </c>
      <c r="AE15" t="s">
        <v>84</v>
      </c>
      <c r="AF15" s="65">
        <f>AF11-AF13</f>
        <v>3.3172040125648783E-2</v>
      </c>
      <c r="AI15" t="s">
        <v>84</v>
      </c>
      <c r="AJ15" s="65">
        <f>AJ11-AJ13</f>
        <v>3.2587337601176658E-2</v>
      </c>
      <c r="AM15" t="s">
        <v>84</v>
      </c>
      <c r="AN15" s="65">
        <f>AN11-AN13</f>
        <v>3.3355576359924047E-2</v>
      </c>
      <c r="AQ15" t="s">
        <v>84</v>
      </c>
      <c r="AR15" s="65">
        <f>AR11-AR13</f>
        <v>3.423064613615609E-2</v>
      </c>
      <c r="AU15" t="s">
        <v>84</v>
      </c>
      <c r="AV15" s="65">
        <f>AV11-AV13</f>
        <v>3.4642780372261095E-2</v>
      </c>
    </row>
    <row r="16" spans="1:52" x14ac:dyDescent="0.25">
      <c r="A16" t="s">
        <v>98</v>
      </c>
      <c r="B16" s="58">
        <f>MAX(B2:B12)</f>
        <v>0.14451254969881849</v>
      </c>
      <c r="C16" s="58">
        <f>MAX(C2:C12)</f>
        <v>0.92908109481367485</v>
      </c>
      <c r="D16" s="58">
        <f>MAX(D2:D12)</f>
        <v>104.80489989208962</v>
      </c>
      <c r="E16" s="58">
        <f>MAX(E2:E12)</f>
        <v>1983</v>
      </c>
      <c r="F16" s="58">
        <f>MAX(F2:F12)</f>
        <v>300000</v>
      </c>
      <c r="G16" t="s">
        <v>85</v>
      </c>
      <c r="H16" s="66">
        <f>AVERAGE(H14:H15)</f>
        <v>2.9860753139137643E-2</v>
      </c>
      <c r="K16" t="s">
        <v>85</v>
      </c>
      <c r="L16" s="66">
        <f>AVERAGE(L14:L15)</f>
        <v>3.3518426940561397E-2</v>
      </c>
      <c r="O16" t="s">
        <v>85</v>
      </c>
      <c r="P16" s="66">
        <f>AVERAGE(P14:P15)</f>
        <v>3.5494102649304207E-2</v>
      </c>
      <c r="S16" t="s">
        <v>85</v>
      </c>
      <c r="T16" s="66">
        <f>AVERAGE(T14:T15)</f>
        <v>3.0775333494379664E-2</v>
      </c>
      <c r="W16" t="s">
        <v>85</v>
      </c>
      <c r="X16" s="66">
        <f>AVERAGE(X14:X15)</f>
        <v>2.8917885737010575E-2</v>
      </c>
      <c r="AA16" t="s">
        <v>85</v>
      </c>
      <c r="AB16" s="66">
        <f>AVERAGE(AB14:AB15)</f>
        <v>2.8115900178495586E-2</v>
      </c>
      <c r="AE16" t="s">
        <v>85</v>
      </c>
      <c r="AF16" s="66">
        <f>AVERAGE(AF14:AF15)</f>
        <v>3.2639467265298081E-2</v>
      </c>
      <c r="AI16" t="s">
        <v>85</v>
      </c>
      <c r="AJ16" s="66">
        <f>AVERAGE(AJ14:AJ15)</f>
        <v>3.2073084388255055E-2</v>
      </c>
      <c r="AM16" t="s">
        <v>85</v>
      </c>
      <c r="AN16" s="66">
        <f>AVERAGE(AN14:AN15)</f>
        <v>3.2817189038952928E-2</v>
      </c>
      <c r="AQ16" t="s">
        <v>85</v>
      </c>
      <c r="AR16" s="66">
        <f>AVERAGE(AR14:AR15)</f>
        <v>3.3664116751102563E-2</v>
      </c>
      <c r="AU16" t="s">
        <v>85</v>
      </c>
      <c r="AV16" s="66">
        <f>AVERAGE(AV14:AV15)</f>
        <v>3.4062756822208509E-2</v>
      </c>
    </row>
    <row r="17" spans="1:48" x14ac:dyDescent="0.25">
      <c r="A17" t="s">
        <v>99</v>
      </c>
      <c r="B17" s="58">
        <f>ABS(B16-B15)</f>
        <v>1.8285534850387503E-2</v>
      </c>
      <c r="C17" s="58">
        <f>ABS(C16-C15)</f>
        <v>4.4559656050095153E-2</v>
      </c>
      <c r="D17" s="58">
        <f>ABS(D16-D15)</f>
        <v>43.527971652383449</v>
      </c>
      <c r="E17" s="58">
        <f>ABS(E16-E15)</f>
        <v>125</v>
      </c>
      <c r="F17" s="58">
        <f>ABS(F16-F15)</f>
        <v>299999.9999444444</v>
      </c>
      <c r="G17" t="s">
        <v>86</v>
      </c>
      <c r="H17">
        <f>TINV(0.3173,H5)</f>
        <v>1.0587520159773673</v>
      </c>
      <c r="K17" t="s">
        <v>86</v>
      </c>
      <c r="L17">
        <f>TINV(0.3173,L5)</f>
        <v>1.0665531354182853</v>
      </c>
      <c r="O17" t="s">
        <v>86</v>
      </c>
      <c r="P17">
        <f>TINV(0.3173,P5)</f>
        <v>1.0665531354182853</v>
      </c>
      <c r="S17" t="s">
        <v>86</v>
      </c>
      <c r="T17">
        <f>TINV(0.3173,T5)</f>
        <v>1.0665531354182853</v>
      </c>
      <c r="W17" t="s">
        <v>86</v>
      </c>
      <c r="X17">
        <f>TINV(0.3173,X5)</f>
        <v>1.0665531354182853</v>
      </c>
      <c r="AA17" t="s">
        <v>86</v>
      </c>
      <c r="AB17">
        <f>TINV(0.3173,AB5)</f>
        <v>1.0665531354182853</v>
      </c>
      <c r="AE17" t="s">
        <v>86</v>
      </c>
      <c r="AF17">
        <f>TINV(0.3173,AF5)</f>
        <v>1.0665531354182853</v>
      </c>
      <c r="AI17" t="s">
        <v>86</v>
      </c>
      <c r="AJ17">
        <f>TINV(0.3173,AJ5)</f>
        <v>1.0665531354182853</v>
      </c>
      <c r="AM17" t="s">
        <v>86</v>
      </c>
      <c r="AN17">
        <f>TINV(0.3173,AN5)</f>
        <v>1.0665531354182853</v>
      </c>
      <c r="AQ17" t="s">
        <v>86</v>
      </c>
      <c r="AR17">
        <f>TINV(0.3173,AR5)</f>
        <v>1.0665531354182853</v>
      </c>
      <c r="AU17" t="s">
        <v>86</v>
      </c>
      <c r="AV17">
        <f>TINV(0.3173,AV5)</f>
        <v>1.0665531354182853</v>
      </c>
    </row>
    <row r="18" spans="1:48" x14ac:dyDescent="0.25">
      <c r="A18" t="s">
        <v>100</v>
      </c>
      <c r="B18" s="58">
        <f>COUNT(B2:B12)</f>
        <v>11</v>
      </c>
      <c r="G18" t="s">
        <v>87</v>
      </c>
      <c r="H18">
        <f>H17*G3</f>
        <v>1.5617354095346165E-2</v>
      </c>
      <c r="K18" t="s">
        <v>87</v>
      </c>
      <c r="L18">
        <f>L17*K3</f>
        <v>1.7132923962544018E-2</v>
      </c>
      <c r="O18" t="s">
        <v>87</v>
      </c>
      <c r="P18">
        <f>P17*O3</f>
        <v>1.8287583614766203E-2</v>
      </c>
      <c r="S18" t="s">
        <v>87</v>
      </c>
      <c r="T18">
        <f>T17*S3</f>
        <v>1.6020173980357193E-2</v>
      </c>
      <c r="W18" t="s">
        <v>87</v>
      </c>
      <c r="X18">
        <f>X17*W3</f>
        <v>1.5055572223681151E-2</v>
      </c>
      <c r="AA18" t="s">
        <v>87</v>
      </c>
      <c r="AB18">
        <f>AB17*AA3</f>
        <v>1.4521856948765651E-2</v>
      </c>
      <c r="AE18" t="s">
        <v>87</v>
      </c>
      <c r="AF18">
        <f>AF17*AE3</f>
        <v>1.6863883598901987E-2</v>
      </c>
      <c r="AI18" t="s">
        <v>87</v>
      </c>
      <c r="AJ18">
        <f>AJ17*AI3</f>
        <v>1.6601292786718409E-2</v>
      </c>
      <c r="AM18" t="s">
        <v>87</v>
      </c>
      <c r="AN18">
        <f>AN17*AM3</f>
        <v>1.6976730193967407E-2</v>
      </c>
      <c r="AQ18" t="s">
        <v>87</v>
      </c>
      <c r="AR18">
        <f>AR17*AQ3</f>
        <v>1.7395631490686063E-2</v>
      </c>
      <c r="AU18" t="s">
        <v>87</v>
      </c>
      <c r="AV18">
        <f>AV17*AU3</f>
        <v>1.7564102488117177E-2</v>
      </c>
    </row>
    <row r="19" spans="1:48" x14ac:dyDescent="0.25">
      <c r="G19" t="s">
        <v>88</v>
      </c>
      <c r="H19">
        <f>G2+H18</f>
        <v>1.1619055393683395</v>
      </c>
      <c r="K19" t="s">
        <v>88</v>
      </c>
      <c r="L19">
        <f>K2+L18</f>
        <v>1.1516726203703278</v>
      </c>
      <c r="O19" t="s">
        <v>88</v>
      </c>
      <c r="P19">
        <f>O2+P18</f>
        <v>1.1619337752601997</v>
      </c>
      <c r="S19" t="s">
        <v>88</v>
      </c>
      <c r="T19">
        <f>S2+T18</f>
        <v>1.1713627513744356</v>
      </c>
      <c r="W19" t="s">
        <v>88</v>
      </c>
      <c r="X19">
        <f>W2+X18</f>
        <v>1.1705317679746921</v>
      </c>
      <c r="AA19" t="s">
        <v>88</v>
      </c>
      <c r="AB19">
        <f>AA2+AB18</f>
        <v>1.1608100422217591</v>
      </c>
      <c r="AE19" t="s">
        <v>88</v>
      </c>
      <c r="AF19">
        <f>AE2+AF18</f>
        <v>1.1636381991935498</v>
      </c>
      <c r="AI19" t="s">
        <v>88</v>
      </c>
      <c r="AJ19">
        <f>AI2+AJ18</f>
        <v>1.1654406411778433</v>
      </c>
      <c r="AM19" t="s">
        <v>88</v>
      </c>
      <c r="AN19">
        <f>AM2+AN18</f>
        <v>1.16517734299317</v>
      </c>
      <c r="AQ19" t="s">
        <v>88</v>
      </c>
      <c r="AR19">
        <f>AQ2+AR18</f>
        <v>1.1643502324724095</v>
      </c>
      <c r="AU19" t="s">
        <v>88</v>
      </c>
      <c r="AV19">
        <f>AU2+AV18</f>
        <v>1.1620839494315585</v>
      </c>
    </row>
    <row r="20" spans="1:48" x14ac:dyDescent="0.25">
      <c r="G20" t="s">
        <v>89</v>
      </c>
      <c r="H20">
        <f>G2-H18</f>
        <v>1.1306708311776472</v>
      </c>
      <c r="K20" t="s">
        <v>89</v>
      </c>
      <c r="L20">
        <f>K2-L18</f>
        <v>1.1174067724452399</v>
      </c>
      <c r="O20" t="s">
        <v>89</v>
      </c>
      <c r="P20">
        <f>O2-P18</f>
        <v>1.1253586080306672</v>
      </c>
      <c r="S20" t="s">
        <v>89</v>
      </c>
      <c r="T20">
        <f>S2-T18</f>
        <v>1.1393224034137213</v>
      </c>
      <c r="W20" t="s">
        <v>89</v>
      </c>
      <c r="X20">
        <f>W2-X18</f>
        <v>1.1404206235273298</v>
      </c>
      <c r="AA20" t="s">
        <v>89</v>
      </c>
      <c r="AB20">
        <f>AA2-AB18</f>
        <v>1.1317663283242276</v>
      </c>
      <c r="AE20" t="s">
        <v>89</v>
      </c>
      <c r="AF20">
        <f>AE2-AF18</f>
        <v>1.129910431995746</v>
      </c>
      <c r="AI20" t="s">
        <v>89</v>
      </c>
      <c r="AJ20">
        <f>AI2-AJ18</f>
        <v>1.1322380556044063</v>
      </c>
      <c r="AM20" t="s">
        <v>89</v>
      </c>
      <c r="AN20">
        <f>AM2-AN18</f>
        <v>1.1312238826052352</v>
      </c>
      <c r="AQ20" t="s">
        <v>89</v>
      </c>
      <c r="AR20">
        <f>AQ2-AR18</f>
        <v>1.1295589694910375</v>
      </c>
      <c r="AU20" t="s">
        <v>89</v>
      </c>
      <c r="AV20">
        <f>AU2-AV18</f>
        <v>1.126955744455324</v>
      </c>
    </row>
    <row r="21" spans="1:48" x14ac:dyDescent="0.25">
      <c r="G21" t="s">
        <v>80</v>
      </c>
      <c r="H21" s="65">
        <f>LN(G2)</f>
        <v>0.13652905724892611</v>
      </c>
      <c r="K21" t="s">
        <v>80</v>
      </c>
      <c r="L21" s="65">
        <f>LN(K2)</f>
        <v>0.12622701484843099</v>
      </c>
      <c r="O21" t="s">
        <v>80</v>
      </c>
      <c r="P21" s="65">
        <f>LN(O2)</f>
        <v>0.13422157208562896</v>
      </c>
      <c r="S21" t="s">
        <v>80</v>
      </c>
      <c r="T21" s="65">
        <f>LN(S2)</f>
        <v>0.14439690379994122</v>
      </c>
      <c r="W21" t="s">
        <v>80</v>
      </c>
      <c r="X21" s="65">
        <f>LN(W2)</f>
        <v>0.14451254969881849</v>
      </c>
      <c r="AA21" t="s">
        <v>80</v>
      </c>
      <c r="AB21" s="65">
        <f>LN(AA2)</f>
        <v>0.13652905724892611</v>
      </c>
      <c r="AE21" t="s">
        <v>80</v>
      </c>
      <c r="AF21" s="65">
        <f>LN(AE2)</f>
        <v>0.13695305818981066</v>
      </c>
      <c r="AI21" t="s">
        <v>80</v>
      </c>
      <c r="AJ21" s="65">
        <f>LN(AI2)</f>
        <v>0.13875217045846688</v>
      </c>
      <c r="AM21" t="s">
        <v>80</v>
      </c>
      <c r="AN21" s="65">
        <f>LN(AM2)</f>
        <v>0.13819603245549195</v>
      </c>
      <c r="AQ21" t="s">
        <v>80</v>
      </c>
      <c r="AR21" s="65">
        <f>LN(AQ2)</f>
        <v>0.13711025670280316</v>
      </c>
      <c r="AU21" t="s">
        <v>80</v>
      </c>
      <c r="AV21" s="65">
        <f>LN(AU2)</f>
        <v>0.13498520140773976</v>
      </c>
    </row>
    <row r="22" spans="1:48" x14ac:dyDescent="0.25">
      <c r="G22" t="s">
        <v>90</v>
      </c>
      <c r="H22" s="65">
        <f>LN(H19)</f>
        <v>0.15006136370399825</v>
      </c>
      <c r="K22" t="s">
        <v>90</v>
      </c>
      <c r="L22" s="65">
        <f>LN(L19)</f>
        <v>0.14121533817954546</v>
      </c>
      <c r="O22" t="s">
        <v>90</v>
      </c>
      <c r="P22" s="65">
        <f>LN(P19)</f>
        <v>0.15008566477480279</v>
      </c>
      <c r="S22" t="s">
        <v>90</v>
      </c>
      <c r="T22" s="65">
        <f>LN(T19)</f>
        <v>0.15816781578520611</v>
      </c>
      <c r="W22" t="s">
        <v>90</v>
      </c>
      <c r="X22" s="65">
        <f>LN(X19)</f>
        <v>0.15745814809714129</v>
      </c>
      <c r="AA22" t="s">
        <v>90</v>
      </c>
      <c r="AB22" s="65">
        <f>LN(AB19)</f>
        <v>0.14911807367185301</v>
      </c>
      <c r="AE22" t="s">
        <v>90</v>
      </c>
      <c r="AF22" s="65">
        <f>LN(AF19)</f>
        <v>0.15155147555791368</v>
      </c>
      <c r="AI22" t="s">
        <v>90</v>
      </c>
      <c r="AJ22" s="65">
        <f>LN(AJ19)</f>
        <v>0.15309924827636195</v>
      </c>
      <c r="AM22" t="s">
        <v>90</v>
      </c>
      <c r="AN22" s="65">
        <f>LN(AN19)</f>
        <v>0.15287330117771111</v>
      </c>
      <c r="AQ22" t="s">
        <v>90</v>
      </c>
      <c r="AR22" s="65">
        <f>LN(AR19)</f>
        <v>0.15216319105561785</v>
      </c>
      <c r="AU22" t="s">
        <v>90</v>
      </c>
      <c r="AV22" s="65">
        <f>LN(AV19)</f>
        <v>0.1502149014583033</v>
      </c>
    </row>
    <row r="23" spans="1:48" x14ac:dyDescent="0.25">
      <c r="G23" t="s">
        <v>91</v>
      </c>
      <c r="H23" s="65">
        <f>LN(H20)</f>
        <v>0.12281111248971127</v>
      </c>
      <c r="K23" t="s">
        <v>91</v>
      </c>
      <c r="L23" s="65">
        <f>LN(L20)</f>
        <v>0.11101061892058849</v>
      </c>
      <c r="O23" t="s">
        <v>91</v>
      </c>
      <c r="P23" s="65">
        <f>LN(P20)</f>
        <v>0.11810174755627624</v>
      </c>
      <c r="S23" t="s">
        <v>91</v>
      </c>
      <c r="T23" s="65">
        <f>LN(T20)</f>
        <v>0.13043370272039842</v>
      </c>
      <c r="W23" t="s">
        <v>91</v>
      </c>
      <c r="X23" s="65">
        <f>LN(X20)</f>
        <v>0.13139716236087765</v>
      </c>
      <c r="AA23" t="s">
        <v>91</v>
      </c>
      <c r="AB23" s="65">
        <f>LN(AB20)</f>
        <v>0.1237795347308298</v>
      </c>
      <c r="AE23" t="s">
        <v>91</v>
      </c>
      <c r="AF23" s="65">
        <f>LN(AF20)</f>
        <v>0.12213836586213576</v>
      </c>
      <c r="AI23" t="s">
        <v>91</v>
      </c>
      <c r="AJ23" s="65">
        <f>LN(AJ20)</f>
        <v>0.12419625414211163</v>
      </c>
      <c r="AM23" t="s">
        <v>91</v>
      </c>
      <c r="AN23" s="65">
        <f>LN(AN20)</f>
        <v>0.12330012856569325</v>
      </c>
      <c r="AQ23" t="s">
        <v>91</v>
      </c>
      <c r="AR23" s="65">
        <f>LN(AR20)</f>
        <v>0.12182726405450613</v>
      </c>
      <c r="AU23" t="s">
        <v>91</v>
      </c>
      <c r="AV23" s="65">
        <f>LN(AV20)</f>
        <v>0.11951996583525938</v>
      </c>
    </row>
    <row r="24" spans="1:48" x14ac:dyDescent="0.25">
      <c r="G24" t="s">
        <v>92</v>
      </c>
      <c r="H24" s="65">
        <f>H22-H21</f>
        <v>1.3532306455072141E-2</v>
      </c>
      <c r="K24" t="s">
        <v>92</v>
      </c>
      <c r="L24" s="65">
        <f>L22-L21</f>
        <v>1.4988323331114467E-2</v>
      </c>
      <c r="O24" t="s">
        <v>92</v>
      </c>
      <c r="P24" s="65">
        <f>P22-P21</f>
        <v>1.5864092689173825E-2</v>
      </c>
      <c r="S24" t="s">
        <v>92</v>
      </c>
      <c r="T24" s="65">
        <f>T22-T21</f>
        <v>1.3770911985264894E-2</v>
      </c>
      <c r="W24" t="s">
        <v>92</v>
      </c>
      <c r="X24" s="65">
        <f>X22-X21</f>
        <v>1.2945598398322794E-2</v>
      </c>
      <c r="AA24" t="s">
        <v>92</v>
      </c>
      <c r="AB24" s="65">
        <f>AB22-AB21</f>
        <v>1.2589016422926896E-2</v>
      </c>
      <c r="AE24" t="s">
        <v>92</v>
      </c>
      <c r="AF24" s="65">
        <f>AF22-AF21</f>
        <v>1.4598417368103023E-2</v>
      </c>
      <c r="AI24" t="s">
        <v>92</v>
      </c>
      <c r="AJ24" s="65">
        <f>AJ22-AJ21</f>
        <v>1.4347077817895071E-2</v>
      </c>
      <c r="AM24" t="s">
        <v>92</v>
      </c>
      <c r="AN24" s="65">
        <f>AN22-AN21</f>
        <v>1.4677268722219167E-2</v>
      </c>
      <c r="AQ24" t="s">
        <v>92</v>
      </c>
      <c r="AR24" s="65">
        <f>AR22-AR21</f>
        <v>1.5052934352814684E-2</v>
      </c>
      <c r="AU24" t="s">
        <v>92</v>
      </c>
      <c r="AV24" s="65">
        <f>AV22-AV21</f>
        <v>1.5229700050563538E-2</v>
      </c>
    </row>
    <row r="25" spans="1:48" x14ac:dyDescent="0.25">
      <c r="G25" t="s">
        <v>93</v>
      </c>
      <c r="H25" s="65">
        <f>H21-H23</f>
        <v>1.371794475921484E-2</v>
      </c>
      <c r="K25" t="s">
        <v>93</v>
      </c>
      <c r="L25" s="65">
        <f>L21-L23</f>
        <v>1.5216395927842505E-2</v>
      </c>
      <c r="O25" t="s">
        <v>93</v>
      </c>
      <c r="P25" s="65">
        <f>P21-P23</f>
        <v>1.6119824529352719E-2</v>
      </c>
      <c r="S25" t="s">
        <v>93</v>
      </c>
      <c r="T25" s="65">
        <f>T21-T23</f>
        <v>1.3963201079542797E-2</v>
      </c>
      <c r="W25" t="s">
        <v>93</v>
      </c>
      <c r="X25" s="65">
        <f>X21-X23</f>
        <v>1.3115387337940848E-2</v>
      </c>
      <c r="AA25" t="s">
        <v>93</v>
      </c>
      <c r="AB25" s="65">
        <f>AB21-AB23</f>
        <v>1.2749522518096315E-2</v>
      </c>
      <c r="AE25" t="s">
        <v>93</v>
      </c>
      <c r="AF25" s="65">
        <f>AF21-AF23</f>
        <v>1.4814692327674892E-2</v>
      </c>
      <c r="AI25" t="s">
        <v>93</v>
      </c>
      <c r="AJ25" s="65">
        <f>AJ21-AJ23</f>
        <v>1.455591631635525E-2</v>
      </c>
      <c r="AM25" t="s">
        <v>93</v>
      </c>
      <c r="AN25" s="65">
        <f>AN21-AN23</f>
        <v>1.4895903889798695E-2</v>
      </c>
      <c r="AQ25" t="s">
        <v>93</v>
      </c>
      <c r="AR25" s="65">
        <f>AR21-AR23</f>
        <v>1.5282992648297036E-2</v>
      </c>
      <c r="AU25" t="s">
        <v>93</v>
      </c>
      <c r="AV25" s="65">
        <f>AV21-AV23</f>
        <v>1.5465235572480376E-2</v>
      </c>
    </row>
    <row r="26" spans="1:48" x14ac:dyDescent="0.25">
      <c r="G26" t="s">
        <v>94</v>
      </c>
      <c r="H26" s="66">
        <f>AVERAGE(H24:H25)</f>
        <v>1.362512560714349E-2</v>
      </c>
      <c r="K26" t="s">
        <v>94</v>
      </c>
      <c r="L26" s="66">
        <f>AVERAGE(L24:L25)</f>
        <v>1.5102359629478486E-2</v>
      </c>
      <c r="O26" t="s">
        <v>94</v>
      </c>
      <c r="P26" s="66">
        <f>AVERAGE(P24:P25)</f>
        <v>1.5991958609263272E-2</v>
      </c>
      <c r="S26" t="s">
        <v>94</v>
      </c>
      <c r="T26" s="66">
        <f>AVERAGE(T24:T25)</f>
        <v>1.3867056532403846E-2</v>
      </c>
      <c r="W26" t="s">
        <v>94</v>
      </c>
      <c r="X26" s="66">
        <f>AVERAGE(X24:X25)</f>
        <v>1.3030492868131821E-2</v>
      </c>
      <c r="AA26" t="s">
        <v>94</v>
      </c>
      <c r="AB26" s="66">
        <f>AVERAGE(AB24:AB25)</f>
        <v>1.2669269470511606E-2</v>
      </c>
      <c r="AE26" t="s">
        <v>94</v>
      </c>
      <c r="AF26" s="66">
        <f>AVERAGE(AF24:AF25)</f>
        <v>1.4706554847888957E-2</v>
      </c>
      <c r="AI26" t="s">
        <v>94</v>
      </c>
      <c r="AJ26" s="66">
        <f>AVERAGE(AJ24:AJ25)</f>
        <v>1.445149706712516E-2</v>
      </c>
      <c r="AM26" t="s">
        <v>94</v>
      </c>
      <c r="AN26" s="66">
        <f>AVERAGE(AN24:AN25)</f>
        <v>1.4786586306008931E-2</v>
      </c>
      <c r="AQ26" t="s">
        <v>94</v>
      </c>
      <c r="AR26" s="66">
        <f>AVERAGE(AR24:AR25)</f>
        <v>1.516796350055586E-2</v>
      </c>
      <c r="AU26" t="s">
        <v>94</v>
      </c>
      <c r="AV26" s="66">
        <f>AVERAGE(AV24:AV25)</f>
        <v>1.5347467811521957E-2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F1" sqref="F1"/>
    </sheetView>
  </sheetViews>
  <sheetFormatPr defaultColWidth="11.42578125" defaultRowHeight="15" x14ac:dyDescent="0.25"/>
  <sheetData>
    <row r="1" spans="1:16" ht="27.75" thickTop="1" thickBot="1" x14ac:dyDescent="0.3">
      <c r="B1" s="58" t="s">
        <v>73</v>
      </c>
      <c r="C1" s="58" t="s">
        <v>74</v>
      </c>
      <c r="D1" s="58" t="s">
        <v>75</v>
      </c>
      <c r="E1" s="67" t="s">
        <v>61</v>
      </c>
      <c r="F1" s="67" t="s">
        <v>60</v>
      </c>
      <c r="G1" s="60">
        <f>LN(G2)</f>
        <v>0.45983940355260022</v>
      </c>
      <c r="H1" s="61">
        <f>G4</f>
        <v>1</v>
      </c>
      <c r="I1" s="56" t="s">
        <v>61</v>
      </c>
      <c r="J1" s="56" t="s">
        <v>60</v>
      </c>
      <c r="K1" s="62">
        <f>LN(K2)</f>
        <v>0</v>
      </c>
      <c r="L1" s="63">
        <f>K4</f>
        <v>1</v>
      </c>
      <c r="M1" s="56" t="s">
        <v>61</v>
      </c>
      <c r="N1" s="56" t="s">
        <v>60</v>
      </c>
      <c r="O1" s="62">
        <f>LN(O2)</f>
        <v>0</v>
      </c>
      <c r="P1" s="63">
        <f>O4</f>
        <v>1</v>
      </c>
    </row>
    <row r="2" spans="1:16" ht="15.75" thickTop="1" x14ac:dyDescent="0.25">
      <c r="B2">
        <v>0</v>
      </c>
      <c r="C2" s="64">
        <v>1</v>
      </c>
      <c r="D2" t="e">
        <v>#NUM!</v>
      </c>
      <c r="E2" s="56">
        <v>1976</v>
      </c>
      <c r="F2" s="57">
        <v>12000</v>
      </c>
      <c r="G2">
        <f t="array" ref="G2:H6">LOGEST(F2:F3,E2:E3,TRUE, TRUE)</f>
        <v>1.5838196087665792</v>
      </c>
      <c r="H2">
        <v>0</v>
      </c>
      <c r="I2" s="56">
        <v>1983</v>
      </c>
      <c r="J2" s="57">
        <v>300000</v>
      </c>
      <c r="K2">
        <f t="array" ref="K2:L6">LOGEST(J2:J2,I2:I2,TRUE, TRUE)</f>
        <v>1</v>
      </c>
      <c r="L2">
        <v>299999.99999999988</v>
      </c>
      <c r="M2" s="56">
        <v>1976</v>
      </c>
      <c r="N2" s="57">
        <v>12000</v>
      </c>
      <c r="O2">
        <f t="array" ref="O2:P6">LOGEST(N2:N2,M2:M2,TRUE, TRUE)</f>
        <v>1</v>
      </c>
      <c r="P2">
        <v>11999.999999999993</v>
      </c>
    </row>
    <row r="3" spans="1:16" x14ac:dyDescent="0.25">
      <c r="B3">
        <v>0</v>
      </c>
      <c r="C3" s="64">
        <v>1</v>
      </c>
      <c r="D3" t="e">
        <v>#NUM!</v>
      </c>
      <c r="E3" s="56">
        <v>1983</v>
      </c>
      <c r="F3" s="57">
        <v>300000</v>
      </c>
      <c r="G3">
        <v>0</v>
      </c>
      <c r="H3">
        <v>0</v>
      </c>
      <c r="K3">
        <v>0</v>
      </c>
      <c r="L3">
        <v>0</v>
      </c>
      <c r="O3">
        <v>0</v>
      </c>
      <c r="P3">
        <v>0</v>
      </c>
    </row>
    <row r="4" spans="1:16" ht="15.75" thickBot="1" x14ac:dyDescent="0.3">
      <c r="A4" t="s">
        <v>95</v>
      </c>
      <c r="B4" s="58">
        <f>AVERAGE(B2:B3)</f>
        <v>0</v>
      </c>
      <c r="C4" s="58">
        <f>AVERAGE(C2:C3)</f>
        <v>1</v>
      </c>
      <c r="D4" s="58" t="e">
        <f>AVERAGE(D2:D3)</f>
        <v>#NUM!</v>
      </c>
      <c r="E4" s="58">
        <f>AVERAGE(E2:E3)</f>
        <v>1979.5</v>
      </c>
      <c r="F4" s="58">
        <f>AVERAGE(F2:F3)</f>
        <v>156000</v>
      </c>
      <c r="G4">
        <v>1</v>
      </c>
      <c r="H4">
        <v>0</v>
      </c>
      <c r="K4">
        <v>1</v>
      </c>
      <c r="L4">
        <v>0</v>
      </c>
      <c r="O4">
        <v>1</v>
      </c>
      <c r="P4">
        <v>0</v>
      </c>
    </row>
    <row r="5" spans="1:16" ht="17.25" thickTop="1" thickBot="1" x14ac:dyDescent="0.3">
      <c r="A5" t="s">
        <v>96</v>
      </c>
      <c r="B5" s="58">
        <f>STDEV(B2:B3)</f>
        <v>0</v>
      </c>
      <c r="C5" s="58">
        <f>STDEV(C2:C3)</f>
        <v>0</v>
      </c>
      <c r="D5" s="58" t="e">
        <f>STDEV(D2:D3)</f>
        <v>#NUM!</v>
      </c>
      <c r="E5" s="58">
        <f>STDEV(E2:E3)</f>
        <v>4.9497474683058327</v>
      </c>
      <c r="F5" s="58">
        <f>STDEV(F2:F3)</f>
        <v>203646.75298172567</v>
      </c>
      <c r="G5" t="e">
        <v>#NUM!</v>
      </c>
      <c r="H5">
        <v>0</v>
      </c>
      <c r="K5" s="61" t="e">
        <v>#NUM!</v>
      </c>
      <c r="L5">
        <v>0</v>
      </c>
      <c r="O5" s="61" t="e">
        <v>#NUM!</v>
      </c>
      <c r="P5">
        <v>0</v>
      </c>
    </row>
    <row r="6" spans="1:16" ht="15.75" thickTop="1" x14ac:dyDescent="0.25">
      <c r="A6" t="s">
        <v>97</v>
      </c>
      <c r="B6" s="58">
        <f>MIN(B2:B3)</f>
        <v>0</v>
      </c>
      <c r="C6" s="58">
        <f>MIN(C2:C3)</f>
        <v>1</v>
      </c>
      <c r="D6" s="58" t="e">
        <f>MIN(D2:D3)</f>
        <v>#NUM!</v>
      </c>
      <c r="E6" s="58">
        <f>MIN(E2:E3)</f>
        <v>1976</v>
      </c>
      <c r="F6" s="58">
        <f>MIN(F2:F3)</f>
        <v>12000</v>
      </c>
      <c r="G6">
        <v>5.1805807879604711</v>
      </c>
      <c r="H6">
        <v>0</v>
      </c>
      <c r="K6">
        <v>0</v>
      </c>
      <c r="L6">
        <v>0</v>
      </c>
      <c r="O6">
        <v>0</v>
      </c>
      <c r="P6">
        <v>0</v>
      </c>
    </row>
    <row r="7" spans="1:16" x14ac:dyDescent="0.25">
      <c r="A7" t="s">
        <v>98</v>
      </c>
      <c r="B7" s="58">
        <f>MAX(B2:B3)</f>
        <v>0</v>
      </c>
      <c r="C7" s="58">
        <f>MAX(C2:C3)</f>
        <v>1</v>
      </c>
      <c r="D7" s="58" t="e">
        <f>MAX(D2:D3)</f>
        <v>#NUM!</v>
      </c>
      <c r="E7" s="58">
        <f>MAX(E2:E3)</f>
        <v>1983</v>
      </c>
      <c r="F7" s="58">
        <f>MAX(F2:F3)</f>
        <v>300000</v>
      </c>
      <c r="G7" t="s">
        <v>76</v>
      </c>
      <c r="H7" t="e">
        <f>TINV(0.0455,H5)</f>
        <v>#NUM!</v>
      </c>
      <c r="K7" t="s">
        <v>76</v>
      </c>
      <c r="L7" t="e">
        <f>TINV(0.0455,L5)</f>
        <v>#NUM!</v>
      </c>
    </row>
    <row r="8" spans="1:16" x14ac:dyDescent="0.25">
      <c r="A8" t="s">
        <v>99</v>
      </c>
      <c r="B8" s="58">
        <f>ABS(B7-B6)</f>
        <v>0</v>
      </c>
      <c r="C8" s="58">
        <f>ABS(C7-C6)</f>
        <v>0</v>
      </c>
      <c r="D8" s="58" t="e">
        <f>ABS(D7-D6)</f>
        <v>#NUM!</v>
      </c>
      <c r="E8" s="58">
        <f>ABS(E7-E6)</f>
        <v>7</v>
      </c>
      <c r="F8" s="58">
        <f>ABS(F7-F6)</f>
        <v>288000</v>
      </c>
      <c r="G8" t="s">
        <v>77</v>
      </c>
      <c r="H8" t="e">
        <f>H7*G3</f>
        <v>#NUM!</v>
      </c>
      <c r="K8" t="s">
        <v>77</v>
      </c>
      <c r="L8" t="e">
        <f>L7*K3</f>
        <v>#NUM!</v>
      </c>
    </row>
    <row r="9" spans="1:16" x14ac:dyDescent="0.25">
      <c r="A9" t="s">
        <v>100</v>
      </c>
      <c r="B9" s="58">
        <f>COUNT(B2:B3)</f>
        <v>2</v>
      </c>
      <c r="G9" t="s">
        <v>78</v>
      </c>
      <c r="H9" t="e">
        <f>G2+H8</f>
        <v>#NUM!</v>
      </c>
      <c r="K9" t="s">
        <v>78</v>
      </c>
      <c r="L9" t="e">
        <f>K2+L8</f>
        <v>#NUM!</v>
      </c>
    </row>
    <row r="10" spans="1:16" x14ac:dyDescent="0.25">
      <c r="G10" t="s">
        <v>79</v>
      </c>
      <c r="H10" t="e">
        <f>G2-H8</f>
        <v>#NUM!</v>
      </c>
      <c r="K10" t="s">
        <v>79</v>
      </c>
      <c r="L10" t="e">
        <f>K2-L8</f>
        <v>#NUM!</v>
      </c>
    </row>
    <row r="11" spans="1:16" x14ac:dyDescent="0.25">
      <c r="G11" t="s">
        <v>80</v>
      </c>
      <c r="H11" s="65">
        <f>LN(G2)</f>
        <v>0.45983940355260022</v>
      </c>
      <c r="K11" t="s">
        <v>80</v>
      </c>
      <c r="L11" s="65">
        <f>LN(K2)</f>
        <v>0</v>
      </c>
    </row>
    <row r="12" spans="1:16" x14ac:dyDescent="0.25">
      <c r="G12" t="s">
        <v>81</v>
      </c>
      <c r="H12" s="65" t="e">
        <f>LN(H9)</f>
        <v>#NUM!</v>
      </c>
      <c r="K12" t="s">
        <v>81</v>
      </c>
      <c r="L12" s="65" t="e">
        <f>LN(L9)</f>
        <v>#NUM!</v>
      </c>
    </row>
    <row r="13" spans="1:16" x14ac:dyDescent="0.25">
      <c r="G13" t="s">
        <v>82</v>
      </c>
      <c r="H13" s="65" t="e">
        <f>LN(H10)</f>
        <v>#NUM!</v>
      </c>
      <c r="K13" t="s">
        <v>82</v>
      </c>
      <c r="L13" s="65" t="e">
        <f>LN(L10)</f>
        <v>#NUM!</v>
      </c>
    </row>
    <row r="14" spans="1:16" x14ac:dyDescent="0.25">
      <c r="G14" t="s">
        <v>83</v>
      </c>
      <c r="H14" s="65" t="e">
        <f>H12-H11</f>
        <v>#NUM!</v>
      </c>
      <c r="K14" t="s">
        <v>83</v>
      </c>
      <c r="L14" s="65" t="e">
        <f>L12-L11</f>
        <v>#NUM!</v>
      </c>
    </row>
    <row r="15" spans="1:16" x14ac:dyDescent="0.25">
      <c r="G15" t="s">
        <v>84</v>
      </c>
      <c r="H15" s="65" t="e">
        <f>H11-H13</f>
        <v>#NUM!</v>
      </c>
      <c r="K15" t="s">
        <v>84</v>
      </c>
      <c r="L15" s="65" t="e">
        <f>L11-L13</f>
        <v>#NUM!</v>
      </c>
    </row>
    <row r="16" spans="1:16" x14ac:dyDescent="0.25">
      <c r="G16" t="s">
        <v>85</v>
      </c>
      <c r="H16" s="66" t="e">
        <f>AVERAGE(H14:H15)</f>
        <v>#NUM!</v>
      </c>
      <c r="K16" t="s">
        <v>85</v>
      </c>
      <c r="L16" s="66" t="e">
        <f>AVERAGE(L14:L15)</f>
        <v>#NUM!</v>
      </c>
    </row>
    <row r="17" spans="7:12" x14ac:dyDescent="0.25">
      <c r="G17" t="s">
        <v>86</v>
      </c>
      <c r="H17" t="e">
        <f>TINV(0.3173,H5)</f>
        <v>#NUM!</v>
      </c>
      <c r="K17" t="s">
        <v>86</v>
      </c>
      <c r="L17" t="e">
        <f>TINV(0.3173,L5)</f>
        <v>#NUM!</v>
      </c>
    </row>
    <row r="18" spans="7:12" x14ac:dyDescent="0.25">
      <c r="G18" t="s">
        <v>87</v>
      </c>
      <c r="H18" t="e">
        <f>H17*G3</f>
        <v>#NUM!</v>
      </c>
      <c r="K18" t="s">
        <v>87</v>
      </c>
      <c r="L18" t="e">
        <f>L17*K3</f>
        <v>#NUM!</v>
      </c>
    </row>
    <row r="19" spans="7:12" x14ac:dyDescent="0.25">
      <c r="G19" t="s">
        <v>88</v>
      </c>
      <c r="H19" t="e">
        <f>G2+H18</f>
        <v>#NUM!</v>
      </c>
      <c r="K19" t="s">
        <v>88</v>
      </c>
      <c r="L19" t="e">
        <f>K2+L18</f>
        <v>#NUM!</v>
      </c>
    </row>
    <row r="20" spans="7:12" x14ac:dyDescent="0.25">
      <c r="G20" t="s">
        <v>89</v>
      </c>
      <c r="H20" t="e">
        <f>G2-H18</f>
        <v>#NUM!</v>
      </c>
      <c r="K20" t="s">
        <v>89</v>
      </c>
      <c r="L20" t="e">
        <f>K2-L18</f>
        <v>#NUM!</v>
      </c>
    </row>
    <row r="21" spans="7:12" x14ac:dyDescent="0.25">
      <c r="G21" t="s">
        <v>80</v>
      </c>
      <c r="H21" s="65">
        <f>LN(G2)</f>
        <v>0.45983940355260022</v>
      </c>
      <c r="K21" t="s">
        <v>80</v>
      </c>
      <c r="L21" s="65">
        <f>LN(K2)</f>
        <v>0</v>
      </c>
    </row>
    <row r="22" spans="7:12" x14ac:dyDescent="0.25">
      <c r="G22" t="s">
        <v>90</v>
      </c>
      <c r="H22" s="65" t="e">
        <f>LN(H19)</f>
        <v>#NUM!</v>
      </c>
      <c r="K22" t="s">
        <v>90</v>
      </c>
      <c r="L22" s="65" t="e">
        <f>LN(L19)</f>
        <v>#NUM!</v>
      </c>
    </row>
    <row r="23" spans="7:12" x14ac:dyDescent="0.25">
      <c r="G23" t="s">
        <v>91</v>
      </c>
      <c r="H23" s="65" t="e">
        <f>LN(H20)</f>
        <v>#NUM!</v>
      </c>
      <c r="K23" t="s">
        <v>91</v>
      </c>
      <c r="L23" s="65" t="e">
        <f>LN(L20)</f>
        <v>#NUM!</v>
      </c>
    </row>
    <row r="24" spans="7:12" x14ac:dyDescent="0.25">
      <c r="G24" t="s">
        <v>92</v>
      </c>
      <c r="H24" s="65" t="e">
        <f>H22-H21</f>
        <v>#NUM!</v>
      </c>
      <c r="K24" t="s">
        <v>92</v>
      </c>
      <c r="L24" s="65" t="e">
        <f>L22-L21</f>
        <v>#NUM!</v>
      </c>
    </row>
    <row r="25" spans="7:12" x14ac:dyDescent="0.25">
      <c r="G25" t="s">
        <v>93</v>
      </c>
      <c r="H25" s="65" t="e">
        <f>H21-H23</f>
        <v>#NUM!</v>
      </c>
      <c r="K25" t="s">
        <v>93</v>
      </c>
      <c r="L25" s="65" t="e">
        <f>L21-L23</f>
        <v>#NUM!</v>
      </c>
    </row>
    <row r="26" spans="7:12" x14ac:dyDescent="0.25">
      <c r="G26" t="s">
        <v>94</v>
      </c>
      <c r="H26" s="66" t="e">
        <f>AVERAGE(H24:H25)</f>
        <v>#NUM!</v>
      </c>
      <c r="K26" t="s">
        <v>94</v>
      </c>
      <c r="L26" s="66" t="e">
        <f>AVERAGE(L24:L25)</f>
        <v>#NUM!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6"/>
  <sheetViews>
    <sheetView workbookViewId="0">
      <selection activeCell="F1" sqref="F1"/>
    </sheetView>
  </sheetViews>
  <sheetFormatPr defaultColWidth="11.42578125" defaultRowHeight="15" x14ac:dyDescent="0.25"/>
  <sheetData>
    <row r="1" spans="1:56" ht="27.75" thickTop="1" thickBot="1" x14ac:dyDescent="0.3">
      <c r="B1" s="58" t="s">
        <v>73</v>
      </c>
      <c r="C1" s="58" t="s">
        <v>74</v>
      </c>
      <c r="D1" s="58" t="s">
        <v>75</v>
      </c>
      <c r="E1" s="67" t="s">
        <v>61</v>
      </c>
      <c r="F1" s="67" t="s">
        <v>60</v>
      </c>
      <c r="G1" s="62">
        <f>LN(G2)</f>
        <v>0.13474124192829603</v>
      </c>
      <c r="H1" s="63">
        <f>G4</f>
        <v>0.90433218662277359</v>
      </c>
      <c r="I1" s="56" t="s">
        <v>61</v>
      </c>
      <c r="J1" s="56" t="s">
        <v>60</v>
      </c>
      <c r="K1" s="62">
        <f>LN(K2)</f>
        <v>0.12444280532599677</v>
      </c>
      <c r="L1" s="63">
        <f>K4</f>
        <v>0.88320228191724226</v>
      </c>
      <c r="M1" s="56" t="s">
        <v>61</v>
      </c>
      <c r="N1" s="56" t="s">
        <v>60</v>
      </c>
      <c r="O1" s="62">
        <f>LN(O2)</f>
        <v>0.13241819936336485</v>
      </c>
      <c r="P1" s="63">
        <f>O4</f>
        <v>0.88287019092832408</v>
      </c>
      <c r="Q1" s="56" t="s">
        <v>61</v>
      </c>
      <c r="R1" s="56" t="s">
        <v>60</v>
      </c>
      <c r="S1" s="62">
        <f>LN(S2)</f>
        <v>0.14266373444700223</v>
      </c>
      <c r="T1" s="63">
        <f>S4</f>
        <v>0.91888491711236675</v>
      </c>
      <c r="U1" s="56" t="s">
        <v>61</v>
      </c>
      <c r="V1" s="56" t="s">
        <v>60</v>
      </c>
      <c r="W1" s="62">
        <f>LN(W2)</f>
        <v>0.14285601536648726</v>
      </c>
      <c r="X1" s="63">
        <f>W4</f>
        <v>0.92779616395674425</v>
      </c>
      <c r="Y1" s="56" t="s">
        <v>61</v>
      </c>
      <c r="Z1" s="56" t="s">
        <v>60</v>
      </c>
      <c r="AA1" s="62">
        <f>LN(AA2)</f>
        <v>0.13432442141008105</v>
      </c>
      <c r="AB1" s="63">
        <f>AA4</f>
        <v>0.92314470223159073</v>
      </c>
      <c r="AC1" s="56" t="s">
        <v>61</v>
      </c>
      <c r="AD1" s="56" t="s">
        <v>60</v>
      </c>
      <c r="AE1" s="62">
        <f>LN(AE2)</f>
        <v>0.13495600326473597</v>
      </c>
      <c r="AF1" s="63">
        <f>AE4</f>
        <v>0.90321108686859397</v>
      </c>
      <c r="AG1" s="56" t="s">
        <v>61</v>
      </c>
      <c r="AH1" s="56" t="s">
        <v>60</v>
      </c>
      <c r="AI1" s="62">
        <f>LN(AI2)</f>
        <v>0.13640529417263667</v>
      </c>
      <c r="AJ1" s="63">
        <f>AI4</f>
        <v>0.90705250870982135</v>
      </c>
      <c r="AK1" s="56" t="s">
        <v>61</v>
      </c>
      <c r="AL1" s="56" t="s">
        <v>60</v>
      </c>
      <c r="AM1" s="62">
        <f>LN(AM2)</f>
        <v>0.13591168009639848</v>
      </c>
      <c r="AN1" s="63">
        <f>AM4</f>
        <v>0.90323197847263514</v>
      </c>
      <c r="AO1" s="56" t="s">
        <v>61</v>
      </c>
      <c r="AP1" s="56" t="s">
        <v>60</v>
      </c>
      <c r="AQ1" s="62">
        <f>LN(AQ2)</f>
        <v>0.13652905724892611</v>
      </c>
      <c r="AR1" s="63">
        <f>AQ4</f>
        <v>0.90493193482124168</v>
      </c>
      <c r="AS1" s="56" t="s">
        <v>61</v>
      </c>
      <c r="AT1" s="56" t="s">
        <v>60</v>
      </c>
      <c r="AU1" s="62">
        <f>LN(AU2)</f>
        <v>0.13491402703418678</v>
      </c>
      <c r="AV1" s="63">
        <f>AU4</f>
        <v>0.89851216733189332</v>
      </c>
      <c r="AW1" s="56" t="s">
        <v>61</v>
      </c>
      <c r="AX1" s="56" t="s">
        <v>60</v>
      </c>
      <c r="AY1" s="62">
        <f>LN(AY2)</f>
        <v>0.1329998195141408</v>
      </c>
      <c r="AZ1" s="63">
        <f>AY4</f>
        <v>0.89517785676120099</v>
      </c>
      <c r="BA1" s="56" t="s">
        <v>61</v>
      </c>
      <c r="BB1" s="56" t="s">
        <v>60</v>
      </c>
      <c r="BC1" s="62">
        <f>LN(BC2)</f>
        <v>0.12682551278122456</v>
      </c>
      <c r="BD1" s="63">
        <f>BC4</f>
        <v>0.90732127546222463</v>
      </c>
    </row>
    <row r="2" spans="1:56" ht="15.75" thickTop="1" x14ac:dyDescent="0.25">
      <c r="B2">
        <v>0.12444280532599677</v>
      </c>
      <c r="C2" s="64">
        <v>0.88320228191724226</v>
      </c>
      <c r="D2">
        <v>68.056299966605508</v>
      </c>
      <c r="E2" s="56">
        <v>1858</v>
      </c>
      <c r="F2" s="57">
        <v>5.5555600000000001E-5</v>
      </c>
      <c r="G2">
        <f t="array" ref="G2:H6">LOGEST(F2:F13,E2:E13,TRUE, TRUE)</f>
        <v>1.1442406645333503</v>
      </c>
      <c r="H2">
        <v>1.2489207303765383E-112</v>
      </c>
      <c r="I2" s="56">
        <v>1866</v>
      </c>
      <c r="J2" s="57">
        <v>1E-3</v>
      </c>
      <c r="K2">
        <f t="array" ref="K2:L6">LOGEST(J2:J12,I2:I12,TRUE, TRUE)</f>
        <v>1.1325172446532363</v>
      </c>
      <c r="L2">
        <v>7.2617758504939964E-104</v>
      </c>
      <c r="M2" s="56">
        <v>1858</v>
      </c>
      <c r="N2" s="57">
        <v>5.5555600000000001E-5</v>
      </c>
      <c r="O2">
        <f t="array" ref="O2:P6">LOGEST(N2:N12,M2:M12,TRUE, TRUE)</f>
        <v>1.1415856298384151</v>
      </c>
      <c r="P2">
        <v>1.1942753219179258E-110</v>
      </c>
      <c r="Q2" s="56">
        <v>1858</v>
      </c>
      <c r="R2" s="57">
        <v>5.5555600000000001E-5</v>
      </c>
      <c r="S2">
        <f t="array" ref="S2:T6">LOGEST(R2:R12,Q2:Q12,TRUE, TRUE)</f>
        <v>1.1533419072976554</v>
      </c>
      <c r="T2">
        <v>2.1210871841270739E-119</v>
      </c>
      <c r="U2" s="56">
        <v>1858</v>
      </c>
      <c r="V2" s="57">
        <v>5.5555600000000001E-5</v>
      </c>
      <c r="W2">
        <f t="array" ref="W2:X6">LOGEST(V2:V12,U2:U12,TRUE, TRUE)</f>
        <v>1.1535636942620886</v>
      </c>
      <c r="X2">
        <v>1.4032209500020087E-119</v>
      </c>
      <c r="Y2" s="56">
        <v>1858</v>
      </c>
      <c r="Z2" s="57">
        <v>5.5555600000000001E-5</v>
      </c>
      <c r="AA2">
        <f t="array" ref="AA2:AB6">LOGEST(Z2:Z12,Y2:Y12,TRUE, TRUE)</f>
        <v>1.1437638209325991</v>
      </c>
      <c r="AB2">
        <v>3.7029641894297788E-112</v>
      </c>
      <c r="AC2" s="56">
        <v>1858</v>
      </c>
      <c r="AD2" s="57">
        <v>5.5555600000000001E-5</v>
      </c>
      <c r="AE2">
        <f t="array" ref="AE2:AF6">LOGEST(AD2:AD12,AC2:AC12,TRUE, TRUE)</f>
        <v>1.1444864295771444</v>
      </c>
      <c r="AF2">
        <v>8.437040369665007E-113</v>
      </c>
      <c r="AG2" s="56">
        <v>1858</v>
      </c>
      <c r="AH2" s="57">
        <v>5.5555600000000001E-5</v>
      </c>
      <c r="AI2">
        <f t="array" ref="AI2:AJ6">LOGEST(AH2:AH12,AG2:AG12,TRUE, TRUE)</f>
        <v>1.146146325899527</v>
      </c>
      <c r="AJ2">
        <v>5.6879113151690364E-114</v>
      </c>
      <c r="AK2" s="56">
        <v>1858</v>
      </c>
      <c r="AL2" s="57">
        <v>5.5555600000000001E-5</v>
      </c>
      <c r="AM2">
        <f t="array" ref="AM2:AN6">LOGEST(AL2:AL12,AK2:AK12,TRUE, TRUE)</f>
        <v>1.1455807115487215</v>
      </c>
      <c r="AN2">
        <v>1.4065400611470713E-113</v>
      </c>
      <c r="AO2" s="56">
        <v>1858</v>
      </c>
      <c r="AP2" s="57">
        <v>5.5555600000000001E-5</v>
      </c>
      <c r="AQ2">
        <f t="array" ref="AQ2:AR6">LOGEST(AP2:AP12,AO2:AO12,TRUE, TRUE)</f>
        <v>1.1462881852729934</v>
      </c>
      <c r="AR2">
        <v>4.4148086036238486E-114</v>
      </c>
      <c r="AS2" s="56">
        <v>1858</v>
      </c>
      <c r="AT2" s="57">
        <v>5.5555600000000001E-5</v>
      </c>
      <c r="AU2">
        <f t="array" ref="AU2:AV6">LOGEST(AT2:AT12,AS2:AS12,TRUE, TRUE)</f>
        <v>1.1444383893591967</v>
      </c>
      <c r="AV2">
        <v>9.0291850510673485E-113</v>
      </c>
      <c r="AW2" s="56">
        <v>1858</v>
      </c>
      <c r="AX2" s="57">
        <v>5.5555600000000001E-5</v>
      </c>
      <c r="AY2">
        <f t="array" ref="AY2:AZ6">LOGEST(AX2:AX12,AW2:AW12,TRUE, TRUE)</f>
        <v>1.1422497921709405</v>
      </c>
      <c r="AZ2">
        <v>3.325661236799889E-111</v>
      </c>
      <c r="BA2" s="56">
        <v>1858</v>
      </c>
      <c r="BB2" s="57">
        <v>5.5555600000000001E-5</v>
      </c>
      <c r="BC2">
        <f t="array" ref="BC2:BD6">LOGEST(BB2:BB12,BA2:BA12,TRUE, TRUE)</f>
        <v>1.135218919307232</v>
      </c>
      <c r="BD2">
        <v>3.9539465291017217E-106</v>
      </c>
    </row>
    <row r="3" spans="1:56" x14ac:dyDescent="0.25">
      <c r="B3">
        <v>0.13241819936336485</v>
      </c>
      <c r="C3" s="64">
        <v>0.88287019092832408</v>
      </c>
      <c r="D3">
        <v>67.837826948839108</v>
      </c>
      <c r="E3" s="56">
        <v>1866</v>
      </c>
      <c r="F3" s="57">
        <v>1E-3</v>
      </c>
      <c r="G3">
        <v>1.385860369247276E-2</v>
      </c>
      <c r="H3">
        <v>26.769601236663593</v>
      </c>
      <c r="I3" s="56">
        <v>1874</v>
      </c>
      <c r="J3" s="57">
        <v>8.7999999999999995E-2</v>
      </c>
      <c r="K3">
        <v>1.5084663474205404E-2</v>
      </c>
      <c r="L3">
        <v>29.236757025929546</v>
      </c>
      <c r="M3" s="56">
        <v>1874</v>
      </c>
      <c r="N3" s="57">
        <v>8.7999999999999995E-2</v>
      </c>
      <c r="O3">
        <v>1.6077248115356369E-2</v>
      </c>
      <c r="P3">
        <v>31.149327346259895</v>
      </c>
      <c r="Q3" s="56">
        <v>1866</v>
      </c>
      <c r="R3" s="57">
        <v>1E-3</v>
      </c>
      <c r="S3">
        <v>1.4129037576336569E-2</v>
      </c>
      <c r="T3">
        <v>27.364791155165488</v>
      </c>
      <c r="U3" s="56">
        <v>1866</v>
      </c>
      <c r="V3" s="57">
        <v>1E-3</v>
      </c>
      <c r="W3">
        <v>1.3284069130691337E-2</v>
      </c>
      <c r="X3">
        <v>25.72125275626485</v>
      </c>
      <c r="Y3" s="56">
        <v>1866</v>
      </c>
      <c r="Z3" s="57">
        <v>1E-3</v>
      </c>
      <c r="AA3">
        <v>1.2919203457761338E-2</v>
      </c>
      <c r="AB3">
        <v>24.959284960768034</v>
      </c>
      <c r="AC3" s="56">
        <v>1866</v>
      </c>
      <c r="AD3" s="57">
        <v>1E-3</v>
      </c>
      <c r="AE3">
        <v>1.4726146951675243E-2</v>
      </c>
      <c r="AF3">
        <v>28.4192854785632</v>
      </c>
      <c r="AG3" s="56">
        <v>1866</v>
      </c>
      <c r="AH3" s="57">
        <v>1E-3</v>
      </c>
      <c r="AI3">
        <v>1.4555012862915852E-2</v>
      </c>
      <c r="AJ3">
        <v>28.07829654881823</v>
      </c>
      <c r="AK3" s="56">
        <v>1866</v>
      </c>
      <c r="AL3" s="57">
        <v>1E-3</v>
      </c>
      <c r="AM3">
        <v>1.482865648829316E-2</v>
      </c>
      <c r="AN3">
        <v>28.600704737920275</v>
      </c>
      <c r="AO3" s="56">
        <v>1866</v>
      </c>
      <c r="AP3" s="57">
        <v>1E-3</v>
      </c>
      <c r="AQ3">
        <v>1.4750719582743172E-2</v>
      </c>
      <c r="AR3">
        <v>28.447653178686135</v>
      </c>
      <c r="AS3" s="56">
        <v>1866</v>
      </c>
      <c r="AT3" s="57">
        <v>1E-3</v>
      </c>
      <c r="AU3">
        <v>1.5114050142202665E-2</v>
      </c>
      <c r="AV3">
        <v>29.141348517442577</v>
      </c>
      <c r="AW3" s="56">
        <v>1866</v>
      </c>
      <c r="AX3" s="57">
        <v>1E-3</v>
      </c>
      <c r="AY3">
        <v>1.5170561278811218E-2</v>
      </c>
      <c r="AZ3">
        <v>29.241838656674936</v>
      </c>
      <c r="BA3" s="56">
        <v>1866</v>
      </c>
      <c r="BB3" s="57">
        <v>1E-3</v>
      </c>
      <c r="BC3">
        <v>1.3511228820177926E-2</v>
      </c>
      <c r="BD3">
        <v>26.034580372904394</v>
      </c>
    </row>
    <row r="4" spans="1:56" ht="15.75" thickBot="1" x14ac:dyDescent="0.3">
      <c r="B4">
        <v>0.14266373444700223</v>
      </c>
      <c r="C4" s="64">
        <v>0.91888491711236675</v>
      </c>
      <c r="D4">
        <v>101.95347103901118</v>
      </c>
      <c r="E4" s="56">
        <v>1874</v>
      </c>
      <c r="F4" s="57">
        <v>8.7999999999999995E-2</v>
      </c>
      <c r="G4">
        <v>0.90433218662277359</v>
      </c>
      <c r="H4">
        <v>2.1924169418135397</v>
      </c>
      <c r="I4" s="56">
        <v>1880</v>
      </c>
      <c r="J4" s="57">
        <v>0.32500000000000001</v>
      </c>
      <c r="K4">
        <v>0.88320228191724226</v>
      </c>
      <c r="L4">
        <v>2.0902021809125171</v>
      </c>
      <c r="M4" s="56">
        <v>1880</v>
      </c>
      <c r="N4" s="57">
        <v>0.32500000000000001</v>
      </c>
      <c r="O4">
        <v>0.88287019092832408</v>
      </c>
      <c r="P4">
        <v>2.2966279998035093</v>
      </c>
      <c r="Q4" s="56">
        <v>1880</v>
      </c>
      <c r="R4" s="57">
        <v>0.32500000000000001</v>
      </c>
      <c r="S4">
        <v>0.91888491711236675</v>
      </c>
      <c r="T4">
        <v>2.0703828813896181</v>
      </c>
      <c r="U4" s="56">
        <v>1874</v>
      </c>
      <c r="V4" s="57">
        <v>8.7999999999999995E-2</v>
      </c>
      <c r="W4">
        <v>0.92779616395674425</v>
      </c>
      <c r="X4">
        <v>1.9783980621237398</v>
      </c>
      <c r="Y4" s="56">
        <v>1874</v>
      </c>
      <c r="Z4" s="57">
        <v>8.7999999999999995E-2</v>
      </c>
      <c r="AA4">
        <v>0.92314470223159073</v>
      </c>
      <c r="AB4">
        <v>2.0433812620753433</v>
      </c>
      <c r="AC4" s="56">
        <v>1874</v>
      </c>
      <c r="AD4" s="57">
        <v>8.7999999999999995E-2</v>
      </c>
      <c r="AE4">
        <v>0.90321108686859397</v>
      </c>
      <c r="AF4">
        <v>2.3094327468016291</v>
      </c>
      <c r="AG4" s="56">
        <v>1874</v>
      </c>
      <c r="AH4" s="57">
        <v>8.7999999999999995E-2</v>
      </c>
      <c r="AI4">
        <v>0.90705250870982135</v>
      </c>
      <c r="AJ4">
        <v>2.2631396281308205</v>
      </c>
      <c r="AK4" s="56">
        <v>1874</v>
      </c>
      <c r="AL4" s="57">
        <v>8.7999999999999995E-2</v>
      </c>
      <c r="AM4">
        <v>0.90323197847263514</v>
      </c>
      <c r="AN4">
        <v>2.2932044474530899</v>
      </c>
      <c r="AO4" s="56">
        <v>1874</v>
      </c>
      <c r="AP4" s="57">
        <v>8.7999999999999995E-2</v>
      </c>
      <c r="AQ4">
        <v>0.90493193482124168</v>
      </c>
      <c r="AR4">
        <v>2.2742911834190802</v>
      </c>
      <c r="AS4" s="56">
        <v>1874</v>
      </c>
      <c r="AT4" s="57">
        <v>8.7999999999999995E-2</v>
      </c>
      <c r="AU4">
        <v>0.89851216733189332</v>
      </c>
      <c r="AV4">
        <v>2.3107562421618346</v>
      </c>
      <c r="AW4" s="56">
        <v>1874</v>
      </c>
      <c r="AX4" s="57">
        <v>8.7999999999999995E-2</v>
      </c>
      <c r="AY4">
        <v>0.89517785676120099</v>
      </c>
      <c r="AZ4">
        <v>2.2920102502149415</v>
      </c>
      <c r="BA4" s="56">
        <v>1874</v>
      </c>
      <c r="BB4" s="57">
        <v>8.7999999999999995E-2</v>
      </c>
      <c r="BC4">
        <v>0.90732127546222463</v>
      </c>
      <c r="BD4">
        <v>2.0079770545949995</v>
      </c>
    </row>
    <row r="5" spans="1:56" ht="17.25" thickTop="1" thickBot="1" x14ac:dyDescent="0.3">
      <c r="B5">
        <v>0.14285601536648726</v>
      </c>
      <c r="C5" s="64">
        <v>0.92779616395674425</v>
      </c>
      <c r="D5">
        <v>115.64711701201436</v>
      </c>
      <c r="E5" s="56">
        <v>1880</v>
      </c>
      <c r="F5" s="57">
        <v>0.32500000000000001</v>
      </c>
      <c r="G5">
        <v>94.528363793255537</v>
      </c>
      <c r="H5">
        <v>10</v>
      </c>
      <c r="I5" s="56">
        <v>1928</v>
      </c>
      <c r="J5" s="57">
        <v>0.373</v>
      </c>
      <c r="K5" s="61">
        <v>68.056299966605508</v>
      </c>
      <c r="L5">
        <v>9</v>
      </c>
      <c r="M5" s="56">
        <v>1928</v>
      </c>
      <c r="N5" s="57">
        <v>0.373</v>
      </c>
      <c r="O5" s="61">
        <v>67.837826948839108</v>
      </c>
      <c r="P5">
        <v>9</v>
      </c>
      <c r="Q5" s="56">
        <v>1928</v>
      </c>
      <c r="R5" s="57">
        <v>0.373</v>
      </c>
      <c r="S5" s="61">
        <v>101.95347103901118</v>
      </c>
      <c r="T5">
        <v>9</v>
      </c>
      <c r="U5" s="56">
        <v>1928</v>
      </c>
      <c r="V5" s="57">
        <v>0.373</v>
      </c>
      <c r="W5" s="61">
        <v>115.64711701201436</v>
      </c>
      <c r="X5">
        <v>9</v>
      </c>
      <c r="Y5" s="56">
        <v>1880</v>
      </c>
      <c r="Z5" s="57">
        <v>0.32500000000000001</v>
      </c>
      <c r="AA5" s="61">
        <v>108.10318301179461</v>
      </c>
      <c r="AB5">
        <v>9</v>
      </c>
      <c r="AC5" s="56">
        <v>1880</v>
      </c>
      <c r="AD5" s="57">
        <v>0.32500000000000001</v>
      </c>
      <c r="AE5" s="61">
        <v>83.985856631958427</v>
      </c>
      <c r="AF5">
        <v>9</v>
      </c>
      <c r="AG5" s="56">
        <v>1880</v>
      </c>
      <c r="AH5" s="57">
        <v>0.32500000000000001</v>
      </c>
      <c r="AI5" s="61">
        <v>87.828864072321537</v>
      </c>
      <c r="AJ5">
        <v>9</v>
      </c>
      <c r="AK5" s="56">
        <v>1880</v>
      </c>
      <c r="AL5" s="57">
        <v>0.32500000000000001</v>
      </c>
      <c r="AM5" s="61">
        <v>84.005931690511076</v>
      </c>
      <c r="AN5">
        <v>9</v>
      </c>
      <c r="AO5" s="56">
        <v>1880</v>
      </c>
      <c r="AP5" s="57">
        <v>0.32500000000000001</v>
      </c>
      <c r="AQ5" s="61">
        <v>85.669014069836521</v>
      </c>
      <c r="AR5">
        <v>9</v>
      </c>
      <c r="AS5" s="56">
        <v>1880</v>
      </c>
      <c r="AT5" s="57">
        <v>0.32500000000000001</v>
      </c>
      <c r="AU5" s="61">
        <v>79.680581340548358</v>
      </c>
      <c r="AV5">
        <v>9</v>
      </c>
      <c r="AW5" s="56">
        <v>1880</v>
      </c>
      <c r="AX5" s="57">
        <v>0.32500000000000001</v>
      </c>
      <c r="AY5" s="61">
        <v>76.859721256574403</v>
      </c>
      <c r="AZ5">
        <v>9</v>
      </c>
      <c r="BA5" s="56">
        <v>1880</v>
      </c>
      <c r="BB5" s="57">
        <v>0.32500000000000001</v>
      </c>
      <c r="BC5" s="61">
        <v>88.109666160022002</v>
      </c>
      <c r="BD5">
        <v>9</v>
      </c>
    </row>
    <row r="6" spans="1:56" ht="15.75" thickTop="1" x14ac:dyDescent="0.25">
      <c r="B6">
        <v>0.13432442141008105</v>
      </c>
      <c r="C6" s="64">
        <v>0.92314470223159073</v>
      </c>
      <c r="D6">
        <v>108.10318301179461</v>
      </c>
      <c r="E6" s="56">
        <v>1928</v>
      </c>
      <c r="F6" s="57">
        <v>0.373</v>
      </c>
      <c r="G6">
        <v>454.36873443742979</v>
      </c>
      <c r="H6">
        <v>48.066920467510343</v>
      </c>
      <c r="I6" s="56">
        <v>1951</v>
      </c>
      <c r="J6" s="57">
        <v>144</v>
      </c>
      <c r="K6">
        <v>297.33424214866369</v>
      </c>
      <c r="L6">
        <v>39.32050641382299</v>
      </c>
      <c r="M6" s="56">
        <v>1951</v>
      </c>
      <c r="N6" s="57">
        <v>144</v>
      </c>
      <c r="O6">
        <v>357.81062973890636</v>
      </c>
      <c r="P6">
        <v>47.470501525333212</v>
      </c>
      <c r="Q6" s="56">
        <v>1951</v>
      </c>
      <c r="R6" s="57">
        <v>144</v>
      </c>
      <c r="S6">
        <v>437.02205240005486</v>
      </c>
      <c r="T6">
        <v>38.578367479960605</v>
      </c>
      <c r="U6" s="56">
        <v>1951</v>
      </c>
      <c r="V6" s="57">
        <v>144</v>
      </c>
      <c r="W6">
        <v>452.64962669989984</v>
      </c>
      <c r="X6">
        <v>35.226530029934722</v>
      </c>
      <c r="Y6" s="56">
        <v>1951</v>
      </c>
      <c r="Z6" s="57">
        <v>144</v>
      </c>
      <c r="AA6">
        <v>451.37478514555897</v>
      </c>
      <c r="AB6">
        <v>37.578662839805602</v>
      </c>
      <c r="AC6" s="56">
        <v>1928</v>
      </c>
      <c r="AD6" s="57">
        <v>0.373</v>
      </c>
      <c r="AE6">
        <v>447.93685404288152</v>
      </c>
      <c r="AF6">
        <v>48.001316507997458</v>
      </c>
      <c r="AG6" s="56">
        <v>1928</v>
      </c>
      <c r="AH6" s="57">
        <v>0.373</v>
      </c>
      <c r="AI6">
        <v>449.84196176313401</v>
      </c>
      <c r="AJ6">
        <v>46.096208787744963</v>
      </c>
      <c r="AK6" s="56">
        <v>1928</v>
      </c>
      <c r="AL6" s="57">
        <v>0.373</v>
      </c>
      <c r="AM6">
        <v>441.76927107156428</v>
      </c>
      <c r="AN6">
        <v>47.329079740367675</v>
      </c>
      <c r="AO6" s="56">
        <v>1928</v>
      </c>
      <c r="AP6" s="57">
        <v>0.373</v>
      </c>
      <c r="AQ6">
        <v>443.1144415268256</v>
      </c>
      <c r="AR6">
        <v>46.551603482799841</v>
      </c>
      <c r="AS6" s="56">
        <v>1928</v>
      </c>
      <c r="AT6" s="57">
        <v>0.373</v>
      </c>
      <c r="AU6">
        <v>425.46198676651267</v>
      </c>
      <c r="AV6">
        <v>48.056349696208954</v>
      </c>
      <c r="AW6" s="56">
        <v>1928</v>
      </c>
      <c r="AX6" s="57">
        <v>0.373</v>
      </c>
      <c r="AY6">
        <v>403.76801814186479</v>
      </c>
      <c r="AZ6">
        <v>47.279798883813235</v>
      </c>
      <c r="BA6" s="56">
        <v>1928</v>
      </c>
      <c r="BB6" s="57">
        <v>0.373</v>
      </c>
      <c r="BC6">
        <v>355.25569382694238</v>
      </c>
      <c r="BD6">
        <v>36.287746666020084</v>
      </c>
    </row>
    <row r="7" spans="1:56" x14ac:dyDescent="0.25">
      <c r="B7">
        <v>0.13495600326473597</v>
      </c>
      <c r="C7" s="64">
        <v>0.90321108686859397</v>
      </c>
      <c r="D7">
        <v>83.985856631958427</v>
      </c>
      <c r="E7" s="56">
        <v>1951</v>
      </c>
      <c r="F7" s="57">
        <v>144</v>
      </c>
      <c r="G7" t="s">
        <v>76</v>
      </c>
      <c r="H7">
        <f>TINV(0.0455,H5)</f>
        <v>2.2836816132996423</v>
      </c>
      <c r="I7" s="56">
        <v>1959</v>
      </c>
      <c r="J7" s="57">
        <v>144</v>
      </c>
      <c r="K7" t="s">
        <v>76</v>
      </c>
      <c r="L7">
        <f>TINV(0.0455,L5)</f>
        <v>2.3198094410224317</v>
      </c>
      <c r="M7" s="56">
        <v>1959</v>
      </c>
      <c r="N7" s="57">
        <v>144</v>
      </c>
      <c r="O7" t="s">
        <v>76</v>
      </c>
      <c r="P7">
        <f>TINV(0.0455,P5)</f>
        <v>2.3198094410224317</v>
      </c>
      <c r="Q7" s="56">
        <v>1959</v>
      </c>
      <c r="R7" s="57">
        <v>144</v>
      </c>
      <c r="S7" t="s">
        <v>76</v>
      </c>
      <c r="T7">
        <f>TINV(0.0455,T5)</f>
        <v>2.3198094410224317</v>
      </c>
      <c r="U7" s="56">
        <v>1959</v>
      </c>
      <c r="V7" s="57">
        <v>144</v>
      </c>
      <c r="W7" t="s">
        <v>76</v>
      </c>
      <c r="X7">
        <f>TINV(0.0455,X5)</f>
        <v>2.3198094410224317</v>
      </c>
      <c r="Y7" s="56">
        <v>1959</v>
      </c>
      <c r="Z7" s="57">
        <v>144</v>
      </c>
      <c r="AA7" t="s">
        <v>76</v>
      </c>
      <c r="AB7">
        <f>TINV(0.0455,AB5)</f>
        <v>2.3198094410224317</v>
      </c>
      <c r="AC7" s="56">
        <v>1959</v>
      </c>
      <c r="AD7" s="57">
        <v>144</v>
      </c>
      <c r="AE7" t="s">
        <v>76</v>
      </c>
      <c r="AF7">
        <f>TINV(0.0455,AF5)</f>
        <v>2.3198094410224317</v>
      </c>
      <c r="AG7" s="56">
        <v>1951</v>
      </c>
      <c r="AH7" s="57">
        <v>144</v>
      </c>
      <c r="AI7" t="s">
        <v>76</v>
      </c>
      <c r="AJ7">
        <f>TINV(0.0455,AJ5)</f>
        <v>2.3198094410224317</v>
      </c>
      <c r="AK7" s="56">
        <v>1951</v>
      </c>
      <c r="AL7" s="57">
        <v>144</v>
      </c>
      <c r="AM7" t="s">
        <v>76</v>
      </c>
      <c r="AN7">
        <f>TINV(0.0455,AN5)</f>
        <v>2.3198094410224317</v>
      </c>
      <c r="AO7" s="56">
        <v>1951</v>
      </c>
      <c r="AP7" s="57">
        <v>144</v>
      </c>
      <c r="AQ7" t="s">
        <v>76</v>
      </c>
      <c r="AR7">
        <f>TINV(0.0455,AR5)</f>
        <v>2.3198094410224317</v>
      </c>
      <c r="AS7" s="56">
        <v>1951</v>
      </c>
      <c r="AT7" s="57">
        <v>144</v>
      </c>
      <c r="AU7" t="s">
        <v>76</v>
      </c>
      <c r="AV7">
        <f>TINV(0.0455,AV5)</f>
        <v>2.3198094410224317</v>
      </c>
      <c r="AW7" s="56">
        <v>1951</v>
      </c>
      <c r="AX7" s="57">
        <v>144</v>
      </c>
      <c r="AY7" t="s">
        <v>76</v>
      </c>
      <c r="AZ7">
        <f>TINV(0.0455,AZ5)</f>
        <v>2.3198094410224317</v>
      </c>
      <c r="BA7" s="56">
        <v>1951</v>
      </c>
      <c r="BB7" s="57">
        <v>144</v>
      </c>
    </row>
    <row r="8" spans="1:56" x14ac:dyDescent="0.25">
      <c r="B8">
        <v>0.13640529417263667</v>
      </c>
      <c r="C8" s="64">
        <v>0.90705250870982135</v>
      </c>
      <c r="D8">
        <v>87.828864072321537</v>
      </c>
      <c r="E8" s="56">
        <v>1959</v>
      </c>
      <c r="F8" s="57">
        <v>144</v>
      </c>
      <c r="G8" t="s">
        <v>77</v>
      </c>
      <c r="H8">
        <f>H7*G3</f>
        <v>3.1648638438506571E-2</v>
      </c>
      <c r="I8" s="56">
        <v>1963</v>
      </c>
      <c r="J8" s="57">
        <v>414</v>
      </c>
      <c r="K8" t="s">
        <v>77</v>
      </c>
      <c r="L8">
        <f>L7*K3</f>
        <v>3.4993544742107932E-2</v>
      </c>
      <c r="M8" s="56">
        <v>1963</v>
      </c>
      <c r="N8" s="57">
        <v>414</v>
      </c>
      <c r="O8" t="s">
        <v>77</v>
      </c>
      <c r="P8">
        <f>P7*O3</f>
        <v>3.7296151963663801E-2</v>
      </c>
      <c r="Q8" s="56">
        <v>1963</v>
      </c>
      <c r="R8" s="57">
        <v>414</v>
      </c>
      <c r="S8" t="s">
        <v>77</v>
      </c>
      <c r="T8">
        <f>T7*S3</f>
        <v>3.2776674762146268E-2</v>
      </c>
      <c r="U8" s="56">
        <v>1963</v>
      </c>
      <c r="V8" s="57">
        <v>414</v>
      </c>
      <c r="W8" t="s">
        <v>77</v>
      </c>
      <c r="X8">
        <f>X7*W3</f>
        <v>3.0816508984572409E-2</v>
      </c>
      <c r="Y8" s="56">
        <v>1963</v>
      </c>
      <c r="Z8" s="57">
        <v>414</v>
      </c>
      <c r="AA8" t="s">
        <v>77</v>
      </c>
      <c r="AB8">
        <f>AB7*AA3</f>
        <v>2.9970090151804397E-2</v>
      </c>
      <c r="AC8" s="56">
        <v>1963</v>
      </c>
      <c r="AD8" s="57">
        <v>414</v>
      </c>
      <c r="AE8" t="s">
        <v>77</v>
      </c>
      <c r="AF8">
        <f>AF7*AE3</f>
        <v>3.4161854728379931E-2</v>
      </c>
      <c r="AG8" s="56">
        <v>1963</v>
      </c>
      <c r="AH8" s="57">
        <v>414</v>
      </c>
      <c r="AI8" t="s">
        <v>77</v>
      </c>
      <c r="AJ8">
        <f>AJ7*AI3</f>
        <v>3.3764856253595127E-2</v>
      </c>
      <c r="AK8" s="56">
        <v>1959</v>
      </c>
      <c r="AL8" s="57">
        <v>144</v>
      </c>
      <c r="AM8" t="s">
        <v>77</v>
      </c>
      <c r="AN8">
        <f>AN7*AM3</f>
        <v>3.4399657319221011E-2</v>
      </c>
      <c r="AO8" s="56">
        <v>1959</v>
      </c>
      <c r="AP8" s="57">
        <v>144</v>
      </c>
      <c r="AQ8" t="s">
        <v>77</v>
      </c>
      <c r="AR8">
        <f>AR7*AQ3</f>
        <v>3.4218858549922078E-2</v>
      </c>
      <c r="AS8" s="56">
        <v>1959</v>
      </c>
      <c r="AT8" s="57">
        <v>144</v>
      </c>
      <c r="AU8" t="s">
        <v>77</v>
      </c>
      <c r="AV8">
        <f>AV7*AU3</f>
        <v>3.5061716211968172E-2</v>
      </c>
      <c r="AW8" s="56">
        <v>1959</v>
      </c>
      <c r="AX8" s="57">
        <v>144</v>
      </c>
      <c r="AY8" t="s">
        <v>77</v>
      </c>
      <c r="AZ8">
        <f>AZ7*AY3</f>
        <v>3.51928112801956E-2</v>
      </c>
      <c r="BA8" s="56">
        <v>1959</v>
      </c>
      <c r="BB8" s="57">
        <v>144</v>
      </c>
    </row>
    <row r="9" spans="1:56" x14ac:dyDescent="0.25">
      <c r="B9">
        <v>0.13591168009639848</v>
      </c>
      <c r="C9" s="64">
        <v>0.90323197847263514</v>
      </c>
      <c r="D9">
        <v>84.005931690511076</v>
      </c>
      <c r="E9" s="56">
        <v>1963</v>
      </c>
      <c r="F9" s="57">
        <v>414</v>
      </c>
      <c r="G9" t="s">
        <v>78</v>
      </c>
      <c r="H9">
        <f>G2+H8</f>
        <v>1.1758893029718569</v>
      </c>
      <c r="I9" s="56">
        <v>1965</v>
      </c>
      <c r="J9" s="57">
        <v>384</v>
      </c>
      <c r="K9" t="s">
        <v>78</v>
      </c>
      <c r="L9">
        <f>K2+L8</f>
        <v>1.1675107893953443</v>
      </c>
      <c r="M9" s="56">
        <v>1965</v>
      </c>
      <c r="N9" s="57">
        <v>384</v>
      </c>
      <c r="O9" t="s">
        <v>78</v>
      </c>
      <c r="P9">
        <f>O2+P8</f>
        <v>1.1788817818020789</v>
      </c>
      <c r="Q9" s="56">
        <v>1965</v>
      </c>
      <c r="R9" s="57">
        <v>384</v>
      </c>
      <c r="S9" t="s">
        <v>78</v>
      </c>
      <c r="T9">
        <f>S2+T8</f>
        <v>1.1861185820598017</v>
      </c>
      <c r="U9" s="56">
        <v>1965</v>
      </c>
      <c r="V9" s="57">
        <v>384</v>
      </c>
      <c r="W9" t="s">
        <v>78</v>
      </c>
      <c r="X9">
        <f>W2+X8</f>
        <v>1.184380203246661</v>
      </c>
      <c r="Y9" s="56">
        <v>1965</v>
      </c>
      <c r="Z9" s="57">
        <v>384</v>
      </c>
      <c r="AA9" t="s">
        <v>78</v>
      </c>
      <c r="AB9">
        <f>AA2+AB8</f>
        <v>1.1737339110844034</v>
      </c>
      <c r="AC9" s="56">
        <v>1965</v>
      </c>
      <c r="AD9" s="57">
        <v>384</v>
      </c>
      <c r="AE9" t="s">
        <v>78</v>
      </c>
      <c r="AF9">
        <f>AE2+AF8</f>
        <v>1.1786482843055244</v>
      </c>
      <c r="AG9" s="56">
        <v>1965</v>
      </c>
      <c r="AH9" s="57">
        <v>384</v>
      </c>
      <c r="AI9" t="s">
        <v>78</v>
      </c>
      <c r="AJ9">
        <f>AI2+AJ8</f>
        <v>1.1799111821531221</v>
      </c>
      <c r="AK9" s="56">
        <v>1965</v>
      </c>
      <c r="AL9" s="57">
        <v>384</v>
      </c>
      <c r="AM9" t="s">
        <v>78</v>
      </c>
      <c r="AN9">
        <f>AM2+AN8</f>
        <v>1.1799803688679424</v>
      </c>
      <c r="AO9" s="56">
        <v>1963</v>
      </c>
      <c r="AP9" s="57">
        <v>414</v>
      </c>
      <c r="AQ9" t="s">
        <v>78</v>
      </c>
      <c r="AR9">
        <f>AQ2+AR8</f>
        <v>1.1805070438229155</v>
      </c>
      <c r="AS9" s="56">
        <v>1963</v>
      </c>
      <c r="AT9" s="57">
        <v>414</v>
      </c>
      <c r="AU9" t="s">
        <v>78</v>
      </c>
      <c r="AV9">
        <f>AU2+AV8</f>
        <v>1.1795001055711649</v>
      </c>
      <c r="AW9" s="56">
        <v>1963</v>
      </c>
      <c r="AX9" s="57">
        <v>414</v>
      </c>
      <c r="AY9" t="s">
        <v>78</v>
      </c>
      <c r="AZ9">
        <f>AY2+AZ8</f>
        <v>1.177442603451136</v>
      </c>
      <c r="BA9" s="56">
        <v>1963</v>
      </c>
      <c r="BB9" s="57">
        <v>414</v>
      </c>
    </row>
    <row r="10" spans="1:56" x14ac:dyDescent="0.25">
      <c r="B10">
        <v>0.13652905724892611</v>
      </c>
      <c r="C10" s="64">
        <v>0.90493193482124168</v>
      </c>
      <c r="D10">
        <v>85.669014069836521</v>
      </c>
      <c r="E10" s="56">
        <v>1965</v>
      </c>
      <c r="F10" s="57">
        <v>384</v>
      </c>
      <c r="G10" t="s">
        <v>79</v>
      </c>
      <c r="H10">
        <f>G2-H8</f>
        <v>1.1125920260948436</v>
      </c>
      <c r="I10" s="56">
        <v>1970</v>
      </c>
      <c r="J10" s="57">
        <v>2160</v>
      </c>
      <c r="K10" t="s">
        <v>79</v>
      </c>
      <c r="L10">
        <f>K2-L8</f>
        <v>1.0975236999111284</v>
      </c>
      <c r="M10" s="56">
        <v>1970</v>
      </c>
      <c r="N10" s="57">
        <v>2160</v>
      </c>
      <c r="O10" t="s">
        <v>79</v>
      </c>
      <c r="P10">
        <f>O2-P8</f>
        <v>1.1042894778747512</v>
      </c>
      <c r="Q10" s="56">
        <v>1970</v>
      </c>
      <c r="R10" s="57">
        <v>2160</v>
      </c>
      <c r="S10" t="s">
        <v>79</v>
      </c>
      <c r="T10">
        <f>S2-T8</f>
        <v>1.1205652325355091</v>
      </c>
      <c r="U10" s="56">
        <v>1970</v>
      </c>
      <c r="V10" s="57">
        <v>2160</v>
      </c>
      <c r="W10" t="s">
        <v>79</v>
      </c>
      <c r="X10">
        <f>W2-X8</f>
        <v>1.1227471852775162</v>
      </c>
      <c r="Y10" s="56">
        <v>1970</v>
      </c>
      <c r="Z10" s="57">
        <v>2160</v>
      </c>
      <c r="AA10" t="s">
        <v>79</v>
      </c>
      <c r="AB10">
        <f>AA2-AB8</f>
        <v>1.1137937307807948</v>
      </c>
      <c r="AC10" s="56">
        <v>1970</v>
      </c>
      <c r="AD10" s="57">
        <v>2160</v>
      </c>
      <c r="AE10" t="s">
        <v>79</v>
      </c>
      <c r="AF10">
        <f>AE2-AF8</f>
        <v>1.1103245748487645</v>
      </c>
      <c r="AG10" s="56">
        <v>1970</v>
      </c>
      <c r="AH10" s="57">
        <v>2160</v>
      </c>
      <c r="AI10" t="s">
        <v>79</v>
      </c>
      <c r="AJ10">
        <f>AI2-AJ8</f>
        <v>1.112381469645932</v>
      </c>
      <c r="AK10" s="56">
        <v>1970</v>
      </c>
      <c r="AL10" s="57">
        <v>2160</v>
      </c>
      <c r="AM10" t="s">
        <v>79</v>
      </c>
      <c r="AN10">
        <f>AM2-AN8</f>
        <v>1.1111810542295006</v>
      </c>
      <c r="AO10" s="56">
        <v>1970</v>
      </c>
      <c r="AP10" s="57">
        <v>2160</v>
      </c>
      <c r="AQ10" t="s">
        <v>79</v>
      </c>
      <c r="AR10">
        <f>AQ2-AR8</f>
        <v>1.1120693267230712</v>
      </c>
      <c r="AS10" s="56">
        <v>1965</v>
      </c>
      <c r="AT10" s="57">
        <v>384</v>
      </c>
      <c r="AU10" t="s">
        <v>79</v>
      </c>
      <c r="AV10">
        <f>AU2-AV8</f>
        <v>1.1093766731472285</v>
      </c>
      <c r="AW10" s="56">
        <v>1965</v>
      </c>
      <c r="AX10" s="57">
        <v>384</v>
      </c>
      <c r="AY10" t="s">
        <v>79</v>
      </c>
      <c r="AZ10">
        <f>AY2-AZ8</f>
        <v>1.1070569808907449</v>
      </c>
      <c r="BA10" s="56">
        <v>1965</v>
      </c>
      <c r="BB10" s="57">
        <v>384</v>
      </c>
    </row>
    <row r="11" spans="1:56" x14ac:dyDescent="0.25">
      <c r="B11">
        <v>0.13491402703418678</v>
      </c>
      <c r="C11" s="64">
        <v>0.89851216733189332</v>
      </c>
      <c r="D11">
        <v>79.680581340548358</v>
      </c>
      <c r="E11" s="56">
        <v>1970</v>
      </c>
      <c r="F11" s="57">
        <v>2160</v>
      </c>
      <c r="G11" t="s">
        <v>80</v>
      </c>
      <c r="H11" s="65">
        <f>LN(G2)</f>
        <v>0.13474124192829603</v>
      </c>
      <c r="I11" s="56">
        <v>1976</v>
      </c>
      <c r="J11" s="57">
        <v>12000</v>
      </c>
      <c r="K11" t="s">
        <v>80</v>
      </c>
      <c r="L11" s="65">
        <f>LN(K2)</f>
        <v>0.12444280532599677</v>
      </c>
      <c r="M11" s="56">
        <v>1976</v>
      </c>
      <c r="N11" s="57">
        <v>12000</v>
      </c>
      <c r="O11" t="s">
        <v>80</v>
      </c>
      <c r="P11" s="65">
        <f>LN(O2)</f>
        <v>0.13241819936336485</v>
      </c>
      <c r="Q11" s="56">
        <v>1976</v>
      </c>
      <c r="R11" s="57">
        <v>12000</v>
      </c>
      <c r="S11" t="s">
        <v>80</v>
      </c>
      <c r="T11" s="65">
        <f>LN(S2)</f>
        <v>0.14266373444700223</v>
      </c>
      <c r="U11" s="56">
        <v>1976</v>
      </c>
      <c r="V11" s="57">
        <v>12000</v>
      </c>
      <c r="W11" t="s">
        <v>80</v>
      </c>
      <c r="X11" s="65">
        <f>LN(W2)</f>
        <v>0.14285601536648726</v>
      </c>
      <c r="Y11" s="56">
        <v>1976</v>
      </c>
      <c r="Z11" s="57">
        <v>12000</v>
      </c>
      <c r="AA11" t="s">
        <v>80</v>
      </c>
      <c r="AB11" s="65">
        <f>LN(AA2)</f>
        <v>0.13432442141008105</v>
      </c>
      <c r="AC11" s="56">
        <v>1976</v>
      </c>
      <c r="AD11" s="57">
        <v>12000</v>
      </c>
      <c r="AE11" t="s">
        <v>80</v>
      </c>
      <c r="AF11" s="65">
        <f>LN(AE2)</f>
        <v>0.13495600326473597</v>
      </c>
      <c r="AG11" s="56">
        <v>1976</v>
      </c>
      <c r="AH11" s="57">
        <v>12000</v>
      </c>
      <c r="AI11" t="s">
        <v>80</v>
      </c>
      <c r="AJ11" s="65">
        <f>LN(AI2)</f>
        <v>0.13640529417263667</v>
      </c>
      <c r="AK11" s="56">
        <v>1976</v>
      </c>
      <c r="AL11" s="57">
        <v>12000</v>
      </c>
      <c r="AM11" t="s">
        <v>80</v>
      </c>
      <c r="AN11" s="65">
        <f>LN(AM2)</f>
        <v>0.13591168009639848</v>
      </c>
      <c r="AO11" s="56">
        <v>1976</v>
      </c>
      <c r="AP11" s="57">
        <v>12000</v>
      </c>
      <c r="AQ11" t="s">
        <v>80</v>
      </c>
      <c r="AR11" s="65">
        <f>LN(AQ2)</f>
        <v>0.13652905724892611</v>
      </c>
      <c r="AS11" s="56">
        <v>1976</v>
      </c>
      <c r="AT11" s="57">
        <v>12000</v>
      </c>
      <c r="AU11" t="s">
        <v>80</v>
      </c>
      <c r="AV11" s="65">
        <f>LN(AU2)</f>
        <v>0.13491402703418678</v>
      </c>
      <c r="AW11" s="56">
        <v>1970</v>
      </c>
      <c r="AX11" s="57">
        <v>2160</v>
      </c>
      <c r="AY11" t="s">
        <v>80</v>
      </c>
      <c r="AZ11" s="65">
        <f>LN(AY2)</f>
        <v>0.1329998195141408</v>
      </c>
      <c r="BA11" s="56">
        <v>1970</v>
      </c>
      <c r="BB11" s="57">
        <v>2160</v>
      </c>
    </row>
    <row r="12" spans="1:56" x14ac:dyDescent="0.25">
      <c r="B12">
        <v>0.1329998195141408</v>
      </c>
      <c r="C12" s="64">
        <v>0.89517785676120099</v>
      </c>
      <c r="D12">
        <v>76.859721256574403</v>
      </c>
      <c r="E12" s="56">
        <v>1976</v>
      </c>
      <c r="F12" s="57">
        <v>12000</v>
      </c>
      <c r="G12" t="s">
        <v>81</v>
      </c>
      <c r="H12" s="65">
        <f>LN(H9)</f>
        <v>0.1620247149199448</v>
      </c>
      <c r="I12" s="56">
        <v>1983</v>
      </c>
      <c r="J12" s="57">
        <v>300000</v>
      </c>
      <c r="K12" t="s">
        <v>81</v>
      </c>
      <c r="L12" s="65">
        <f>LN(L9)</f>
        <v>0.15487395197032836</v>
      </c>
      <c r="M12" s="56">
        <v>1983</v>
      </c>
      <c r="N12" s="57">
        <v>300000</v>
      </c>
      <c r="O12" t="s">
        <v>81</v>
      </c>
      <c r="P12" s="65">
        <f>LN(P9)</f>
        <v>0.16456634663989883</v>
      </c>
      <c r="Q12" s="56">
        <v>1983</v>
      </c>
      <c r="R12" s="57">
        <v>300000</v>
      </c>
      <c r="S12" t="s">
        <v>81</v>
      </c>
      <c r="T12" s="65">
        <f>LN(T9)</f>
        <v>0.17068628045073667</v>
      </c>
      <c r="U12" s="56">
        <v>1983</v>
      </c>
      <c r="V12" s="57">
        <v>300000</v>
      </c>
      <c r="W12" t="s">
        <v>81</v>
      </c>
      <c r="X12" s="65">
        <f>LN(X9)</f>
        <v>0.16921960252156726</v>
      </c>
      <c r="Y12" s="56">
        <v>1983</v>
      </c>
      <c r="Z12" s="57">
        <v>300000</v>
      </c>
      <c r="AA12" t="s">
        <v>81</v>
      </c>
      <c r="AB12" s="65">
        <f>LN(AB9)</f>
        <v>0.16019004417005639</v>
      </c>
      <c r="AC12" s="56">
        <v>1983</v>
      </c>
      <c r="AD12" s="57">
        <v>300000</v>
      </c>
      <c r="AE12" t="s">
        <v>81</v>
      </c>
      <c r="AF12" s="65">
        <f>LN(AF9)</f>
        <v>0.16436826009103578</v>
      </c>
      <c r="AG12" s="56">
        <v>1983</v>
      </c>
      <c r="AH12" s="57">
        <v>300000</v>
      </c>
      <c r="AI12" t="s">
        <v>81</v>
      </c>
      <c r="AJ12" s="65">
        <f>LN(AJ9)</f>
        <v>0.16543916628293187</v>
      </c>
      <c r="AK12" s="56">
        <v>1983</v>
      </c>
      <c r="AL12" s="57">
        <v>300000</v>
      </c>
      <c r="AM12" t="s">
        <v>81</v>
      </c>
      <c r="AN12" s="65">
        <f>LN(AN9)</f>
        <v>0.16549780178659326</v>
      </c>
      <c r="AO12" s="56">
        <v>1983</v>
      </c>
      <c r="AP12" s="57">
        <v>300000</v>
      </c>
      <c r="AQ12" t="s">
        <v>81</v>
      </c>
      <c r="AR12" s="65">
        <f>LN(AR9)</f>
        <v>0.16594404433877236</v>
      </c>
      <c r="AS12" s="56">
        <v>1983</v>
      </c>
      <c r="AT12" s="57">
        <v>300000</v>
      </c>
      <c r="AU12" t="s">
        <v>81</v>
      </c>
      <c r="AV12" s="65">
        <f>LN(AV9)</f>
        <v>0.16509070937060344</v>
      </c>
      <c r="AW12" s="56">
        <v>1983</v>
      </c>
      <c r="AX12" s="57">
        <v>300000</v>
      </c>
      <c r="AY12" t="s">
        <v>81</v>
      </c>
      <c r="AZ12" s="65">
        <f>LN(AZ9)</f>
        <v>0.16334480130521706</v>
      </c>
      <c r="BA12" s="56">
        <v>1976</v>
      </c>
      <c r="BB12" s="57">
        <v>12000</v>
      </c>
    </row>
    <row r="13" spans="1:56" x14ac:dyDescent="0.25">
      <c r="B13">
        <v>0.12682551278122456</v>
      </c>
      <c r="C13" s="64">
        <v>0.90732127546222463</v>
      </c>
      <c r="D13">
        <v>88.109666160022002</v>
      </c>
      <c r="E13" s="56">
        <v>1983</v>
      </c>
      <c r="F13" s="57">
        <v>300000</v>
      </c>
      <c r="G13" t="s">
        <v>82</v>
      </c>
      <c r="H13" s="65">
        <f>LN(H10)</f>
        <v>0.10669245172239335</v>
      </c>
      <c r="K13" t="s">
        <v>82</v>
      </c>
      <c r="L13" s="65">
        <f>LN(L10)</f>
        <v>9.3056460186085765E-2</v>
      </c>
      <c r="O13" t="s">
        <v>82</v>
      </c>
      <c r="P13" s="65">
        <f>LN(P10)</f>
        <v>9.9202121704219631E-2</v>
      </c>
      <c r="S13" t="s">
        <v>82</v>
      </c>
      <c r="T13" s="65">
        <f>LN(T10)</f>
        <v>0.1138332299096704</v>
      </c>
      <c r="W13" t="s">
        <v>82</v>
      </c>
      <c r="X13" s="65">
        <f>LN(X10)</f>
        <v>0.11577852599304764</v>
      </c>
      <c r="AA13" t="s">
        <v>82</v>
      </c>
      <c r="AB13" s="65">
        <f>LN(AB10)</f>
        <v>0.10777196348170109</v>
      </c>
      <c r="AE13" t="s">
        <v>82</v>
      </c>
      <c r="AF13" s="65">
        <f>LN(AF10)</f>
        <v>0.10465238235449877</v>
      </c>
      <c r="AI13" t="s">
        <v>82</v>
      </c>
      <c r="AJ13" s="65">
        <f>LN(AJ10)</f>
        <v>0.10650318524354022</v>
      </c>
      <c r="AM13" t="s">
        <v>82</v>
      </c>
      <c r="AN13" s="65">
        <f>LN(AN10)</f>
        <v>0.10542346248318389</v>
      </c>
      <c r="AQ13" t="s">
        <v>82</v>
      </c>
      <c r="AR13" s="65">
        <f>LN(AR10)</f>
        <v>0.10622253806049707</v>
      </c>
      <c r="AU13" t="s">
        <v>82</v>
      </c>
      <c r="AV13" s="65">
        <f>LN(AV10)</f>
        <v>0.10379830186955732</v>
      </c>
      <c r="AY13" t="s">
        <v>82</v>
      </c>
      <c r="AZ13" s="65">
        <f>LN(AZ10)</f>
        <v>0.10170512565450282</v>
      </c>
    </row>
    <row r="14" spans="1:56" x14ac:dyDescent="0.25">
      <c r="A14" t="s">
        <v>95</v>
      </c>
      <c r="B14" s="58">
        <f>AVERAGE(B2:B13)</f>
        <v>0.13460388083543182</v>
      </c>
      <c r="C14" s="58">
        <f>AVERAGE(C2:C13)</f>
        <v>0.9046114220478233</v>
      </c>
      <c r="D14" s="58">
        <f>AVERAGE(D2:D13)</f>
        <v>87.311461100003086</v>
      </c>
      <c r="E14" s="58">
        <f>AVERAGE(E2:E13)</f>
        <v>1931.0833333333333</v>
      </c>
      <c r="F14" s="58">
        <f>AVERAGE(F2:F13)</f>
        <v>26270.565587962967</v>
      </c>
      <c r="G14" t="s">
        <v>83</v>
      </c>
      <c r="H14" s="65">
        <f>H12-H11</f>
        <v>2.7283472991648766E-2</v>
      </c>
      <c r="K14" t="s">
        <v>83</v>
      </c>
      <c r="L14" s="65">
        <f>L12-L11</f>
        <v>3.043114664433158E-2</v>
      </c>
      <c r="O14" t="s">
        <v>83</v>
      </c>
      <c r="P14" s="65">
        <f>P12-P11</f>
        <v>3.2148147276533978E-2</v>
      </c>
      <c r="S14" t="s">
        <v>83</v>
      </c>
      <c r="T14" s="65">
        <f>T12-T11</f>
        <v>2.8022546003734439E-2</v>
      </c>
      <c r="W14" t="s">
        <v>83</v>
      </c>
      <c r="X14" s="65">
        <f>X12-X11</f>
        <v>2.6363587155079998E-2</v>
      </c>
      <c r="AA14" t="s">
        <v>83</v>
      </c>
      <c r="AB14" s="65">
        <f>AB12-AB11</f>
        <v>2.5865622759975337E-2</v>
      </c>
      <c r="AE14" t="s">
        <v>83</v>
      </c>
      <c r="AF14" s="65">
        <f>AF12-AF11</f>
        <v>2.9412256826299804E-2</v>
      </c>
      <c r="AI14" t="s">
        <v>83</v>
      </c>
      <c r="AJ14" s="65">
        <f>AJ12-AJ11</f>
        <v>2.9033872110295206E-2</v>
      </c>
      <c r="AM14" t="s">
        <v>83</v>
      </c>
      <c r="AN14" s="65">
        <f>AN12-AN11</f>
        <v>2.9586121690194783E-2</v>
      </c>
      <c r="AQ14" t="s">
        <v>83</v>
      </c>
      <c r="AR14" s="65">
        <f>AR12-AR11</f>
        <v>2.9414987089846245E-2</v>
      </c>
      <c r="AU14" t="s">
        <v>83</v>
      </c>
      <c r="AV14" s="65">
        <f>AV12-AV11</f>
        <v>3.0176682336416655E-2</v>
      </c>
      <c r="AY14" t="s">
        <v>83</v>
      </c>
      <c r="AZ14" s="65">
        <f>AZ12-AZ11</f>
        <v>3.0344981791076253E-2</v>
      </c>
    </row>
    <row r="15" spans="1:56" x14ac:dyDescent="0.25">
      <c r="A15" t="s">
        <v>96</v>
      </c>
      <c r="B15" s="58">
        <f>STDEV(B2:B13)</f>
        <v>5.3352997483765143E-3</v>
      </c>
      <c r="C15" s="58">
        <f>STDEV(C2:C13)</f>
        <v>1.4010520748832451E-2</v>
      </c>
      <c r="D15" s="58">
        <f>STDEV(D2:D13)</f>
        <v>14.748297403167498</v>
      </c>
      <c r="E15" s="58">
        <f>STDEV(E2:E13)</f>
        <v>47.698786592787052</v>
      </c>
      <c r="F15" s="58">
        <f>STDEV(F2:F13)</f>
        <v>86269.827512032862</v>
      </c>
      <c r="G15" t="s">
        <v>84</v>
      </c>
      <c r="H15" s="65">
        <f>H11-H13</f>
        <v>2.8048790205902688E-2</v>
      </c>
      <c r="K15" t="s">
        <v>84</v>
      </c>
      <c r="L15" s="65">
        <f>L11-L13</f>
        <v>3.1386345139911009E-2</v>
      </c>
      <c r="O15" t="s">
        <v>84</v>
      </c>
      <c r="P15" s="65">
        <f>P11-P13</f>
        <v>3.3216077659145221E-2</v>
      </c>
      <c r="S15" t="s">
        <v>84</v>
      </c>
      <c r="T15" s="65">
        <f>T11-T13</f>
        <v>2.8830504537331825E-2</v>
      </c>
      <c r="W15" t="s">
        <v>84</v>
      </c>
      <c r="X15" s="65">
        <f>X11-X13</f>
        <v>2.7077489373439623E-2</v>
      </c>
      <c r="AA15" t="s">
        <v>84</v>
      </c>
      <c r="AB15" s="65">
        <f>AB11-AB13</f>
        <v>2.6552457928379958E-2</v>
      </c>
      <c r="AE15" t="s">
        <v>84</v>
      </c>
      <c r="AF15" s="65">
        <f>AF11-AF13</f>
        <v>3.0303620910237208E-2</v>
      </c>
      <c r="AI15" t="s">
        <v>84</v>
      </c>
      <c r="AJ15" s="65">
        <f>AJ11-AJ13</f>
        <v>2.9902108929096449E-2</v>
      </c>
      <c r="AM15" t="s">
        <v>84</v>
      </c>
      <c r="AN15" s="65">
        <f>AN11-AN13</f>
        <v>3.0488217613214588E-2</v>
      </c>
      <c r="AQ15" t="s">
        <v>84</v>
      </c>
      <c r="AR15" s="65">
        <f>AR11-AR13</f>
        <v>3.030651918842904E-2</v>
      </c>
      <c r="AU15" t="s">
        <v>84</v>
      </c>
      <c r="AV15" s="65">
        <f>AV11-AV13</f>
        <v>3.111572516462946E-2</v>
      </c>
      <c r="AY15" t="s">
        <v>84</v>
      </c>
      <c r="AZ15" s="65">
        <f>AZ11-AZ13</f>
        <v>3.1294693859637984E-2</v>
      </c>
    </row>
    <row r="16" spans="1:56" x14ac:dyDescent="0.25">
      <c r="A16" t="s">
        <v>97</v>
      </c>
      <c r="B16" s="58">
        <f>MIN(B2:B13)</f>
        <v>0.12444280532599677</v>
      </c>
      <c r="C16" s="58">
        <f>MIN(C2:C13)</f>
        <v>0.88287019092832408</v>
      </c>
      <c r="D16" s="58">
        <f>MIN(D2:D13)</f>
        <v>67.837826948839108</v>
      </c>
      <c r="E16" s="58">
        <f>MIN(E2:E13)</f>
        <v>1858</v>
      </c>
      <c r="F16" s="58">
        <f>MIN(F2:F13)</f>
        <v>5.5555600000000001E-5</v>
      </c>
      <c r="G16" t="s">
        <v>85</v>
      </c>
      <c r="H16" s="66">
        <f>AVERAGE(H14:H15)</f>
        <v>2.7666131598775727E-2</v>
      </c>
      <c r="K16" t="s">
        <v>85</v>
      </c>
      <c r="L16" s="66">
        <f>AVERAGE(L14:L15)</f>
        <v>3.0908745892121295E-2</v>
      </c>
      <c r="O16" t="s">
        <v>85</v>
      </c>
      <c r="P16" s="66">
        <f>AVERAGE(P14:P15)</f>
        <v>3.26821124678396E-2</v>
      </c>
      <c r="S16" t="s">
        <v>85</v>
      </c>
      <c r="T16" s="66">
        <f>AVERAGE(T14:T15)</f>
        <v>2.8426525270533132E-2</v>
      </c>
      <c r="W16" t="s">
        <v>85</v>
      </c>
      <c r="X16" s="66">
        <f>AVERAGE(X14:X15)</f>
        <v>2.672053826425981E-2</v>
      </c>
      <c r="AA16" t="s">
        <v>85</v>
      </c>
      <c r="AB16" s="66">
        <f>AVERAGE(AB14:AB15)</f>
        <v>2.6209040344177648E-2</v>
      </c>
      <c r="AE16" t="s">
        <v>85</v>
      </c>
      <c r="AF16" s="66">
        <f>AVERAGE(AF14:AF15)</f>
        <v>2.9857938868268506E-2</v>
      </c>
      <c r="AI16" t="s">
        <v>85</v>
      </c>
      <c r="AJ16" s="66">
        <f>AVERAGE(AJ14:AJ15)</f>
        <v>2.9467990519695828E-2</v>
      </c>
      <c r="AM16" t="s">
        <v>85</v>
      </c>
      <c r="AN16" s="66">
        <f>AVERAGE(AN14:AN15)</f>
        <v>3.0037169651704686E-2</v>
      </c>
      <c r="AQ16" t="s">
        <v>85</v>
      </c>
      <c r="AR16" s="66">
        <f>AVERAGE(AR14:AR15)</f>
        <v>2.9860753139137643E-2</v>
      </c>
      <c r="AU16" t="s">
        <v>85</v>
      </c>
      <c r="AV16" s="66">
        <f>AVERAGE(AV14:AV15)</f>
        <v>3.0646203750523057E-2</v>
      </c>
      <c r="AY16" t="s">
        <v>85</v>
      </c>
      <c r="AZ16" s="66">
        <f>AVERAGE(AZ14:AZ15)</f>
        <v>3.0819837825357119E-2</v>
      </c>
    </row>
    <row r="17" spans="1:52" x14ac:dyDescent="0.25">
      <c r="A17" t="s">
        <v>98</v>
      </c>
      <c r="B17" s="58">
        <f>MAX(B2:B13)</f>
        <v>0.14285601536648726</v>
      </c>
      <c r="C17" s="58">
        <f>MAX(C2:C13)</f>
        <v>0.92779616395674425</v>
      </c>
      <c r="D17" s="58">
        <f>MAX(D2:D13)</f>
        <v>115.64711701201436</v>
      </c>
      <c r="E17" s="58">
        <f>MAX(E2:E13)</f>
        <v>1983</v>
      </c>
      <c r="F17" s="58">
        <f>MAX(F2:F13)</f>
        <v>300000</v>
      </c>
      <c r="G17" t="s">
        <v>86</v>
      </c>
      <c r="H17">
        <f>TINV(0.3173,H5)</f>
        <v>1.052586480618851</v>
      </c>
      <c r="K17" t="s">
        <v>86</v>
      </c>
      <c r="L17">
        <f>TINV(0.3173,L5)</f>
        <v>1.0587520159773673</v>
      </c>
      <c r="O17" t="s">
        <v>86</v>
      </c>
      <c r="P17">
        <f>TINV(0.3173,P5)</f>
        <v>1.0587520159773673</v>
      </c>
      <c r="S17" t="s">
        <v>86</v>
      </c>
      <c r="T17">
        <f>TINV(0.3173,T5)</f>
        <v>1.0587520159773673</v>
      </c>
      <c r="W17" t="s">
        <v>86</v>
      </c>
      <c r="X17">
        <f>TINV(0.3173,X5)</f>
        <v>1.0587520159773673</v>
      </c>
      <c r="AA17" t="s">
        <v>86</v>
      </c>
      <c r="AB17">
        <f>TINV(0.3173,AB5)</f>
        <v>1.0587520159773673</v>
      </c>
      <c r="AE17" t="s">
        <v>86</v>
      </c>
      <c r="AF17">
        <f>TINV(0.3173,AF5)</f>
        <v>1.0587520159773673</v>
      </c>
      <c r="AI17" t="s">
        <v>86</v>
      </c>
      <c r="AJ17">
        <f>TINV(0.3173,AJ5)</f>
        <v>1.0587520159773673</v>
      </c>
      <c r="AM17" t="s">
        <v>86</v>
      </c>
      <c r="AN17">
        <f>TINV(0.3173,AN5)</f>
        <v>1.0587520159773673</v>
      </c>
      <c r="AQ17" t="s">
        <v>86</v>
      </c>
      <c r="AR17">
        <f>TINV(0.3173,AR5)</f>
        <v>1.0587520159773673</v>
      </c>
      <c r="AU17" t="s">
        <v>86</v>
      </c>
      <c r="AV17">
        <f>TINV(0.3173,AV5)</f>
        <v>1.0587520159773673</v>
      </c>
      <c r="AY17" t="s">
        <v>86</v>
      </c>
      <c r="AZ17">
        <f>TINV(0.3173,AZ5)</f>
        <v>1.0587520159773673</v>
      </c>
    </row>
    <row r="18" spans="1:52" x14ac:dyDescent="0.25">
      <c r="A18" t="s">
        <v>99</v>
      </c>
      <c r="B18" s="58">
        <f>ABS(B17-B16)</f>
        <v>1.8413210040490485E-2</v>
      </c>
      <c r="C18" s="58">
        <f>ABS(C17-C16)</f>
        <v>4.4925973028420163E-2</v>
      </c>
      <c r="D18" s="58">
        <f>ABS(D17-D16)</f>
        <v>47.809290063175254</v>
      </c>
      <c r="E18" s="58">
        <f>ABS(E17-E16)</f>
        <v>125</v>
      </c>
      <c r="F18" s="58">
        <f>ABS(F17-F16)</f>
        <v>299999.9999444444</v>
      </c>
      <c r="G18" t="s">
        <v>87</v>
      </c>
      <c r="H18">
        <f>H17*G3</f>
        <v>1.4587378886951316E-2</v>
      </c>
      <c r="K18" t="s">
        <v>87</v>
      </c>
      <c r="L18">
        <f>L17*K3</f>
        <v>1.5970917863655131E-2</v>
      </c>
      <c r="O18" t="s">
        <v>87</v>
      </c>
      <c r="P18">
        <f>P17*O3</f>
        <v>1.7021818853501885E-2</v>
      </c>
      <c r="S18" t="s">
        <v>87</v>
      </c>
      <c r="T18">
        <f>T17*S3</f>
        <v>1.4959147017766319E-2</v>
      </c>
      <c r="W18" t="s">
        <v>87</v>
      </c>
      <c r="X18">
        <f>X17*W3</f>
        <v>1.4064534972502167E-2</v>
      </c>
      <c r="AA18" t="s">
        <v>87</v>
      </c>
      <c r="AB18">
        <f>AB17*AA3</f>
        <v>1.3678232705726592E-2</v>
      </c>
      <c r="AE18" t="s">
        <v>87</v>
      </c>
      <c r="AF18">
        <f>AF17*AE3</f>
        <v>1.5591337772665127E-2</v>
      </c>
      <c r="AI18" t="s">
        <v>87</v>
      </c>
      <c r="AJ18">
        <f>AJ17*AI3</f>
        <v>1.5410149211188672E-2</v>
      </c>
      <c r="AM18" t="s">
        <v>87</v>
      </c>
      <c r="AN18">
        <f>AN17*AM3</f>
        <v>1.5699869951216253E-2</v>
      </c>
      <c r="AQ18" t="s">
        <v>87</v>
      </c>
      <c r="AR18">
        <f>AR17*AQ3</f>
        <v>1.5617354095346165E-2</v>
      </c>
      <c r="AU18" t="s">
        <v>87</v>
      </c>
      <c r="AV18">
        <f>AV17*AU3</f>
        <v>1.6002031057640087E-2</v>
      </c>
      <c r="AY18" t="s">
        <v>87</v>
      </c>
      <c r="AZ18">
        <f>AZ17*AY3</f>
        <v>1.6061862337449564E-2</v>
      </c>
    </row>
    <row r="19" spans="1:52" x14ac:dyDescent="0.25">
      <c r="A19" t="s">
        <v>100</v>
      </c>
      <c r="B19" s="58">
        <f>COUNT(B2:B13)</f>
        <v>12</v>
      </c>
      <c r="G19" t="s">
        <v>88</v>
      </c>
      <c r="H19">
        <f>G2+H18</f>
        <v>1.1588280434203015</v>
      </c>
      <c r="K19" t="s">
        <v>88</v>
      </c>
      <c r="L19">
        <f>K2+L18</f>
        <v>1.1484881625168915</v>
      </c>
      <c r="O19" t="s">
        <v>88</v>
      </c>
      <c r="P19">
        <f>O2+P18</f>
        <v>1.1586074486919169</v>
      </c>
      <c r="S19" t="s">
        <v>88</v>
      </c>
      <c r="T19">
        <f>S2+T18</f>
        <v>1.1683010543154217</v>
      </c>
      <c r="W19" t="s">
        <v>88</v>
      </c>
      <c r="X19">
        <f>W2+X18</f>
        <v>1.1676282292345908</v>
      </c>
      <c r="AA19" t="s">
        <v>88</v>
      </c>
      <c r="AB19">
        <f>AA2+AB18</f>
        <v>1.1574420536383256</v>
      </c>
      <c r="AE19" t="s">
        <v>88</v>
      </c>
      <c r="AF19">
        <f>AE2+AF18</f>
        <v>1.1600777673498095</v>
      </c>
      <c r="AI19" t="s">
        <v>88</v>
      </c>
      <c r="AJ19">
        <f>AI2+AJ18</f>
        <v>1.1615564751107157</v>
      </c>
      <c r="AM19" t="s">
        <v>88</v>
      </c>
      <c r="AN19">
        <f>AM2+AN18</f>
        <v>1.1612805814999378</v>
      </c>
      <c r="AQ19" t="s">
        <v>88</v>
      </c>
      <c r="AR19">
        <f>AQ2+AR18</f>
        <v>1.1619055393683395</v>
      </c>
      <c r="AU19" t="s">
        <v>88</v>
      </c>
      <c r="AV19">
        <f>AU2+AV18</f>
        <v>1.1604404204168368</v>
      </c>
      <c r="AY19" t="s">
        <v>88</v>
      </c>
      <c r="AZ19">
        <f>AY2+AZ18</f>
        <v>1.15831165450839</v>
      </c>
    </row>
    <row r="20" spans="1:52" x14ac:dyDescent="0.25">
      <c r="G20" t="s">
        <v>89</v>
      </c>
      <c r="H20">
        <f>G2-H18</f>
        <v>1.129653285646399</v>
      </c>
      <c r="K20" t="s">
        <v>89</v>
      </c>
      <c r="L20">
        <f>K2-L18</f>
        <v>1.1165463267895812</v>
      </c>
      <c r="O20" t="s">
        <v>89</v>
      </c>
      <c r="P20">
        <f>O2-P18</f>
        <v>1.1245638109849132</v>
      </c>
      <c r="S20" t="s">
        <v>89</v>
      </c>
      <c r="T20">
        <f>S2-T18</f>
        <v>1.138382760279889</v>
      </c>
      <c r="W20" t="s">
        <v>89</v>
      </c>
      <c r="X20">
        <f>W2-X18</f>
        <v>1.1394991592895864</v>
      </c>
      <c r="AA20" t="s">
        <v>89</v>
      </c>
      <c r="AB20">
        <f>AA2-AB18</f>
        <v>1.1300855882268726</v>
      </c>
      <c r="AE20" t="s">
        <v>89</v>
      </c>
      <c r="AF20">
        <f>AE2-AF18</f>
        <v>1.1288950918044793</v>
      </c>
      <c r="AI20" t="s">
        <v>89</v>
      </c>
      <c r="AJ20">
        <f>AI2-AJ18</f>
        <v>1.1307361766883384</v>
      </c>
      <c r="AM20" t="s">
        <v>89</v>
      </c>
      <c r="AN20">
        <f>AM2-AN18</f>
        <v>1.1298808415975052</v>
      </c>
      <c r="AQ20" t="s">
        <v>89</v>
      </c>
      <c r="AR20">
        <f>AQ2-AR18</f>
        <v>1.1306708311776472</v>
      </c>
      <c r="AU20" t="s">
        <v>89</v>
      </c>
      <c r="AV20">
        <f>AU2-AV18</f>
        <v>1.1284363583015566</v>
      </c>
      <c r="AY20" t="s">
        <v>89</v>
      </c>
      <c r="AZ20">
        <f>AY2-AZ18</f>
        <v>1.1261879298334909</v>
      </c>
    </row>
    <row r="21" spans="1:52" x14ac:dyDescent="0.25">
      <c r="G21" t="s">
        <v>80</v>
      </c>
      <c r="H21" s="65">
        <f>LN(G2)</f>
        <v>0.13474124192829603</v>
      </c>
      <c r="K21" t="s">
        <v>80</v>
      </c>
      <c r="L21" s="65">
        <f>LN(K2)</f>
        <v>0.12444280532599677</v>
      </c>
      <c r="O21" t="s">
        <v>80</v>
      </c>
      <c r="P21" s="65">
        <f>LN(O2)</f>
        <v>0.13241819936336485</v>
      </c>
      <c r="S21" t="s">
        <v>80</v>
      </c>
      <c r="T21" s="65">
        <f>LN(S2)</f>
        <v>0.14266373444700223</v>
      </c>
      <c r="W21" t="s">
        <v>80</v>
      </c>
      <c r="X21" s="65">
        <f>LN(W2)</f>
        <v>0.14285601536648726</v>
      </c>
      <c r="AA21" t="s">
        <v>80</v>
      </c>
      <c r="AB21" s="65">
        <f>LN(AA2)</f>
        <v>0.13432442141008105</v>
      </c>
      <c r="AE21" t="s">
        <v>80</v>
      </c>
      <c r="AF21" s="65">
        <f>LN(AE2)</f>
        <v>0.13495600326473597</v>
      </c>
      <c r="AI21" t="s">
        <v>80</v>
      </c>
      <c r="AJ21" s="65">
        <f>LN(AI2)</f>
        <v>0.13640529417263667</v>
      </c>
      <c r="AM21" t="s">
        <v>80</v>
      </c>
      <c r="AN21" s="65">
        <f>LN(AM2)</f>
        <v>0.13591168009639848</v>
      </c>
      <c r="AQ21" t="s">
        <v>80</v>
      </c>
      <c r="AR21" s="65">
        <f>LN(AQ2)</f>
        <v>0.13652905724892611</v>
      </c>
      <c r="AU21" t="s">
        <v>80</v>
      </c>
      <c r="AV21" s="65">
        <f>LN(AU2)</f>
        <v>0.13491402703418678</v>
      </c>
      <c r="AY21" t="s">
        <v>80</v>
      </c>
      <c r="AZ21" s="65">
        <f>LN(AY2)</f>
        <v>0.1329998195141408</v>
      </c>
    </row>
    <row r="22" spans="1:52" x14ac:dyDescent="0.25">
      <c r="G22" t="s">
        <v>90</v>
      </c>
      <c r="H22" s="65">
        <f>LN(H19)</f>
        <v>0.14740918701745598</v>
      </c>
      <c r="K22" t="s">
        <v>90</v>
      </c>
      <c r="L22" s="65">
        <f>LN(L19)</f>
        <v>0.13844643618653449</v>
      </c>
      <c r="O22" t="s">
        <v>90</v>
      </c>
      <c r="P22" s="65">
        <f>LN(P19)</f>
        <v>0.14721880870504839</v>
      </c>
      <c r="S22" t="s">
        <v>90</v>
      </c>
      <c r="T22" s="65">
        <f>LN(T19)</f>
        <v>0.15555060317608166</v>
      </c>
      <c r="W22" t="s">
        <v>90</v>
      </c>
      <c r="X22" s="65">
        <f>LN(X19)</f>
        <v>0.1549745368506362</v>
      </c>
      <c r="AA22" t="s">
        <v>90</v>
      </c>
      <c r="AB22" s="65">
        <f>LN(AB19)</f>
        <v>0.14621244407357126</v>
      </c>
      <c r="AE22" t="s">
        <v>90</v>
      </c>
      <c r="AF22" s="65">
        <f>LN(AF19)</f>
        <v>0.14848704368993931</v>
      </c>
      <c r="AI22" t="s">
        <v>90</v>
      </c>
      <c r="AJ22" s="65">
        <f>LN(AJ19)</f>
        <v>0.14976089461255218</v>
      </c>
      <c r="AM22" t="s">
        <v>90</v>
      </c>
      <c r="AN22" s="65">
        <f>LN(AN19)</f>
        <v>0.14952334578295171</v>
      </c>
      <c r="AQ22" t="s">
        <v>90</v>
      </c>
      <c r="AR22" s="65">
        <f>LN(AR19)</f>
        <v>0.15006136370399825</v>
      </c>
      <c r="AU22" t="s">
        <v>90</v>
      </c>
      <c r="AV22" s="65">
        <f>LN(AV19)</f>
        <v>0.14879960583393939</v>
      </c>
      <c r="AY22" t="s">
        <v>90</v>
      </c>
      <c r="AZ22" s="65">
        <f>LN(AZ19)</f>
        <v>0.14696347464118284</v>
      </c>
    </row>
    <row r="23" spans="1:52" x14ac:dyDescent="0.25">
      <c r="G23" t="s">
        <v>91</v>
      </c>
      <c r="H23" s="65">
        <f>LN(H20)</f>
        <v>0.12191075878166317</v>
      </c>
      <c r="K23" t="s">
        <v>91</v>
      </c>
      <c r="L23" s="65">
        <f>LN(L20)</f>
        <v>0.11024028430747279</v>
      </c>
      <c r="O23" t="s">
        <v>91</v>
      </c>
      <c r="P23" s="65">
        <f>LN(P20)</f>
        <v>0.11739523690320003</v>
      </c>
      <c r="S23" t="s">
        <v>91</v>
      </c>
      <c r="T23" s="65">
        <f>LN(T20)</f>
        <v>0.12960862386285743</v>
      </c>
      <c r="W23" t="s">
        <v>91</v>
      </c>
      <c r="X23" s="65">
        <f>LN(X20)</f>
        <v>0.13058883191446308</v>
      </c>
      <c r="AA23" t="s">
        <v>91</v>
      </c>
      <c r="AB23" s="65">
        <f>LN(AB20)</f>
        <v>0.12229337164967689</v>
      </c>
      <c r="AE23" t="s">
        <v>91</v>
      </c>
      <c r="AF23" s="65">
        <f>LN(AF20)</f>
        <v>0.12123935950771292</v>
      </c>
      <c r="AI23" t="s">
        <v>91</v>
      </c>
      <c r="AJ23" s="65">
        <f>LN(AJ20)</f>
        <v>0.12286890439579633</v>
      </c>
      <c r="AM23" t="s">
        <v>91</v>
      </c>
      <c r="AN23" s="65">
        <f>LN(AN20)</f>
        <v>0.12211217725030399</v>
      </c>
      <c r="AQ23" t="s">
        <v>91</v>
      </c>
      <c r="AR23" s="65">
        <f>LN(AR20)</f>
        <v>0.12281111248971127</v>
      </c>
      <c r="AU23" t="s">
        <v>91</v>
      </c>
      <c r="AV23" s="65">
        <f>LN(AV20)</f>
        <v>0.12083292073753046</v>
      </c>
      <c r="AY23" t="s">
        <v>91</v>
      </c>
      <c r="AZ23" s="65">
        <f>LN(AZ20)</f>
        <v>0.11883841617616196</v>
      </c>
    </row>
    <row r="24" spans="1:52" x14ac:dyDescent="0.25">
      <c r="G24" t="s">
        <v>92</v>
      </c>
      <c r="H24" s="65">
        <f>H22-H21</f>
        <v>1.2667945089159943E-2</v>
      </c>
      <c r="K24" t="s">
        <v>92</v>
      </c>
      <c r="L24" s="65">
        <f>L22-L21</f>
        <v>1.4003630860537714E-2</v>
      </c>
      <c r="O24" t="s">
        <v>92</v>
      </c>
      <c r="P24" s="65">
        <f>P22-P21</f>
        <v>1.4800609341683535E-2</v>
      </c>
      <c r="S24" t="s">
        <v>92</v>
      </c>
      <c r="T24" s="65">
        <f>T22-T21</f>
        <v>1.2886868729079431E-2</v>
      </c>
      <c r="W24" t="s">
        <v>92</v>
      </c>
      <c r="X24" s="65">
        <f>X22-X21</f>
        <v>1.2118521484148936E-2</v>
      </c>
      <c r="AA24" t="s">
        <v>92</v>
      </c>
      <c r="AB24" s="65">
        <f>AB22-AB21</f>
        <v>1.1888022663490205E-2</v>
      </c>
      <c r="AE24" t="s">
        <v>92</v>
      </c>
      <c r="AF24" s="65">
        <f>AF22-AF21</f>
        <v>1.3531040425203339E-2</v>
      </c>
      <c r="AI24" t="s">
        <v>92</v>
      </c>
      <c r="AJ24" s="65">
        <f>AJ22-AJ21</f>
        <v>1.3355600439915516E-2</v>
      </c>
      <c r="AM24" t="s">
        <v>92</v>
      </c>
      <c r="AN24" s="65">
        <f>AN22-AN21</f>
        <v>1.3611665686553226E-2</v>
      </c>
      <c r="AQ24" t="s">
        <v>92</v>
      </c>
      <c r="AR24" s="65">
        <f>AR22-AR21</f>
        <v>1.3532306455072141E-2</v>
      </c>
      <c r="AU24" t="s">
        <v>92</v>
      </c>
      <c r="AV24" s="65">
        <f>AV22-AV21</f>
        <v>1.3885578799752607E-2</v>
      </c>
      <c r="AY24" t="s">
        <v>92</v>
      </c>
      <c r="AZ24" s="65">
        <f>AZ22-AZ21</f>
        <v>1.3963655127042035E-2</v>
      </c>
    </row>
    <row r="25" spans="1:52" x14ac:dyDescent="0.25">
      <c r="G25" t="s">
        <v>93</v>
      </c>
      <c r="H25" s="65">
        <f>H21-H23</f>
        <v>1.2830483146632862E-2</v>
      </c>
      <c r="K25" t="s">
        <v>93</v>
      </c>
      <c r="L25" s="65">
        <f>L21-L23</f>
        <v>1.4202521018523984E-2</v>
      </c>
      <c r="O25" t="s">
        <v>93</v>
      </c>
      <c r="P25" s="65">
        <f>P21-P23</f>
        <v>1.5022962460164824E-2</v>
      </c>
      <c r="S25" t="s">
        <v>93</v>
      </c>
      <c r="T25" s="65">
        <f>T21-T23</f>
        <v>1.3055110584144797E-2</v>
      </c>
      <c r="W25" t="s">
        <v>93</v>
      </c>
      <c r="X25" s="65">
        <f>X21-X23</f>
        <v>1.2267183452024183E-2</v>
      </c>
      <c r="AA25" t="s">
        <v>93</v>
      </c>
      <c r="AB25" s="65">
        <f>AB21-AB23</f>
        <v>1.2031049760404158E-2</v>
      </c>
      <c r="AE25" t="s">
        <v>93</v>
      </c>
      <c r="AF25" s="65">
        <f>AF21-AF23</f>
        <v>1.3716643757023056E-2</v>
      </c>
      <c r="AI25" t="s">
        <v>93</v>
      </c>
      <c r="AJ25" s="65">
        <f>AJ21-AJ23</f>
        <v>1.3536389776840338E-2</v>
      </c>
      <c r="AM25" t="s">
        <v>93</v>
      </c>
      <c r="AN25" s="65">
        <f>AN21-AN23</f>
        <v>1.3799502846094491E-2</v>
      </c>
      <c r="AQ25" t="s">
        <v>93</v>
      </c>
      <c r="AR25" s="65">
        <f>AR21-AR23</f>
        <v>1.371794475921484E-2</v>
      </c>
      <c r="AU25" t="s">
        <v>93</v>
      </c>
      <c r="AV25" s="65">
        <f>AV21-AV23</f>
        <v>1.4081106296656321E-2</v>
      </c>
      <c r="AY25" t="s">
        <v>93</v>
      </c>
      <c r="AZ25" s="65">
        <f>AZ21-AZ23</f>
        <v>1.4161403337978842E-2</v>
      </c>
    </row>
    <row r="26" spans="1:52" x14ac:dyDescent="0.25">
      <c r="G26" t="s">
        <v>94</v>
      </c>
      <c r="H26" s="66">
        <f>AVERAGE(H24:H25)</f>
        <v>1.2749214117896403E-2</v>
      </c>
      <c r="K26" t="s">
        <v>94</v>
      </c>
      <c r="L26" s="66">
        <f>AVERAGE(L24:L25)</f>
        <v>1.4103075939530849E-2</v>
      </c>
      <c r="O26" t="s">
        <v>94</v>
      </c>
      <c r="P26" s="66">
        <f>AVERAGE(P24:P25)</f>
        <v>1.4911785900924179E-2</v>
      </c>
      <c r="S26" t="s">
        <v>94</v>
      </c>
      <c r="T26" s="66">
        <f>AVERAGE(T24:T25)</f>
        <v>1.2970989656612114E-2</v>
      </c>
      <c r="W26" t="s">
        <v>94</v>
      </c>
      <c r="X26" s="66">
        <f>AVERAGE(X24:X25)</f>
        <v>1.219285246808656E-2</v>
      </c>
      <c r="AA26" t="s">
        <v>94</v>
      </c>
      <c r="AB26" s="66">
        <f>AVERAGE(AB24:AB25)</f>
        <v>1.1959536211947182E-2</v>
      </c>
      <c r="AE26" t="s">
        <v>94</v>
      </c>
      <c r="AF26" s="66">
        <f>AVERAGE(AF24:AF25)</f>
        <v>1.3623842091113197E-2</v>
      </c>
      <c r="AI26" t="s">
        <v>94</v>
      </c>
      <c r="AJ26" s="66">
        <f>AVERAGE(AJ24:AJ25)</f>
        <v>1.3445995108377927E-2</v>
      </c>
      <c r="AM26" t="s">
        <v>94</v>
      </c>
      <c r="AN26" s="66">
        <f>AVERAGE(AN24:AN25)</f>
        <v>1.3705584266323859E-2</v>
      </c>
      <c r="AQ26" t="s">
        <v>94</v>
      </c>
      <c r="AR26" s="66">
        <f>AVERAGE(AR24:AR25)</f>
        <v>1.362512560714349E-2</v>
      </c>
      <c r="AU26" t="s">
        <v>94</v>
      </c>
      <c r="AV26" s="66">
        <f>AVERAGE(AV24:AV25)</f>
        <v>1.3983342548204464E-2</v>
      </c>
      <c r="AY26" t="s">
        <v>94</v>
      </c>
      <c r="AZ26" s="66">
        <f>AVERAGE(AZ24:AZ25)</f>
        <v>1.4062529232510439E-2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I14" sqref="I14"/>
    </sheetView>
  </sheetViews>
  <sheetFormatPr defaultColWidth="8.85546875" defaultRowHeight="15" x14ac:dyDescent="0.25"/>
  <cols>
    <col min="1" max="1" width="9.28515625" bestFit="1" customWidth="1"/>
    <col min="2" max="2" width="9.85546875" bestFit="1" customWidth="1"/>
  </cols>
  <sheetData>
    <row r="1" spans="1:2" ht="24.75" customHeight="1" x14ac:dyDescent="0.25">
      <c r="A1" s="56" t="s">
        <v>61</v>
      </c>
      <c r="B1" s="56" t="s">
        <v>60</v>
      </c>
    </row>
    <row r="2" spans="1:2" ht="18" customHeight="1" x14ac:dyDescent="0.25">
      <c r="A2" s="56">
        <v>1858</v>
      </c>
      <c r="B2" s="57">
        <v>5.5555600000000001E-5</v>
      </c>
    </row>
    <row r="3" spans="1:2" ht="18" customHeight="1" x14ac:dyDescent="0.25">
      <c r="A3" s="56">
        <v>1866</v>
      </c>
      <c r="B3" s="57">
        <v>1E-3</v>
      </c>
    </row>
    <row r="4" spans="1:2" ht="18" customHeight="1" x14ac:dyDescent="0.25">
      <c r="A4" s="56">
        <v>1874</v>
      </c>
      <c r="B4" s="57">
        <v>8.7999999999999995E-2</v>
      </c>
    </row>
    <row r="5" spans="1:2" ht="18" customHeight="1" x14ac:dyDescent="0.25">
      <c r="A5" s="56">
        <v>1880</v>
      </c>
      <c r="B5" s="57">
        <v>0.32500000000000001</v>
      </c>
    </row>
    <row r="6" spans="1:2" ht="18" customHeight="1" x14ac:dyDescent="0.25">
      <c r="A6" s="56">
        <v>1928</v>
      </c>
      <c r="B6" s="57">
        <v>0.373</v>
      </c>
    </row>
    <row r="7" spans="1:2" ht="18" customHeight="1" x14ac:dyDescent="0.25">
      <c r="A7" s="56">
        <v>1951</v>
      </c>
      <c r="B7" s="57">
        <v>144</v>
      </c>
    </row>
    <row r="8" spans="1:2" ht="18" customHeight="1" x14ac:dyDescent="0.25">
      <c r="A8" s="56">
        <v>1959</v>
      </c>
      <c r="B8" s="57">
        <v>144</v>
      </c>
    </row>
    <row r="9" spans="1:2" ht="18" customHeight="1" x14ac:dyDescent="0.25">
      <c r="A9" s="56">
        <v>1963</v>
      </c>
      <c r="B9" s="57">
        <v>414</v>
      </c>
    </row>
    <row r="10" spans="1:2" ht="18" customHeight="1" x14ac:dyDescent="0.25">
      <c r="A10" s="56">
        <v>1965</v>
      </c>
      <c r="B10" s="57">
        <v>384</v>
      </c>
    </row>
    <row r="11" spans="1:2" ht="18" customHeight="1" x14ac:dyDescent="0.25">
      <c r="A11" s="56">
        <v>1970</v>
      </c>
      <c r="B11" s="57">
        <v>2160</v>
      </c>
    </row>
    <row r="12" spans="1:2" ht="18" customHeight="1" x14ac:dyDescent="0.25">
      <c r="A12" s="56">
        <v>1976</v>
      </c>
      <c r="B12" s="57">
        <v>12000</v>
      </c>
    </row>
    <row r="13" spans="1:2" ht="18" customHeight="1" x14ac:dyDescent="0.25">
      <c r="A13" s="56">
        <v>1983</v>
      </c>
      <c r="B13" s="57">
        <v>300000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A4" workbookViewId="0">
      <selection activeCell="J12" sqref="J12"/>
    </sheetView>
  </sheetViews>
  <sheetFormatPr defaultColWidth="8.85546875" defaultRowHeight="15" x14ac:dyDescent="0.25"/>
  <cols>
    <col min="3" max="3" width="27.42578125" customWidth="1"/>
  </cols>
  <sheetData>
    <row r="1" spans="1:12" ht="20.100000000000001" customHeight="1" x14ac:dyDescent="0.25"/>
    <row r="2" spans="1:12" ht="20.100000000000001" customHeight="1" x14ac:dyDescent="0.25"/>
    <row r="3" spans="1:12" ht="30.75" customHeight="1" x14ac:dyDescent="0.25"/>
    <row r="4" spans="1:12" ht="24.75" customHeight="1" x14ac:dyDescent="0.25"/>
    <row r="5" spans="1:12" ht="26.25" customHeight="1" x14ac:dyDescent="0.25"/>
    <row r="6" spans="1:12" ht="47.25" customHeight="1" x14ac:dyDescent="0.25">
      <c r="A6" s="71" t="s">
        <v>0</v>
      </c>
      <c r="B6" s="48" t="s">
        <v>1</v>
      </c>
      <c r="C6" s="72" t="s">
        <v>3</v>
      </c>
      <c r="D6" s="46"/>
    </row>
    <row r="7" spans="1:12" ht="24.75" customHeight="1" x14ac:dyDescent="0.25">
      <c r="A7" s="71"/>
      <c r="B7" s="48" t="s">
        <v>4</v>
      </c>
      <c r="C7" s="72"/>
      <c r="D7" s="47" t="s">
        <v>57</v>
      </c>
      <c r="G7" s="58" t="s">
        <v>62</v>
      </c>
      <c r="H7" s="58" t="s">
        <v>63</v>
      </c>
      <c r="I7" s="58" t="s">
        <v>64</v>
      </c>
      <c r="J7" s="58" t="s">
        <v>65</v>
      </c>
      <c r="K7" s="58" t="s">
        <v>66</v>
      </c>
      <c r="L7" s="58" t="s">
        <v>67</v>
      </c>
    </row>
    <row r="8" spans="1:12" ht="18" customHeight="1" x14ac:dyDescent="0.25">
      <c r="A8" s="23">
        <v>1858</v>
      </c>
      <c r="B8" s="24">
        <v>5.5555600000000001E-5</v>
      </c>
      <c r="C8" s="43" t="s">
        <v>6</v>
      </c>
      <c r="D8" s="45" t="s">
        <v>56</v>
      </c>
      <c r="G8">
        <v>1</v>
      </c>
      <c r="H8" s="59" t="s">
        <v>68</v>
      </c>
      <c r="I8" t="s">
        <v>69</v>
      </c>
      <c r="J8" t="s">
        <v>70</v>
      </c>
      <c r="K8" t="s">
        <v>71</v>
      </c>
      <c r="L8" t="s">
        <v>72</v>
      </c>
    </row>
    <row r="9" spans="1:12" ht="18" customHeight="1" x14ac:dyDescent="0.25">
      <c r="A9" s="23">
        <v>1866</v>
      </c>
      <c r="B9" s="23">
        <v>1E-3</v>
      </c>
      <c r="C9" s="43" t="s">
        <v>7</v>
      </c>
      <c r="D9" s="45" t="s">
        <v>56</v>
      </c>
    </row>
    <row r="10" spans="1:12" ht="18" customHeight="1" x14ac:dyDescent="0.25">
      <c r="A10" s="23">
        <v>1874</v>
      </c>
      <c r="B10" s="23">
        <v>8.7999999999999995E-2</v>
      </c>
      <c r="C10" s="43" t="s">
        <v>9</v>
      </c>
      <c r="D10" s="45" t="s">
        <v>56</v>
      </c>
    </row>
    <row r="11" spans="1:12" ht="18" customHeight="1" x14ac:dyDescent="0.25">
      <c r="A11" s="23">
        <v>1880</v>
      </c>
      <c r="B11" s="23">
        <v>0.32500000000000001</v>
      </c>
      <c r="C11" s="43" t="s">
        <v>10</v>
      </c>
      <c r="D11" s="45" t="s">
        <v>56</v>
      </c>
    </row>
    <row r="12" spans="1:12" ht="18" customHeight="1" x14ac:dyDescent="0.25">
      <c r="A12" s="23">
        <v>1928</v>
      </c>
      <c r="B12" s="23">
        <v>0.373</v>
      </c>
      <c r="C12" s="43" t="s">
        <v>11</v>
      </c>
      <c r="D12" s="45" t="s">
        <v>56</v>
      </c>
    </row>
    <row r="13" spans="1:12" ht="18" customHeight="1" x14ac:dyDescent="0.25">
      <c r="A13" s="27">
        <v>1951</v>
      </c>
      <c r="B13" s="27">
        <v>144</v>
      </c>
      <c r="C13" s="44" t="s">
        <v>12</v>
      </c>
      <c r="D13" s="45" t="s">
        <v>58</v>
      </c>
    </row>
    <row r="14" spans="1:12" ht="18" customHeight="1" x14ac:dyDescent="0.25">
      <c r="A14" s="27">
        <v>1959</v>
      </c>
      <c r="B14" s="27">
        <v>144</v>
      </c>
      <c r="C14" s="44" t="s">
        <v>13</v>
      </c>
      <c r="D14" s="45" t="s">
        <v>58</v>
      </c>
    </row>
    <row r="15" spans="1:12" ht="18" customHeight="1" x14ac:dyDescent="0.25">
      <c r="A15" s="27">
        <v>1963</v>
      </c>
      <c r="B15" s="27">
        <v>414</v>
      </c>
      <c r="C15" s="44" t="s">
        <v>14</v>
      </c>
      <c r="D15" s="45" t="s">
        <v>58</v>
      </c>
    </row>
    <row r="16" spans="1:12" ht="18" customHeight="1" x14ac:dyDescent="0.25">
      <c r="A16" s="27">
        <v>1965</v>
      </c>
      <c r="B16" s="27">
        <v>384</v>
      </c>
      <c r="C16" s="44" t="s">
        <v>15</v>
      </c>
      <c r="D16" s="45" t="s">
        <v>58</v>
      </c>
    </row>
    <row r="17" spans="1:4" ht="18" customHeight="1" x14ac:dyDescent="0.25">
      <c r="A17" s="27">
        <v>1970</v>
      </c>
      <c r="B17" s="27">
        <v>2160</v>
      </c>
      <c r="C17" s="44" t="s">
        <v>18</v>
      </c>
      <c r="D17" s="45" t="s">
        <v>58</v>
      </c>
    </row>
    <row r="18" spans="1:4" ht="18" customHeight="1" x14ac:dyDescent="0.25">
      <c r="A18" s="27">
        <v>1976</v>
      </c>
      <c r="B18" s="27">
        <v>12000</v>
      </c>
      <c r="C18" s="44" t="s">
        <v>19</v>
      </c>
      <c r="D18" s="45" t="s">
        <v>58</v>
      </c>
    </row>
    <row r="19" spans="1:4" ht="18" customHeight="1" x14ac:dyDescent="0.25">
      <c r="A19" s="27">
        <v>1983</v>
      </c>
      <c r="B19" s="27">
        <v>300000</v>
      </c>
      <c r="C19" s="44" t="s">
        <v>20</v>
      </c>
      <c r="D19" s="45" t="s">
        <v>58</v>
      </c>
    </row>
  </sheetData>
  <mergeCells count="2">
    <mergeCell ref="A6:A7"/>
    <mergeCell ref="C6:C7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37" workbookViewId="0">
      <selection activeCell="D51" sqref="D51"/>
    </sheetView>
  </sheetViews>
  <sheetFormatPr defaultColWidth="8.85546875" defaultRowHeight="15" x14ac:dyDescent="0.25"/>
  <cols>
    <col min="4" max="4" width="27.42578125" customWidth="1"/>
    <col min="9" max="12" width="10.7109375" customWidth="1"/>
  </cols>
  <sheetData>
    <row r="1" spans="1:12" ht="20.100000000000001" customHeight="1" x14ac:dyDescent="0.25">
      <c r="I1" s="5" t="s">
        <v>45</v>
      </c>
      <c r="J1" s="6">
        <v>1960</v>
      </c>
      <c r="K1" s="7" t="s">
        <v>45</v>
      </c>
      <c r="L1" s="7">
        <v>1960</v>
      </c>
    </row>
    <row r="2" spans="1:12" ht="20.100000000000001" customHeight="1" x14ac:dyDescent="0.25">
      <c r="I2" s="8" t="s">
        <v>46</v>
      </c>
      <c r="J2" s="9">
        <f>G13+((G15-G13)/(F15-F13))*(1960-F13)</f>
        <v>346.5</v>
      </c>
      <c r="K2" s="5" t="s">
        <v>47</v>
      </c>
      <c r="L2" s="9">
        <f>H14+((H15-H14)/(F15-F14))*(1960-F14)</f>
        <v>6536.9912459999996</v>
      </c>
    </row>
    <row r="3" spans="1:12" ht="30.75" customHeight="1" x14ac:dyDescent="0.25">
      <c r="I3" s="10" t="s">
        <v>48</v>
      </c>
      <c r="J3" s="11">
        <v>50</v>
      </c>
      <c r="K3" s="10" t="s">
        <v>48</v>
      </c>
      <c r="L3" s="12">
        <v>50</v>
      </c>
    </row>
    <row r="4" spans="1:12" ht="46.5" customHeight="1" x14ac:dyDescent="0.25">
      <c r="F4" s="74" t="s">
        <v>49</v>
      </c>
      <c r="G4" s="75"/>
      <c r="H4" s="75"/>
      <c r="I4" s="13" t="s">
        <v>50</v>
      </c>
      <c r="J4" s="11">
        <v>3</v>
      </c>
      <c r="K4" s="14" t="s">
        <v>50</v>
      </c>
      <c r="L4" s="12">
        <v>4</v>
      </c>
    </row>
    <row r="5" spans="1:12" ht="33.75" customHeight="1" x14ac:dyDescent="0.25">
      <c r="F5" s="15"/>
      <c r="G5" s="16"/>
      <c r="H5" s="16"/>
      <c r="I5" s="8" t="s">
        <v>51</v>
      </c>
      <c r="J5" s="11">
        <f>J3*(J4-1)</f>
        <v>100</v>
      </c>
      <c r="K5" s="17" t="s">
        <v>51</v>
      </c>
      <c r="L5" s="12">
        <f>L3*(L4-1)</f>
        <v>150</v>
      </c>
    </row>
    <row r="6" spans="1:12" ht="47.25" customHeight="1" x14ac:dyDescent="0.25">
      <c r="A6" s="71" t="s">
        <v>0</v>
      </c>
      <c r="B6" s="2" t="s">
        <v>1</v>
      </c>
      <c r="C6" s="2" t="s">
        <v>2</v>
      </c>
      <c r="D6" s="72" t="s">
        <v>3</v>
      </c>
      <c r="E6" s="46"/>
      <c r="F6" s="73" t="s">
        <v>52</v>
      </c>
      <c r="G6" s="73"/>
      <c r="H6" s="73"/>
      <c r="I6" s="73" t="s">
        <v>52</v>
      </c>
      <c r="J6" s="73"/>
      <c r="K6" s="73"/>
      <c r="L6" s="73"/>
    </row>
    <row r="7" spans="1:12" ht="24.75" customHeight="1" x14ac:dyDescent="0.25">
      <c r="A7" s="71"/>
      <c r="B7" s="2" t="s">
        <v>4</v>
      </c>
      <c r="C7" s="2" t="s">
        <v>5</v>
      </c>
      <c r="D7" s="72"/>
      <c r="E7" s="46"/>
      <c r="F7" s="18" t="s">
        <v>0</v>
      </c>
      <c r="G7" s="18" t="s">
        <v>53</v>
      </c>
      <c r="H7" s="18" t="s">
        <v>54</v>
      </c>
      <c r="I7" s="18" t="s">
        <v>0</v>
      </c>
      <c r="J7" s="18" t="s">
        <v>53</v>
      </c>
      <c r="K7" s="18" t="s">
        <v>0</v>
      </c>
      <c r="L7" s="18" t="s">
        <v>54</v>
      </c>
    </row>
    <row r="8" spans="1:12" ht="18" customHeight="1" x14ac:dyDescent="0.25">
      <c r="A8" s="3">
        <v>1858</v>
      </c>
      <c r="B8" s="4">
        <v>5.5555600000000001E-5</v>
      </c>
      <c r="C8" s="3">
        <v>4.6807800000000003E-4</v>
      </c>
      <c r="D8" s="52" t="s">
        <v>6</v>
      </c>
      <c r="E8" s="53" t="s">
        <v>56</v>
      </c>
      <c r="F8" s="19">
        <f>A8</f>
        <v>1858</v>
      </c>
      <c r="G8" s="20">
        <f>B8</f>
        <v>5.5555600000000001E-5</v>
      </c>
      <c r="H8" s="20">
        <f>C8</f>
        <v>4.6807800000000003E-4</v>
      </c>
      <c r="I8" s="22">
        <f>F8+$J$5</f>
        <v>1958</v>
      </c>
      <c r="J8" s="20">
        <f>G8/$J$2</f>
        <v>1.6033362193362194E-7</v>
      </c>
      <c r="K8" s="19">
        <f>F8+$L$5</f>
        <v>2008</v>
      </c>
      <c r="L8" s="20">
        <f>H8/$L$2</f>
        <v>7.1604501579594141E-8</v>
      </c>
    </row>
    <row r="9" spans="1:12" ht="18" customHeight="1" x14ac:dyDescent="0.25">
      <c r="A9" s="3">
        <v>1866</v>
      </c>
      <c r="B9" s="3">
        <v>1E-3</v>
      </c>
      <c r="C9" s="3">
        <v>8.5358980000000001E-3</v>
      </c>
      <c r="D9" s="52" t="s">
        <v>7</v>
      </c>
      <c r="E9" s="53" t="s">
        <v>56</v>
      </c>
      <c r="F9" s="19">
        <f t="shared" ref="F9:F48" si="0">A9</f>
        <v>1866</v>
      </c>
      <c r="G9" s="20">
        <f t="shared" ref="G9:G46" si="1">B9</f>
        <v>1E-3</v>
      </c>
      <c r="H9" s="20">
        <f t="shared" ref="H9:H46" si="2">C9</f>
        <v>8.5358980000000001E-3</v>
      </c>
      <c r="I9" s="22">
        <f t="shared" ref="I9:I48" si="3">F9+$J$5</f>
        <v>1966</v>
      </c>
      <c r="J9" s="20">
        <f t="shared" ref="J9:J46" si="4">G9/$J$2</f>
        <v>2.8860028860028859E-6</v>
      </c>
      <c r="K9" s="19">
        <f t="shared" ref="K9:K48" si="5">F9+$L$5</f>
        <v>2016</v>
      </c>
      <c r="L9" s="20">
        <f t="shared" ref="L9:L46" si="6">H9/$L$2</f>
        <v>1.3057839117075667E-6</v>
      </c>
    </row>
    <row r="10" spans="1:12" ht="18" customHeight="1" x14ac:dyDescent="0.25">
      <c r="A10" s="3">
        <v>1874</v>
      </c>
      <c r="B10" s="3">
        <v>8.7999999999999995E-2</v>
      </c>
      <c r="C10" s="3" t="s">
        <v>8</v>
      </c>
      <c r="D10" s="52" t="s">
        <v>9</v>
      </c>
      <c r="E10" s="53" t="s">
        <v>56</v>
      </c>
      <c r="F10" s="19">
        <f t="shared" si="0"/>
        <v>1874</v>
      </c>
      <c r="G10" s="20">
        <f t="shared" si="1"/>
        <v>8.7999999999999995E-2</v>
      </c>
      <c r="H10" s="20"/>
      <c r="I10" s="22">
        <f t="shared" si="3"/>
        <v>1974</v>
      </c>
      <c r="J10" s="20">
        <f t="shared" si="4"/>
        <v>2.5396825396825396E-4</v>
      </c>
      <c r="K10" s="19">
        <f t="shared" si="5"/>
        <v>2024</v>
      </c>
      <c r="L10" s="20"/>
    </row>
    <row r="11" spans="1:12" ht="18" customHeight="1" x14ac:dyDescent="0.25">
      <c r="A11" s="3">
        <v>1880</v>
      </c>
      <c r="B11" s="3">
        <v>0.32500000000000001</v>
      </c>
      <c r="C11" s="3">
        <v>39.497135419999999</v>
      </c>
      <c r="D11" s="52" t="s">
        <v>10</v>
      </c>
      <c r="E11" s="53" t="s">
        <v>56</v>
      </c>
      <c r="F11" s="19">
        <f t="shared" si="0"/>
        <v>1880</v>
      </c>
      <c r="G11" s="20">
        <f t="shared" si="1"/>
        <v>0.32500000000000001</v>
      </c>
      <c r="H11" s="20">
        <f t="shared" si="2"/>
        <v>39.497135419999999</v>
      </c>
      <c r="I11" s="22">
        <f t="shared" si="3"/>
        <v>1980</v>
      </c>
      <c r="J11" s="20">
        <f t="shared" si="4"/>
        <v>9.3795093795093795E-4</v>
      </c>
      <c r="K11" s="19">
        <f t="shared" si="5"/>
        <v>2030</v>
      </c>
      <c r="L11" s="20">
        <f t="shared" si="6"/>
        <v>6.0420970341926632E-3</v>
      </c>
    </row>
    <row r="12" spans="1:12" ht="18" customHeight="1" x14ac:dyDescent="0.25">
      <c r="A12" s="3">
        <v>1928</v>
      </c>
      <c r="B12" s="3">
        <v>0.373</v>
      </c>
      <c r="C12" s="3" t="s">
        <v>8</v>
      </c>
      <c r="D12" s="52" t="s">
        <v>11</v>
      </c>
      <c r="E12" s="53" t="s">
        <v>56</v>
      </c>
      <c r="F12" s="19">
        <f t="shared" si="0"/>
        <v>1928</v>
      </c>
      <c r="G12" s="20">
        <f t="shared" si="1"/>
        <v>0.373</v>
      </c>
      <c r="H12" s="20"/>
      <c r="I12" s="22">
        <f t="shared" si="3"/>
        <v>2028</v>
      </c>
      <c r="J12" s="20">
        <f t="shared" si="4"/>
        <v>1.0764790764790765E-3</v>
      </c>
      <c r="K12" s="19">
        <f t="shared" si="5"/>
        <v>2078</v>
      </c>
      <c r="L12" s="20"/>
    </row>
    <row r="13" spans="1:12" ht="18" customHeight="1" x14ac:dyDescent="0.25">
      <c r="A13" s="3">
        <v>1951</v>
      </c>
      <c r="B13" s="3">
        <v>144</v>
      </c>
      <c r="C13" s="3">
        <v>2270.6178239999999</v>
      </c>
      <c r="D13" s="52" t="s">
        <v>12</v>
      </c>
      <c r="E13" s="54" t="s">
        <v>58</v>
      </c>
      <c r="F13" s="19">
        <f t="shared" si="0"/>
        <v>1951</v>
      </c>
      <c r="G13" s="20">
        <f t="shared" si="1"/>
        <v>144</v>
      </c>
      <c r="H13" s="20">
        <f t="shared" si="2"/>
        <v>2270.6178239999999</v>
      </c>
      <c r="I13" s="22">
        <f t="shared" si="3"/>
        <v>2051</v>
      </c>
      <c r="J13" s="20">
        <f t="shared" si="4"/>
        <v>0.41558441558441561</v>
      </c>
      <c r="K13" s="19">
        <f t="shared" si="5"/>
        <v>2101</v>
      </c>
      <c r="L13" s="20">
        <f t="shared" si="6"/>
        <v>0.3473490690980191</v>
      </c>
    </row>
    <row r="14" spans="1:12" ht="18" customHeight="1" x14ac:dyDescent="0.25">
      <c r="A14" s="3">
        <v>1959</v>
      </c>
      <c r="B14" s="3">
        <v>144</v>
      </c>
      <c r="C14" s="3">
        <v>5193.400858</v>
      </c>
      <c r="D14" s="52" t="s">
        <v>13</v>
      </c>
      <c r="E14" s="54" t="s">
        <v>58</v>
      </c>
      <c r="F14" s="19">
        <f t="shared" si="0"/>
        <v>1959</v>
      </c>
      <c r="G14" s="20"/>
      <c r="H14" s="20">
        <f t="shared" si="2"/>
        <v>5193.400858</v>
      </c>
      <c r="I14" s="22">
        <f t="shared" si="3"/>
        <v>2059</v>
      </c>
      <c r="J14" s="20"/>
      <c r="K14" s="19">
        <f t="shared" si="5"/>
        <v>2109</v>
      </c>
      <c r="L14" s="20">
        <f t="shared" si="6"/>
        <v>0.79446348672684153</v>
      </c>
    </row>
    <row r="15" spans="1:12" ht="18" customHeight="1" x14ac:dyDescent="0.25">
      <c r="A15" s="3">
        <v>1963</v>
      </c>
      <c r="B15" s="3">
        <v>414</v>
      </c>
      <c r="C15" s="3">
        <v>10567.762409999999</v>
      </c>
      <c r="D15" s="52" t="s">
        <v>14</v>
      </c>
      <c r="E15" s="54" t="s">
        <v>58</v>
      </c>
      <c r="F15" s="19">
        <f t="shared" si="0"/>
        <v>1963</v>
      </c>
      <c r="G15" s="20">
        <f t="shared" si="1"/>
        <v>414</v>
      </c>
      <c r="H15" s="20">
        <f t="shared" si="2"/>
        <v>10567.762409999999</v>
      </c>
      <c r="I15" s="22">
        <f t="shared" si="3"/>
        <v>2063</v>
      </c>
      <c r="J15" s="20">
        <f t="shared" si="4"/>
        <v>1.1948051948051948</v>
      </c>
      <c r="K15" s="19">
        <f t="shared" si="5"/>
        <v>2113</v>
      </c>
      <c r="L15" s="20">
        <f t="shared" si="6"/>
        <v>1.6166095398194755</v>
      </c>
    </row>
    <row r="16" spans="1:12" ht="18" customHeight="1" x14ac:dyDescent="0.25">
      <c r="A16" s="3">
        <v>1965</v>
      </c>
      <c r="B16" s="3">
        <v>384</v>
      </c>
      <c r="C16" s="3">
        <v>10570.62614</v>
      </c>
      <c r="D16" s="52" t="s">
        <v>15</v>
      </c>
      <c r="E16" s="54" t="s">
        <v>58</v>
      </c>
      <c r="F16" s="19">
        <f t="shared" si="0"/>
        <v>1965</v>
      </c>
      <c r="G16" s="20"/>
      <c r="H16" s="20"/>
      <c r="I16" s="22">
        <f t="shared" si="3"/>
        <v>2065</v>
      </c>
      <c r="J16" s="20"/>
      <c r="K16" s="19">
        <f t="shared" si="5"/>
        <v>2115</v>
      </c>
      <c r="L16" s="20"/>
    </row>
    <row r="17" spans="1:12" ht="18" customHeight="1" x14ac:dyDescent="0.25">
      <c r="A17" s="3">
        <v>1965</v>
      </c>
      <c r="B17" s="3">
        <v>1.2</v>
      </c>
      <c r="C17" s="3" t="s">
        <v>8</v>
      </c>
      <c r="D17" s="52" t="s">
        <v>16</v>
      </c>
      <c r="E17" s="46"/>
      <c r="F17" s="19">
        <f t="shared" si="0"/>
        <v>1965</v>
      </c>
      <c r="G17" s="20"/>
      <c r="H17" s="20"/>
      <c r="I17" s="22">
        <f t="shared" si="3"/>
        <v>2065</v>
      </c>
      <c r="J17" s="20"/>
      <c r="K17" s="19">
        <f t="shared" si="5"/>
        <v>2115</v>
      </c>
      <c r="L17" s="20"/>
    </row>
    <row r="18" spans="1:12" ht="18" customHeight="1" x14ac:dyDescent="0.25">
      <c r="A18" s="3">
        <v>1969</v>
      </c>
      <c r="B18" s="3">
        <v>50</v>
      </c>
      <c r="C18" s="3" t="s">
        <v>8</v>
      </c>
      <c r="D18" s="52" t="s">
        <v>17</v>
      </c>
      <c r="E18" s="46"/>
      <c r="F18" s="19">
        <f t="shared" si="0"/>
        <v>1969</v>
      </c>
      <c r="G18" s="20"/>
      <c r="H18" s="20"/>
      <c r="I18" s="22">
        <f t="shared" si="3"/>
        <v>2069</v>
      </c>
      <c r="J18" s="20"/>
      <c r="K18" s="19">
        <f t="shared" si="5"/>
        <v>2119</v>
      </c>
      <c r="L18" s="20"/>
    </row>
    <row r="19" spans="1:12" ht="18" customHeight="1" x14ac:dyDescent="0.25">
      <c r="A19" s="3">
        <v>1970</v>
      </c>
      <c r="B19" s="3">
        <v>2160</v>
      </c>
      <c r="C19" s="3">
        <v>49910.241159999998</v>
      </c>
      <c r="D19" s="52" t="s">
        <v>18</v>
      </c>
      <c r="E19" s="54" t="s">
        <v>58</v>
      </c>
      <c r="F19" s="19">
        <f t="shared" si="0"/>
        <v>1970</v>
      </c>
      <c r="G19" s="20">
        <f t="shared" si="1"/>
        <v>2160</v>
      </c>
      <c r="H19" s="20">
        <f t="shared" si="2"/>
        <v>49910.241159999998</v>
      </c>
      <c r="I19" s="22">
        <f t="shared" si="3"/>
        <v>2070</v>
      </c>
      <c r="J19" s="20">
        <f t="shared" si="4"/>
        <v>6.2337662337662341</v>
      </c>
      <c r="K19" s="19">
        <f t="shared" si="5"/>
        <v>2120</v>
      </c>
      <c r="L19" s="20">
        <f t="shared" si="6"/>
        <v>7.6350478808641808</v>
      </c>
    </row>
    <row r="20" spans="1:12" ht="18" customHeight="1" x14ac:dyDescent="0.25">
      <c r="A20" s="3">
        <v>1975</v>
      </c>
      <c r="B20" s="3">
        <v>64</v>
      </c>
      <c r="C20" s="3" t="s">
        <v>8</v>
      </c>
      <c r="D20" s="52" t="s">
        <v>17</v>
      </c>
      <c r="E20" s="46"/>
      <c r="F20" s="19">
        <f t="shared" si="0"/>
        <v>1975</v>
      </c>
      <c r="G20" s="20"/>
      <c r="H20" s="20"/>
      <c r="I20" s="22">
        <f t="shared" si="3"/>
        <v>2075</v>
      </c>
      <c r="J20" s="20"/>
      <c r="K20" s="19">
        <f t="shared" si="5"/>
        <v>2125</v>
      </c>
      <c r="L20" s="20"/>
    </row>
    <row r="21" spans="1:12" ht="18" customHeight="1" x14ac:dyDescent="0.25">
      <c r="A21" s="3">
        <v>1976</v>
      </c>
      <c r="B21" s="3">
        <v>12000</v>
      </c>
      <c r="C21" s="3">
        <v>149645.3688</v>
      </c>
      <c r="D21" s="52" t="s">
        <v>19</v>
      </c>
      <c r="E21" s="54" t="s">
        <v>58</v>
      </c>
      <c r="F21" s="19">
        <f t="shared" si="0"/>
        <v>1976</v>
      </c>
      <c r="G21" s="20">
        <f t="shared" si="1"/>
        <v>12000</v>
      </c>
      <c r="H21" s="20">
        <f t="shared" si="2"/>
        <v>149645.3688</v>
      </c>
      <c r="I21" s="22">
        <f t="shared" si="3"/>
        <v>2076</v>
      </c>
      <c r="J21" s="20">
        <f t="shared" si="4"/>
        <v>34.632034632034632</v>
      </c>
      <c r="K21" s="19">
        <f t="shared" si="5"/>
        <v>2126</v>
      </c>
      <c r="L21" s="20">
        <f t="shared" si="6"/>
        <v>22.892086461270445</v>
      </c>
    </row>
    <row r="22" spans="1:12" ht="18" customHeight="1" x14ac:dyDescent="0.25">
      <c r="A22" s="3">
        <v>1983</v>
      </c>
      <c r="B22" s="3">
        <v>300000</v>
      </c>
      <c r="C22" s="3">
        <v>6062432.6749999998</v>
      </c>
      <c r="D22" s="52" t="s">
        <v>20</v>
      </c>
      <c r="E22" s="54" t="s">
        <v>58</v>
      </c>
      <c r="F22" s="19">
        <f t="shared" si="0"/>
        <v>1983</v>
      </c>
      <c r="G22" s="20">
        <f t="shared" si="1"/>
        <v>300000</v>
      </c>
      <c r="H22" s="20">
        <f t="shared" si="2"/>
        <v>6062432.6749999998</v>
      </c>
      <c r="I22" s="22">
        <f t="shared" si="3"/>
        <v>2083</v>
      </c>
      <c r="J22" s="20">
        <f t="shared" si="4"/>
        <v>865.80086580086584</v>
      </c>
      <c r="K22" s="19">
        <f t="shared" si="5"/>
        <v>2133</v>
      </c>
      <c r="L22" s="20">
        <f t="shared" si="6"/>
        <v>927.40412934002575</v>
      </c>
    </row>
    <row r="23" spans="1:12" ht="18" customHeight="1" x14ac:dyDescent="0.25">
      <c r="A23" s="3">
        <v>1986</v>
      </c>
      <c r="B23" s="3">
        <v>56</v>
      </c>
      <c r="C23" s="3" t="s">
        <v>8</v>
      </c>
      <c r="D23" s="52" t="s">
        <v>17</v>
      </c>
      <c r="E23" s="46"/>
      <c r="F23" s="19">
        <f t="shared" si="0"/>
        <v>1986</v>
      </c>
      <c r="G23" s="20"/>
      <c r="H23" s="20"/>
      <c r="I23" s="22">
        <f t="shared" si="3"/>
        <v>2086</v>
      </c>
      <c r="J23" s="20"/>
      <c r="K23" s="19">
        <f t="shared" si="5"/>
        <v>2136</v>
      </c>
      <c r="L23" s="20"/>
    </row>
    <row r="24" spans="1:12" ht="18" customHeight="1" x14ac:dyDescent="0.25">
      <c r="A24" s="3">
        <v>1988</v>
      </c>
      <c r="B24" s="3">
        <v>1540</v>
      </c>
      <c r="C24" s="3" t="s">
        <v>8</v>
      </c>
      <c r="D24" s="52" t="s">
        <v>21</v>
      </c>
      <c r="E24" s="46"/>
      <c r="F24" s="19">
        <f t="shared" si="0"/>
        <v>1988</v>
      </c>
      <c r="G24" s="20"/>
      <c r="H24" s="20"/>
      <c r="I24" s="22">
        <f t="shared" si="3"/>
        <v>2088</v>
      </c>
      <c r="J24" s="20"/>
      <c r="K24" s="19">
        <f t="shared" si="5"/>
        <v>2138</v>
      </c>
      <c r="L24" s="20"/>
    </row>
    <row r="25" spans="1:12" ht="18" customHeight="1" x14ac:dyDescent="0.25">
      <c r="A25" s="3">
        <v>1988</v>
      </c>
      <c r="B25" s="3">
        <v>560000</v>
      </c>
      <c r="C25" s="3">
        <v>7284500.2019999996</v>
      </c>
      <c r="D25" s="52" t="s">
        <v>22</v>
      </c>
      <c r="E25" s="55" t="s">
        <v>59</v>
      </c>
      <c r="F25" s="19">
        <f t="shared" si="0"/>
        <v>1988</v>
      </c>
      <c r="G25" s="20">
        <f t="shared" si="1"/>
        <v>560000</v>
      </c>
      <c r="H25" s="20">
        <f t="shared" si="2"/>
        <v>7284500.2019999996</v>
      </c>
      <c r="I25" s="22">
        <f t="shared" si="3"/>
        <v>2088</v>
      </c>
      <c r="J25" s="20">
        <f t="shared" si="4"/>
        <v>1616.1616161616162</v>
      </c>
      <c r="K25" s="19">
        <f t="shared" si="5"/>
        <v>2138</v>
      </c>
      <c r="L25" s="20">
        <f t="shared" si="6"/>
        <v>1114.3506129761765</v>
      </c>
    </row>
    <row r="26" spans="1:12" ht="18" customHeight="1" x14ac:dyDescent="0.25">
      <c r="A26" s="3">
        <v>1989</v>
      </c>
      <c r="B26" s="3">
        <v>1260000</v>
      </c>
      <c r="C26" s="3">
        <v>19701271.449999999</v>
      </c>
      <c r="D26" s="52" t="s">
        <v>23</v>
      </c>
      <c r="E26" s="55" t="s">
        <v>59</v>
      </c>
      <c r="F26" s="19">
        <f t="shared" si="0"/>
        <v>1989</v>
      </c>
      <c r="G26" s="20">
        <f t="shared" si="1"/>
        <v>1260000</v>
      </c>
      <c r="H26" s="20">
        <f t="shared" si="2"/>
        <v>19701271.449999999</v>
      </c>
      <c r="I26" s="22">
        <f t="shared" si="3"/>
        <v>2089</v>
      </c>
      <c r="J26" s="20">
        <f t="shared" si="4"/>
        <v>3636.3636363636365</v>
      </c>
      <c r="K26" s="19">
        <f t="shared" si="5"/>
        <v>2139</v>
      </c>
      <c r="L26" s="20">
        <f t="shared" si="6"/>
        <v>3013.8133444886062</v>
      </c>
    </row>
    <row r="27" spans="1:12" ht="18" customHeight="1" x14ac:dyDescent="0.25">
      <c r="A27" s="3">
        <v>1992</v>
      </c>
      <c r="B27" s="3">
        <v>45000</v>
      </c>
      <c r="C27" s="3" t="s">
        <v>8</v>
      </c>
      <c r="D27" s="52" t="s">
        <v>24</v>
      </c>
      <c r="E27" s="46"/>
      <c r="F27" s="19">
        <f t="shared" si="0"/>
        <v>1992</v>
      </c>
      <c r="G27" s="20"/>
      <c r="H27" s="20"/>
      <c r="I27" s="22">
        <f t="shared" si="3"/>
        <v>2092</v>
      </c>
      <c r="J27" s="20"/>
      <c r="K27" s="19">
        <f t="shared" si="5"/>
        <v>2142</v>
      </c>
      <c r="L27" s="20"/>
    </row>
    <row r="28" spans="1:12" ht="18" customHeight="1" x14ac:dyDescent="0.25">
      <c r="A28" s="3">
        <v>1992</v>
      </c>
      <c r="B28" s="3">
        <v>1120000</v>
      </c>
      <c r="C28" s="3">
        <v>18346118.66</v>
      </c>
      <c r="D28" s="52" t="s">
        <v>25</v>
      </c>
      <c r="E28" s="55" t="s">
        <v>59</v>
      </c>
      <c r="F28" s="19">
        <f t="shared" si="0"/>
        <v>1992</v>
      </c>
      <c r="G28" s="20"/>
      <c r="H28" s="20">
        <f t="shared" si="2"/>
        <v>18346118.66</v>
      </c>
      <c r="I28" s="22">
        <f t="shared" si="3"/>
        <v>2092</v>
      </c>
      <c r="J28" s="20"/>
      <c r="K28" s="19">
        <f t="shared" si="5"/>
        <v>2142</v>
      </c>
      <c r="L28" s="20">
        <f t="shared" si="6"/>
        <v>2806.5080661116126</v>
      </c>
    </row>
    <row r="29" spans="1:12" ht="18" customHeight="1" x14ac:dyDescent="0.25">
      <c r="A29" s="3">
        <v>1992</v>
      </c>
      <c r="B29" s="3">
        <v>1120000</v>
      </c>
      <c r="C29" s="3">
        <v>21725475.710000001</v>
      </c>
      <c r="D29" s="52" t="s">
        <v>26</v>
      </c>
      <c r="E29" s="55" t="s">
        <v>59</v>
      </c>
      <c r="F29" s="19">
        <f t="shared" si="0"/>
        <v>1992</v>
      </c>
      <c r="G29" s="20">
        <f t="shared" si="1"/>
        <v>1120000</v>
      </c>
      <c r="H29" s="20">
        <f t="shared" si="2"/>
        <v>21725475.710000001</v>
      </c>
      <c r="I29" s="22">
        <f t="shared" si="3"/>
        <v>2092</v>
      </c>
      <c r="J29" s="20">
        <f t="shared" si="4"/>
        <v>3232.3232323232323</v>
      </c>
      <c r="K29" s="19">
        <f t="shared" si="5"/>
        <v>2142</v>
      </c>
      <c r="L29" s="20">
        <f t="shared" si="6"/>
        <v>3323.4671567433825</v>
      </c>
    </row>
    <row r="30" spans="1:12" ht="18" customHeight="1" x14ac:dyDescent="0.25">
      <c r="A30" s="3">
        <v>1993</v>
      </c>
      <c r="B30" s="3">
        <v>1680000</v>
      </c>
      <c r="C30" s="3">
        <v>34811248.700000003</v>
      </c>
      <c r="D30" s="52" t="s">
        <v>27</v>
      </c>
      <c r="E30" s="55" t="s">
        <v>59</v>
      </c>
      <c r="F30" s="19">
        <f t="shared" si="0"/>
        <v>1993</v>
      </c>
      <c r="G30" s="20">
        <f t="shared" si="1"/>
        <v>1680000</v>
      </c>
      <c r="H30" s="20">
        <f t="shared" si="2"/>
        <v>34811248.700000003</v>
      </c>
      <c r="I30" s="22">
        <f t="shared" si="3"/>
        <v>2093</v>
      </c>
      <c r="J30" s="20">
        <f t="shared" si="4"/>
        <v>4848.484848484848</v>
      </c>
      <c r="K30" s="19">
        <f t="shared" si="5"/>
        <v>2143</v>
      </c>
      <c r="L30" s="20">
        <f t="shared" si="6"/>
        <v>5325.2708149641612</v>
      </c>
    </row>
    <row r="31" spans="1:12" ht="28.5" customHeight="1" x14ac:dyDescent="0.25">
      <c r="A31" s="21">
        <v>1994</v>
      </c>
      <c r="B31" s="1">
        <v>145000</v>
      </c>
      <c r="C31" s="21"/>
      <c r="D31" s="52" t="s">
        <v>55</v>
      </c>
      <c r="E31" s="46"/>
      <c r="F31" s="19">
        <f t="shared" si="0"/>
        <v>1994</v>
      </c>
      <c r="G31" s="20"/>
      <c r="H31" s="20"/>
      <c r="I31" s="22">
        <f t="shared" si="3"/>
        <v>2094</v>
      </c>
      <c r="J31" s="20"/>
      <c r="K31" s="19">
        <f t="shared" si="5"/>
        <v>2144</v>
      </c>
      <c r="L31" s="20"/>
    </row>
    <row r="32" spans="1:12" ht="18" customHeight="1" x14ac:dyDescent="0.25">
      <c r="A32" s="3">
        <v>1994</v>
      </c>
      <c r="B32" s="3">
        <v>1680000</v>
      </c>
      <c r="C32" s="3">
        <v>49101556.32</v>
      </c>
      <c r="D32" s="52" t="s">
        <v>28</v>
      </c>
      <c r="E32" s="55" t="s">
        <v>59</v>
      </c>
      <c r="F32" s="19">
        <f t="shared" si="0"/>
        <v>1994</v>
      </c>
      <c r="G32" s="20"/>
      <c r="H32" s="20">
        <f t="shared" si="2"/>
        <v>49101556.32</v>
      </c>
      <c r="I32" s="22">
        <f t="shared" si="3"/>
        <v>2094</v>
      </c>
      <c r="J32" s="20"/>
      <c r="K32" s="19">
        <f t="shared" si="5"/>
        <v>2144</v>
      </c>
      <c r="L32" s="20">
        <f t="shared" si="6"/>
        <v>7511.3388518066868</v>
      </c>
    </row>
    <row r="33" spans="1:12" ht="18" customHeight="1" x14ac:dyDescent="0.25">
      <c r="A33" s="3">
        <v>1994</v>
      </c>
      <c r="B33" s="3">
        <v>4976000</v>
      </c>
      <c r="C33" s="3">
        <v>80195977.310000002</v>
      </c>
      <c r="D33" s="52" t="s">
        <v>29</v>
      </c>
      <c r="E33" s="55" t="s">
        <v>59</v>
      </c>
      <c r="F33" s="19">
        <f t="shared" si="0"/>
        <v>1994</v>
      </c>
      <c r="G33" s="20">
        <f t="shared" si="1"/>
        <v>4976000</v>
      </c>
      <c r="H33" s="20">
        <f t="shared" si="2"/>
        <v>80195977.310000002</v>
      </c>
      <c r="I33" s="22">
        <f t="shared" si="3"/>
        <v>2094</v>
      </c>
      <c r="J33" s="20">
        <f t="shared" si="4"/>
        <v>14360.75036075036</v>
      </c>
      <c r="K33" s="19">
        <f t="shared" si="5"/>
        <v>2144</v>
      </c>
      <c r="L33" s="20">
        <f t="shared" si="6"/>
        <v>12268.025807602558</v>
      </c>
    </row>
    <row r="34" spans="1:12" ht="18" customHeight="1" x14ac:dyDescent="0.25">
      <c r="A34" s="3">
        <v>1995</v>
      </c>
      <c r="B34" s="3">
        <v>9953000</v>
      </c>
      <c r="C34" s="3">
        <v>136549664.40000001</v>
      </c>
      <c r="D34" s="52" t="s">
        <v>30</v>
      </c>
      <c r="E34" s="55" t="s">
        <v>59</v>
      </c>
      <c r="F34" s="19">
        <f t="shared" si="0"/>
        <v>1995</v>
      </c>
      <c r="G34" s="20">
        <f t="shared" si="1"/>
        <v>9953000</v>
      </c>
      <c r="H34" s="20">
        <f t="shared" si="2"/>
        <v>136549664.40000001</v>
      </c>
      <c r="I34" s="22">
        <f t="shared" si="3"/>
        <v>2095</v>
      </c>
      <c r="J34" s="20">
        <f t="shared" si="4"/>
        <v>28724.386724386724</v>
      </c>
      <c r="K34" s="19">
        <f t="shared" si="5"/>
        <v>2145</v>
      </c>
      <c r="L34" s="20">
        <f t="shared" si="6"/>
        <v>20888.763539886193</v>
      </c>
    </row>
    <row r="35" spans="1:12" ht="18" customHeight="1" x14ac:dyDescent="0.25">
      <c r="A35" s="3">
        <v>1996</v>
      </c>
      <c r="B35" s="3">
        <v>9953000</v>
      </c>
      <c r="C35" s="3">
        <v>148070658.90000001</v>
      </c>
      <c r="D35" s="52" t="s">
        <v>31</v>
      </c>
      <c r="E35" s="55" t="s">
        <v>59</v>
      </c>
      <c r="F35" s="19">
        <f t="shared" si="0"/>
        <v>1996</v>
      </c>
      <c r="G35" s="20"/>
      <c r="H35" s="20">
        <f t="shared" si="2"/>
        <v>148070658.90000001</v>
      </c>
      <c r="I35" s="22">
        <f t="shared" si="3"/>
        <v>2096</v>
      </c>
      <c r="J35" s="20"/>
      <c r="K35" s="19">
        <f t="shared" si="5"/>
        <v>2146</v>
      </c>
      <c r="L35" s="20">
        <f t="shared" si="6"/>
        <v>22651.194307565394</v>
      </c>
    </row>
    <row r="36" spans="1:12" ht="18" customHeight="1" x14ac:dyDescent="0.25">
      <c r="A36" s="3">
        <v>1998</v>
      </c>
      <c r="B36" s="3">
        <v>139340000</v>
      </c>
      <c r="C36" s="3">
        <v>1971340798</v>
      </c>
      <c r="D36" s="52" t="s">
        <v>32</v>
      </c>
      <c r="E36" s="55" t="s">
        <v>59</v>
      </c>
      <c r="F36" s="19">
        <f t="shared" si="0"/>
        <v>1998</v>
      </c>
      <c r="G36" s="20">
        <f t="shared" si="1"/>
        <v>139340000</v>
      </c>
      <c r="H36" s="20">
        <f t="shared" si="2"/>
        <v>1971340798</v>
      </c>
      <c r="I36" s="22">
        <f t="shared" si="3"/>
        <v>2098</v>
      </c>
      <c r="J36" s="20">
        <f t="shared" si="4"/>
        <v>402135.64213564212</v>
      </c>
      <c r="K36" s="19">
        <f t="shared" si="5"/>
        <v>2148</v>
      </c>
      <c r="L36" s="20">
        <f t="shared" si="6"/>
        <v>301566.99371538369</v>
      </c>
    </row>
    <row r="37" spans="1:12" ht="18" customHeight="1" x14ac:dyDescent="0.25">
      <c r="A37" s="3">
        <v>1998</v>
      </c>
      <c r="B37" s="3">
        <v>59718000</v>
      </c>
      <c r="C37" s="3">
        <v>1163138165</v>
      </c>
      <c r="D37" s="52" t="s">
        <v>33</v>
      </c>
      <c r="E37" s="55" t="s">
        <v>59</v>
      </c>
      <c r="F37" s="19">
        <f t="shared" si="0"/>
        <v>1998</v>
      </c>
      <c r="G37" s="20"/>
      <c r="H37" s="20"/>
      <c r="I37" s="22">
        <f t="shared" si="3"/>
        <v>2098</v>
      </c>
      <c r="J37" s="20"/>
      <c r="K37" s="19">
        <f t="shared" si="5"/>
        <v>2148</v>
      </c>
      <c r="L37" s="20"/>
    </row>
    <row r="38" spans="1:12" ht="18" customHeight="1" x14ac:dyDescent="0.25">
      <c r="A38" s="3">
        <v>1999</v>
      </c>
      <c r="B38" s="3">
        <v>19908000</v>
      </c>
      <c r="C38" s="3">
        <v>654158315</v>
      </c>
      <c r="D38" s="52" t="s">
        <v>34</v>
      </c>
      <c r="E38" s="55" t="s">
        <v>59</v>
      </c>
      <c r="F38" s="19">
        <f t="shared" si="0"/>
        <v>1999</v>
      </c>
      <c r="G38" s="20"/>
      <c r="H38" s="20"/>
      <c r="I38" s="22">
        <f t="shared" si="3"/>
        <v>2099</v>
      </c>
      <c r="J38" s="20"/>
      <c r="K38" s="19">
        <f t="shared" si="5"/>
        <v>2149</v>
      </c>
      <c r="L38" s="20"/>
    </row>
    <row r="39" spans="1:12" ht="18" customHeight="1" x14ac:dyDescent="0.25">
      <c r="A39" s="3">
        <v>2000</v>
      </c>
      <c r="B39" s="3">
        <v>155000</v>
      </c>
      <c r="C39" s="3" t="s">
        <v>8</v>
      </c>
      <c r="D39" s="52" t="s">
        <v>35</v>
      </c>
      <c r="E39" s="46"/>
      <c r="F39" s="19">
        <f t="shared" si="0"/>
        <v>2000</v>
      </c>
      <c r="G39" s="20"/>
      <c r="H39" s="20"/>
      <c r="I39" s="22">
        <f t="shared" si="3"/>
        <v>2100</v>
      </c>
      <c r="J39" s="20"/>
      <c r="K39" s="19">
        <f t="shared" si="5"/>
        <v>2150</v>
      </c>
      <c r="L39" s="20"/>
    </row>
    <row r="40" spans="1:12" ht="18" customHeight="1" x14ac:dyDescent="0.25">
      <c r="A40" s="3">
        <v>2000</v>
      </c>
      <c r="B40" s="3">
        <v>1273984000</v>
      </c>
      <c r="C40" s="3">
        <v>8555095412</v>
      </c>
      <c r="D40" s="52" t="s">
        <v>36</v>
      </c>
      <c r="E40" s="55" t="s">
        <v>59</v>
      </c>
      <c r="F40" s="19">
        <f t="shared" si="0"/>
        <v>2000</v>
      </c>
      <c r="G40" s="20">
        <f t="shared" si="1"/>
        <v>1273984000</v>
      </c>
      <c r="H40" s="20">
        <f t="shared" si="2"/>
        <v>8555095412</v>
      </c>
      <c r="I40" s="22">
        <f t="shared" si="3"/>
        <v>2100</v>
      </c>
      <c r="J40" s="20">
        <f t="shared" si="4"/>
        <v>3676721.5007215007</v>
      </c>
      <c r="K40" s="19">
        <f t="shared" si="5"/>
        <v>2150</v>
      </c>
      <c r="L40" s="20">
        <f t="shared" si="6"/>
        <v>1308720.6468625583</v>
      </c>
    </row>
    <row r="41" spans="1:12" ht="18" customHeight="1" x14ac:dyDescent="0.25">
      <c r="A41" s="3">
        <v>2001</v>
      </c>
      <c r="B41" s="3">
        <v>1910976000</v>
      </c>
      <c r="C41" s="3">
        <v>23846945541</v>
      </c>
      <c r="D41" s="52" t="s">
        <v>37</v>
      </c>
      <c r="E41" s="55" t="s">
        <v>59</v>
      </c>
      <c r="F41" s="19">
        <f t="shared" si="0"/>
        <v>2001</v>
      </c>
      <c r="G41" s="20">
        <f t="shared" si="1"/>
        <v>1910976000</v>
      </c>
      <c r="H41" s="20">
        <f t="shared" si="2"/>
        <v>23846945541</v>
      </c>
      <c r="I41" s="22">
        <f t="shared" si="3"/>
        <v>2101</v>
      </c>
      <c r="J41" s="20">
        <f t="shared" si="4"/>
        <v>5515082.2510822508</v>
      </c>
      <c r="K41" s="19">
        <f t="shared" si="5"/>
        <v>2151</v>
      </c>
      <c r="L41" s="20">
        <f t="shared" si="6"/>
        <v>3648000.2257295363</v>
      </c>
    </row>
    <row r="42" spans="1:12" ht="18" customHeight="1" x14ac:dyDescent="0.25">
      <c r="A42" s="3">
        <v>2001</v>
      </c>
      <c r="B42" s="3">
        <v>2388720000</v>
      </c>
      <c r="C42" s="3">
        <v>25620289257</v>
      </c>
      <c r="D42" s="52" t="s">
        <v>38</v>
      </c>
      <c r="E42" s="55" t="s">
        <v>59</v>
      </c>
      <c r="F42" s="19">
        <f t="shared" si="0"/>
        <v>2001</v>
      </c>
      <c r="G42" s="20">
        <f t="shared" si="1"/>
        <v>2388720000</v>
      </c>
      <c r="H42" s="20">
        <f t="shared" si="2"/>
        <v>25620289257</v>
      </c>
      <c r="I42" s="22">
        <f t="shared" si="3"/>
        <v>2101</v>
      </c>
      <c r="J42" s="20">
        <f t="shared" si="4"/>
        <v>6893852.813852814</v>
      </c>
      <c r="K42" s="19">
        <f t="shared" si="5"/>
        <v>2151</v>
      </c>
      <c r="L42" s="20">
        <f t="shared" si="6"/>
        <v>3919278.5018149009</v>
      </c>
    </row>
    <row r="43" spans="1:12" ht="18" customHeight="1" x14ac:dyDescent="0.25">
      <c r="A43" s="3">
        <v>2001</v>
      </c>
      <c r="B43" s="3">
        <v>636928000</v>
      </c>
      <c r="C43" s="3">
        <v>6405148833</v>
      </c>
      <c r="D43" s="52" t="s">
        <v>39</v>
      </c>
      <c r="E43" s="55" t="s">
        <v>59</v>
      </c>
      <c r="F43" s="19">
        <f t="shared" si="0"/>
        <v>2001</v>
      </c>
      <c r="G43" s="20"/>
      <c r="H43" s="20"/>
      <c r="I43" s="22">
        <f t="shared" si="3"/>
        <v>2101</v>
      </c>
      <c r="J43" s="20"/>
      <c r="K43" s="19">
        <f t="shared" si="5"/>
        <v>2151</v>
      </c>
      <c r="L43" s="20"/>
    </row>
    <row r="44" spans="1:12" ht="27" customHeight="1" x14ac:dyDescent="0.25">
      <c r="A44" s="3">
        <v>2001</v>
      </c>
      <c r="B44" s="3">
        <v>2547968000</v>
      </c>
      <c r="C44" s="3">
        <v>27176122256</v>
      </c>
      <c r="D44" s="52" t="s">
        <v>40</v>
      </c>
      <c r="E44" s="46"/>
      <c r="F44" s="19">
        <f t="shared" si="0"/>
        <v>2001</v>
      </c>
      <c r="G44" s="20">
        <f t="shared" si="1"/>
        <v>2547968000</v>
      </c>
      <c r="H44" s="20">
        <f t="shared" si="2"/>
        <v>27176122256</v>
      </c>
      <c r="I44" s="22">
        <f t="shared" si="3"/>
        <v>2101</v>
      </c>
      <c r="J44" s="20">
        <f t="shared" si="4"/>
        <v>7353443.0014430014</v>
      </c>
      <c r="K44" s="19">
        <f t="shared" si="5"/>
        <v>2151</v>
      </c>
      <c r="L44" s="20">
        <f t="shared" si="6"/>
        <v>4157282.9507197416</v>
      </c>
    </row>
    <row r="45" spans="1:12" ht="18" customHeight="1" x14ac:dyDescent="0.25">
      <c r="A45" s="3">
        <v>2002</v>
      </c>
      <c r="B45" s="3">
        <v>622000</v>
      </c>
      <c r="C45" s="3" t="s">
        <v>8</v>
      </c>
      <c r="D45" s="52" t="s">
        <v>41</v>
      </c>
      <c r="E45" s="55" t="s">
        <v>59</v>
      </c>
      <c r="F45" s="19">
        <f t="shared" si="0"/>
        <v>2002</v>
      </c>
      <c r="G45" s="20"/>
      <c r="H45" s="20"/>
      <c r="I45" s="22">
        <f t="shared" si="3"/>
        <v>2102</v>
      </c>
      <c r="J45" s="20"/>
      <c r="K45" s="19">
        <f t="shared" si="5"/>
        <v>2152</v>
      </c>
      <c r="L45" s="20"/>
    </row>
    <row r="46" spans="1:12" ht="18" customHeight="1" x14ac:dyDescent="0.25">
      <c r="A46" s="3">
        <v>2002</v>
      </c>
      <c r="B46" s="3">
        <v>3184496000</v>
      </c>
      <c r="C46" s="3">
        <v>32946120727</v>
      </c>
      <c r="D46" s="52" t="s">
        <v>42</v>
      </c>
      <c r="E46" s="46"/>
      <c r="F46" s="19">
        <f t="shared" si="0"/>
        <v>2002</v>
      </c>
      <c r="G46" s="20">
        <f t="shared" si="1"/>
        <v>3184496000</v>
      </c>
      <c r="H46" s="20">
        <f t="shared" si="2"/>
        <v>32946120727</v>
      </c>
      <c r="I46" s="22">
        <f t="shared" si="3"/>
        <v>2102</v>
      </c>
      <c r="J46" s="20">
        <f t="shared" si="4"/>
        <v>9190464.6464646459</v>
      </c>
      <c r="K46" s="19">
        <f t="shared" si="5"/>
        <v>2152</v>
      </c>
      <c r="L46" s="20">
        <f t="shared" si="6"/>
        <v>5039951.7893128293</v>
      </c>
    </row>
    <row r="47" spans="1:12" ht="18" customHeight="1" x14ac:dyDescent="0.25">
      <c r="A47" s="3">
        <v>2003</v>
      </c>
      <c r="B47" s="3">
        <v>2500000</v>
      </c>
      <c r="C47" s="3" t="s">
        <v>8</v>
      </c>
      <c r="D47" s="52" t="s">
        <v>43</v>
      </c>
      <c r="E47" s="55" t="s">
        <v>59</v>
      </c>
      <c r="F47" s="19">
        <f t="shared" si="0"/>
        <v>2003</v>
      </c>
      <c r="G47" s="20"/>
      <c r="H47" s="20"/>
      <c r="I47" s="22">
        <f t="shared" si="3"/>
        <v>2103</v>
      </c>
      <c r="J47" s="20"/>
      <c r="K47" s="19">
        <f t="shared" si="5"/>
        <v>2153</v>
      </c>
      <c r="L47" s="20"/>
    </row>
    <row r="48" spans="1:12" ht="18" customHeight="1" x14ac:dyDescent="0.25">
      <c r="A48" s="3">
        <v>2004</v>
      </c>
      <c r="B48" s="3">
        <v>9500000</v>
      </c>
      <c r="C48" s="3" t="s">
        <v>8</v>
      </c>
      <c r="D48" s="52" t="s">
        <v>44</v>
      </c>
      <c r="E48" s="55" t="s">
        <v>59</v>
      </c>
      <c r="F48" s="19">
        <f t="shared" si="0"/>
        <v>2004</v>
      </c>
      <c r="G48" s="20"/>
      <c r="H48" s="20"/>
      <c r="I48" s="22">
        <f t="shared" si="3"/>
        <v>2104</v>
      </c>
      <c r="J48" s="20"/>
      <c r="K48" s="19">
        <f t="shared" si="5"/>
        <v>2154</v>
      </c>
      <c r="L48" s="20"/>
    </row>
  </sheetData>
  <mergeCells count="5">
    <mergeCell ref="I6:L6"/>
    <mergeCell ref="A6:A7"/>
    <mergeCell ref="D6:D7"/>
    <mergeCell ref="F4:H4"/>
    <mergeCell ref="F6:H6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38" zoomScale="130" zoomScaleNormal="130" zoomScalePageLayoutView="130" workbookViewId="0">
      <selection activeCell="E8" sqref="E8:E48"/>
    </sheetView>
  </sheetViews>
  <sheetFormatPr defaultColWidth="8.85546875" defaultRowHeight="15" x14ac:dyDescent="0.25"/>
  <cols>
    <col min="4" max="4" width="27.42578125" customWidth="1"/>
    <col min="9" max="12" width="10.7109375" customWidth="1"/>
  </cols>
  <sheetData>
    <row r="1" spans="1:12" ht="20.100000000000001" customHeight="1" x14ac:dyDescent="0.25">
      <c r="I1" s="5" t="s">
        <v>45</v>
      </c>
      <c r="J1" s="6">
        <v>1960</v>
      </c>
      <c r="K1" s="7" t="s">
        <v>45</v>
      </c>
      <c r="L1" s="7">
        <v>1960</v>
      </c>
    </row>
    <row r="2" spans="1:12" ht="20.100000000000001" customHeight="1" x14ac:dyDescent="0.25">
      <c r="I2" s="8" t="s">
        <v>46</v>
      </c>
      <c r="J2" s="9">
        <f>G13+((G15-G13)/(F15-F13))*(1960-F13)</f>
        <v>346.5</v>
      </c>
      <c r="K2" s="5" t="s">
        <v>47</v>
      </c>
      <c r="L2" s="9">
        <f>H14+((H15-H14)/(F15-F14))*(1960-F14)</f>
        <v>6536.9912459999996</v>
      </c>
    </row>
    <row r="3" spans="1:12" ht="30.75" customHeight="1" x14ac:dyDescent="0.25">
      <c r="I3" s="10" t="s">
        <v>48</v>
      </c>
      <c r="J3" s="11">
        <v>50</v>
      </c>
      <c r="K3" s="10" t="s">
        <v>48</v>
      </c>
      <c r="L3" s="12">
        <v>50</v>
      </c>
    </row>
    <row r="4" spans="1:12" ht="46.5" customHeight="1" x14ac:dyDescent="0.25">
      <c r="F4" s="74" t="s">
        <v>49</v>
      </c>
      <c r="G4" s="75"/>
      <c r="H4" s="75"/>
      <c r="I4" s="13" t="s">
        <v>50</v>
      </c>
      <c r="J4" s="11">
        <v>3</v>
      </c>
      <c r="K4" s="14" t="s">
        <v>50</v>
      </c>
      <c r="L4" s="12">
        <v>4</v>
      </c>
    </row>
    <row r="5" spans="1:12" ht="33.75" customHeight="1" x14ac:dyDescent="0.25">
      <c r="F5" s="50"/>
      <c r="G5" s="51"/>
      <c r="H5" s="51"/>
      <c r="I5" s="8" t="s">
        <v>51</v>
      </c>
      <c r="J5" s="11">
        <f>J3*(J4-1)</f>
        <v>100</v>
      </c>
      <c r="K5" s="17" t="s">
        <v>51</v>
      </c>
      <c r="L5" s="12">
        <f>L3*(L4-1)</f>
        <v>150</v>
      </c>
    </row>
    <row r="6" spans="1:12" ht="47.25" customHeight="1" x14ac:dyDescent="0.25">
      <c r="A6" s="71" t="s">
        <v>0</v>
      </c>
      <c r="B6" s="49" t="s">
        <v>1</v>
      </c>
      <c r="C6" s="49" t="s">
        <v>2</v>
      </c>
      <c r="D6" s="71" t="s">
        <v>3</v>
      </c>
      <c r="F6" s="73" t="s">
        <v>52</v>
      </c>
      <c r="G6" s="73"/>
      <c r="H6" s="73"/>
      <c r="I6" s="73" t="s">
        <v>52</v>
      </c>
      <c r="J6" s="73"/>
      <c r="K6" s="73"/>
      <c r="L6" s="73"/>
    </row>
    <row r="7" spans="1:12" ht="24.75" customHeight="1" x14ac:dyDescent="0.25">
      <c r="A7" s="71"/>
      <c r="B7" s="49" t="s">
        <v>4</v>
      </c>
      <c r="C7" s="49" t="s">
        <v>5</v>
      </c>
      <c r="D7" s="71"/>
      <c r="E7" s="25" t="s">
        <v>57</v>
      </c>
      <c r="F7" s="18" t="s">
        <v>0</v>
      </c>
      <c r="G7" s="18" t="s">
        <v>53</v>
      </c>
      <c r="H7" s="18" t="s">
        <v>54</v>
      </c>
      <c r="I7" s="18" t="s">
        <v>0</v>
      </c>
      <c r="J7" s="18" t="s">
        <v>53</v>
      </c>
      <c r="K7" s="18" t="s">
        <v>0</v>
      </c>
      <c r="L7" s="18" t="s">
        <v>54</v>
      </c>
    </row>
    <row r="8" spans="1:12" ht="18" customHeight="1" x14ac:dyDescent="0.25">
      <c r="A8" s="23">
        <v>1858</v>
      </c>
      <c r="B8" s="24">
        <v>5.5555600000000001E-5</v>
      </c>
      <c r="C8" s="23">
        <v>4.6807800000000003E-4</v>
      </c>
      <c r="D8" s="23" t="s">
        <v>6</v>
      </c>
      <c r="E8" s="26" t="s">
        <v>56</v>
      </c>
      <c r="F8" s="40">
        <f>A8</f>
        <v>1858</v>
      </c>
      <c r="G8" s="41">
        <f>B8</f>
        <v>5.5555600000000001E-5</v>
      </c>
      <c r="H8" s="41">
        <f>C8</f>
        <v>4.6807800000000003E-4</v>
      </c>
      <c r="I8" s="42">
        <f>F8+$J$5</f>
        <v>1958</v>
      </c>
      <c r="J8" s="41">
        <f>G8/$J$2</f>
        <v>1.6033362193362194E-7</v>
      </c>
      <c r="K8" s="40">
        <f>F8+$L$5</f>
        <v>2008</v>
      </c>
      <c r="L8" s="41">
        <f>H8/$L$2</f>
        <v>7.1604501579594141E-8</v>
      </c>
    </row>
    <row r="9" spans="1:12" ht="18" customHeight="1" x14ac:dyDescent="0.25">
      <c r="A9" s="23">
        <v>1866</v>
      </c>
      <c r="B9" s="23">
        <v>1E-3</v>
      </c>
      <c r="C9" s="23">
        <v>8.5358980000000001E-3</v>
      </c>
      <c r="D9" s="23" t="s">
        <v>7</v>
      </c>
      <c r="E9" s="26" t="s">
        <v>56</v>
      </c>
      <c r="F9" s="40">
        <f t="shared" ref="F9:H48" si="0">A9</f>
        <v>1866</v>
      </c>
      <c r="G9" s="41">
        <f t="shared" si="0"/>
        <v>1E-3</v>
      </c>
      <c r="H9" s="41">
        <f t="shared" si="0"/>
        <v>8.5358980000000001E-3</v>
      </c>
      <c r="I9" s="42">
        <f t="shared" ref="I9:I48" si="1">F9+$J$5</f>
        <v>1966</v>
      </c>
      <c r="J9" s="41">
        <f t="shared" ref="J9:J46" si="2">G9/$J$2</f>
        <v>2.8860028860028859E-6</v>
      </c>
      <c r="K9" s="40">
        <f t="shared" ref="K9:K48" si="3">F9+$L$5</f>
        <v>2016</v>
      </c>
      <c r="L9" s="41">
        <f t="shared" ref="L9:L46" si="4">H9/$L$2</f>
        <v>1.3057839117075667E-6</v>
      </c>
    </row>
    <row r="10" spans="1:12" ht="18" customHeight="1" x14ac:dyDescent="0.25">
      <c r="A10" s="23">
        <v>1874</v>
      </c>
      <c r="B10" s="23">
        <v>8.7999999999999995E-2</v>
      </c>
      <c r="C10" s="23" t="s">
        <v>8</v>
      </c>
      <c r="D10" s="23" t="s">
        <v>9</v>
      </c>
      <c r="E10" s="26" t="s">
        <v>56</v>
      </c>
      <c r="F10" s="40">
        <f t="shared" si="0"/>
        <v>1874</v>
      </c>
      <c r="G10" s="41">
        <f t="shared" si="0"/>
        <v>8.7999999999999995E-2</v>
      </c>
      <c r="H10" s="41"/>
      <c r="I10" s="42">
        <f t="shared" si="1"/>
        <v>1974</v>
      </c>
      <c r="J10" s="41">
        <f t="shared" si="2"/>
        <v>2.5396825396825396E-4</v>
      </c>
      <c r="K10" s="40">
        <f t="shared" si="3"/>
        <v>2024</v>
      </c>
      <c r="L10" s="41"/>
    </row>
    <row r="11" spans="1:12" ht="18" customHeight="1" x14ac:dyDescent="0.25">
      <c r="A11" s="23">
        <v>1880</v>
      </c>
      <c r="B11" s="23">
        <v>0.32500000000000001</v>
      </c>
      <c r="C11" s="23">
        <v>39.497135419999999</v>
      </c>
      <c r="D11" s="23" t="s">
        <v>10</v>
      </c>
      <c r="E11" s="26" t="s">
        <v>56</v>
      </c>
      <c r="F11" s="40">
        <f t="shared" si="0"/>
        <v>1880</v>
      </c>
      <c r="G11" s="41">
        <f t="shared" si="0"/>
        <v>0.32500000000000001</v>
      </c>
      <c r="H11" s="41">
        <f t="shared" si="0"/>
        <v>39.497135419999999</v>
      </c>
      <c r="I11" s="42">
        <f t="shared" si="1"/>
        <v>1980</v>
      </c>
      <c r="J11" s="41">
        <f t="shared" si="2"/>
        <v>9.3795093795093795E-4</v>
      </c>
      <c r="K11" s="40">
        <f t="shared" si="3"/>
        <v>2030</v>
      </c>
      <c r="L11" s="41">
        <f t="shared" si="4"/>
        <v>6.0420970341926632E-3</v>
      </c>
    </row>
    <row r="12" spans="1:12" ht="18" customHeight="1" x14ac:dyDescent="0.25">
      <c r="A12" s="23">
        <v>1928</v>
      </c>
      <c r="B12" s="23">
        <v>0.373</v>
      </c>
      <c r="C12" s="23" t="s">
        <v>8</v>
      </c>
      <c r="D12" s="23" t="s">
        <v>11</v>
      </c>
      <c r="E12" s="26" t="s">
        <v>56</v>
      </c>
      <c r="F12" s="40">
        <f t="shared" si="0"/>
        <v>1928</v>
      </c>
      <c r="G12" s="41">
        <f t="shared" si="0"/>
        <v>0.373</v>
      </c>
      <c r="H12" s="41"/>
      <c r="I12" s="42">
        <f t="shared" si="1"/>
        <v>2028</v>
      </c>
      <c r="J12" s="41">
        <f t="shared" si="2"/>
        <v>1.0764790764790765E-3</v>
      </c>
      <c r="K12" s="40">
        <f t="shared" si="3"/>
        <v>2078</v>
      </c>
      <c r="L12" s="41"/>
    </row>
    <row r="13" spans="1:12" ht="18" customHeight="1" x14ac:dyDescent="0.25">
      <c r="A13" s="27">
        <v>1951</v>
      </c>
      <c r="B13" s="27">
        <v>144</v>
      </c>
      <c r="C13" s="27">
        <v>2270.6178239999999</v>
      </c>
      <c r="D13" s="27" t="s">
        <v>12</v>
      </c>
      <c r="E13" s="28" t="s">
        <v>58</v>
      </c>
      <c r="F13" s="34">
        <f t="shared" si="0"/>
        <v>1951</v>
      </c>
      <c r="G13" s="35">
        <f t="shared" si="0"/>
        <v>144</v>
      </c>
      <c r="H13" s="35">
        <f t="shared" si="0"/>
        <v>2270.6178239999999</v>
      </c>
      <c r="I13" s="36">
        <f t="shared" si="1"/>
        <v>2051</v>
      </c>
      <c r="J13" s="35">
        <f t="shared" si="2"/>
        <v>0.41558441558441561</v>
      </c>
      <c r="K13" s="34">
        <f t="shared" si="3"/>
        <v>2101</v>
      </c>
      <c r="L13" s="35">
        <f t="shared" si="4"/>
        <v>0.3473490690980191</v>
      </c>
    </row>
    <row r="14" spans="1:12" ht="18" customHeight="1" x14ac:dyDescent="0.25">
      <c r="A14" s="27">
        <v>1959</v>
      </c>
      <c r="B14" s="27">
        <v>144</v>
      </c>
      <c r="C14" s="27">
        <v>5193.400858</v>
      </c>
      <c r="D14" s="27" t="s">
        <v>13</v>
      </c>
      <c r="E14" s="28" t="s">
        <v>58</v>
      </c>
      <c r="F14" s="34">
        <f t="shared" si="0"/>
        <v>1959</v>
      </c>
      <c r="G14" s="35"/>
      <c r="H14" s="35">
        <f t="shared" si="0"/>
        <v>5193.400858</v>
      </c>
      <c r="I14" s="36">
        <f t="shared" si="1"/>
        <v>2059</v>
      </c>
      <c r="J14" s="35"/>
      <c r="K14" s="34">
        <f t="shared" si="3"/>
        <v>2109</v>
      </c>
      <c r="L14" s="35">
        <f t="shared" si="4"/>
        <v>0.79446348672684153</v>
      </c>
    </row>
    <row r="15" spans="1:12" ht="18" customHeight="1" x14ac:dyDescent="0.25">
      <c r="A15" s="27">
        <v>1963</v>
      </c>
      <c r="B15" s="27">
        <v>414</v>
      </c>
      <c r="C15" s="27">
        <v>10567.762409999999</v>
      </c>
      <c r="D15" s="27" t="s">
        <v>14</v>
      </c>
      <c r="E15" s="28" t="s">
        <v>58</v>
      </c>
      <c r="F15" s="34">
        <f t="shared" si="0"/>
        <v>1963</v>
      </c>
      <c r="G15" s="35">
        <f t="shared" si="0"/>
        <v>414</v>
      </c>
      <c r="H15" s="35">
        <f t="shared" si="0"/>
        <v>10567.762409999999</v>
      </c>
      <c r="I15" s="36">
        <f t="shared" si="1"/>
        <v>2063</v>
      </c>
      <c r="J15" s="35">
        <f t="shared" si="2"/>
        <v>1.1948051948051948</v>
      </c>
      <c r="K15" s="34">
        <f t="shared" si="3"/>
        <v>2113</v>
      </c>
      <c r="L15" s="35">
        <f t="shared" si="4"/>
        <v>1.6166095398194755</v>
      </c>
    </row>
    <row r="16" spans="1:12" ht="18" customHeight="1" x14ac:dyDescent="0.25">
      <c r="A16" s="27">
        <v>1965</v>
      </c>
      <c r="B16" s="27">
        <v>384</v>
      </c>
      <c r="C16" s="27">
        <v>10570.62614</v>
      </c>
      <c r="D16" s="27" t="s">
        <v>15</v>
      </c>
      <c r="E16" s="28" t="s">
        <v>58</v>
      </c>
      <c r="F16" s="34">
        <f t="shared" si="0"/>
        <v>1965</v>
      </c>
      <c r="G16" s="35"/>
      <c r="H16" s="35"/>
      <c r="I16" s="36">
        <f t="shared" si="1"/>
        <v>2065</v>
      </c>
      <c r="J16" s="35"/>
      <c r="K16" s="34">
        <f t="shared" si="3"/>
        <v>2115</v>
      </c>
      <c r="L16" s="35"/>
    </row>
    <row r="17" spans="1:12" ht="18" customHeight="1" x14ac:dyDescent="0.25">
      <c r="A17" s="3">
        <v>1965</v>
      </c>
      <c r="B17" s="3">
        <v>1.2</v>
      </c>
      <c r="C17" s="3" t="s">
        <v>8</v>
      </c>
      <c r="D17" s="3" t="s">
        <v>16</v>
      </c>
      <c r="F17" s="19">
        <f t="shared" si="0"/>
        <v>1965</v>
      </c>
      <c r="G17" s="20"/>
      <c r="H17" s="20"/>
      <c r="I17" s="22">
        <f t="shared" si="1"/>
        <v>2065</v>
      </c>
      <c r="J17" s="20"/>
      <c r="K17" s="19">
        <f t="shared" si="3"/>
        <v>2115</v>
      </c>
      <c r="L17" s="20"/>
    </row>
    <row r="18" spans="1:12" ht="18" customHeight="1" x14ac:dyDescent="0.25">
      <c r="A18" s="3">
        <v>1969</v>
      </c>
      <c r="B18" s="3">
        <v>50</v>
      </c>
      <c r="C18" s="3" t="s">
        <v>8</v>
      </c>
      <c r="D18" s="3" t="s">
        <v>17</v>
      </c>
      <c r="F18" s="19">
        <f t="shared" si="0"/>
        <v>1969</v>
      </c>
      <c r="G18" s="20"/>
      <c r="H18" s="20"/>
      <c r="I18" s="22">
        <f t="shared" si="1"/>
        <v>2069</v>
      </c>
      <c r="J18" s="20"/>
      <c r="K18" s="19">
        <f t="shared" si="3"/>
        <v>2119</v>
      </c>
      <c r="L18" s="20"/>
    </row>
    <row r="19" spans="1:12" ht="18" customHeight="1" x14ac:dyDescent="0.25">
      <c r="A19" s="27">
        <v>1970</v>
      </c>
      <c r="B19" s="27">
        <v>2160</v>
      </c>
      <c r="C19" s="27">
        <v>49910.241159999998</v>
      </c>
      <c r="D19" s="27" t="s">
        <v>18</v>
      </c>
      <c r="E19" s="28" t="s">
        <v>58</v>
      </c>
      <c r="F19" s="34">
        <f t="shared" si="0"/>
        <v>1970</v>
      </c>
      <c r="G19" s="35">
        <f t="shared" si="0"/>
        <v>2160</v>
      </c>
      <c r="H19" s="35">
        <f t="shared" si="0"/>
        <v>49910.241159999998</v>
      </c>
      <c r="I19" s="36">
        <f t="shared" si="1"/>
        <v>2070</v>
      </c>
      <c r="J19" s="35">
        <f t="shared" si="2"/>
        <v>6.2337662337662341</v>
      </c>
      <c r="K19" s="34">
        <f t="shared" si="3"/>
        <v>2120</v>
      </c>
      <c r="L19" s="35">
        <f t="shared" si="4"/>
        <v>7.6350478808641808</v>
      </c>
    </row>
    <row r="20" spans="1:12" ht="18" customHeight="1" x14ac:dyDescent="0.25">
      <c r="A20" s="3">
        <v>1975</v>
      </c>
      <c r="B20" s="3">
        <v>64</v>
      </c>
      <c r="C20" s="3" t="s">
        <v>8</v>
      </c>
      <c r="D20" s="3" t="s">
        <v>17</v>
      </c>
      <c r="F20" s="19">
        <f t="shared" si="0"/>
        <v>1975</v>
      </c>
      <c r="G20" s="20"/>
      <c r="H20" s="20"/>
      <c r="I20" s="22">
        <f t="shared" si="1"/>
        <v>2075</v>
      </c>
      <c r="J20" s="20"/>
      <c r="K20" s="19">
        <f t="shared" si="3"/>
        <v>2125</v>
      </c>
      <c r="L20" s="20"/>
    </row>
    <row r="21" spans="1:12" ht="18" customHeight="1" x14ac:dyDescent="0.25">
      <c r="A21" s="27">
        <v>1976</v>
      </c>
      <c r="B21" s="27">
        <v>12000</v>
      </c>
      <c r="C21" s="27">
        <v>149645.3688</v>
      </c>
      <c r="D21" s="27" t="s">
        <v>19</v>
      </c>
      <c r="E21" s="28" t="s">
        <v>58</v>
      </c>
      <c r="F21" s="34">
        <f t="shared" si="0"/>
        <v>1976</v>
      </c>
      <c r="G21" s="35">
        <f t="shared" si="0"/>
        <v>12000</v>
      </c>
      <c r="H21" s="35">
        <f t="shared" si="0"/>
        <v>149645.3688</v>
      </c>
      <c r="I21" s="36">
        <f t="shared" si="1"/>
        <v>2076</v>
      </c>
      <c r="J21" s="35">
        <f t="shared" si="2"/>
        <v>34.632034632034632</v>
      </c>
      <c r="K21" s="34">
        <f t="shared" si="3"/>
        <v>2126</v>
      </c>
      <c r="L21" s="35">
        <f t="shared" si="4"/>
        <v>22.892086461270445</v>
      </c>
    </row>
    <row r="22" spans="1:12" ht="18" customHeight="1" x14ac:dyDescent="0.25">
      <c r="A22" s="27">
        <v>1983</v>
      </c>
      <c r="B22" s="27">
        <v>300000</v>
      </c>
      <c r="C22" s="27">
        <v>6062432.6749999998</v>
      </c>
      <c r="D22" s="27" t="s">
        <v>20</v>
      </c>
      <c r="E22" s="28" t="s">
        <v>58</v>
      </c>
      <c r="F22" s="34">
        <f t="shared" si="0"/>
        <v>1983</v>
      </c>
      <c r="G22" s="35">
        <f t="shared" si="0"/>
        <v>300000</v>
      </c>
      <c r="H22" s="35">
        <f t="shared" si="0"/>
        <v>6062432.6749999998</v>
      </c>
      <c r="I22" s="36">
        <f t="shared" si="1"/>
        <v>2083</v>
      </c>
      <c r="J22" s="35">
        <f t="shared" si="2"/>
        <v>865.80086580086584</v>
      </c>
      <c r="K22" s="34">
        <f t="shared" si="3"/>
        <v>2133</v>
      </c>
      <c r="L22" s="35">
        <f t="shared" si="4"/>
        <v>927.40412934002575</v>
      </c>
    </row>
    <row r="23" spans="1:12" ht="18" customHeight="1" x14ac:dyDescent="0.25">
      <c r="A23" s="3">
        <v>1986</v>
      </c>
      <c r="B23" s="3">
        <v>56</v>
      </c>
      <c r="C23" s="3" t="s">
        <v>8</v>
      </c>
      <c r="D23" s="3" t="s">
        <v>17</v>
      </c>
      <c r="F23" s="31">
        <f t="shared" si="0"/>
        <v>1986</v>
      </c>
      <c r="G23" s="32"/>
      <c r="H23" s="32"/>
      <c r="I23" s="33">
        <f t="shared" si="1"/>
        <v>2086</v>
      </c>
      <c r="J23" s="32"/>
      <c r="K23" s="31">
        <f t="shared" si="3"/>
        <v>2136</v>
      </c>
      <c r="L23" s="32"/>
    </row>
    <row r="24" spans="1:12" ht="18" customHeight="1" x14ac:dyDescent="0.25">
      <c r="A24" s="3">
        <v>1988</v>
      </c>
      <c r="B24" s="3">
        <v>1540</v>
      </c>
      <c r="C24" s="3" t="s">
        <v>8</v>
      </c>
      <c r="D24" s="3" t="s">
        <v>21</v>
      </c>
      <c r="F24" s="31">
        <f t="shared" si="0"/>
        <v>1988</v>
      </c>
      <c r="G24" s="32"/>
      <c r="H24" s="32"/>
      <c r="I24" s="33">
        <f t="shared" si="1"/>
        <v>2088</v>
      </c>
      <c r="J24" s="32"/>
      <c r="K24" s="31">
        <f t="shared" si="3"/>
        <v>2138</v>
      </c>
      <c r="L24" s="32"/>
    </row>
    <row r="25" spans="1:12" ht="18" customHeight="1" x14ac:dyDescent="0.25">
      <c r="A25" s="29">
        <v>1988</v>
      </c>
      <c r="B25" s="29">
        <v>560000</v>
      </c>
      <c r="C25" s="29">
        <v>7284500.2019999996</v>
      </c>
      <c r="D25" s="29" t="s">
        <v>22</v>
      </c>
      <c r="E25" s="30" t="s">
        <v>59</v>
      </c>
      <c r="F25" s="37">
        <f t="shared" si="0"/>
        <v>1988</v>
      </c>
      <c r="G25" s="38">
        <f t="shared" si="0"/>
        <v>560000</v>
      </c>
      <c r="H25" s="38">
        <f t="shared" si="0"/>
        <v>7284500.2019999996</v>
      </c>
      <c r="I25" s="39">
        <f t="shared" si="1"/>
        <v>2088</v>
      </c>
      <c r="J25" s="38">
        <f t="shared" si="2"/>
        <v>1616.1616161616162</v>
      </c>
      <c r="K25" s="37">
        <f t="shared" si="3"/>
        <v>2138</v>
      </c>
      <c r="L25" s="38">
        <f t="shared" si="4"/>
        <v>1114.3506129761765</v>
      </c>
    </row>
    <row r="26" spans="1:12" ht="18" customHeight="1" x14ac:dyDescent="0.25">
      <c r="A26" s="29">
        <v>1989</v>
      </c>
      <c r="B26" s="29">
        <v>1260000</v>
      </c>
      <c r="C26" s="29">
        <v>19701271.449999999</v>
      </c>
      <c r="D26" s="29" t="s">
        <v>23</v>
      </c>
      <c r="E26" s="30" t="s">
        <v>59</v>
      </c>
      <c r="F26" s="37">
        <f t="shared" si="0"/>
        <v>1989</v>
      </c>
      <c r="G26" s="38">
        <f t="shared" si="0"/>
        <v>1260000</v>
      </c>
      <c r="H26" s="38">
        <f t="shared" si="0"/>
        <v>19701271.449999999</v>
      </c>
      <c r="I26" s="39">
        <f t="shared" si="1"/>
        <v>2089</v>
      </c>
      <c r="J26" s="38">
        <f t="shared" si="2"/>
        <v>3636.3636363636365</v>
      </c>
      <c r="K26" s="37">
        <f t="shared" si="3"/>
        <v>2139</v>
      </c>
      <c r="L26" s="38">
        <f t="shared" si="4"/>
        <v>3013.8133444886062</v>
      </c>
    </row>
    <row r="27" spans="1:12" ht="18" customHeight="1" x14ac:dyDescent="0.25">
      <c r="A27" s="3">
        <v>1992</v>
      </c>
      <c r="B27" s="3">
        <v>45000</v>
      </c>
      <c r="C27" s="3" t="s">
        <v>8</v>
      </c>
      <c r="D27" s="3" t="s">
        <v>24</v>
      </c>
      <c r="F27" s="31">
        <f t="shared" si="0"/>
        <v>1992</v>
      </c>
      <c r="G27" s="32"/>
      <c r="H27" s="32"/>
      <c r="I27" s="33">
        <f t="shared" si="1"/>
        <v>2092</v>
      </c>
      <c r="J27" s="32"/>
      <c r="K27" s="31">
        <f t="shared" si="3"/>
        <v>2142</v>
      </c>
      <c r="L27" s="32"/>
    </row>
    <row r="28" spans="1:12" ht="18" customHeight="1" x14ac:dyDescent="0.25">
      <c r="A28" s="29">
        <v>1992</v>
      </c>
      <c r="B28" s="29">
        <v>1120000</v>
      </c>
      <c r="C28" s="29">
        <v>18346118.66</v>
      </c>
      <c r="D28" s="29" t="s">
        <v>25</v>
      </c>
      <c r="E28" s="30" t="s">
        <v>59</v>
      </c>
      <c r="F28" s="37">
        <f t="shared" si="0"/>
        <v>1992</v>
      </c>
      <c r="G28" s="38"/>
      <c r="H28" s="38">
        <f t="shared" si="0"/>
        <v>18346118.66</v>
      </c>
      <c r="I28" s="39">
        <f t="shared" si="1"/>
        <v>2092</v>
      </c>
      <c r="J28" s="38"/>
      <c r="K28" s="37">
        <f t="shared" si="3"/>
        <v>2142</v>
      </c>
      <c r="L28" s="38">
        <f t="shared" si="4"/>
        <v>2806.5080661116126</v>
      </c>
    </row>
    <row r="29" spans="1:12" ht="18" customHeight="1" x14ac:dyDescent="0.25">
      <c r="A29" s="29">
        <v>1992</v>
      </c>
      <c r="B29" s="29">
        <v>1120000</v>
      </c>
      <c r="C29" s="29">
        <v>21725475.710000001</v>
      </c>
      <c r="D29" s="29" t="s">
        <v>26</v>
      </c>
      <c r="E29" s="30" t="s">
        <v>59</v>
      </c>
      <c r="F29" s="37">
        <f t="shared" si="0"/>
        <v>1992</v>
      </c>
      <c r="G29" s="38">
        <f t="shared" si="0"/>
        <v>1120000</v>
      </c>
      <c r="H29" s="38">
        <f t="shared" si="0"/>
        <v>21725475.710000001</v>
      </c>
      <c r="I29" s="39">
        <f t="shared" si="1"/>
        <v>2092</v>
      </c>
      <c r="J29" s="38">
        <f t="shared" si="2"/>
        <v>3232.3232323232323</v>
      </c>
      <c r="K29" s="37">
        <f t="shared" si="3"/>
        <v>2142</v>
      </c>
      <c r="L29" s="38">
        <f t="shared" si="4"/>
        <v>3323.4671567433825</v>
      </c>
    </row>
    <row r="30" spans="1:12" ht="18" customHeight="1" x14ac:dyDescent="0.25">
      <c r="A30" s="29">
        <v>1993</v>
      </c>
      <c r="B30" s="29">
        <v>1680000</v>
      </c>
      <c r="C30" s="29">
        <v>34811248.700000003</v>
      </c>
      <c r="D30" s="29" t="s">
        <v>27</v>
      </c>
      <c r="E30" s="30" t="s">
        <v>59</v>
      </c>
      <c r="F30" s="37">
        <f t="shared" si="0"/>
        <v>1993</v>
      </c>
      <c r="G30" s="38">
        <f t="shared" si="0"/>
        <v>1680000</v>
      </c>
      <c r="H30" s="38">
        <f t="shared" si="0"/>
        <v>34811248.700000003</v>
      </c>
      <c r="I30" s="39">
        <f t="shared" si="1"/>
        <v>2093</v>
      </c>
      <c r="J30" s="38">
        <f t="shared" si="2"/>
        <v>4848.484848484848</v>
      </c>
      <c r="K30" s="37">
        <f t="shared" si="3"/>
        <v>2143</v>
      </c>
      <c r="L30" s="38">
        <f t="shared" si="4"/>
        <v>5325.2708149641612</v>
      </c>
    </row>
    <row r="31" spans="1:12" ht="28.5" customHeight="1" x14ac:dyDescent="0.25">
      <c r="A31" s="21">
        <v>1994</v>
      </c>
      <c r="B31" s="1">
        <v>145000</v>
      </c>
      <c r="C31" s="21"/>
      <c r="D31" s="3" t="s">
        <v>55</v>
      </c>
      <c r="F31" s="31">
        <f t="shared" si="0"/>
        <v>1994</v>
      </c>
      <c r="G31" s="32"/>
      <c r="H31" s="32"/>
      <c r="I31" s="33">
        <f t="shared" si="1"/>
        <v>2094</v>
      </c>
      <c r="J31" s="32"/>
      <c r="K31" s="31">
        <f t="shared" si="3"/>
        <v>2144</v>
      </c>
      <c r="L31" s="32"/>
    </row>
    <row r="32" spans="1:12" ht="18" customHeight="1" x14ac:dyDescent="0.25">
      <c r="A32" s="29">
        <v>1994</v>
      </c>
      <c r="B32" s="29">
        <v>1680000</v>
      </c>
      <c r="C32" s="29">
        <v>49101556.32</v>
      </c>
      <c r="D32" s="29" t="s">
        <v>28</v>
      </c>
      <c r="E32" s="30" t="s">
        <v>59</v>
      </c>
      <c r="F32" s="37">
        <f t="shared" si="0"/>
        <v>1994</v>
      </c>
      <c r="G32" s="38"/>
      <c r="H32" s="38">
        <f t="shared" si="0"/>
        <v>49101556.32</v>
      </c>
      <c r="I32" s="39">
        <f t="shared" si="1"/>
        <v>2094</v>
      </c>
      <c r="J32" s="38"/>
      <c r="K32" s="37">
        <f t="shared" si="3"/>
        <v>2144</v>
      </c>
      <c r="L32" s="38">
        <f t="shared" si="4"/>
        <v>7511.3388518066868</v>
      </c>
    </row>
    <row r="33" spans="1:12" ht="18" customHeight="1" x14ac:dyDescent="0.25">
      <c r="A33" s="29">
        <v>1994</v>
      </c>
      <c r="B33" s="29">
        <v>4976000</v>
      </c>
      <c r="C33" s="29">
        <v>80195977.310000002</v>
      </c>
      <c r="D33" s="29" t="s">
        <v>29</v>
      </c>
      <c r="E33" s="30" t="s">
        <v>59</v>
      </c>
      <c r="F33" s="37">
        <f t="shared" si="0"/>
        <v>1994</v>
      </c>
      <c r="G33" s="38">
        <f t="shared" si="0"/>
        <v>4976000</v>
      </c>
      <c r="H33" s="38">
        <f t="shared" si="0"/>
        <v>80195977.310000002</v>
      </c>
      <c r="I33" s="39">
        <f t="shared" si="1"/>
        <v>2094</v>
      </c>
      <c r="J33" s="38">
        <f t="shared" si="2"/>
        <v>14360.75036075036</v>
      </c>
      <c r="K33" s="37">
        <f t="shared" si="3"/>
        <v>2144</v>
      </c>
      <c r="L33" s="38">
        <f t="shared" si="4"/>
        <v>12268.025807602558</v>
      </c>
    </row>
    <row r="34" spans="1:12" ht="18" customHeight="1" x14ac:dyDescent="0.25">
      <c r="A34" s="29">
        <v>1995</v>
      </c>
      <c r="B34" s="29">
        <v>9953000</v>
      </c>
      <c r="C34" s="29">
        <v>136549664.40000001</v>
      </c>
      <c r="D34" s="29" t="s">
        <v>30</v>
      </c>
      <c r="E34" s="30" t="s">
        <v>59</v>
      </c>
      <c r="F34" s="37">
        <f t="shared" si="0"/>
        <v>1995</v>
      </c>
      <c r="G34" s="38">
        <f t="shared" si="0"/>
        <v>9953000</v>
      </c>
      <c r="H34" s="38">
        <f t="shared" si="0"/>
        <v>136549664.40000001</v>
      </c>
      <c r="I34" s="39">
        <f t="shared" si="1"/>
        <v>2095</v>
      </c>
      <c r="J34" s="38">
        <f t="shared" si="2"/>
        <v>28724.386724386724</v>
      </c>
      <c r="K34" s="37">
        <f t="shared" si="3"/>
        <v>2145</v>
      </c>
      <c r="L34" s="38">
        <f t="shared" si="4"/>
        <v>20888.763539886193</v>
      </c>
    </row>
    <row r="35" spans="1:12" ht="18" customHeight="1" x14ac:dyDescent="0.25">
      <c r="A35" s="29">
        <v>1996</v>
      </c>
      <c r="B35" s="29">
        <v>9953000</v>
      </c>
      <c r="C35" s="29">
        <v>148070658.90000001</v>
      </c>
      <c r="D35" s="29" t="s">
        <v>31</v>
      </c>
      <c r="E35" s="30" t="s">
        <v>59</v>
      </c>
      <c r="F35" s="37">
        <f t="shared" si="0"/>
        <v>1996</v>
      </c>
      <c r="G35" s="38"/>
      <c r="H35" s="38">
        <f t="shared" si="0"/>
        <v>148070658.90000001</v>
      </c>
      <c r="I35" s="39">
        <f t="shared" si="1"/>
        <v>2096</v>
      </c>
      <c r="J35" s="38"/>
      <c r="K35" s="37">
        <f t="shared" si="3"/>
        <v>2146</v>
      </c>
      <c r="L35" s="38">
        <f t="shared" si="4"/>
        <v>22651.194307565394</v>
      </c>
    </row>
    <row r="36" spans="1:12" ht="18" customHeight="1" x14ac:dyDescent="0.25">
      <c r="A36" s="29">
        <v>1998</v>
      </c>
      <c r="B36" s="29">
        <v>139340000</v>
      </c>
      <c r="C36" s="29">
        <v>1971340798</v>
      </c>
      <c r="D36" s="29" t="s">
        <v>32</v>
      </c>
      <c r="E36" s="30" t="s">
        <v>59</v>
      </c>
      <c r="F36" s="37">
        <f t="shared" si="0"/>
        <v>1998</v>
      </c>
      <c r="G36" s="38">
        <f t="shared" si="0"/>
        <v>139340000</v>
      </c>
      <c r="H36" s="38">
        <f t="shared" si="0"/>
        <v>1971340798</v>
      </c>
      <c r="I36" s="39">
        <f t="shared" si="1"/>
        <v>2098</v>
      </c>
      <c r="J36" s="38">
        <f t="shared" si="2"/>
        <v>402135.64213564212</v>
      </c>
      <c r="K36" s="37">
        <f t="shared" si="3"/>
        <v>2148</v>
      </c>
      <c r="L36" s="38">
        <f t="shared" si="4"/>
        <v>301566.99371538369</v>
      </c>
    </row>
    <row r="37" spans="1:12" ht="18" customHeight="1" x14ac:dyDescent="0.25">
      <c r="A37" s="29">
        <v>1998</v>
      </c>
      <c r="B37" s="29">
        <v>59718000</v>
      </c>
      <c r="C37" s="29">
        <v>1163138165</v>
      </c>
      <c r="D37" s="29" t="s">
        <v>33</v>
      </c>
      <c r="E37" s="30" t="s">
        <v>59</v>
      </c>
      <c r="F37" s="37">
        <f t="shared" si="0"/>
        <v>1998</v>
      </c>
      <c r="G37" s="38"/>
      <c r="H37" s="38"/>
      <c r="I37" s="39">
        <f t="shared" si="1"/>
        <v>2098</v>
      </c>
      <c r="J37" s="38"/>
      <c r="K37" s="37">
        <f t="shared" si="3"/>
        <v>2148</v>
      </c>
      <c r="L37" s="38"/>
    </row>
    <row r="38" spans="1:12" ht="18" customHeight="1" x14ac:dyDescent="0.25">
      <c r="A38" s="29">
        <v>1999</v>
      </c>
      <c r="B38" s="29">
        <v>19908000</v>
      </c>
      <c r="C38" s="29">
        <v>654158315</v>
      </c>
      <c r="D38" s="29" t="s">
        <v>34</v>
      </c>
      <c r="E38" s="30" t="s">
        <v>59</v>
      </c>
      <c r="F38" s="37">
        <f t="shared" si="0"/>
        <v>1999</v>
      </c>
      <c r="G38" s="38"/>
      <c r="H38" s="38"/>
      <c r="I38" s="39">
        <f t="shared" si="1"/>
        <v>2099</v>
      </c>
      <c r="J38" s="38"/>
      <c r="K38" s="37">
        <f t="shared" si="3"/>
        <v>2149</v>
      </c>
      <c r="L38" s="38"/>
    </row>
    <row r="39" spans="1:12" ht="18" customHeight="1" x14ac:dyDescent="0.25">
      <c r="A39" s="3">
        <v>2000</v>
      </c>
      <c r="B39" s="3">
        <v>155000</v>
      </c>
      <c r="C39" s="3" t="s">
        <v>8</v>
      </c>
      <c r="D39" s="3" t="s">
        <v>35</v>
      </c>
      <c r="F39" s="31">
        <f t="shared" si="0"/>
        <v>2000</v>
      </c>
      <c r="G39" s="32"/>
      <c r="H39" s="32"/>
      <c r="I39" s="33">
        <f t="shared" si="1"/>
        <v>2100</v>
      </c>
      <c r="J39" s="32"/>
      <c r="K39" s="31">
        <f t="shared" si="3"/>
        <v>2150</v>
      </c>
      <c r="L39" s="32"/>
    </row>
    <row r="40" spans="1:12" ht="18" customHeight="1" x14ac:dyDescent="0.25">
      <c r="A40" s="29">
        <v>2000</v>
      </c>
      <c r="B40" s="29">
        <v>1273984000</v>
      </c>
      <c r="C40" s="29">
        <v>8555095412</v>
      </c>
      <c r="D40" s="29" t="s">
        <v>36</v>
      </c>
      <c r="E40" s="30" t="s">
        <v>59</v>
      </c>
      <c r="F40" s="37">
        <f t="shared" si="0"/>
        <v>2000</v>
      </c>
      <c r="G40" s="38">
        <f t="shared" si="0"/>
        <v>1273984000</v>
      </c>
      <c r="H40" s="38">
        <f t="shared" si="0"/>
        <v>8555095412</v>
      </c>
      <c r="I40" s="39">
        <f t="shared" si="1"/>
        <v>2100</v>
      </c>
      <c r="J40" s="38">
        <f t="shared" si="2"/>
        <v>3676721.5007215007</v>
      </c>
      <c r="K40" s="37">
        <f t="shared" si="3"/>
        <v>2150</v>
      </c>
      <c r="L40" s="38">
        <f t="shared" si="4"/>
        <v>1308720.6468625583</v>
      </c>
    </row>
    <row r="41" spans="1:12" ht="18" customHeight="1" x14ac:dyDescent="0.25">
      <c r="A41" s="29">
        <v>2001</v>
      </c>
      <c r="B41" s="29">
        <v>1910976000</v>
      </c>
      <c r="C41" s="29">
        <v>23846945541</v>
      </c>
      <c r="D41" s="29" t="s">
        <v>37</v>
      </c>
      <c r="E41" s="30" t="s">
        <v>59</v>
      </c>
      <c r="F41" s="37">
        <f t="shared" si="0"/>
        <v>2001</v>
      </c>
      <c r="G41" s="38"/>
      <c r="H41" s="38">
        <f t="shared" si="0"/>
        <v>23846945541</v>
      </c>
      <c r="I41" s="39">
        <f t="shared" si="1"/>
        <v>2101</v>
      </c>
      <c r="J41" s="38">
        <f t="shared" si="2"/>
        <v>0</v>
      </c>
      <c r="K41" s="37">
        <f t="shared" si="3"/>
        <v>2151</v>
      </c>
      <c r="L41" s="38">
        <f t="shared" si="4"/>
        <v>3648000.2257295363</v>
      </c>
    </row>
    <row r="42" spans="1:12" ht="18" customHeight="1" x14ac:dyDescent="0.25">
      <c r="A42" s="29">
        <v>2001</v>
      </c>
      <c r="B42" s="29">
        <v>2388720000</v>
      </c>
      <c r="C42" s="29">
        <v>25620289257</v>
      </c>
      <c r="D42" s="29" t="s">
        <v>38</v>
      </c>
      <c r="E42" s="30" t="s">
        <v>59</v>
      </c>
      <c r="F42" s="37">
        <f t="shared" si="0"/>
        <v>2001</v>
      </c>
      <c r="G42" s="38"/>
      <c r="H42" s="38">
        <f t="shared" si="0"/>
        <v>25620289257</v>
      </c>
      <c r="I42" s="39">
        <f t="shared" si="1"/>
        <v>2101</v>
      </c>
      <c r="J42" s="38">
        <f t="shared" si="2"/>
        <v>0</v>
      </c>
      <c r="K42" s="37">
        <f t="shared" si="3"/>
        <v>2151</v>
      </c>
      <c r="L42" s="38">
        <f t="shared" si="4"/>
        <v>3919278.5018149009</v>
      </c>
    </row>
    <row r="43" spans="1:12" ht="18" customHeight="1" x14ac:dyDescent="0.25">
      <c r="A43" s="29">
        <v>2001</v>
      </c>
      <c r="B43" s="29">
        <v>636928000</v>
      </c>
      <c r="C43" s="29">
        <v>6405148833</v>
      </c>
      <c r="D43" s="29" t="s">
        <v>39</v>
      </c>
      <c r="E43" s="30" t="s">
        <v>59</v>
      </c>
      <c r="F43" s="37">
        <f t="shared" si="0"/>
        <v>2001</v>
      </c>
      <c r="G43" s="38"/>
      <c r="H43" s="38"/>
      <c r="I43" s="39">
        <f t="shared" si="1"/>
        <v>2101</v>
      </c>
      <c r="J43" s="38"/>
      <c r="K43" s="37">
        <f t="shared" si="3"/>
        <v>2151</v>
      </c>
      <c r="L43" s="38"/>
    </row>
    <row r="44" spans="1:12" ht="27" customHeight="1" x14ac:dyDescent="0.25">
      <c r="A44" s="3">
        <v>2001</v>
      </c>
      <c r="B44" s="3">
        <v>2547968000</v>
      </c>
      <c r="C44" s="3">
        <v>27176122256</v>
      </c>
      <c r="D44" s="3" t="s">
        <v>40</v>
      </c>
      <c r="F44" s="31">
        <f t="shared" si="0"/>
        <v>2001</v>
      </c>
      <c r="G44" s="32">
        <f t="shared" si="0"/>
        <v>2547968000</v>
      </c>
      <c r="H44" s="32">
        <f t="shared" si="0"/>
        <v>27176122256</v>
      </c>
      <c r="I44" s="33">
        <f t="shared" si="1"/>
        <v>2101</v>
      </c>
      <c r="J44" s="32">
        <f t="shared" si="2"/>
        <v>7353443.0014430014</v>
      </c>
      <c r="K44" s="31">
        <f t="shared" si="3"/>
        <v>2151</v>
      </c>
      <c r="L44" s="32">
        <f t="shared" si="4"/>
        <v>4157282.9507197416</v>
      </c>
    </row>
    <row r="45" spans="1:12" ht="18" customHeight="1" x14ac:dyDescent="0.25">
      <c r="A45" s="29">
        <v>2002</v>
      </c>
      <c r="B45" s="29">
        <v>622000</v>
      </c>
      <c r="C45" s="29" t="s">
        <v>8</v>
      </c>
      <c r="D45" s="29" t="s">
        <v>41</v>
      </c>
      <c r="E45" s="30" t="s">
        <v>59</v>
      </c>
      <c r="F45" s="37">
        <f t="shared" si="0"/>
        <v>2002</v>
      </c>
      <c r="G45" s="38"/>
      <c r="H45" s="38"/>
      <c r="I45" s="39">
        <f t="shared" si="1"/>
        <v>2102</v>
      </c>
      <c r="J45" s="38"/>
      <c r="K45" s="37">
        <f t="shared" si="3"/>
        <v>2152</v>
      </c>
      <c r="L45" s="38"/>
    </row>
    <row r="46" spans="1:12" ht="18" customHeight="1" x14ac:dyDescent="0.25">
      <c r="A46" s="3">
        <v>2002</v>
      </c>
      <c r="B46" s="3">
        <v>3184496000</v>
      </c>
      <c r="C46" s="3">
        <v>32946120727</v>
      </c>
      <c r="D46" s="3" t="s">
        <v>42</v>
      </c>
      <c r="F46" s="31">
        <f t="shared" si="0"/>
        <v>2002</v>
      </c>
      <c r="G46" s="32">
        <f t="shared" si="0"/>
        <v>3184496000</v>
      </c>
      <c r="H46" s="32">
        <f t="shared" si="0"/>
        <v>32946120727</v>
      </c>
      <c r="I46" s="33">
        <f t="shared" si="1"/>
        <v>2102</v>
      </c>
      <c r="J46" s="32">
        <f t="shared" si="2"/>
        <v>9190464.6464646459</v>
      </c>
      <c r="K46" s="31">
        <f t="shared" si="3"/>
        <v>2152</v>
      </c>
      <c r="L46" s="32">
        <f t="shared" si="4"/>
        <v>5039951.7893128293</v>
      </c>
    </row>
    <row r="47" spans="1:12" ht="18" customHeight="1" x14ac:dyDescent="0.25">
      <c r="A47" s="29">
        <v>2003</v>
      </c>
      <c r="B47" s="29">
        <v>2500000</v>
      </c>
      <c r="C47" s="29" t="s">
        <v>8</v>
      </c>
      <c r="D47" s="29" t="s">
        <v>43</v>
      </c>
      <c r="E47" s="30" t="s">
        <v>59</v>
      </c>
      <c r="F47" s="37">
        <f t="shared" si="0"/>
        <v>2003</v>
      </c>
      <c r="G47" s="38"/>
      <c r="H47" s="38"/>
      <c r="I47" s="39">
        <f t="shared" si="1"/>
        <v>2103</v>
      </c>
      <c r="J47" s="38"/>
      <c r="K47" s="37">
        <f t="shared" si="3"/>
        <v>2153</v>
      </c>
      <c r="L47" s="38"/>
    </row>
    <row r="48" spans="1:12" ht="18" customHeight="1" x14ac:dyDescent="0.25">
      <c r="A48" s="29">
        <v>2004</v>
      </c>
      <c r="B48" s="29">
        <v>9500000</v>
      </c>
      <c r="C48" s="29" t="s">
        <v>8</v>
      </c>
      <c r="D48" s="29" t="s">
        <v>44</v>
      </c>
      <c r="E48" s="30" t="s">
        <v>59</v>
      </c>
      <c r="F48" s="37">
        <f t="shared" si="0"/>
        <v>2004</v>
      </c>
      <c r="G48" s="38"/>
      <c r="H48" s="38"/>
      <c r="I48" s="39">
        <f t="shared" si="1"/>
        <v>2104</v>
      </c>
      <c r="J48" s="38"/>
      <c r="K48" s="37">
        <f t="shared" si="3"/>
        <v>2154</v>
      </c>
      <c r="L48" s="38"/>
    </row>
  </sheetData>
  <mergeCells count="5">
    <mergeCell ref="F4:H4"/>
    <mergeCell ref="A6:A7"/>
    <mergeCell ref="D6:D7"/>
    <mergeCell ref="F6:H6"/>
    <mergeCell ref="I6:L6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PRM_Summary</vt:lpstr>
      <vt:lpstr>PRM70ND</vt:lpstr>
      <vt:lpstr>PRMallND</vt:lpstr>
      <vt:lpstr>PRM70all</vt:lpstr>
      <vt:lpstr>PRMallall</vt:lpstr>
      <vt:lpstr>rawdata</vt:lpstr>
      <vt:lpstr>sourcedata_coax</vt:lpstr>
      <vt:lpstr>all_categories</vt:lpstr>
      <vt:lpstr>categorized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sbasnet</cp:lastModifiedBy>
  <dcterms:created xsi:type="dcterms:W3CDTF">2011-11-26T00:50:44Z</dcterms:created>
  <dcterms:modified xsi:type="dcterms:W3CDTF">2014-01-06T13:53:11Z</dcterms:modified>
</cp:coreProperties>
</file>