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375" windowWidth="19005" windowHeight="9345" activeTab="5"/>
  </bookViews>
  <sheets>
    <sheet name="PRM_Summary" sheetId="7" r:id="rId1"/>
    <sheet name="PRM70ND" sheetId="3" r:id="rId2"/>
    <sheet name="PRMallND" sheetId="4" r:id="rId3"/>
    <sheet name="PRM70all" sheetId="5" r:id="rId4"/>
    <sheet name="PRMallall" sheetId="6" r:id="rId5"/>
    <sheet name="rawdata" sheetId="2" r:id="rId6"/>
    <sheet name="sourcedata" sheetId="1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3" l="1"/>
  <c r="E10" i="3"/>
  <c r="E12" i="3"/>
  <c r="E13" i="7"/>
  <c r="B10" i="3"/>
  <c r="E12" i="7"/>
  <c r="B11" i="3"/>
  <c r="E11" i="7"/>
  <c r="B9" i="3"/>
  <c r="E10" i="7"/>
  <c r="B8" i="3"/>
  <c r="E9" i="7"/>
  <c r="G2" i="3" a="1"/>
  <c r="G2" i="3"/>
  <c r="H5" i="3"/>
  <c r="H7" i="3"/>
  <c r="G3" i="3"/>
  <c r="H8" i="3"/>
  <c r="H9" i="3"/>
  <c r="H12" i="3"/>
  <c r="H11" i="3"/>
  <c r="H14" i="3"/>
  <c r="H10" i="3"/>
  <c r="H13" i="3"/>
  <c r="H15" i="3"/>
  <c r="H16" i="3"/>
  <c r="E5" i="7"/>
  <c r="H17" i="3"/>
  <c r="H18" i="3"/>
  <c r="H19" i="3"/>
  <c r="H22" i="3"/>
  <c r="H21" i="3"/>
  <c r="H24" i="3"/>
  <c r="H20" i="3"/>
  <c r="H23" i="3"/>
  <c r="H25" i="3"/>
  <c r="H26" i="3"/>
  <c r="E6" i="7"/>
  <c r="E7" i="7"/>
  <c r="G1" i="3"/>
  <c r="E2" i="7"/>
  <c r="E8" i="7"/>
  <c r="G4" i="3"/>
  <c r="H1" i="3"/>
  <c r="E4" i="7"/>
  <c r="B13" i="3"/>
  <c r="E3" i="7"/>
  <c r="E11" i="5"/>
  <c r="E10" i="5"/>
  <c r="E12" i="5"/>
  <c r="D13" i="7"/>
  <c r="B10" i="5"/>
  <c r="D12" i="7"/>
  <c r="B11" i="5"/>
  <c r="D11" i="7"/>
  <c r="B9" i="5"/>
  <c r="D10" i="7"/>
  <c r="B8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13" i="5"/>
  <c r="D3" i="7"/>
  <c r="E11" i="4"/>
  <c r="E10" i="4"/>
  <c r="E12" i="4"/>
  <c r="C13" i="7"/>
  <c r="B10" i="4"/>
  <c r="C12" i="7"/>
  <c r="B11" i="4"/>
  <c r="C11" i="7"/>
  <c r="B9" i="4"/>
  <c r="C10" i="7"/>
  <c r="B8" i="4"/>
  <c r="C9" i="7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C5" i="7"/>
  <c r="H17" i="4"/>
  <c r="H18" i="4"/>
  <c r="H19" i="4"/>
  <c r="H22" i="4"/>
  <c r="H21" i="4"/>
  <c r="H24" i="4"/>
  <c r="H20" i="4"/>
  <c r="H23" i="4"/>
  <c r="H25" i="4"/>
  <c r="H26" i="4"/>
  <c r="C6" i="7"/>
  <c r="C7" i="7"/>
  <c r="G1" i="4"/>
  <c r="C2" i="7"/>
  <c r="C8" i="7"/>
  <c r="G4" i="4"/>
  <c r="H1" i="4"/>
  <c r="C4" i="7"/>
  <c r="B13" i="4"/>
  <c r="C3" i="7"/>
  <c r="E11" i="6"/>
  <c r="E10" i="6"/>
  <c r="E12" i="6"/>
  <c r="B13" i="7"/>
  <c r="B10" i="6"/>
  <c r="B12" i="7"/>
  <c r="B11" i="6"/>
  <c r="B11" i="7"/>
  <c r="B9" i="6"/>
  <c r="B10" i="7"/>
  <c r="B8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13" i="6"/>
  <c r="B3" i="7"/>
  <c r="F11" i="6"/>
  <c r="F10" i="6"/>
  <c r="F12" i="6"/>
  <c r="F9" i="6"/>
  <c r="F8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2" i="6" a="1"/>
  <c r="AE4" i="6"/>
  <c r="AF1" i="6"/>
  <c r="AE2" i="6"/>
  <c r="AE1" i="6"/>
  <c r="AF2" i="6"/>
  <c r="AE3" i="6"/>
  <c r="AF3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1" i="5"/>
  <c r="F10" i="5"/>
  <c r="F12" i="5"/>
  <c r="F9" i="5"/>
  <c r="F8" i="5"/>
  <c r="E9" i="5"/>
  <c r="E8" i="5"/>
  <c r="D11" i="5"/>
  <c r="D10" i="5"/>
  <c r="D12" i="5"/>
  <c r="D9" i="5"/>
  <c r="D8" i="5"/>
  <c r="C11" i="5"/>
  <c r="C10" i="5"/>
  <c r="C12" i="5"/>
  <c r="C9" i="5"/>
  <c r="C8" i="5"/>
  <c r="B12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2" i="5" a="1"/>
  <c r="AE4" i="5"/>
  <c r="AF1" i="5"/>
  <c r="AE2" i="5"/>
  <c r="AE1" i="5"/>
  <c r="AF2" i="5"/>
  <c r="AE3" i="5"/>
  <c r="AF3" i="5"/>
  <c r="AF4" i="5"/>
  <c r="AE5" i="5"/>
  <c r="AF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1" i="4"/>
  <c r="F10" i="4"/>
  <c r="F12" i="4"/>
  <c r="F9" i="4"/>
  <c r="F8" i="4"/>
  <c r="E9" i="4"/>
  <c r="E8" i="4"/>
  <c r="D11" i="4"/>
  <c r="D10" i="4"/>
  <c r="D12" i="4"/>
  <c r="D9" i="4"/>
  <c r="D8" i="4"/>
  <c r="C11" i="4"/>
  <c r="C10" i="4"/>
  <c r="C12" i="4"/>
  <c r="C9" i="4"/>
  <c r="C8" i="4"/>
  <c r="B12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2" i="4" a="1"/>
  <c r="AE4" i="4"/>
  <c r="AF1" i="4"/>
  <c r="AE2" i="4"/>
  <c r="AE1" i="4"/>
  <c r="AF2" i="4"/>
  <c r="AE3" i="4"/>
  <c r="AF3" i="4"/>
  <c r="AF4" i="4"/>
  <c r="AE5" i="4"/>
  <c r="AF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11" i="3"/>
  <c r="F10" i="3"/>
  <c r="F12" i="3"/>
  <c r="F9" i="3"/>
  <c r="F8" i="3"/>
  <c r="E9" i="3"/>
  <c r="E8" i="3"/>
  <c r="D11" i="3"/>
  <c r="D10" i="3"/>
  <c r="D12" i="3"/>
  <c r="D9" i="3"/>
  <c r="D8" i="3"/>
  <c r="C11" i="3"/>
  <c r="C10" i="3"/>
  <c r="C12" i="3"/>
  <c r="C9" i="3"/>
  <c r="C8" i="3"/>
  <c r="B12" i="3"/>
  <c r="AA2" i="3" a="1"/>
  <c r="AA2" i="3"/>
  <c r="AB5" i="3"/>
  <c r="AB17" i="3"/>
  <c r="AA3" i="3"/>
  <c r="AB18" i="3"/>
  <c r="AB19" i="3"/>
  <c r="AB22" i="3"/>
  <c r="AB21" i="3"/>
  <c r="AB24" i="3"/>
  <c r="AB20" i="3"/>
  <c r="AB23" i="3"/>
  <c r="AB25" i="3"/>
  <c r="AB26" i="3"/>
  <c r="AB7" i="3"/>
  <c r="AB8" i="3"/>
  <c r="AB9" i="3"/>
  <c r="AB12" i="3"/>
  <c r="AB11" i="3"/>
  <c r="AB14" i="3"/>
  <c r="AB10" i="3"/>
  <c r="AB13" i="3"/>
  <c r="AB15" i="3"/>
  <c r="AB16" i="3"/>
  <c r="AE2" i="3" a="1"/>
  <c r="AE4" i="3"/>
  <c r="AF1" i="3"/>
  <c r="AE2" i="3"/>
  <c r="AE1" i="3"/>
  <c r="AF2" i="3"/>
  <c r="AE3" i="3"/>
  <c r="AF3" i="3"/>
  <c r="AF4" i="3"/>
  <c r="AE5" i="3"/>
  <c r="AF5" i="3"/>
  <c r="AE6" i="3"/>
  <c r="AF6" i="3"/>
  <c r="W2" i="3" a="1"/>
  <c r="W2" i="3"/>
  <c r="X5" i="3"/>
  <c r="X17" i="3"/>
  <c r="W3" i="3"/>
  <c r="X18" i="3"/>
  <c r="X19" i="3"/>
  <c r="X22" i="3"/>
  <c r="X21" i="3"/>
  <c r="X24" i="3"/>
  <c r="X20" i="3"/>
  <c r="X23" i="3"/>
  <c r="X25" i="3"/>
  <c r="X26" i="3"/>
  <c r="X7" i="3"/>
  <c r="X8" i="3"/>
  <c r="X9" i="3"/>
  <c r="X12" i="3"/>
  <c r="X11" i="3"/>
  <c r="X14" i="3"/>
  <c r="X10" i="3"/>
  <c r="X13" i="3"/>
  <c r="X15" i="3"/>
  <c r="X16" i="3"/>
  <c r="AA4" i="3"/>
  <c r="AB1" i="3"/>
  <c r="AA1" i="3"/>
  <c r="AB2" i="3"/>
  <c r="AB3" i="3"/>
  <c r="AB4" i="3"/>
  <c r="AA5" i="3"/>
  <c r="AA6" i="3"/>
  <c r="AB6" i="3"/>
  <c r="S2" i="3" a="1"/>
  <c r="S2" i="3"/>
  <c r="T5" i="3"/>
  <c r="T17" i="3"/>
  <c r="S3" i="3"/>
  <c r="T18" i="3"/>
  <c r="T19" i="3"/>
  <c r="T22" i="3"/>
  <c r="T21" i="3"/>
  <c r="T24" i="3"/>
  <c r="T20" i="3"/>
  <c r="T23" i="3"/>
  <c r="T25" i="3"/>
  <c r="T26" i="3"/>
  <c r="T7" i="3"/>
  <c r="T8" i="3"/>
  <c r="T9" i="3"/>
  <c r="T12" i="3"/>
  <c r="T11" i="3"/>
  <c r="T14" i="3"/>
  <c r="T10" i="3"/>
  <c r="T13" i="3"/>
  <c r="T15" i="3"/>
  <c r="T16" i="3"/>
  <c r="W4" i="3"/>
  <c r="X1" i="3"/>
  <c r="W1" i="3"/>
  <c r="X2" i="3"/>
  <c r="X3" i="3"/>
  <c r="X4" i="3"/>
  <c r="W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4" i="3"/>
  <c r="T1" i="3"/>
  <c r="S1" i="3"/>
  <c r="T2" i="3"/>
  <c r="T3" i="3"/>
  <c r="T4" i="3"/>
  <c r="S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<sst xmlns="http://schemas.openxmlformats.org/spreadsheetml/2006/main" count="605" uniqueCount="57">
  <si>
    <t>Year</t>
  </si>
  <si>
    <t>1/(res.sec.$)</t>
  </si>
  <si>
    <t>s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</si>
  <si>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</si>
  <si>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</si>
  <si>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</si>
  <si>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</si>
  <si>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</si>
  <si>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</si>
  <si>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</si>
  <si>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</si>
  <si>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</si>
  <si>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From Peterschimdt's M.S. thesis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</si>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</sst>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/>
    <xf numFmtId="9" fontId="2" fillId="0" borderId="0" applyFont="0" applyFill="0" applyBorder="0" applyAlignment="0" applyProtection="0"/>
    <xf numFmtId="0" fontId="3" fillId="2" borderId="3" applyNumberFormat="0" applyAlignment="0" applyProtection="0"/>
    <xf numFmtId="0" fontId="4" fillId="3" borderId="4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0" fontId="3" fillId="2" borderId="3" xfId="2"/>
    <xf numFmtId="0" fontId="4" fillId="3" borderId="4" xfId="3"/>
    <xf numFmtId="164" fontId="3" fillId="2" borderId="3" xfId="2" applyNumberFormat="1"/>
    <xf numFmtId="2" fontId="4" fillId="3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3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45</v>
      </c>
      <c r="B2" s="19">
        <f>PRMallall!G1</f>
        <v>0.47516950215858961</v>
      </c>
      <c r="C2" s="19">
        <f>PRMallND!G1</f>
        <v>0.47516950215858961</v>
      </c>
      <c r="D2" s="19">
        <f>PRM70all!G1</f>
        <v>0.47516950215858961</v>
      </c>
      <c r="E2" s="19">
        <f>PRM70ND!G1</f>
        <v>0.47516950215858961</v>
      </c>
    </row>
    <row r="3" spans="1:5" x14ac:dyDescent="0.25">
      <c r="A3" t="s">
        <v>40</v>
      </c>
      <c r="B3">
        <f>PRMallall!B13</f>
        <v>6</v>
      </c>
      <c r="C3">
        <f>PRMallND!B13</f>
        <v>6</v>
      </c>
      <c r="D3">
        <f>PRM70all!B13</f>
        <v>6</v>
      </c>
      <c r="E3">
        <f>PRM70ND!B13</f>
        <v>6</v>
      </c>
    </row>
    <row r="4" spans="1:5" x14ac:dyDescent="0.25">
      <c r="A4" t="s">
        <v>14</v>
      </c>
      <c r="B4" s="18">
        <f>PRMallall!H1</f>
        <v>0.87911668866547821</v>
      </c>
      <c r="C4" s="18">
        <f>PRMallND!H1</f>
        <v>0.87911668866547821</v>
      </c>
      <c r="D4" s="18">
        <f>PRM70all!H1</f>
        <v>0.87911668866547821</v>
      </c>
      <c r="E4" s="18">
        <f>PRM70ND!H1</f>
        <v>0.87911668866547821</v>
      </c>
    </row>
    <row r="5" spans="1:5" x14ac:dyDescent="0.25">
      <c r="A5" t="s">
        <v>46</v>
      </c>
      <c r="B5" s="19">
        <f>PRMallall!H16</f>
        <v>0.15849243666045756</v>
      </c>
      <c r="C5" s="19">
        <f>PRMallND!H16</f>
        <v>0.15849243666045756</v>
      </c>
      <c r="D5" s="19">
        <f>PRM70all!H16</f>
        <v>0.15849243666045756</v>
      </c>
      <c r="E5" s="19">
        <f>PRM70ND!H16</f>
        <v>0.15849243666045756</v>
      </c>
    </row>
    <row r="6" spans="1:5" x14ac:dyDescent="0.25">
      <c r="A6" t="s">
        <v>47</v>
      </c>
      <c r="B6" s="19">
        <f>PRMallall!H26</f>
        <v>6.2620569457378122E-2</v>
      </c>
      <c r="C6" s="19">
        <f>PRMallND!H26</f>
        <v>6.2620569457378122E-2</v>
      </c>
      <c r="D6" s="19">
        <f>PRM70all!H26</f>
        <v>6.2620569457378122E-2</v>
      </c>
      <c r="E6" s="19">
        <f>PRM70ND!H26</f>
        <v>6.2620569457378122E-2</v>
      </c>
    </row>
    <row r="7" spans="1:5" x14ac:dyDescent="0.25">
      <c r="A7" t="s">
        <v>48</v>
      </c>
      <c r="B7" s="19">
        <f>SUM(B5:B6)/3</f>
        <v>7.3704335372611895E-2</v>
      </c>
      <c r="C7" s="19">
        <f>SUM(C5:C6)/3</f>
        <v>7.3704335372611895E-2</v>
      </c>
      <c r="D7" s="19">
        <f>SUM(D5:D6)/3</f>
        <v>7.3704335372611895E-2</v>
      </c>
      <c r="E7" s="19">
        <f>SUM(E5:E6)/3</f>
        <v>7.3704335372611895E-2</v>
      </c>
    </row>
    <row r="8" spans="1:5" x14ac:dyDescent="0.25">
      <c r="A8" t="s">
        <v>49</v>
      </c>
      <c r="B8" s="20">
        <f>B7/B2</f>
        <v>0.15511167075704449</v>
      </c>
      <c r="C8" s="20">
        <f>C7/C2</f>
        <v>0.15511167075704449</v>
      </c>
      <c r="D8" s="20">
        <f>D7/D2</f>
        <v>0.15511167075704449</v>
      </c>
      <c r="E8" s="20">
        <f>E7/E2</f>
        <v>0.15511167075704449</v>
      </c>
    </row>
    <row r="9" spans="1:5" x14ac:dyDescent="0.25">
      <c r="A9" t="s">
        <v>50</v>
      </c>
      <c r="B9" s="19">
        <f>PRMallall!B8</f>
        <v>0.50394947113688071</v>
      </c>
      <c r="C9" s="19">
        <f>PRMallND!B8</f>
        <v>0.50394947113688071</v>
      </c>
      <c r="D9" s="19">
        <f>PRM70all!B8</f>
        <v>0.50394947113688071</v>
      </c>
      <c r="E9" s="19">
        <f>PRM70ND!B8</f>
        <v>0.50394947113688071</v>
      </c>
    </row>
    <row r="10" spans="1:5" x14ac:dyDescent="0.25">
      <c r="A10" t="s">
        <v>51</v>
      </c>
      <c r="B10" s="19">
        <f>PRMallall!B9</f>
        <v>0.11295211261899113</v>
      </c>
      <c r="C10" s="19">
        <f>PRMallND!B9</f>
        <v>0.11295211261899113</v>
      </c>
      <c r="D10" s="19">
        <f>PRM70all!B9</f>
        <v>0.11295211261899113</v>
      </c>
      <c r="E10" s="19">
        <f>PRM70ND!B9</f>
        <v>0.11295211261899113</v>
      </c>
    </row>
    <row r="11" spans="1:5" x14ac:dyDescent="0.25">
      <c r="A11" t="s">
        <v>53</v>
      </c>
      <c r="B11" s="19">
        <f>PRMallall!B11</f>
        <v>0.73124033697000035</v>
      </c>
      <c r="C11" s="19">
        <f>PRMallND!B11</f>
        <v>0.73124033697000035</v>
      </c>
      <c r="D11" s="19">
        <f>PRM70all!B11</f>
        <v>0.73124033697000035</v>
      </c>
      <c r="E11" s="19">
        <f>PRM70ND!B11</f>
        <v>0.73124033697000035</v>
      </c>
    </row>
    <row r="12" spans="1:5" x14ac:dyDescent="0.25">
      <c r="A12" t="s">
        <v>52</v>
      </c>
      <c r="B12" s="19">
        <f>PRMallall!B10</f>
        <v>0.42336924870436005</v>
      </c>
      <c r="C12" s="19">
        <f>PRMallND!B10</f>
        <v>0.42336924870436005</v>
      </c>
      <c r="D12" s="19">
        <f>PRM70all!B10</f>
        <v>0.42336924870436005</v>
      </c>
      <c r="E12" s="19">
        <f>PRM70ND!B10</f>
        <v>0.42336924870436005</v>
      </c>
    </row>
    <row r="13" spans="1:5" x14ac:dyDescent="0.25">
      <c r="A13" t="s">
        <v>54</v>
      </c>
      <c r="B13">
        <f>PRMallall!E12</f>
        <v>26</v>
      </c>
      <c r="C13">
        <f>PRMallND!E12</f>
        <v>26</v>
      </c>
      <c r="D13">
        <f>PRM70all!E12</f>
        <v>26</v>
      </c>
      <c r="E13">
        <f>PRM70ND!E12</f>
        <v>26</v>
      </c>
    </row>
    <row r="14" spans="1:5" x14ac:dyDescent="0.25">
      <c r="A14" t="s">
        <v>55</v>
      </c>
    </row>
    <row r="15" spans="1:5" x14ac:dyDescent="0.25">
      <c r="A15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31.5" thickTop="1" thickBot="1" x14ac:dyDescent="0.3">
      <c r="B1" s="8" t="s">
        <v>13</v>
      </c>
      <c r="C1" s="8" t="s">
        <v>14</v>
      </c>
      <c r="D1" s="8" t="s">
        <v>15</v>
      </c>
      <c r="E1" s="17" t="s">
        <v>0</v>
      </c>
      <c r="F1" s="17" t="s">
        <v>1</v>
      </c>
      <c r="G1" s="10">
        <f>LN(G2)</f>
        <v>0.47516950215858961</v>
      </c>
      <c r="H1" s="11">
        <f>G4</f>
        <v>0.87911668866547821</v>
      </c>
      <c r="I1" s="7" t="s">
        <v>0</v>
      </c>
      <c r="J1" s="7" t="s">
        <v>1</v>
      </c>
      <c r="K1" s="12">
        <f>LN(K2)</f>
        <v>0.73124033697000035</v>
      </c>
      <c r="L1" s="13">
        <f>K4</f>
        <v>0.93397898818000957</v>
      </c>
      <c r="M1" s="7" t="s">
        <v>0</v>
      </c>
      <c r="N1" s="7" t="s">
        <v>1</v>
      </c>
      <c r="O1" s="12">
        <f>LN(O2)</f>
        <v>0.45778428153270795</v>
      </c>
      <c r="P1" s="13">
        <f>O4</f>
        <v>0.93640252084127751</v>
      </c>
      <c r="Q1" s="7" t="s">
        <v>0</v>
      </c>
      <c r="R1" s="7" t="s">
        <v>1</v>
      </c>
      <c r="S1" s="12">
        <f>LN(S2)</f>
        <v>0.47847011416036006</v>
      </c>
      <c r="T1" s="13">
        <f>S4</f>
        <v>0.90717825599379343</v>
      </c>
      <c r="U1" s="7" t="s">
        <v>0</v>
      </c>
      <c r="V1" s="7" t="s">
        <v>1</v>
      </c>
      <c r="W1" s="12">
        <f>LN(W2)</f>
        <v>0.47081568277880931</v>
      </c>
      <c r="X1" s="13">
        <f>W4</f>
        <v>0.87753366508253516</v>
      </c>
      <c r="Y1" s="7" t="s">
        <v>0</v>
      </c>
      <c r="Z1" s="7" t="s">
        <v>1</v>
      </c>
      <c r="AA1" s="12">
        <f>LN(AA2)</f>
        <v>0.46201716267504672</v>
      </c>
      <c r="AB1" s="13">
        <f>AA4</f>
        <v>0.88251502851412855</v>
      </c>
      <c r="AC1" s="7" t="s">
        <v>0</v>
      </c>
      <c r="AD1" s="7" t="s">
        <v>1</v>
      </c>
      <c r="AE1" s="12">
        <f>LN(AE2)</f>
        <v>0.42336924870436005</v>
      </c>
      <c r="AF1" s="13">
        <f>AE4</f>
        <v>0.81228660326799818</v>
      </c>
    </row>
    <row r="2" spans="1:32" ht="15.75" thickTop="1" x14ac:dyDescent="0.25">
      <c r="B2">
        <v>0.73124033697000035</v>
      </c>
      <c r="C2" s="14">
        <v>0.93397898818000957</v>
      </c>
      <c r="D2">
        <v>42.440079109657546</v>
      </c>
      <c r="E2" s="4">
        <v>1980</v>
      </c>
      <c r="F2" s="5">
        <v>6E-9</v>
      </c>
      <c r="G2">
        <f t="array" ref="G2:H6">LOGEST(F2:F7,E2:E7,TRUE, TRUE)</f>
        <v>1.6082867824645179</v>
      </c>
      <c r="H2">
        <v>0</v>
      </c>
      <c r="I2" s="4">
        <v>1993</v>
      </c>
      <c r="J2" s="5">
        <v>8.0000000000000002E-8</v>
      </c>
      <c r="K2">
        <f t="array" ref="K2:L6">LOGEST(J2:J6,I2:I6,TRUE, TRUE)</f>
        <v>2.0776560037168403</v>
      </c>
      <c r="L2">
        <v>0</v>
      </c>
      <c r="M2" s="4">
        <v>1980</v>
      </c>
      <c r="N2" s="5">
        <v>6E-9</v>
      </c>
      <c r="O2">
        <f t="array" ref="O2:P6">LOGEST(N2:N6,M2:M6,TRUE, TRUE)</f>
        <v>1.5805680085750775</v>
      </c>
      <c r="P2">
        <v>0</v>
      </c>
      <c r="Q2" s="4">
        <v>1980</v>
      </c>
      <c r="R2" s="5">
        <v>6E-9</v>
      </c>
      <c r="S2">
        <f t="array" ref="S2:T6">LOGEST(R2:R6,Q2:Q6,TRUE, TRUE)</f>
        <v>1.6136038831370985</v>
      </c>
      <c r="T2">
        <v>0</v>
      </c>
      <c r="U2" s="4">
        <v>1980</v>
      </c>
      <c r="V2" s="5">
        <v>6E-9</v>
      </c>
      <c r="W2">
        <f t="array" ref="W2:X6">LOGEST(V2:V6,U2:U6,TRUE, TRUE)</f>
        <v>1.6012998133404976</v>
      </c>
      <c r="X2">
        <v>0</v>
      </c>
      <c r="Y2" s="4">
        <v>1980</v>
      </c>
      <c r="Z2" s="5">
        <v>6E-9</v>
      </c>
      <c r="AA2">
        <f t="array" ref="AA2:AB6">LOGEST(Z2:Z6,Y2:Y6,TRUE, TRUE)</f>
        <v>1.5872725448347234</v>
      </c>
      <c r="AB2">
        <v>0</v>
      </c>
      <c r="AC2" s="4">
        <v>1980</v>
      </c>
      <c r="AD2" s="5">
        <v>6E-9</v>
      </c>
      <c r="AE2">
        <f t="array" ref="AE2:AF6">LOGEST(AD2:AD6,AC2:AC6,TRUE, TRUE)</f>
        <v>1.5270980708575719</v>
      </c>
      <c r="AF2">
        <v>0</v>
      </c>
    </row>
    <row r="3" spans="1:32" x14ac:dyDescent="0.25">
      <c r="B3">
        <v>0.45778428153270795</v>
      </c>
      <c r="C3" s="14">
        <v>0.93640252084127751</v>
      </c>
      <c r="D3">
        <v>44.171681011330485</v>
      </c>
      <c r="E3" s="4">
        <v>1993</v>
      </c>
      <c r="F3" s="5">
        <v>8.0000000000000002E-8</v>
      </c>
      <c r="G3">
        <v>8.8100520572451241E-2</v>
      </c>
      <c r="H3">
        <v>175.79128639343082</v>
      </c>
      <c r="I3" s="4">
        <v>1996</v>
      </c>
      <c r="J3" s="5">
        <v>6.9999999999999997E-7</v>
      </c>
      <c r="K3">
        <v>0.11224630350523586</v>
      </c>
      <c r="L3">
        <v>224.31353641081608</v>
      </c>
      <c r="M3" s="4">
        <v>1996</v>
      </c>
      <c r="N3" s="5">
        <v>6.9999999999999997E-7</v>
      </c>
      <c r="O3">
        <v>6.8879329848777399E-2</v>
      </c>
      <c r="P3">
        <v>137.47063931403628</v>
      </c>
      <c r="Q3" s="4">
        <v>1993</v>
      </c>
      <c r="R3" s="5">
        <v>8.0000000000000002E-8</v>
      </c>
      <c r="S3">
        <v>8.8363464475963271E-2</v>
      </c>
      <c r="T3">
        <v>176.30444422974838</v>
      </c>
      <c r="U3" s="4">
        <v>1993</v>
      </c>
      <c r="V3" s="5">
        <v>8.0000000000000002E-8</v>
      </c>
      <c r="W3">
        <v>0.10154692118353693</v>
      </c>
      <c r="X3">
        <v>202.56766559363396</v>
      </c>
      <c r="Y3" s="4">
        <v>1993</v>
      </c>
      <c r="Z3" s="5">
        <v>8.0000000000000002E-8</v>
      </c>
      <c r="AA3">
        <v>9.7325710836795476E-2</v>
      </c>
      <c r="AB3">
        <v>194.1276155292222</v>
      </c>
      <c r="AC3" s="4">
        <v>1993</v>
      </c>
      <c r="AD3" s="5">
        <v>8.0000000000000002E-8</v>
      </c>
      <c r="AE3">
        <v>0.11750373503358193</v>
      </c>
      <c r="AF3">
        <v>234.20985244575644</v>
      </c>
    </row>
    <row r="4" spans="1:32" ht="15.75" thickBot="1" x14ac:dyDescent="0.3">
      <c r="B4">
        <v>0.47847011416036006</v>
      </c>
      <c r="C4" s="14">
        <v>0.90717825599379343</v>
      </c>
      <c r="D4">
        <v>29.320013291275863</v>
      </c>
      <c r="E4" s="4">
        <v>1996</v>
      </c>
      <c r="F4" s="5">
        <v>6.9999999999999997E-7</v>
      </c>
      <c r="G4">
        <v>0.87911668866547821</v>
      </c>
      <c r="H4">
        <v>1.7068173249749716</v>
      </c>
      <c r="I4" s="4">
        <v>1998</v>
      </c>
      <c r="J4" s="5">
        <v>1.4E-5</v>
      </c>
      <c r="K4">
        <v>0.93397898818000957</v>
      </c>
      <c r="L4">
        <v>1.0836274650611915</v>
      </c>
      <c r="M4" s="4">
        <v>1998</v>
      </c>
      <c r="N4" s="5">
        <v>1.4E-5</v>
      </c>
      <c r="O4">
        <v>0.93640252084127751</v>
      </c>
      <c r="P4">
        <v>1.3227700991697953</v>
      </c>
      <c r="Q4" s="4">
        <v>1998</v>
      </c>
      <c r="R4" s="5">
        <v>1.4E-5</v>
      </c>
      <c r="S4">
        <v>0.90717825599379343</v>
      </c>
      <c r="T4">
        <v>1.7106947638173855</v>
      </c>
      <c r="U4" s="4">
        <v>1996</v>
      </c>
      <c r="V4" s="5">
        <v>6.9999999999999997E-7</v>
      </c>
      <c r="W4">
        <v>0.87753366508253516</v>
      </c>
      <c r="X4">
        <v>1.9448290098722265</v>
      </c>
      <c r="Y4" s="4">
        <v>1996</v>
      </c>
      <c r="Z4" s="5">
        <v>6.9999999999999997E-7</v>
      </c>
      <c r="AA4">
        <v>0.88251502851412855</v>
      </c>
      <c r="AB4">
        <v>1.8445725795336978</v>
      </c>
      <c r="AC4" s="4">
        <v>1996</v>
      </c>
      <c r="AD4" s="5">
        <v>6.9999999999999997E-7</v>
      </c>
      <c r="AE4">
        <v>0.81228660326799818</v>
      </c>
      <c r="AF4">
        <v>1.8158034326286325</v>
      </c>
    </row>
    <row r="5" spans="1:32" ht="17.25" thickTop="1" thickBot="1" x14ac:dyDescent="0.3">
      <c r="B5">
        <v>0.47081568277880931</v>
      </c>
      <c r="C5" s="14">
        <v>0.87753366508253516</v>
      </c>
      <c r="D5">
        <v>21.49652798070446</v>
      </c>
      <c r="E5" s="4">
        <v>1998</v>
      </c>
      <c r="F5" s="5">
        <v>1.4E-5</v>
      </c>
      <c r="G5">
        <v>29.089761984851251</v>
      </c>
      <c r="H5">
        <v>4</v>
      </c>
      <c r="I5" s="4">
        <v>1999</v>
      </c>
      <c r="J5" s="5">
        <v>4.0000000000000003E-5</v>
      </c>
      <c r="K5" s="11">
        <v>42.440079109657546</v>
      </c>
      <c r="L5">
        <v>3</v>
      </c>
      <c r="M5" s="4">
        <v>1999</v>
      </c>
      <c r="N5" s="5">
        <v>4.0000000000000003E-5</v>
      </c>
      <c r="O5" s="11">
        <v>44.171681011330485</v>
      </c>
      <c r="P5">
        <v>3</v>
      </c>
      <c r="Q5" s="4">
        <v>1999</v>
      </c>
      <c r="R5" s="5">
        <v>4.0000000000000003E-5</v>
      </c>
      <c r="S5" s="11">
        <v>29.320013291275863</v>
      </c>
      <c r="T5">
        <v>3</v>
      </c>
      <c r="U5" s="4">
        <v>1999</v>
      </c>
      <c r="V5" s="5">
        <v>4.0000000000000003E-5</v>
      </c>
      <c r="W5" s="11">
        <v>21.49652798070446</v>
      </c>
      <c r="X5">
        <v>3</v>
      </c>
      <c r="Y5" s="4">
        <v>1998</v>
      </c>
      <c r="Z5" s="5">
        <v>1.4E-5</v>
      </c>
      <c r="AA5" s="11">
        <v>22.535180900654805</v>
      </c>
      <c r="AB5">
        <v>3</v>
      </c>
      <c r="AC5" s="4">
        <v>1998</v>
      </c>
      <c r="AD5" s="5">
        <v>1.4E-5</v>
      </c>
      <c r="AE5" s="11">
        <v>12.981810846900272</v>
      </c>
      <c r="AF5">
        <v>3</v>
      </c>
    </row>
    <row r="6" spans="1:32" ht="15.75" thickTop="1" x14ac:dyDescent="0.25">
      <c r="B6">
        <v>0.46201716267504672</v>
      </c>
      <c r="C6" s="14">
        <v>0.88251502851412855</v>
      </c>
      <c r="D6">
        <v>22.535180900654805</v>
      </c>
      <c r="E6" s="4">
        <v>1999</v>
      </c>
      <c r="F6" s="5">
        <v>4.0000000000000003E-5</v>
      </c>
      <c r="G6">
        <v>84.745032936709592</v>
      </c>
      <c r="H6">
        <v>11.652901523338873</v>
      </c>
      <c r="I6" s="4">
        <v>2006</v>
      </c>
      <c r="J6" s="5">
        <v>1E-3</v>
      </c>
      <c r="K6">
        <v>49.835198514398378</v>
      </c>
      <c r="L6">
        <v>3.5227454491048316</v>
      </c>
      <c r="M6" s="4">
        <v>2006</v>
      </c>
      <c r="N6" s="5">
        <v>1E-3</v>
      </c>
      <c r="O6">
        <v>77.288106176712432</v>
      </c>
      <c r="P6">
        <v>5.2491622057730103</v>
      </c>
      <c r="Q6" s="4">
        <v>2006</v>
      </c>
      <c r="R6" s="5">
        <v>1E-3</v>
      </c>
      <c r="S6">
        <v>85.80433207420657</v>
      </c>
      <c r="T6">
        <v>8.7794297248566622</v>
      </c>
      <c r="U6" s="4">
        <v>2006</v>
      </c>
      <c r="V6" s="5">
        <v>1E-3</v>
      </c>
      <c r="W6">
        <v>81.30760494279474</v>
      </c>
      <c r="X6">
        <v>11.347079632921755</v>
      </c>
      <c r="Y6" s="4">
        <v>2006</v>
      </c>
      <c r="Z6" s="5">
        <v>1E-3</v>
      </c>
      <c r="AA6">
        <v>76.674781211383205</v>
      </c>
      <c r="AB6">
        <v>10.207344003502799</v>
      </c>
      <c r="AC6" s="4">
        <v>1999</v>
      </c>
      <c r="AD6" s="5">
        <v>4.0000000000000003E-5</v>
      </c>
      <c r="AE6">
        <v>42.802875154740413</v>
      </c>
      <c r="AF6">
        <v>9.8914263178377748</v>
      </c>
    </row>
    <row r="7" spans="1:32" x14ac:dyDescent="0.25">
      <c r="B7">
        <v>0.42336924870436005</v>
      </c>
      <c r="C7" s="14">
        <v>0.81228660326799818</v>
      </c>
      <c r="D7">
        <v>12.981810846900272</v>
      </c>
      <c r="E7" s="4">
        <v>2006</v>
      </c>
      <c r="F7" s="5">
        <v>1E-3</v>
      </c>
      <c r="G7" t="s">
        <v>16</v>
      </c>
      <c r="H7">
        <f>TINV(0.0455,H5)</f>
        <v>2.8693151696963848</v>
      </c>
      <c r="K7" t="s">
        <v>16</v>
      </c>
      <c r="L7">
        <f>TINV(0.0455,L5)</f>
        <v>3.3068299207201113</v>
      </c>
      <c r="O7" t="s">
        <v>16</v>
      </c>
      <c r="P7">
        <f>TINV(0.0455,P5)</f>
        <v>3.3068299207201113</v>
      </c>
      <c r="S7" t="s">
        <v>16</v>
      </c>
      <c r="T7">
        <f>TINV(0.0455,T5)</f>
        <v>3.3068299207201113</v>
      </c>
      <c r="W7" t="s">
        <v>16</v>
      </c>
      <c r="X7">
        <f>TINV(0.0455,X5)</f>
        <v>3.3068299207201113</v>
      </c>
      <c r="AA7" t="s">
        <v>16</v>
      </c>
      <c r="AB7">
        <f>TINV(0.0455,AB5)</f>
        <v>3.3068299207201113</v>
      </c>
    </row>
    <row r="8" spans="1:32" x14ac:dyDescent="0.25">
      <c r="A8" t="s">
        <v>35</v>
      </c>
      <c r="B8" s="8">
        <f>AVERAGE(B2:B7)</f>
        <v>0.50394947113688071</v>
      </c>
      <c r="C8" s="8">
        <f>AVERAGE(C2:C7)</f>
        <v>0.89164917697995705</v>
      </c>
      <c r="D8" s="8">
        <f>AVERAGE(D2:D7)</f>
        <v>28.824215523420573</v>
      </c>
      <c r="E8" s="8">
        <f>AVERAGE(E2:E7)</f>
        <v>1995.3333333333333</v>
      </c>
      <c r="F8" s="8">
        <f>AVERAGE(F2:F7)</f>
        <v>1.7579766666666667E-4</v>
      </c>
      <c r="G8" t="s">
        <v>17</v>
      </c>
      <c r="H8">
        <f>H7*G3</f>
        <v>0.25278816013668276</v>
      </c>
      <c r="K8" t="s">
        <v>17</v>
      </c>
      <c r="L8">
        <f>L7*K3</f>
        <v>0.37117943492134464</v>
      </c>
      <c r="O8" t="s">
        <v>17</v>
      </c>
      <c r="P8">
        <f>P7*O3</f>
        <v>0.22777222886308696</v>
      </c>
      <c r="S8" t="s">
        <v>17</v>
      </c>
      <c r="T8">
        <f>T7*S3</f>
        <v>0.29220294822760401</v>
      </c>
      <c r="W8" t="s">
        <v>17</v>
      </c>
      <c r="X8">
        <f>X7*W3</f>
        <v>0.33579839732672684</v>
      </c>
      <c r="AA8" t="s">
        <v>17</v>
      </c>
      <c r="AB8">
        <f>AB7*AA3</f>
        <v>0.32183957265046886</v>
      </c>
    </row>
    <row r="9" spans="1:32" x14ac:dyDescent="0.25">
      <c r="A9" t="s">
        <v>36</v>
      </c>
      <c r="B9" s="8">
        <f>STDEV(B2:B7)</f>
        <v>0.11295211261899113</v>
      </c>
      <c r="C9" s="8">
        <f>STDEV(C2:C7)</f>
        <v>4.6080202795838077E-2</v>
      </c>
      <c r="D9" s="8">
        <f>STDEV(D2:D7)</f>
        <v>12.372639174184835</v>
      </c>
      <c r="E9" s="8">
        <f>STDEV(E2:E7)</f>
        <v>8.6641021846851896</v>
      </c>
      <c r="F9" s="8">
        <f>STDEV(F2:F7)</f>
        <v>4.0407117660217574E-4</v>
      </c>
      <c r="G9" t="s">
        <v>18</v>
      </c>
      <c r="H9">
        <f>G2+H8</f>
        <v>1.8610749426012008</v>
      </c>
      <c r="K9" t="s">
        <v>18</v>
      </c>
      <c r="L9">
        <f>K2+L8</f>
        <v>2.4488354386381852</v>
      </c>
      <c r="O9" t="s">
        <v>18</v>
      </c>
      <c r="P9">
        <f>O2+P8</f>
        <v>1.8083402374381645</v>
      </c>
      <c r="S9" t="s">
        <v>18</v>
      </c>
      <c r="T9">
        <f>S2+T8</f>
        <v>1.9058068313647025</v>
      </c>
      <c r="W9" t="s">
        <v>18</v>
      </c>
      <c r="X9">
        <f>W2+X8</f>
        <v>1.9370982106672245</v>
      </c>
      <c r="AA9" t="s">
        <v>18</v>
      </c>
      <c r="AB9">
        <f>AA2+AB8</f>
        <v>1.9091121174851922</v>
      </c>
    </row>
    <row r="10" spans="1:32" x14ac:dyDescent="0.25">
      <c r="A10" t="s">
        <v>37</v>
      </c>
      <c r="B10" s="8">
        <f>MIN(B2:B7)</f>
        <v>0.42336924870436005</v>
      </c>
      <c r="C10" s="8">
        <f>MIN(C2:C7)</f>
        <v>0.81228660326799818</v>
      </c>
      <c r="D10" s="8">
        <f>MIN(D2:D7)</f>
        <v>12.981810846900272</v>
      </c>
      <c r="E10" s="8">
        <f>MIN(E2:E7)</f>
        <v>1980</v>
      </c>
      <c r="F10" s="8">
        <f>MIN(F2:F7)</f>
        <v>6E-9</v>
      </c>
      <c r="G10" t="s">
        <v>19</v>
      </c>
      <c r="H10">
        <f>G2-H8</f>
        <v>1.3554986223278351</v>
      </c>
      <c r="K10" t="s">
        <v>19</v>
      </c>
      <c r="L10">
        <f>K2-L8</f>
        <v>1.7064765687954957</v>
      </c>
      <c r="O10" t="s">
        <v>19</v>
      </c>
      <c r="P10">
        <f>O2-P8</f>
        <v>1.3527957797119905</v>
      </c>
      <c r="S10" t="s">
        <v>19</v>
      </c>
      <c r="T10">
        <f>S2-T8</f>
        <v>1.3214009349094944</v>
      </c>
      <c r="W10" t="s">
        <v>19</v>
      </c>
      <c r="X10">
        <f>W2-X8</f>
        <v>1.2655014160137708</v>
      </c>
      <c r="AA10" t="s">
        <v>19</v>
      </c>
      <c r="AB10">
        <f>AA2-AB8</f>
        <v>1.2654329721842545</v>
      </c>
    </row>
    <row r="11" spans="1:32" x14ac:dyDescent="0.25">
      <c r="A11" t="s">
        <v>38</v>
      </c>
      <c r="B11" s="8">
        <f>MAX(B2:B7)</f>
        <v>0.73124033697000035</v>
      </c>
      <c r="C11" s="8">
        <f>MAX(C2:C7)</f>
        <v>0.93640252084127751</v>
      </c>
      <c r="D11" s="8">
        <f>MAX(D2:D7)</f>
        <v>44.171681011330485</v>
      </c>
      <c r="E11" s="8">
        <f>MAX(E2:E7)</f>
        <v>2006</v>
      </c>
      <c r="F11" s="8">
        <f>MAX(F2:F7)</f>
        <v>1E-3</v>
      </c>
      <c r="G11" t="s">
        <v>20</v>
      </c>
      <c r="H11" s="15">
        <f>LN(G2)</f>
        <v>0.47516950215858961</v>
      </c>
      <c r="K11" t="s">
        <v>20</v>
      </c>
      <c r="L11" s="15">
        <f>LN(K2)</f>
        <v>0.73124033697000035</v>
      </c>
      <c r="O11" t="s">
        <v>20</v>
      </c>
      <c r="P11" s="15">
        <f>LN(O2)</f>
        <v>0.45778428153270795</v>
      </c>
      <c r="S11" t="s">
        <v>20</v>
      </c>
      <c r="T11" s="15">
        <f>LN(S2)</f>
        <v>0.47847011416036006</v>
      </c>
      <c r="W11" t="s">
        <v>20</v>
      </c>
      <c r="X11" s="15">
        <f>LN(W2)</f>
        <v>0.47081568277880931</v>
      </c>
      <c r="AA11" t="s">
        <v>20</v>
      </c>
      <c r="AB11" s="15">
        <f>LN(AA2)</f>
        <v>0.46201716267504672</v>
      </c>
    </row>
    <row r="12" spans="1:32" x14ac:dyDescent="0.25">
      <c r="A12" t="s">
        <v>39</v>
      </c>
      <c r="B12" s="8">
        <f>ABS(B11-B10)</f>
        <v>0.3078710882656403</v>
      </c>
      <c r="C12" s="8">
        <f>ABS(C11-C10)</f>
        <v>0.12411591757327933</v>
      </c>
      <c r="D12" s="8">
        <f>ABS(D11-D10)</f>
        <v>31.189870164430211</v>
      </c>
      <c r="E12" s="8">
        <f>ABS(E11-E10)</f>
        <v>26</v>
      </c>
      <c r="F12" s="8">
        <f>ABS(F11-F10)</f>
        <v>9.9999399999999993E-4</v>
      </c>
      <c r="G12" t="s">
        <v>21</v>
      </c>
      <c r="H12" s="15">
        <f>LN(H9)</f>
        <v>0.62115424691979637</v>
      </c>
      <c r="K12" t="s">
        <v>21</v>
      </c>
      <c r="L12" s="15">
        <f>LN(L9)</f>
        <v>0.89561258038287672</v>
      </c>
      <c r="O12" t="s">
        <v>21</v>
      </c>
      <c r="P12" s="15">
        <f>LN(P9)</f>
        <v>0.5924094286892807</v>
      </c>
      <c r="S12" t="s">
        <v>21</v>
      </c>
      <c r="T12" s="15">
        <f>LN(T9)</f>
        <v>0.64490545243843578</v>
      </c>
      <c r="W12" t="s">
        <v>21</v>
      </c>
      <c r="X12" s="15">
        <f>LN(X9)</f>
        <v>0.66119108560067064</v>
      </c>
      <c r="AA12" t="s">
        <v>21</v>
      </c>
      <c r="AB12" s="15">
        <f>LN(AB9)</f>
        <v>0.64663827402225638</v>
      </c>
    </row>
    <row r="13" spans="1:32" x14ac:dyDescent="0.25">
      <c r="A13" t="s">
        <v>40</v>
      </c>
      <c r="B13" s="8">
        <f>COUNT(B2:B7)</f>
        <v>6</v>
      </c>
      <c r="G13" t="s">
        <v>22</v>
      </c>
      <c r="H13" s="15">
        <f>LN(H10)</f>
        <v>0.30416937359888124</v>
      </c>
      <c r="K13" t="s">
        <v>22</v>
      </c>
      <c r="L13" s="15">
        <f>LN(L10)</f>
        <v>0.5344307587080952</v>
      </c>
      <c r="O13" t="s">
        <v>22</v>
      </c>
      <c r="P13" s="15">
        <f>LN(P10)</f>
        <v>0.30217339892852529</v>
      </c>
      <c r="S13" t="s">
        <v>22</v>
      </c>
      <c r="T13" s="15">
        <f>LN(T10)</f>
        <v>0.27869248812777242</v>
      </c>
      <c r="W13" t="s">
        <v>22</v>
      </c>
      <c r="X13" s="15">
        <f>LN(X10)</f>
        <v>0.2354684199386233</v>
      </c>
      <c r="AA13" t="s">
        <v>22</v>
      </c>
      <c r="AB13" s="15">
        <f>LN(AB10)</f>
        <v>0.23541433411968463</v>
      </c>
    </row>
    <row r="14" spans="1:32" x14ac:dyDescent="0.25">
      <c r="G14" t="s">
        <v>23</v>
      </c>
      <c r="H14" s="15">
        <f>H12-H11</f>
        <v>0.14598474476120676</v>
      </c>
      <c r="K14" t="s">
        <v>23</v>
      </c>
      <c r="L14" s="15">
        <f>L12-L11</f>
        <v>0.16437224341287637</v>
      </c>
      <c r="O14" t="s">
        <v>23</v>
      </c>
      <c r="P14" s="15">
        <f>P12-P11</f>
        <v>0.13462514715657276</v>
      </c>
      <c r="S14" t="s">
        <v>23</v>
      </c>
      <c r="T14" s="15">
        <f>T12-T11</f>
        <v>0.16643533827807572</v>
      </c>
      <c r="W14" t="s">
        <v>23</v>
      </c>
      <c r="X14" s="15">
        <f>X12-X11</f>
        <v>0.19037540282186133</v>
      </c>
      <c r="AA14" t="s">
        <v>23</v>
      </c>
      <c r="AB14" s="15">
        <f>AB12-AB11</f>
        <v>0.18462111134720965</v>
      </c>
    </row>
    <row r="15" spans="1:32" x14ac:dyDescent="0.25">
      <c r="G15" t="s">
        <v>24</v>
      </c>
      <c r="H15" s="15">
        <f>H11-H13</f>
        <v>0.17100012855970836</v>
      </c>
      <c r="K15" t="s">
        <v>24</v>
      </c>
      <c r="L15" s="15">
        <f>L11-L13</f>
        <v>0.19680957826190515</v>
      </c>
      <c r="O15" t="s">
        <v>24</v>
      </c>
      <c r="P15" s="15">
        <f>P11-P13</f>
        <v>0.15561088260418265</v>
      </c>
      <c r="S15" t="s">
        <v>24</v>
      </c>
      <c r="T15" s="15">
        <f>T11-T13</f>
        <v>0.19977762603258764</v>
      </c>
      <c r="W15" t="s">
        <v>24</v>
      </c>
      <c r="X15" s="15">
        <f>X11-X13</f>
        <v>0.23534726284018601</v>
      </c>
      <c r="AA15" t="s">
        <v>24</v>
      </c>
      <c r="AB15" s="15">
        <f>AB11-AB13</f>
        <v>0.2266028285553621</v>
      </c>
    </row>
    <row r="16" spans="1:32" x14ac:dyDescent="0.25">
      <c r="G16" t="s">
        <v>25</v>
      </c>
      <c r="H16" s="16">
        <f>AVERAGE(H14:H15)</f>
        <v>0.15849243666045756</v>
      </c>
      <c r="K16" t="s">
        <v>25</v>
      </c>
      <c r="L16" s="16">
        <f>AVERAGE(L14:L15)</f>
        <v>0.18059091083739076</v>
      </c>
      <c r="O16" t="s">
        <v>25</v>
      </c>
      <c r="P16" s="16">
        <f>AVERAGE(P14:P15)</f>
        <v>0.1451180148803777</v>
      </c>
      <c r="S16" t="s">
        <v>25</v>
      </c>
      <c r="T16" s="16">
        <f>AVERAGE(T14:T15)</f>
        <v>0.18310648215533168</v>
      </c>
      <c r="W16" t="s">
        <v>25</v>
      </c>
      <c r="X16" s="16">
        <f>AVERAGE(X14:X15)</f>
        <v>0.21286133283102365</v>
      </c>
      <c r="AA16" t="s">
        <v>25</v>
      </c>
      <c r="AB16" s="16">
        <f>AVERAGE(AB14:AB15)</f>
        <v>0.20561196995128589</v>
      </c>
    </row>
    <row r="17" spans="7:28" x14ac:dyDescent="0.25">
      <c r="G17" t="s">
        <v>26</v>
      </c>
      <c r="H17">
        <f>TINV(0.3173,H5)</f>
        <v>1.1416549872215624</v>
      </c>
      <c r="K17" t="s">
        <v>26</v>
      </c>
      <c r="L17">
        <f>TINV(0.3173,L5)</f>
        <v>1.1969125599716923</v>
      </c>
      <c r="O17" t="s">
        <v>26</v>
      </c>
      <c r="P17">
        <f>TINV(0.3173,P5)</f>
        <v>1.1969125599716923</v>
      </c>
      <c r="S17" t="s">
        <v>26</v>
      </c>
      <c r="T17">
        <f>TINV(0.3173,T5)</f>
        <v>1.1969125599716923</v>
      </c>
      <c r="W17" t="s">
        <v>26</v>
      </c>
      <c r="X17">
        <f>TINV(0.3173,X5)</f>
        <v>1.1969125599716923</v>
      </c>
      <c r="AA17" t="s">
        <v>26</v>
      </c>
      <c r="AB17">
        <f>TINV(0.3173,AB5)</f>
        <v>1.1969125599716923</v>
      </c>
    </row>
    <row r="18" spans="7:28" x14ac:dyDescent="0.25">
      <c r="G18" t="s">
        <v>27</v>
      </c>
      <c r="H18">
        <f>H17*G3</f>
        <v>0.10058039868835482</v>
      </c>
      <c r="K18" t="s">
        <v>27</v>
      </c>
      <c r="L18">
        <f>L17*K3</f>
        <v>0.13434901047581138</v>
      </c>
      <c r="O18" t="s">
        <v>27</v>
      </c>
      <c r="P18">
        <f>P17*O3</f>
        <v>8.2442535018434751E-2</v>
      </c>
      <c r="S18" t="s">
        <v>27</v>
      </c>
      <c r="T18">
        <f>T17*S3</f>
        <v>0.10576334047389289</v>
      </c>
      <c r="W18" t="s">
        <v>27</v>
      </c>
      <c r="X18">
        <f>X17*W3</f>
        <v>0.12154278539103086</v>
      </c>
      <c r="AA18" t="s">
        <v>27</v>
      </c>
      <c r="AB18">
        <f>AB17*AA3</f>
        <v>0.11649036570873356</v>
      </c>
    </row>
    <row r="19" spans="7:28" x14ac:dyDescent="0.25">
      <c r="G19" t="s">
        <v>28</v>
      </c>
      <c r="H19">
        <f>G2+H18</f>
        <v>1.7088671811528728</v>
      </c>
      <c r="K19" t="s">
        <v>28</v>
      </c>
      <c r="L19">
        <f>K2+L18</f>
        <v>2.2120050141926519</v>
      </c>
      <c r="O19" t="s">
        <v>28</v>
      </c>
      <c r="P19">
        <f>O2+P18</f>
        <v>1.6630105435935123</v>
      </c>
      <c r="S19" t="s">
        <v>28</v>
      </c>
      <c r="T19">
        <f>S2+T18</f>
        <v>1.7193672236109914</v>
      </c>
      <c r="W19" t="s">
        <v>28</v>
      </c>
      <c r="X19">
        <f>W2+X18</f>
        <v>1.7228425987315286</v>
      </c>
      <c r="AA19" t="s">
        <v>28</v>
      </c>
      <c r="AB19">
        <f>AA2+AB18</f>
        <v>1.7037629105434569</v>
      </c>
    </row>
    <row r="20" spans="7:28" x14ac:dyDescent="0.25">
      <c r="G20" t="s">
        <v>29</v>
      </c>
      <c r="H20">
        <f>G2-H18</f>
        <v>1.5077063837761631</v>
      </c>
      <c r="K20" t="s">
        <v>29</v>
      </c>
      <c r="L20">
        <f>K2-L18</f>
        <v>1.943306993241029</v>
      </c>
      <c r="O20" t="s">
        <v>29</v>
      </c>
      <c r="P20">
        <f>O2-P18</f>
        <v>1.4981254735566427</v>
      </c>
      <c r="S20" t="s">
        <v>29</v>
      </c>
      <c r="T20">
        <f>S2-T18</f>
        <v>1.5078405426632056</v>
      </c>
      <c r="W20" t="s">
        <v>29</v>
      </c>
      <c r="X20">
        <f>W2-X18</f>
        <v>1.4797570279494667</v>
      </c>
      <c r="AA20" t="s">
        <v>29</v>
      </c>
      <c r="AB20">
        <f>AA2-AB18</f>
        <v>1.4707821791259899</v>
      </c>
    </row>
    <row r="21" spans="7:28" x14ac:dyDescent="0.25">
      <c r="G21" t="s">
        <v>20</v>
      </c>
      <c r="H21" s="15">
        <f>LN(G2)</f>
        <v>0.47516950215858961</v>
      </c>
      <c r="K21" t="s">
        <v>20</v>
      </c>
      <c r="L21" s="15">
        <f>LN(K2)</f>
        <v>0.73124033697000035</v>
      </c>
      <c r="O21" t="s">
        <v>20</v>
      </c>
      <c r="P21" s="15">
        <f>LN(O2)</f>
        <v>0.45778428153270795</v>
      </c>
      <c r="S21" t="s">
        <v>20</v>
      </c>
      <c r="T21" s="15">
        <f>LN(S2)</f>
        <v>0.47847011416036006</v>
      </c>
      <c r="W21" t="s">
        <v>20</v>
      </c>
      <c r="X21" s="15">
        <f>LN(W2)</f>
        <v>0.47081568277880931</v>
      </c>
      <c r="AA21" t="s">
        <v>20</v>
      </c>
      <c r="AB21" s="15">
        <f>LN(AA2)</f>
        <v>0.46201716267504672</v>
      </c>
    </row>
    <row r="22" spans="7:28" x14ac:dyDescent="0.25">
      <c r="G22" t="s">
        <v>30</v>
      </c>
      <c r="H22" s="15">
        <f>LN(H19)</f>
        <v>0.53583068382417653</v>
      </c>
      <c r="K22" t="s">
        <v>30</v>
      </c>
      <c r="L22" s="15">
        <f>LN(L19)</f>
        <v>0.79389935047155713</v>
      </c>
      <c r="O22" t="s">
        <v>30</v>
      </c>
      <c r="P22" s="15">
        <f>LN(P19)</f>
        <v>0.50862954029502916</v>
      </c>
      <c r="S22" t="s">
        <v>30</v>
      </c>
      <c r="T22" s="15">
        <f>LN(T19)</f>
        <v>0.54195632988661446</v>
      </c>
      <c r="W22" t="s">
        <v>30</v>
      </c>
      <c r="X22" s="15">
        <f>LN(X19)</f>
        <v>0.54397560034413817</v>
      </c>
      <c r="AA22" t="s">
        <v>30</v>
      </c>
      <c r="AB22" s="15">
        <f>LN(AB19)</f>
        <v>0.5328392817216594</v>
      </c>
    </row>
    <row r="23" spans="7:28" x14ac:dyDescent="0.25">
      <c r="G23" t="s">
        <v>31</v>
      </c>
      <c r="H23" s="15">
        <f>LN(H20)</f>
        <v>0.41058954490942029</v>
      </c>
      <c r="K23" t="s">
        <v>31</v>
      </c>
      <c r="L23" s="15">
        <f>LN(L20)</f>
        <v>0.66439115752406119</v>
      </c>
      <c r="O23" t="s">
        <v>31</v>
      </c>
      <c r="P23" s="15">
        <f>LN(P20)</f>
        <v>0.40421464230601473</v>
      </c>
      <c r="S23" t="s">
        <v>31</v>
      </c>
      <c r="T23" s="15">
        <f>LN(T20)</f>
        <v>0.41067852305527819</v>
      </c>
      <c r="W23" t="s">
        <v>31</v>
      </c>
      <c r="X23" s="15">
        <f>LN(X20)</f>
        <v>0.39187790399418981</v>
      </c>
      <c r="AA23" t="s">
        <v>31</v>
      </c>
      <c r="AB23" s="15">
        <f>LN(AB20)</f>
        <v>0.38579435392201694</v>
      </c>
    </row>
    <row r="24" spans="7:28" x14ac:dyDescent="0.25">
      <c r="G24" t="s">
        <v>32</v>
      </c>
      <c r="H24" s="15">
        <f>H22-H21</f>
        <v>6.0661181665586927E-2</v>
      </c>
      <c r="K24" t="s">
        <v>32</v>
      </c>
      <c r="L24" s="15">
        <f>L22-L21</f>
        <v>6.2659013501556782E-2</v>
      </c>
      <c r="O24" t="s">
        <v>32</v>
      </c>
      <c r="P24" s="15">
        <f>P22-P21</f>
        <v>5.084525876232121E-2</v>
      </c>
      <c r="S24" t="s">
        <v>32</v>
      </c>
      <c r="T24" s="15">
        <f>T22-T21</f>
        <v>6.3486215726254402E-2</v>
      </c>
      <c r="W24" t="s">
        <v>32</v>
      </c>
      <c r="X24" s="15">
        <f>X22-X21</f>
        <v>7.3159917565328858E-2</v>
      </c>
      <c r="AA24" t="s">
        <v>32</v>
      </c>
      <c r="AB24" s="15">
        <f>AB22-AB21</f>
        <v>7.0822119046612675E-2</v>
      </c>
    </row>
    <row r="25" spans="7:28" x14ac:dyDescent="0.25">
      <c r="G25" t="s">
        <v>33</v>
      </c>
      <c r="H25" s="15">
        <f>H21-H23</f>
        <v>6.4579957249169317E-2</v>
      </c>
      <c r="K25" t="s">
        <v>33</v>
      </c>
      <c r="L25" s="15">
        <f>L21-L23</f>
        <v>6.6849179445939155E-2</v>
      </c>
      <c r="O25" t="s">
        <v>33</v>
      </c>
      <c r="P25" s="15">
        <f>P21-P23</f>
        <v>5.3569639226693222E-2</v>
      </c>
      <c r="S25" t="s">
        <v>33</v>
      </c>
      <c r="T25" s="15">
        <f>T21-T23</f>
        <v>6.7791591105081872E-2</v>
      </c>
      <c r="W25" t="s">
        <v>33</v>
      </c>
      <c r="X25" s="15">
        <f>X21-X23</f>
        <v>7.8937778784619494E-2</v>
      </c>
      <c r="AA25" t="s">
        <v>33</v>
      </c>
      <c r="AB25" s="15">
        <f>AB21-AB23</f>
        <v>7.622280875302978E-2</v>
      </c>
    </row>
    <row r="26" spans="7:28" x14ac:dyDescent="0.25">
      <c r="G26" t="s">
        <v>34</v>
      </c>
      <c r="H26" s="16">
        <f>AVERAGE(H24:H25)</f>
        <v>6.2620569457378122E-2</v>
      </c>
      <c r="K26" t="s">
        <v>34</v>
      </c>
      <c r="L26" s="16">
        <f>AVERAGE(L24:L25)</f>
        <v>6.4754096473747969E-2</v>
      </c>
      <c r="O26" t="s">
        <v>34</v>
      </c>
      <c r="P26" s="16">
        <f>AVERAGE(P24:P25)</f>
        <v>5.2207448994507216E-2</v>
      </c>
      <c r="S26" t="s">
        <v>34</v>
      </c>
      <c r="T26" s="16">
        <f>AVERAGE(T24:T25)</f>
        <v>6.5638903415668137E-2</v>
      </c>
      <c r="W26" t="s">
        <v>34</v>
      </c>
      <c r="X26" s="16">
        <f>AVERAGE(X24:X25)</f>
        <v>7.6048848174974176E-2</v>
      </c>
      <c r="AA26" t="s">
        <v>34</v>
      </c>
      <c r="AB26" s="16">
        <f>AVERAGE(AB24:AB25)</f>
        <v>7.3522463899821228E-2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31.5" thickTop="1" thickBot="1" x14ac:dyDescent="0.3">
      <c r="B1" s="8" t="s">
        <v>13</v>
      </c>
      <c r="C1" s="8" t="s">
        <v>14</v>
      </c>
      <c r="D1" s="8" t="s">
        <v>15</v>
      </c>
      <c r="E1" s="17" t="s">
        <v>0</v>
      </c>
      <c r="F1" s="17" t="s">
        <v>1</v>
      </c>
      <c r="G1" s="10">
        <f>LN(G2)</f>
        <v>0.47516950215858961</v>
      </c>
      <c r="H1" s="11">
        <f>G4</f>
        <v>0.87911668866547821</v>
      </c>
      <c r="I1" s="7" t="s">
        <v>0</v>
      </c>
      <c r="J1" s="7" t="s">
        <v>1</v>
      </c>
      <c r="K1" s="12">
        <f>LN(K2)</f>
        <v>0.73124033697000035</v>
      </c>
      <c r="L1" s="13">
        <f>K4</f>
        <v>0.93397898818000957</v>
      </c>
      <c r="M1" s="7" t="s">
        <v>0</v>
      </c>
      <c r="N1" s="7" t="s">
        <v>1</v>
      </c>
      <c r="O1" s="12">
        <f>LN(O2)</f>
        <v>0.45778428153270795</v>
      </c>
      <c r="P1" s="13">
        <f>O4</f>
        <v>0.93640252084127751</v>
      </c>
      <c r="Q1" s="7" t="s">
        <v>0</v>
      </c>
      <c r="R1" s="7" t="s">
        <v>1</v>
      </c>
      <c r="S1" s="12">
        <f>LN(S2)</f>
        <v>0.47847011416036006</v>
      </c>
      <c r="T1" s="13">
        <f>S4</f>
        <v>0.90717825599379343</v>
      </c>
      <c r="U1" s="7" t="s">
        <v>0</v>
      </c>
      <c r="V1" s="7" t="s">
        <v>1</v>
      </c>
      <c r="W1" s="12">
        <f>LN(W2)</f>
        <v>0.47081568277880931</v>
      </c>
      <c r="X1" s="13">
        <f>W4</f>
        <v>0.87753366508253516</v>
      </c>
      <c r="Y1" s="7" t="s">
        <v>0</v>
      </c>
      <c r="Z1" s="7" t="s">
        <v>1</v>
      </c>
      <c r="AA1" s="12">
        <f>LN(AA2)</f>
        <v>0.46201716267504672</v>
      </c>
      <c r="AB1" s="13">
        <f>AA4</f>
        <v>0.88251502851412855</v>
      </c>
      <c r="AC1" s="7" t="s">
        <v>0</v>
      </c>
      <c r="AD1" s="7" t="s">
        <v>1</v>
      </c>
      <c r="AE1" s="12">
        <f>LN(AE2)</f>
        <v>0.42336924870436005</v>
      </c>
      <c r="AF1" s="13">
        <f>AE4</f>
        <v>0.81228660326799818</v>
      </c>
    </row>
    <row r="2" spans="1:32" ht="15.75" thickTop="1" x14ac:dyDescent="0.25">
      <c r="B2">
        <v>0.73124033697000035</v>
      </c>
      <c r="C2" s="14">
        <v>0.93397898818000957</v>
      </c>
      <c r="D2">
        <v>42.440079109657546</v>
      </c>
      <c r="E2" s="4">
        <v>1980</v>
      </c>
      <c r="F2" s="5">
        <v>6E-9</v>
      </c>
      <c r="G2">
        <f t="array" ref="G2:H6">LOGEST(F2:F7,E2:E7,TRUE, TRUE)</f>
        <v>1.6082867824645179</v>
      </c>
      <c r="H2">
        <v>0</v>
      </c>
      <c r="I2" s="4">
        <v>1993</v>
      </c>
      <c r="J2" s="5">
        <v>8.0000000000000002E-8</v>
      </c>
      <c r="K2">
        <f t="array" ref="K2:L6">LOGEST(J2:J6,I2:I6,TRUE, TRUE)</f>
        <v>2.0776560037168403</v>
      </c>
      <c r="L2">
        <v>0</v>
      </c>
      <c r="M2" s="4">
        <v>1980</v>
      </c>
      <c r="N2" s="5">
        <v>6E-9</v>
      </c>
      <c r="O2">
        <f t="array" ref="O2:P6">LOGEST(N2:N6,M2:M6,TRUE, TRUE)</f>
        <v>1.5805680085750775</v>
      </c>
      <c r="P2">
        <v>0</v>
      </c>
      <c r="Q2" s="4">
        <v>1980</v>
      </c>
      <c r="R2" s="5">
        <v>6E-9</v>
      </c>
      <c r="S2">
        <f t="array" ref="S2:T6">LOGEST(R2:R6,Q2:Q6,TRUE, TRUE)</f>
        <v>1.6136038831370985</v>
      </c>
      <c r="T2">
        <v>0</v>
      </c>
      <c r="U2" s="4">
        <v>1980</v>
      </c>
      <c r="V2" s="5">
        <v>6E-9</v>
      </c>
      <c r="W2">
        <f t="array" ref="W2:X6">LOGEST(V2:V6,U2:U6,TRUE, TRUE)</f>
        <v>1.6012998133404976</v>
      </c>
      <c r="X2">
        <v>0</v>
      </c>
      <c r="Y2" s="4">
        <v>1980</v>
      </c>
      <c r="Z2" s="5">
        <v>6E-9</v>
      </c>
      <c r="AA2">
        <f t="array" ref="AA2:AB6">LOGEST(Z2:Z6,Y2:Y6,TRUE, TRUE)</f>
        <v>1.5872725448347234</v>
      </c>
      <c r="AB2">
        <v>0</v>
      </c>
      <c r="AC2" s="4">
        <v>1980</v>
      </c>
      <c r="AD2" s="5">
        <v>6E-9</v>
      </c>
      <c r="AE2">
        <f t="array" ref="AE2:AF6">LOGEST(AD2:AD6,AC2:AC6,TRUE, TRUE)</f>
        <v>1.5270980708575719</v>
      </c>
      <c r="AF2">
        <v>0</v>
      </c>
    </row>
    <row r="3" spans="1:32" x14ac:dyDescent="0.25">
      <c r="B3">
        <v>0.45778428153270795</v>
      </c>
      <c r="C3" s="14">
        <v>0.93640252084127751</v>
      </c>
      <c r="D3">
        <v>44.171681011330485</v>
      </c>
      <c r="E3" s="4">
        <v>1993</v>
      </c>
      <c r="F3" s="5">
        <v>8.0000000000000002E-8</v>
      </c>
      <c r="G3">
        <v>8.8100520572451241E-2</v>
      </c>
      <c r="H3">
        <v>175.79128639343082</v>
      </c>
      <c r="I3" s="4">
        <v>1996</v>
      </c>
      <c r="J3" s="5">
        <v>6.9999999999999997E-7</v>
      </c>
      <c r="K3">
        <v>0.11224630350523586</v>
      </c>
      <c r="L3">
        <v>224.31353641081608</v>
      </c>
      <c r="M3" s="4">
        <v>1996</v>
      </c>
      <c r="N3" s="5">
        <v>6.9999999999999997E-7</v>
      </c>
      <c r="O3">
        <v>6.8879329848777399E-2</v>
      </c>
      <c r="P3">
        <v>137.47063931403628</v>
      </c>
      <c r="Q3" s="4">
        <v>1993</v>
      </c>
      <c r="R3" s="5">
        <v>8.0000000000000002E-8</v>
      </c>
      <c r="S3">
        <v>8.8363464475963271E-2</v>
      </c>
      <c r="T3">
        <v>176.30444422974838</v>
      </c>
      <c r="U3" s="4">
        <v>1993</v>
      </c>
      <c r="V3" s="5">
        <v>8.0000000000000002E-8</v>
      </c>
      <c r="W3">
        <v>0.10154692118353693</v>
      </c>
      <c r="X3">
        <v>202.56766559363396</v>
      </c>
      <c r="Y3" s="4">
        <v>1993</v>
      </c>
      <c r="Z3" s="5">
        <v>8.0000000000000002E-8</v>
      </c>
      <c r="AA3">
        <v>9.7325710836795476E-2</v>
      </c>
      <c r="AB3">
        <v>194.1276155292222</v>
      </c>
      <c r="AC3" s="4">
        <v>1993</v>
      </c>
      <c r="AD3" s="5">
        <v>8.0000000000000002E-8</v>
      </c>
      <c r="AE3">
        <v>0.11750373503358193</v>
      </c>
      <c r="AF3">
        <v>234.20985244575644</v>
      </c>
    </row>
    <row r="4" spans="1:32" ht="15.75" thickBot="1" x14ac:dyDescent="0.3">
      <c r="B4">
        <v>0.47847011416036006</v>
      </c>
      <c r="C4" s="14">
        <v>0.90717825599379343</v>
      </c>
      <c r="D4">
        <v>29.320013291275863</v>
      </c>
      <c r="E4" s="4">
        <v>1996</v>
      </c>
      <c r="F4" s="5">
        <v>6.9999999999999997E-7</v>
      </c>
      <c r="G4">
        <v>0.87911668866547821</v>
      </c>
      <c r="H4">
        <v>1.7068173249749716</v>
      </c>
      <c r="I4" s="4">
        <v>1998</v>
      </c>
      <c r="J4" s="5">
        <v>1.4E-5</v>
      </c>
      <c r="K4">
        <v>0.93397898818000957</v>
      </c>
      <c r="L4">
        <v>1.0836274650611915</v>
      </c>
      <c r="M4" s="4">
        <v>1998</v>
      </c>
      <c r="N4" s="5">
        <v>1.4E-5</v>
      </c>
      <c r="O4">
        <v>0.93640252084127751</v>
      </c>
      <c r="P4">
        <v>1.3227700991697953</v>
      </c>
      <c r="Q4" s="4">
        <v>1998</v>
      </c>
      <c r="R4" s="5">
        <v>1.4E-5</v>
      </c>
      <c r="S4">
        <v>0.90717825599379343</v>
      </c>
      <c r="T4">
        <v>1.7106947638173855</v>
      </c>
      <c r="U4" s="4">
        <v>1996</v>
      </c>
      <c r="V4" s="5">
        <v>6.9999999999999997E-7</v>
      </c>
      <c r="W4">
        <v>0.87753366508253516</v>
      </c>
      <c r="X4">
        <v>1.9448290098722265</v>
      </c>
      <c r="Y4" s="4">
        <v>1996</v>
      </c>
      <c r="Z4" s="5">
        <v>6.9999999999999997E-7</v>
      </c>
      <c r="AA4">
        <v>0.88251502851412855</v>
      </c>
      <c r="AB4">
        <v>1.8445725795336978</v>
      </c>
      <c r="AC4" s="4">
        <v>1996</v>
      </c>
      <c r="AD4" s="5">
        <v>6.9999999999999997E-7</v>
      </c>
      <c r="AE4">
        <v>0.81228660326799818</v>
      </c>
      <c r="AF4">
        <v>1.8158034326286325</v>
      </c>
    </row>
    <row r="5" spans="1:32" ht="17.25" thickTop="1" thickBot="1" x14ac:dyDescent="0.3">
      <c r="B5">
        <v>0.47081568277880931</v>
      </c>
      <c r="C5" s="14">
        <v>0.87753366508253516</v>
      </c>
      <c r="D5">
        <v>21.49652798070446</v>
      </c>
      <c r="E5" s="4">
        <v>1998</v>
      </c>
      <c r="F5" s="5">
        <v>1.4E-5</v>
      </c>
      <c r="G5">
        <v>29.089761984851251</v>
      </c>
      <c r="H5">
        <v>4</v>
      </c>
      <c r="I5" s="4">
        <v>1999</v>
      </c>
      <c r="J5" s="5">
        <v>4.0000000000000003E-5</v>
      </c>
      <c r="K5" s="11">
        <v>42.440079109657546</v>
      </c>
      <c r="L5">
        <v>3</v>
      </c>
      <c r="M5" s="4">
        <v>1999</v>
      </c>
      <c r="N5" s="5">
        <v>4.0000000000000003E-5</v>
      </c>
      <c r="O5" s="11">
        <v>44.171681011330485</v>
      </c>
      <c r="P5">
        <v>3</v>
      </c>
      <c r="Q5" s="4">
        <v>1999</v>
      </c>
      <c r="R5" s="5">
        <v>4.0000000000000003E-5</v>
      </c>
      <c r="S5" s="11">
        <v>29.320013291275863</v>
      </c>
      <c r="T5">
        <v>3</v>
      </c>
      <c r="U5" s="4">
        <v>1999</v>
      </c>
      <c r="V5" s="5">
        <v>4.0000000000000003E-5</v>
      </c>
      <c r="W5" s="11">
        <v>21.49652798070446</v>
      </c>
      <c r="X5">
        <v>3</v>
      </c>
      <c r="Y5" s="4">
        <v>1998</v>
      </c>
      <c r="Z5" s="5">
        <v>1.4E-5</v>
      </c>
      <c r="AA5" s="11">
        <v>22.535180900654805</v>
      </c>
      <c r="AB5">
        <v>3</v>
      </c>
      <c r="AC5" s="4">
        <v>1998</v>
      </c>
      <c r="AD5" s="5">
        <v>1.4E-5</v>
      </c>
      <c r="AE5" s="11">
        <v>12.981810846900272</v>
      </c>
      <c r="AF5">
        <v>3</v>
      </c>
    </row>
    <row r="6" spans="1:32" ht="15.75" thickTop="1" x14ac:dyDescent="0.25">
      <c r="B6">
        <v>0.46201716267504672</v>
      </c>
      <c r="C6" s="14">
        <v>0.88251502851412855</v>
      </c>
      <c r="D6">
        <v>22.535180900654805</v>
      </c>
      <c r="E6" s="4">
        <v>1999</v>
      </c>
      <c r="F6" s="5">
        <v>4.0000000000000003E-5</v>
      </c>
      <c r="G6">
        <v>84.745032936709592</v>
      </c>
      <c r="H6">
        <v>11.652901523338873</v>
      </c>
      <c r="I6" s="4">
        <v>2006</v>
      </c>
      <c r="J6" s="5">
        <v>1E-3</v>
      </c>
      <c r="K6">
        <v>49.835198514398378</v>
      </c>
      <c r="L6">
        <v>3.5227454491048316</v>
      </c>
      <c r="M6" s="4">
        <v>2006</v>
      </c>
      <c r="N6" s="5">
        <v>1E-3</v>
      </c>
      <c r="O6">
        <v>77.288106176712432</v>
      </c>
      <c r="P6">
        <v>5.2491622057730103</v>
      </c>
      <c r="Q6" s="4">
        <v>2006</v>
      </c>
      <c r="R6" s="5">
        <v>1E-3</v>
      </c>
      <c r="S6">
        <v>85.80433207420657</v>
      </c>
      <c r="T6">
        <v>8.7794297248566622</v>
      </c>
      <c r="U6" s="4">
        <v>2006</v>
      </c>
      <c r="V6" s="5">
        <v>1E-3</v>
      </c>
      <c r="W6">
        <v>81.30760494279474</v>
      </c>
      <c r="X6">
        <v>11.347079632921755</v>
      </c>
      <c r="Y6" s="4">
        <v>2006</v>
      </c>
      <c r="Z6" s="5">
        <v>1E-3</v>
      </c>
      <c r="AA6">
        <v>76.674781211383205</v>
      </c>
      <c r="AB6">
        <v>10.207344003502799</v>
      </c>
      <c r="AC6" s="4">
        <v>1999</v>
      </c>
      <c r="AD6" s="5">
        <v>4.0000000000000003E-5</v>
      </c>
      <c r="AE6">
        <v>42.802875154740413</v>
      </c>
      <c r="AF6">
        <v>9.8914263178377748</v>
      </c>
    </row>
    <row r="7" spans="1:32" x14ac:dyDescent="0.25">
      <c r="B7">
        <v>0.42336924870436005</v>
      </c>
      <c r="C7" s="14">
        <v>0.81228660326799818</v>
      </c>
      <c r="D7">
        <v>12.981810846900272</v>
      </c>
      <c r="E7" s="4">
        <v>2006</v>
      </c>
      <c r="F7" s="5">
        <v>1E-3</v>
      </c>
      <c r="G7" t="s">
        <v>16</v>
      </c>
      <c r="H7">
        <f>TINV(0.0455,H5)</f>
        <v>2.8693151696963848</v>
      </c>
      <c r="K7" t="s">
        <v>16</v>
      </c>
      <c r="L7">
        <f>TINV(0.0455,L5)</f>
        <v>3.3068299207201113</v>
      </c>
      <c r="O7" t="s">
        <v>16</v>
      </c>
      <c r="P7">
        <f>TINV(0.0455,P5)</f>
        <v>3.3068299207201113</v>
      </c>
      <c r="S7" t="s">
        <v>16</v>
      </c>
      <c r="T7">
        <f>TINV(0.0455,T5)</f>
        <v>3.3068299207201113</v>
      </c>
      <c r="W7" t="s">
        <v>16</v>
      </c>
      <c r="X7">
        <f>TINV(0.0455,X5)</f>
        <v>3.3068299207201113</v>
      </c>
      <c r="AA7" t="s">
        <v>16</v>
      </c>
      <c r="AB7">
        <f>TINV(0.0455,AB5)</f>
        <v>3.3068299207201113</v>
      </c>
    </row>
    <row r="8" spans="1:32" x14ac:dyDescent="0.25">
      <c r="A8" t="s">
        <v>35</v>
      </c>
      <c r="B8" s="8">
        <f>AVERAGE(B2:B7)</f>
        <v>0.50394947113688071</v>
      </c>
      <c r="C8" s="8">
        <f>AVERAGE(C2:C7)</f>
        <v>0.89164917697995705</v>
      </c>
      <c r="D8" s="8">
        <f>AVERAGE(D2:D7)</f>
        <v>28.824215523420573</v>
      </c>
      <c r="E8" s="8">
        <f>AVERAGE(E2:E7)</f>
        <v>1995.3333333333333</v>
      </c>
      <c r="F8" s="8">
        <f>AVERAGE(F2:F7)</f>
        <v>1.7579766666666667E-4</v>
      </c>
      <c r="G8" t="s">
        <v>17</v>
      </c>
      <c r="H8">
        <f>H7*G3</f>
        <v>0.25278816013668276</v>
      </c>
      <c r="K8" t="s">
        <v>17</v>
      </c>
      <c r="L8">
        <f>L7*K3</f>
        <v>0.37117943492134464</v>
      </c>
      <c r="O8" t="s">
        <v>17</v>
      </c>
      <c r="P8">
        <f>P7*O3</f>
        <v>0.22777222886308696</v>
      </c>
      <c r="S8" t="s">
        <v>17</v>
      </c>
      <c r="T8">
        <f>T7*S3</f>
        <v>0.29220294822760401</v>
      </c>
      <c r="W8" t="s">
        <v>17</v>
      </c>
      <c r="X8">
        <f>X7*W3</f>
        <v>0.33579839732672684</v>
      </c>
      <c r="AA8" t="s">
        <v>17</v>
      </c>
      <c r="AB8">
        <f>AB7*AA3</f>
        <v>0.32183957265046886</v>
      </c>
    </row>
    <row r="9" spans="1:32" x14ac:dyDescent="0.25">
      <c r="A9" t="s">
        <v>36</v>
      </c>
      <c r="B9" s="8">
        <f>STDEV(B2:B7)</f>
        <v>0.11295211261899113</v>
      </c>
      <c r="C9" s="8">
        <f>STDEV(C2:C7)</f>
        <v>4.6080202795838077E-2</v>
      </c>
      <c r="D9" s="8">
        <f>STDEV(D2:D7)</f>
        <v>12.372639174184835</v>
      </c>
      <c r="E9" s="8">
        <f>STDEV(E2:E7)</f>
        <v>8.6641021846851896</v>
      </c>
      <c r="F9" s="8">
        <f>STDEV(F2:F7)</f>
        <v>4.0407117660217574E-4</v>
      </c>
      <c r="G9" t="s">
        <v>18</v>
      </c>
      <c r="H9">
        <f>G2+H8</f>
        <v>1.8610749426012008</v>
      </c>
      <c r="K9" t="s">
        <v>18</v>
      </c>
      <c r="L9">
        <f>K2+L8</f>
        <v>2.4488354386381852</v>
      </c>
      <c r="O9" t="s">
        <v>18</v>
      </c>
      <c r="P9">
        <f>O2+P8</f>
        <v>1.8083402374381645</v>
      </c>
      <c r="S9" t="s">
        <v>18</v>
      </c>
      <c r="T9">
        <f>S2+T8</f>
        <v>1.9058068313647025</v>
      </c>
      <c r="W9" t="s">
        <v>18</v>
      </c>
      <c r="X9">
        <f>W2+X8</f>
        <v>1.9370982106672245</v>
      </c>
      <c r="AA9" t="s">
        <v>18</v>
      </c>
      <c r="AB9">
        <f>AA2+AB8</f>
        <v>1.9091121174851922</v>
      </c>
    </row>
    <row r="10" spans="1:32" x14ac:dyDescent="0.25">
      <c r="A10" t="s">
        <v>37</v>
      </c>
      <c r="B10" s="8">
        <f>MIN(B2:B7)</f>
        <v>0.42336924870436005</v>
      </c>
      <c r="C10" s="8">
        <f>MIN(C2:C7)</f>
        <v>0.81228660326799818</v>
      </c>
      <c r="D10" s="8">
        <f>MIN(D2:D7)</f>
        <v>12.981810846900272</v>
      </c>
      <c r="E10" s="8">
        <f>MIN(E2:E7)</f>
        <v>1980</v>
      </c>
      <c r="F10" s="8">
        <f>MIN(F2:F7)</f>
        <v>6E-9</v>
      </c>
      <c r="G10" t="s">
        <v>19</v>
      </c>
      <c r="H10">
        <f>G2-H8</f>
        <v>1.3554986223278351</v>
      </c>
      <c r="K10" t="s">
        <v>19</v>
      </c>
      <c r="L10">
        <f>K2-L8</f>
        <v>1.7064765687954957</v>
      </c>
      <c r="O10" t="s">
        <v>19</v>
      </c>
      <c r="P10">
        <f>O2-P8</f>
        <v>1.3527957797119905</v>
      </c>
      <c r="S10" t="s">
        <v>19</v>
      </c>
      <c r="T10">
        <f>S2-T8</f>
        <v>1.3214009349094944</v>
      </c>
      <c r="W10" t="s">
        <v>19</v>
      </c>
      <c r="X10">
        <f>W2-X8</f>
        <v>1.2655014160137708</v>
      </c>
      <c r="AA10" t="s">
        <v>19</v>
      </c>
      <c r="AB10">
        <f>AA2-AB8</f>
        <v>1.2654329721842545</v>
      </c>
    </row>
    <row r="11" spans="1:32" x14ac:dyDescent="0.25">
      <c r="A11" t="s">
        <v>38</v>
      </c>
      <c r="B11" s="8">
        <f>MAX(B2:B7)</f>
        <v>0.73124033697000035</v>
      </c>
      <c r="C11" s="8">
        <f>MAX(C2:C7)</f>
        <v>0.93640252084127751</v>
      </c>
      <c r="D11" s="8">
        <f>MAX(D2:D7)</f>
        <v>44.171681011330485</v>
      </c>
      <c r="E11" s="8">
        <f>MAX(E2:E7)</f>
        <v>2006</v>
      </c>
      <c r="F11" s="8">
        <f>MAX(F2:F7)</f>
        <v>1E-3</v>
      </c>
      <c r="G11" t="s">
        <v>20</v>
      </c>
      <c r="H11" s="15">
        <f>LN(G2)</f>
        <v>0.47516950215858961</v>
      </c>
      <c r="K11" t="s">
        <v>20</v>
      </c>
      <c r="L11" s="15">
        <f>LN(K2)</f>
        <v>0.73124033697000035</v>
      </c>
      <c r="O11" t="s">
        <v>20</v>
      </c>
      <c r="P11" s="15">
        <f>LN(O2)</f>
        <v>0.45778428153270795</v>
      </c>
      <c r="S11" t="s">
        <v>20</v>
      </c>
      <c r="T11" s="15">
        <f>LN(S2)</f>
        <v>0.47847011416036006</v>
      </c>
      <c r="W11" t="s">
        <v>20</v>
      </c>
      <c r="X11" s="15">
        <f>LN(W2)</f>
        <v>0.47081568277880931</v>
      </c>
      <c r="AA11" t="s">
        <v>20</v>
      </c>
      <c r="AB11" s="15">
        <f>LN(AA2)</f>
        <v>0.46201716267504672</v>
      </c>
    </row>
    <row r="12" spans="1:32" x14ac:dyDescent="0.25">
      <c r="A12" t="s">
        <v>39</v>
      </c>
      <c r="B12" s="8">
        <f>ABS(B11-B10)</f>
        <v>0.3078710882656403</v>
      </c>
      <c r="C12" s="8">
        <f>ABS(C11-C10)</f>
        <v>0.12411591757327933</v>
      </c>
      <c r="D12" s="8">
        <f>ABS(D11-D10)</f>
        <v>31.189870164430211</v>
      </c>
      <c r="E12" s="8">
        <f>ABS(E11-E10)</f>
        <v>26</v>
      </c>
      <c r="F12" s="8">
        <f>ABS(F11-F10)</f>
        <v>9.9999399999999993E-4</v>
      </c>
      <c r="G12" t="s">
        <v>21</v>
      </c>
      <c r="H12" s="15">
        <f>LN(H9)</f>
        <v>0.62115424691979637</v>
      </c>
      <c r="K12" t="s">
        <v>21</v>
      </c>
      <c r="L12" s="15">
        <f>LN(L9)</f>
        <v>0.89561258038287672</v>
      </c>
      <c r="O12" t="s">
        <v>21</v>
      </c>
      <c r="P12" s="15">
        <f>LN(P9)</f>
        <v>0.5924094286892807</v>
      </c>
      <c r="S12" t="s">
        <v>21</v>
      </c>
      <c r="T12" s="15">
        <f>LN(T9)</f>
        <v>0.64490545243843578</v>
      </c>
      <c r="W12" t="s">
        <v>21</v>
      </c>
      <c r="X12" s="15">
        <f>LN(X9)</f>
        <v>0.66119108560067064</v>
      </c>
      <c r="AA12" t="s">
        <v>21</v>
      </c>
      <c r="AB12" s="15">
        <f>LN(AB9)</f>
        <v>0.64663827402225638</v>
      </c>
    </row>
    <row r="13" spans="1:32" x14ac:dyDescent="0.25">
      <c r="A13" t="s">
        <v>40</v>
      </c>
      <c r="B13" s="8">
        <f>COUNT(B2:B7)</f>
        <v>6</v>
      </c>
      <c r="G13" t="s">
        <v>22</v>
      </c>
      <c r="H13" s="15">
        <f>LN(H10)</f>
        <v>0.30416937359888124</v>
      </c>
      <c r="K13" t="s">
        <v>22</v>
      </c>
      <c r="L13" s="15">
        <f>LN(L10)</f>
        <v>0.5344307587080952</v>
      </c>
      <c r="O13" t="s">
        <v>22</v>
      </c>
      <c r="P13" s="15">
        <f>LN(P10)</f>
        <v>0.30217339892852529</v>
      </c>
      <c r="S13" t="s">
        <v>22</v>
      </c>
      <c r="T13" s="15">
        <f>LN(T10)</f>
        <v>0.27869248812777242</v>
      </c>
      <c r="W13" t="s">
        <v>22</v>
      </c>
      <c r="X13" s="15">
        <f>LN(X10)</f>
        <v>0.2354684199386233</v>
      </c>
      <c r="AA13" t="s">
        <v>22</v>
      </c>
      <c r="AB13" s="15">
        <f>LN(AB10)</f>
        <v>0.23541433411968463</v>
      </c>
    </row>
    <row r="14" spans="1:32" x14ac:dyDescent="0.25">
      <c r="G14" t="s">
        <v>23</v>
      </c>
      <c r="H14" s="15">
        <f>H12-H11</f>
        <v>0.14598474476120676</v>
      </c>
      <c r="K14" t="s">
        <v>23</v>
      </c>
      <c r="L14" s="15">
        <f>L12-L11</f>
        <v>0.16437224341287637</v>
      </c>
      <c r="O14" t="s">
        <v>23</v>
      </c>
      <c r="P14" s="15">
        <f>P12-P11</f>
        <v>0.13462514715657276</v>
      </c>
      <c r="S14" t="s">
        <v>23</v>
      </c>
      <c r="T14" s="15">
        <f>T12-T11</f>
        <v>0.16643533827807572</v>
      </c>
      <c r="W14" t="s">
        <v>23</v>
      </c>
      <c r="X14" s="15">
        <f>X12-X11</f>
        <v>0.19037540282186133</v>
      </c>
      <c r="AA14" t="s">
        <v>23</v>
      </c>
      <c r="AB14" s="15">
        <f>AB12-AB11</f>
        <v>0.18462111134720965</v>
      </c>
    </row>
    <row r="15" spans="1:32" x14ac:dyDescent="0.25">
      <c r="G15" t="s">
        <v>24</v>
      </c>
      <c r="H15" s="15">
        <f>H11-H13</f>
        <v>0.17100012855970836</v>
      </c>
      <c r="K15" t="s">
        <v>24</v>
      </c>
      <c r="L15" s="15">
        <f>L11-L13</f>
        <v>0.19680957826190515</v>
      </c>
      <c r="O15" t="s">
        <v>24</v>
      </c>
      <c r="P15" s="15">
        <f>P11-P13</f>
        <v>0.15561088260418265</v>
      </c>
      <c r="S15" t="s">
        <v>24</v>
      </c>
      <c r="T15" s="15">
        <f>T11-T13</f>
        <v>0.19977762603258764</v>
      </c>
      <c r="W15" t="s">
        <v>24</v>
      </c>
      <c r="X15" s="15">
        <f>X11-X13</f>
        <v>0.23534726284018601</v>
      </c>
      <c r="AA15" t="s">
        <v>24</v>
      </c>
      <c r="AB15" s="15">
        <f>AB11-AB13</f>
        <v>0.2266028285553621</v>
      </c>
    </row>
    <row r="16" spans="1:32" x14ac:dyDescent="0.25">
      <c r="G16" t="s">
        <v>25</v>
      </c>
      <c r="H16" s="16">
        <f>AVERAGE(H14:H15)</f>
        <v>0.15849243666045756</v>
      </c>
      <c r="K16" t="s">
        <v>25</v>
      </c>
      <c r="L16" s="16">
        <f>AVERAGE(L14:L15)</f>
        <v>0.18059091083739076</v>
      </c>
      <c r="O16" t="s">
        <v>25</v>
      </c>
      <c r="P16" s="16">
        <f>AVERAGE(P14:P15)</f>
        <v>0.1451180148803777</v>
      </c>
      <c r="S16" t="s">
        <v>25</v>
      </c>
      <c r="T16" s="16">
        <f>AVERAGE(T14:T15)</f>
        <v>0.18310648215533168</v>
      </c>
      <c r="W16" t="s">
        <v>25</v>
      </c>
      <c r="X16" s="16">
        <f>AVERAGE(X14:X15)</f>
        <v>0.21286133283102365</v>
      </c>
      <c r="AA16" t="s">
        <v>25</v>
      </c>
      <c r="AB16" s="16">
        <f>AVERAGE(AB14:AB15)</f>
        <v>0.20561196995128589</v>
      </c>
    </row>
    <row r="17" spans="7:28" x14ac:dyDescent="0.25">
      <c r="G17" t="s">
        <v>26</v>
      </c>
      <c r="H17">
        <f>TINV(0.3173,H5)</f>
        <v>1.1416549872215624</v>
      </c>
      <c r="K17" t="s">
        <v>26</v>
      </c>
      <c r="L17">
        <f>TINV(0.3173,L5)</f>
        <v>1.1969125599716923</v>
      </c>
      <c r="O17" t="s">
        <v>26</v>
      </c>
      <c r="P17">
        <f>TINV(0.3173,P5)</f>
        <v>1.1969125599716923</v>
      </c>
      <c r="S17" t="s">
        <v>26</v>
      </c>
      <c r="T17">
        <f>TINV(0.3173,T5)</f>
        <v>1.1969125599716923</v>
      </c>
      <c r="W17" t="s">
        <v>26</v>
      </c>
      <c r="X17">
        <f>TINV(0.3173,X5)</f>
        <v>1.1969125599716923</v>
      </c>
      <c r="AA17" t="s">
        <v>26</v>
      </c>
      <c r="AB17">
        <f>TINV(0.3173,AB5)</f>
        <v>1.1969125599716923</v>
      </c>
    </row>
    <row r="18" spans="7:28" x14ac:dyDescent="0.25">
      <c r="G18" t="s">
        <v>27</v>
      </c>
      <c r="H18">
        <f>H17*G3</f>
        <v>0.10058039868835482</v>
      </c>
      <c r="K18" t="s">
        <v>27</v>
      </c>
      <c r="L18">
        <f>L17*K3</f>
        <v>0.13434901047581138</v>
      </c>
      <c r="O18" t="s">
        <v>27</v>
      </c>
      <c r="P18">
        <f>P17*O3</f>
        <v>8.2442535018434751E-2</v>
      </c>
      <c r="S18" t="s">
        <v>27</v>
      </c>
      <c r="T18">
        <f>T17*S3</f>
        <v>0.10576334047389289</v>
      </c>
      <c r="W18" t="s">
        <v>27</v>
      </c>
      <c r="X18">
        <f>X17*W3</f>
        <v>0.12154278539103086</v>
      </c>
      <c r="AA18" t="s">
        <v>27</v>
      </c>
      <c r="AB18">
        <f>AB17*AA3</f>
        <v>0.11649036570873356</v>
      </c>
    </row>
    <row r="19" spans="7:28" x14ac:dyDescent="0.25">
      <c r="G19" t="s">
        <v>28</v>
      </c>
      <c r="H19">
        <f>G2+H18</f>
        <v>1.7088671811528728</v>
      </c>
      <c r="K19" t="s">
        <v>28</v>
      </c>
      <c r="L19">
        <f>K2+L18</f>
        <v>2.2120050141926519</v>
      </c>
      <c r="O19" t="s">
        <v>28</v>
      </c>
      <c r="P19">
        <f>O2+P18</f>
        <v>1.6630105435935123</v>
      </c>
      <c r="S19" t="s">
        <v>28</v>
      </c>
      <c r="T19">
        <f>S2+T18</f>
        <v>1.7193672236109914</v>
      </c>
      <c r="W19" t="s">
        <v>28</v>
      </c>
      <c r="X19">
        <f>W2+X18</f>
        <v>1.7228425987315286</v>
      </c>
      <c r="AA19" t="s">
        <v>28</v>
      </c>
      <c r="AB19">
        <f>AA2+AB18</f>
        <v>1.7037629105434569</v>
      </c>
    </row>
    <row r="20" spans="7:28" x14ac:dyDescent="0.25">
      <c r="G20" t="s">
        <v>29</v>
      </c>
      <c r="H20">
        <f>G2-H18</f>
        <v>1.5077063837761631</v>
      </c>
      <c r="K20" t="s">
        <v>29</v>
      </c>
      <c r="L20">
        <f>K2-L18</f>
        <v>1.943306993241029</v>
      </c>
      <c r="O20" t="s">
        <v>29</v>
      </c>
      <c r="P20">
        <f>O2-P18</f>
        <v>1.4981254735566427</v>
      </c>
      <c r="S20" t="s">
        <v>29</v>
      </c>
      <c r="T20">
        <f>S2-T18</f>
        <v>1.5078405426632056</v>
      </c>
      <c r="W20" t="s">
        <v>29</v>
      </c>
      <c r="X20">
        <f>W2-X18</f>
        <v>1.4797570279494667</v>
      </c>
      <c r="AA20" t="s">
        <v>29</v>
      </c>
      <c r="AB20">
        <f>AA2-AB18</f>
        <v>1.4707821791259899</v>
      </c>
    </row>
    <row r="21" spans="7:28" x14ac:dyDescent="0.25">
      <c r="G21" t="s">
        <v>20</v>
      </c>
      <c r="H21" s="15">
        <f>LN(G2)</f>
        <v>0.47516950215858961</v>
      </c>
      <c r="K21" t="s">
        <v>20</v>
      </c>
      <c r="L21" s="15">
        <f>LN(K2)</f>
        <v>0.73124033697000035</v>
      </c>
      <c r="O21" t="s">
        <v>20</v>
      </c>
      <c r="P21" s="15">
        <f>LN(O2)</f>
        <v>0.45778428153270795</v>
      </c>
      <c r="S21" t="s">
        <v>20</v>
      </c>
      <c r="T21" s="15">
        <f>LN(S2)</f>
        <v>0.47847011416036006</v>
      </c>
      <c r="W21" t="s">
        <v>20</v>
      </c>
      <c r="X21" s="15">
        <f>LN(W2)</f>
        <v>0.47081568277880931</v>
      </c>
      <c r="AA21" t="s">
        <v>20</v>
      </c>
      <c r="AB21" s="15">
        <f>LN(AA2)</f>
        <v>0.46201716267504672</v>
      </c>
    </row>
    <row r="22" spans="7:28" x14ac:dyDescent="0.25">
      <c r="G22" t="s">
        <v>30</v>
      </c>
      <c r="H22" s="15">
        <f>LN(H19)</f>
        <v>0.53583068382417653</v>
      </c>
      <c r="K22" t="s">
        <v>30</v>
      </c>
      <c r="L22" s="15">
        <f>LN(L19)</f>
        <v>0.79389935047155713</v>
      </c>
      <c r="O22" t="s">
        <v>30</v>
      </c>
      <c r="P22" s="15">
        <f>LN(P19)</f>
        <v>0.50862954029502916</v>
      </c>
      <c r="S22" t="s">
        <v>30</v>
      </c>
      <c r="T22" s="15">
        <f>LN(T19)</f>
        <v>0.54195632988661446</v>
      </c>
      <c r="W22" t="s">
        <v>30</v>
      </c>
      <c r="X22" s="15">
        <f>LN(X19)</f>
        <v>0.54397560034413817</v>
      </c>
      <c r="AA22" t="s">
        <v>30</v>
      </c>
      <c r="AB22" s="15">
        <f>LN(AB19)</f>
        <v>0.5328392817216594</v>
      </c>
    </row>
    <row r="23" spans="7:28" x14ac:dyDescent="0.25">
      <c r="G23" t="s">
        <v>31</v>
      </c>
      <c r="H23" s="15">
        <f>LN(H20)</f>
        <v>0.41058954490942029</v>
      </c>
      <c r="K23" t="s">
        <v>31</v>
      </c>
      <c r="L23" s="15">
        <f>LN(L20)</f>
        <v>0.66439115752406119</v>
      </c>
      <c r="O23" t="s">
        <v>31</v>
      </c>
      <c r="P23" s="15">
        <f>LN(P20)</f>
        <v>0.40421464230601473</v>
      </c>
      <c r="S23" t="s">
        <v>31</v>
      </c>
      <c r="T23" s="15">
        <f>LN(T20)</f>
        <v>0.41067852305527819</v>
      </c>
      <c r="W23" t="s">
        <v>31</v>
      </c>
      <c r="X23" s="15">
        <f>LN(X20)</f>
        <v>0.39187790399418981</v>
      </c>
      <c r="AA23" t="s">
        <v>31</v>
      </c>
      <c r="AB23" s="15">
        <f>LN(AB20)</f>
        <v>0.38579435392201694</v>
      </c>
    </row>
    <row r="24" spans="7:28" x14ac:dyDescent="0.25">
      <c r="G24" t="s">
        <v>32</v>
      </c>
      <c r="H24" s="15">
        <f>H22-H21</f>
        <v>6.0661181665586927E-2</v>
      </c>
      <c r="K24" t="s">
        <v>32</v>
      </c>
      <c r="L24" s="15">
        <f>L22-L21</f>
        <v>6.2659013501556782E-2</v>
      </c>
      <c r="O24" t="s">
        <v>32</v>
      </c>
      <c r="P24" s="15">
        <f>P22-P21</f>
        <v>5.084525876232121E-2</v>
      </c>
      <c r="S24" t="s">
        <v>32</v>
      </c>
      <c r="T24" s="15">
        <f>T22-T21</f>
        <v>6.3486215726254402E-2</v>
      </c>
      <c r="W24" t="s">
        <v>32</v>
      </c>
      <c r="X24" s="15">
        <f>X22-X21</f>
        <v>7.3159917565328858E-2</v>
      </c>
      <c r="AA24" t="s">
        <v>32</v>
      </c>
      <c r="AB24" s="15">
        <f>AB22-AB21</f>
        <v>7.0822119046612675E-2</v>
      </c>
    </row>
    <row r="25" spans="7:28" x14ac:dyDescent="0.25">
      <c r="G25" t="s">
        <v>33</v>
      </c>
      <c r="H25" s="15">
        <f>H21-H23</f>
        <v>6.4579957249169317E-2</v>
      </c>
      <c r="K25" t="s">
        <v>33</v>
      </c>
      <c r="L25" s="15">
        <f>L21-L23</f>
        <v>6.6849179445939155E-2</v>
      </c>
      <c r="O25" t="s">
        <v>33</v>
      </c>
      <c r="P25" s="15">
        <f>P21-P23</f>
        <v>5.3569639226693222E-2</v>
      </c>
      <c r="S25" t="s">
        <v>33</v>
      </c>
      <c r="T25" s="15">
        <f>T21-T23</f>
        <v>6.7791591105081872E-2</v>
      </c>
      <c r="W25" t="s">
        <v>33</v>
      </c>
      <c r="X25" s="15">
        <f>X21-X23</f>
        <v>7.8937778784619494E-2</v>
      </c>
      <c r="AA25" t="s">
        <v>33</v>
      </c>
      <c r="AB25" s="15">
        <f>AB21-AB23</f>
        <v>7.622280875302978E-2</v>
      </c>
    </row>
    <row r="26" spans="7:28" x14ac:dyDescent="0.25">
      <c r="G26" t="s">
        <v>34</v>
      </c>
      <c r="H26" s="16">
        <f>AVERAGE(H24:H25)</f>
        <v>6.2620569457378122E-2</v>
      </c>
      <c r="K26" t="s">
        <v>34</v>
      </c>
      <c r="L26" s="16">
        <f>AVERAGE(L24:L25)</f>
        <v>6.4754096473747969E-2</v>
      </c>
      <c r="O26" t="s">
        <v>34</v>
      </c>
      <c r="P26" s="16">
        <f>AVERAGE(P24:P25)</f>
        <v>5.2207448994507216E-2</v>
      </c>
      <c r="S26" t="s">
        <v>34</v>
      </c>
      <c r="T26" s="16">
        <f>AVERAGE(T24:T25)</f>
        <v>6.5638903415668137E-2</v>
      </c>
      <c r="W26" t="s">
        <v>34</v>
      </c>
      <c r="X26" s="16">
        <f>AVERAGE(X24:X25)</f>
        <v>7.6048848174974176E-2</v>
      </c>
      <c r="AA26" t="s">
        <v>34</v>
      </c>
      <c r="AB26" s="16">
        <f>AVERAGE(AB24:AB25)</f>
        <v>7.3522463899821228E-2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31.5" thickTop="1" thickBot="1" x14ac:dyDescent="0.3">
      <c r="B1" s="8" t="s">
        <v>13</v>
      </c>
      <c r="C1" s="8" t="s">
        <v>14</v>
      </c>
      <c r="D1" s="8" t="s">
        <v>15</v>
      </c>
      <c r="E1" s="17" t="s">
        <v>0</v>
      </c>
      <c r="F1" s="17" t="s">
        <v>1</v>
      </c>
      <c r="G1" s="10">
        <f>LN(G2)</f>
        <v>0.47516950215858961</v>
      </c>
      <c r="H1" s="11">
        <f>G4</f>
        <v>0.87911668866547821</v>
      </c>
      <c r="I1" s="7" t="s">
        <v>0</v>
      </c>
      <c r="J1" s="7" t="s">
        <v>1</v>
      </c>
      <c r="K1" s="12">
        <f>LN(K2)</f>
        <v>0.73124033697000035</v>
      </c>
      <c r="L1" s="13">
        <f>K4</f>
        <v>0.93397898818000957</v>
      </c>
      <c r="M1" s="7" t="s">
        <v>0</v>
      </c>
      <c r="N1" s="7" t="s">
        <v>1</v>
      </c>
      <c r="O1" s="12">
        <f>LN(O2)</f>
        <v>0.45778428153270795</v>
      </c>
      <c r="P1" s="13">
        <f>O4</f>
        <v>0.93640252084127751</v>
      </c>
      <c r="Q1" s="7" t="s">
        <v>0</v>
      </c>
      <c r="R1" s="7" t="s">
        <v>1</v>
      </c>
      <c r="S1" s="12">
        <f>LN(S2)</f>
        <v>0.47847011416036006</v>
      </c>
      <c r="T1" s="13">
        <f>S4</f>
        <v>0.90717825599379343</v>
      </c>
      <c r="U1" s="7" t="s">
        <v>0</v>
      </c>
      <c r="V1" s="7" t="s">
        <v>1</v>
      </c>
      <c r="W1" s="12">
        <f>LN(W2)</f>
        <v>0.47081568277880931</v>
      </c>
      <c r="X1" s="13">
        <f>W4</f>
        <v>0.87753366508253516</v>
      </c>
      <c r="Y1" s="7" t="s">
        <v>0</v>
      </c>
      <c r="Z1" s="7" t="s">
        <v>1</v>
      </c>
      <c r="AA1" s="12">
        <f>LN(AA2)</f>
        <v>0.46201716267504672</v>
      </c>
      <c r="AB1" s="13">
        <f>AA4</f>
        <v>0.88251502851412855</v>
      </c>
      <c r="AC1" s="7" t="s">
        <v>0</v>
      </c>
      <c r="AD1" s="7" t="s">
        <v>1</v>
      </c>
      <c r="AE1" s="12">
        <f>LN(AE2)</f>
        <v>0.42336924870436005</v>
      </c>
      <c r="AF1" s="13">
        <f>AE4</f>
        <v>0.81228660326799818</v>
      </c>
    </row>
    <row r="2" spans="1:32" ht="15.75" thickTop="1" x14ac:dyDescent="0.25">
      <c r="B2">
        <v>0.73124033697000035</v>
      </c>
      <c r="C2" s="14">
        <v>0.93397898818000957</v>
      </c>
      <c r="D2">
        <v>42.440079109657546</v>
      </c>
      <c r="E2" s="4">
        <v>1980</v>
      </c>
      <c r="F2" s="5">
        <v>6E-9</v>
      </c>
      <c r="G2">
        <f t="array" ref="G2:H6">LOGEST(F2:F7,E2:E7,TRUE, TRUE)</f>
        <v>1.6082867824645179</v>
      </c>
      <c r="H2">
        <v>0</v>
      </c>
      <c r="I2" s="4">
        <v>1993</v>
      </c>
      <c r="J2" s="5">
        <v>8.0000000000000002E-8</v>
      </c>
      <c r="K2">
        <f t="array" ref="K2:L6">LOGEST(J2:J6,I2:I6,TRUE, TRUE)</f>
        <v>2.0776560037168403</v>
      </c>
      <c r="L2">
        <v>0</v>
      </c>
      <c r="M2" s="4">
        <v>1980</v>
      </c>
      <c r="N2" s="5">
        <v>6E-9</v>
      </c>
      <c r="O2">
        <f t="array" ref="O2:P6">LOGEST(N2:N6,M2:M6,TRUE, TRUE)</f>
        <v>1.5805680085750775</v>
      </c>
      <c r="P2">
        <v>0</v>
      </c>
      <c r="Q2" s="4">
        <v>1980</v>
      </c>
      <c r="R2" s="5">
        <v>6E-9</v>
      </c>
      <c r="S2">
        <f t="array" ref="S2:T6">LOGEST(R2:R6,Q2:Q6,TRUE, TRUE)</f>
        <v>1.6136038831370985</v>
      </c>
      <c r="T2">
        <v>0</v>
      </c>
      <c r="U2" s="4">
        <v>1980</v>
      </c>
      <c r="V2" s="5">
        <v>6E-9</v>
      </c>
      <c r="W2">
        <f t="array" ref="W2:X6">LOGEST(V2:V6,U2:U6,TRUE, TRUE)</f>
        <v>1.6012998133404976</v>
      </c>
      <c r="X2">
        <v>0</v>
      </c>
      <c r="Y2" s="4">
        <v>1980</v>
      </c>
      <c r="Z2" s="5">
        <v>6E-9</v>
      </c>
      <c r="AA2">
        <f t="array" ref="AA2:AB6">LOGEST(Z2:Z6,Y2:Y6,TRUE, TRUE)</f>
        <v>1.5872725448347234</v>
      </c>
      <c r="AB2">
        <v>0</v>
      </c>
      <c r="AC2" s="4">
        <v>1980</v>
      </c>
      <c r="AD2" s="5">
        <v>6E-9</v>
      </c>
      <c r="AE2">
        <f t="array" ref="AE2:AF6">LOGEST(AD2:AD6,AC2:AC6,TRUE, TRUE)</f>
        <v>1.5270980708575719</v>
      </c>
      <c r="AF2">
        <v>0</v>
      </c>
    </row>
    <row r="3" spans="1:32" x14ac:dyDescent="0.25">
      <c r="B3">
        <v>0.45778428153270795</v>
      </c>
      <c r="C3" s="14">
        <v>0.93640252084127751</v>
      </c>
      <c r="D3">
        <v>44.171681011330485</v>
      </c>
      <c r="E3" s="4">
        <v>1993</v>
      </c>
      <c r="F3" s="5">
        <v>8.0000000000000002E-8</v>
      </c>
      <c r="G3">
        <v>8.8100520572451241E-2</v>
      </c>
      <c r="H3">
        <v>175.79128639343082</v>
      </c>
      <c r="I3" s="4">
        <v>1996</v>
      </c>
      <c r="J3" s="5">
        <v>6.9999999999999997E-7</v>
      </c>
      <c r="K3">
        <v>0.11224630350523586</v>
      </c>
      <c r="L3">
        <v>224.31353641081608</v>
      </c>
      <c r="M3" s="4">
        <v>1996</v>
      </c>
      <c r="N3" s="5">
        <v>6.9999999999999997E-7</v>
      </c>
      <c r="O3">
        <v>6.8879329848777399E-2</v>
      </c>
      <c r="P3">
        <v>137.47063931403628</v>
      </c>
      <c r="Q3" s="4">
        <v>1993</v>
      </c>
      <c r="R3" s="5">
        <v>8.0000000000000002E-8</v>
      </c>
      <c r="S3">
        <v>8.8363464475963271E-2</v>
      </c>
      <c r="T3">
        <v>176.30444422974838</v>
      </c>
      <c r="U3" s="4">
        <v>1993</v>
      </c>
      <c r="V3" s="5">
        <v>8.0000000000000002E-8</v>
      </c>
      <c r="W3">
        <v>0.10154692118353693</v>
      </c>
      <c r="X3">
        <v>202.56766559363396</v>
      </c>
      <c r="Y3" s="4">
        <v>1993</v>
      </c>
      <c r="Z3" s="5">
        <v>8.0000000000000002E-8</v>
      </c>
      <c r="AA3">
        <v>9.7325710836795476E-2</v>
      </c>
      <c r="AB3">
        <v>194.1276155292222</v>
      </c>
      <c r="AC3" s="4">
        <v>1993</v>
      </c>
      <c r="AD3" s="5">
        <v>8.0000000000000002E-8</v>
      </c>
      <c r="AE3">
        <v>0.11750373503358193</v>
      </c>
      <c r="AF3">
        <v>234.20985244575644</v>
      </c>
    </row>
    <row r="4" spans="1:32" ht="15.75" thickBot="1" x14ac:dyDescent="0.3">
      <c r="B4">
        <v>0.47847011416036006</v>
      </c>
      <c r="C4" s="14">
        <v>0.90717825599379343</v>
      </c>
      <c r="D4">
        <v>29.320013291275863</v>
      </c>
      <c r="E4" s="4">
        <v>1996</v>
      </c>
      <c r="F4" s="5">
        <v>6.9999999999999997E-7</v>
      </c>
      <c r="G4">
        <v>0.87911668866547821</v>
      </c>
      <c r="H4">
        <v>1.7068173249749716</v>
      </c>
      <c r="I4" s="4">
        <v>1998</v>
      </c>
      <c r="J4" s="5">
        <v>1.4E-5</v>
      </c>
      <c r="K4">
        <v>0.93397898818000957</v>
      </c>
      <c r="L4">
        <v>1.0836274650611915</v>
      </c>
      <c r="M4" s="4">
        <v>1998</v>
      </c>
      <c r="N4" s="5">
        <v>1.4E-5</v>
      </c>
      <c r="O4">
        <v>0.93640252084127751</v>
      </c>
      <c r="P4">
        <v>1.3227700991697953</v>
      </c>
      <c r="Q4" s="4">
        <v>1998</v>
      </c>
      <c r="R4" s="5">
        <v>1.4E-5</v>
      </c>
      <c r="S4">
        <v>0.90717825599379343</v>
      </c>
      <c r="T4">
        <v>1.7106947638173855</v>
      </c>
      <c r="U4" s="4">
        <v>1996</v>
      </c>
      <c r="V4" s="5">
        <v>6.9999999999999997E-7</v>
      </c>
      <c r="W4">
        <v>0.87753366508253516</v>
      </c>
      <c r="X4">
        <v>1.9448290098722265</v>
      </c>
      <c r="Y4" s="4">
        <v>1996</v>
      </c>
      <c r="Z4" s="5">
        <v>6.9999999999999997E-7</v>
      </c>
      <c r="AA4">
        <v>0.88251502851412855</v>
      </c>
      <c r="AB4">
        <v>1.8445725795336978</v>
      </c>
      <c r="AC4" s="4">
        <v>1996</v>
      </c>
      <c r="AD4" s="5">
        <v>6.9999999999999997E-7</v>
      </c>
      <c r="AE4">
        <v>0.81228660326799818</v>
      </c>
      <c r="AF4">
        <v>1.8158034326286325</v>
      </c>
    </row>
    <row r="5" spans="1:32" ht="17.25" thickTop="1" thickBot="1" x14ac:dyDescent="0.3">
      <c r="B5">
        <v>0.47081568277880931</v>
      </c>
      <c r="C5" s="14">
        <v>0.87753366508253516</v>
      </c>
      <c r="D5">
        <v>21.49652798070446</v>
      </c>
      <c r="E5" s="4">
        <v>1998</v>
      </c>
      <c r="F5" s="5">
        <v>1.4E-5</v>
      </c>
      <c r="G5">
        <v>29.089761984851251</v>
      </c>
      <c r="H5">
        <v>4</v>
      </c>
      <c r="I5" s="4">
        <v>1999</v>
      </c>
      <c r="J5" s="5">
        <v>4.0000000000000003E-5</v>
      </c>
      <c r="K5" s="11">
        <v>42.440079109657546</v>
      </c>
      <c r="L5">
        <v>3</v>
      </c>
      <c r="M5" s="4">
        <v>1999</v>
      </c>
      <c r="N5" s="5">
        <v>4.0000000000000003E-5</v>
      </c>
      <c r="O5" s="11">
        <v>44.171681011330485</v>
      </c>
      <c r="P5">
        <v>3</v>
      </c>
      <c r="Q5" s="4">
        <v>1999</v>
      </c>
      <c r="R5" s="5">
        <v>4.0000000000000003E-5</v>
      </c>
      <c r="S5" s="11">
        <v>29.320013291275863</v>
      </c>
      <c r="T5">
        <v>3</v>
      </c>
      <c r="U5" s="4">
        <v>1999</v>
      </c>
      <c r="V5" s="5">
        <v>4.0000000000000003E-5</v>
      </c>
      <c r="W5" s="11">
        <v>21.49652798070446</v>
      </c>
      <c r="X5">
        <v>3</v>
      </c>
      <c r="Y5" s="4">
        <v>1998</v>
      </c>
      <c r="Z5" s="5">
        <v>1.4E-5</v>
      </c>
      <c r="AA5" s="11">
        <v>22.535180900654805</v>
      </c>
      <c r="AB5">
        <v>3</v>
      </c>
      <c r="AC5" s="4">
        <v>1998</v>
      </c>
      <c r="AD5" s="5">
        <v>1.4E-5</v>
      </c>
      <c r="AE5" s="11">
        <v>12.981810846900272</v>
      </c>
      <c r="AF5">
        <v>3</v>
      </c>
    </row>
    <row r="6" spans="1:32" ht="15.75" thickTop="1" x14ac:dyDescent="0.25">
      <c r="B6">
        <v>0.46201716267504672</v>
      </c>
      <c r="C6" s="14">
        <v>0.88251502851412855</v>
      </c>
      <c r="D6">
        <v>22.535180900654805</v>
      </c>
      <c r="E6" s="4">
        <v>1999</v>
      </c>
      <c r="F6" s="5">
        <v>4.0000000000000003E-5</v>
      </c>
      <c r="G6">
        <v>84.745032936709592</v>
      </c>
      <c r="H6">
        <v>11.652901523338873</v>
      </c>
      <c r="I6" s="4">
        <v>2006</v>
      </c>
      <c r="J6" s="5">
        <v>1E-3</v>
      </c>
      <c r="K6">
        <v>49.835198514398378</v>
      </c>
      <c r="L6">
        <v>3.5227454491048316</v>
      </c>
      <c r="M6" s="4">
        <v>2006</v>
      </c>
      <c r="N6" s="5">
        <v>1E-3</v>
      </c>
      <c r="O6">
        <v>77.288106176712432</v>
      </c>
      <c r="P6">
        <v>5.2491622057730103</v>
      </c>
      <c r="Q6" s="4">
        <v>2006</v>
      </c>
      <c r="R6" s="5">
        <v>1E-3</v>
      </c>
      <c r="S6">
        <v>85.80433207420657</v>
      </c>
      <c r="T6">
        <v>8.7794297248566622</v>
      </c>
      <c r="U6" s="4">
        <v>2006</v>
      </c>
      <c r="V6" s="5">
        <v>1E-3</v>
      </c>
      <c r="W6">
        <v>81.30760494279474</v>
      </c>
      <c r="X6">
        <v>11.347079632921755</v>
      </c>
      <c r="Y6" s="4">
        <v>2006</v>
      </c>
      <c r="Z6" s="5">
        <v>1E-3</v>
      </c>
      <c r="AA6">
        <v>76.674781211383205</v>
      </c>
      <c r="AB6">
        <v>10.207344003502799</v>
      </c>
      <c r="AC6" s="4">
        <v>1999</v>
      </c>
      <c r="AD6" s="5">
        <v>4.0000000000000003E-5</v>
      </c>
      <c r="AE6">
        <v>42.802875154740413</v>
      </c>
      <c r="AF6">
        <v>9.8914263178377748</v>
      </c>
    </row>
    <row r="7" spans="1:32" x14ac:dyDescent="0.25">
      <c r="B7">
        <v>0.42336924870436005</v>
      </c>
      <c r="C7" s="14">
        <v>0.81228660326799818</v>
      </c>
      <c r="D7">
        <v>12.981810846900272</v>
      </c>
      <c r="E7" s="4">
        <v>2006</v>
      </c>
      <c r="F7" s="5">
        <v>1E-3</v>
      </c>
      <c r="G7" t="s">
        <v>16</v>
      </c>
      <c r="H7">
        <f>TINV(0.0455,H5)</f>
        <v>2.8693151696963848</v>
      </c>
      <c r="K7" t="s">
        <v>16</v>
      </c>
      <c r="L7">
        <f>TINV(0.0455,L5)</f>
        <v>3.3068299207201113</v>
      </c>
      <c r="O7" t="s">
        <v>16</v>
      </c>
      <c r="P7">
        <f>TINV(0.0455,P5)</f>
        <v>3.3068299207201113</v>
      </c>
      <c r="S7" t="s">
        <v>16</v>
      </c>
      <c r="T7">
        <f>TINV(0.0455,T5)</f>
        <v>3.3068299207201113</v>
      </c>
      <c r="W7" t="s">
        <v>16</v>
      </c>
      <c r="X7">
        <f>TINV(0.0455,X5)</f>
        <v>3.3068299207201113</v>
      </c>
      <c r="AA7" t="s">
        <v>16</v>
      </c>
      <c r="AB7">
        <f>TINV(0.0455,AB5)</f>
        <v>3.3068299207201113</v>
      </c>
    </row>
    <row r="8" spans="1:32" x14ac:dyDescent="0.25">
      <c r="A8" t="s">
        <v>35</v>
      </c>
      <c r="B8" s="8">
        <f>AVERAGE(B2:B7)</f>
        <v>0.50394947113688071</v>
      </c>
      <c r="C8" s="8">
        <f>AVERAGE(C2:C7)</f>
        <v>0.89164917697995705</v>
      </c>
      <c r="D8" s="8">
        <f>AVERAGE(D2:D7)</f>
        <v>28.824215523420573</v>
      </c>
      <c r="E8" s="8">
        <f>AVERAGE(E2:E7)</f>
        <v>1995.3333333333333</v>
      </c>
      <c r="F8" s="8">
        <f>AVERAGE(F2:F7)</f>
        <v>1.7579766666666667E-4</v>
      </c>
      <c r="G8" t="s">
        <v>17</v>
      </c>
      <c r="H8">
        <f>H7*G3</f>
        <v>0.25278816013668276</v>
      </c>
      <c r="K8" t="s">
        <v>17</v>
      </c>
      <c r="L8">
        <f>L7*K3</f>
        <v>0.37117943492134464</v>
      </c>
      <c r="O8" t="s">
        <v>17</v>
      </c>
      <c r="P8">
        <f>P7*O3</f>
        <v>0.22777222886308696</v>
      </c>
      <c r="S8" t="s">
        <v>17</v>
      </c>
      <c r="T8">
        <f>T7*S3</f>
        <v>0.29220294822760401</v>
      </c>
      <c r="W8" t="s">
        <v>17</v>
      </c>
      <c r="X8">
        <f>X7*W3</f>
        <v>0.33579839732672684</v>
      </c>
      <c r="AA8" t="s">
        <v>17</v>
      </c>
      <c r="AB8">
        <f>AB7*AA3</f>
        <v>0.32183957265046886</v>
      </c>
    </row>
    <row r="9" spans="1:32" x14ac:dyDescent="0.25">
      <c r="A9" t="s">
        <v>36</v>
      </c>
      <c r="B9" s="8">
        <f>STDEV(B2:B7)</f>
        <v>0.11295211261899113</v>
      </c>
      <c r="C9" s="8">
        <f>STDEV(C2:C7)</f>
        <v>4.6080202795838077E-2</v>
      </c>
      <c r="D9" s="8">
        <f>STDEV(D2:D7)</f>
        <v>12.372639174184835</v>
      </c>
      <c r="E9" s="8">
        <f>STDEV(E2:E7)</f>
        <v>8.6641021846851896</v>
      </c>
      <c r="F9" s="8">
        <f>STDEV(F2:F7)</f>
        <v>4.0407117660217574E-4</v>
      </c>
      <c r="G9" t="s">
        <v>18</v>
      </c>
      <c r="H9">
        <f>G2+H8</f>
        <v>1.8610749426012008</v>
      </c>
      <c r="K9" t="s">
        <v>18</v>
      </c>
      <c r="L9">
        <f>K2+L8</f>
        <v>2.4488354386381852</v>
      </c>
      <c r="O9" t="s">
        <v>18</v>
      </c>
      <c r="P9">
        <f>O2+P8</f>
        <v>1.8083402374381645</v>
      </c>
      <c r="S9" t="s">
        <v>18</v>
      </c>
      <c r="T9">
        <f>S2+T8</f>
        <v>1.9058068313647025</v>
      </c>
      <c r="W9" t="s">
        <v>18</v>
      </c>
      <c r="X9">
        <f>W2+X8</f>
        <v>1.9370982106672245</v>
      </c>
      <c r="AA9" t="s">
        <v>18</v>
      </c>
      <c r="AB9">
        <f>AA2+AB8</f>
        <v>1.9091121174851922</v>
      </c>
    </row>
    <row r="10" spans="1:32" x14ac:dyDescent="0.25">
      <c r="A10" t="s">
        <v>37</v>
      </c>
      <c r="B10" s="8">
        <f>MIN(B2:B7)</f>
        <v>0.42336924870436005</v>
      </c>
      <c r="C10" s="8">
        <f>MIN(C2:C7)</f>
        <v>0.81228660326799818</v>
      </c>
      <c r="D10" s="8">
        <f>MIN(D2:D7)</f>
        <v>12.981810846900272</v>
      </c>
      <c r="E10" s="8">
        <f>MIN(E2:E7)</f>
        <v>1980</v>
      </c>
      <c r="F10" s="8">
        <f>MIN(F2:F7)</f>
        <v>6E-9</v>
      </c>
      <c r="G10" t="s">
        <v>19</v>
      </c>
      <c r="H10">
        <f>G2-H8</f>
        <v>1.3554986223278351</v>
      </c>
      <c r="K10" t="s">
        <v>19</v>
      </c>
      <c r="L10">
        <f>K2-L8</f>
        <v>1.7064765687954957</v>
      </c>
      <c r="O10" t="s">
        <v>19</v>
      </c>
      <c r="P10">
        <f>O2-P8</f>
        <v>1.3527957797119905</v>
      </c>
      <c r="S10" t="s">
        <v>19</v>
      </c>
      <c r="T10">
        <f>S2-T8</f>
        <v>1.3214009349094944</v>
      </c>
      <c r="W10" t="s">
        <v>19</v>
      </c>
      <c r="X10">
        <f>W2-X8</f>
        <v>1.2655014160137708</v>
      </c>
      <c r="AA10" t="s">
        <v>19</v>
      </c>
      <c r="AB10">
        <f>AA2-AB8</f>
        <v>1.2654329721842545</v>
      </c>
    </row>
    <row r="11" spans="1:32" x14ac:dyDescent="0.25">
      <c r="A11" t="s">
        <v>38</v>
      </c>
      <c r="B11" s="8">
        <f>MAX(B2:B7)</f>
        <v>0.73124033697000035</v>
      </c>
      <c r="C11" s="8">
        <f>MAX(C2:C7)</f>
        <v>0.93640252084127751</v>
      </c>
      <c r="D11" s="8">
        <f>MAX(D2:D7)</f>
        <v>44.171681011330485</v>
      </c>
      <c r="E11" s="8">
        <f>MAX(E2:E7)</f>
        <v>2006</v>
      </c>
      <c r="F11" s="8">
        <f>MAX(F2:F7)</f>
        <v>1E-3</v>
      </c>
      <c r="G11" t="s">
        <v>20</v>
      </c>
      <c r="H11" s="15">
        <f>LN(G2)</f>
        <v>0.47516950215858961</v>
      </c>
      <c r="K11" t="s">
        <v>20</v>
      </c>
      <c r="L11" s="15">
        <f>LN(K2)</f>
        <v>0.73124033697000035</v>
      </c>
      <c r="O11" t="s">
        <v>20</v>
      </c>
      <c r="P11" s="15">
        <f>LN(O2)</f>
        <v>0.45778428153270795</v>
      </c>
      <c r="S11" t="s">
        <v>20</v>
      </c>
      <c r="T11" s="15">
        <f>LN(S2)</f>
        <v>0.47847011416036006</v>
      </c>
      <c r="W11" t="s">
        <v>20</v>
      </c>
      <c r="X11" s="15">
        <f>LN(W2)</f>
        <v>0.47081568277880931</v>
      </c>
      <c r="AA11" t="s">
        <v>20</v>
      </c>
      <c r="AB11" s="15">
        <f>LN(AA2)</f>
        <v>0.46201716267504672</v>
      </c>
    </row>
    <row r="12" spans="1:32" x14ac:dyDescent="0.25">
      <c r="A12" t="s">
        <v>39</v>
      </c>
      <c r="B12" s="8">
        <f>ABS(B11-B10)</f>
        <v>0.3078710882656403</v>
      </c>
      <c r="C12" s="8">
        <f>ABS(C11-C10)</f>
        <v>0.12411591757327933</v>
      </c>
      <c r="D12" s="8">
        <f>ABS(D11-D10)</f>
        <v>31.189870164430211</v>
      </c>
      <c r="E12" s="8">
        <f>ABS(E11-E10)</f>
        <v>26</v>
      </c>
      <c r="F12" s="8">
        <f>ABS(F11-F10)</f>
        <v>9.9999399999999993E-4</v>
      </c>
      <c r="G12" t="s">
        <v>21</v>
      </c>
      <c r="H12" s="15">
        <f>LN(H9)</f>
        <v>0.62115424691979637</v>
      </c>
      <c r="K12" t="s">
        <v>21</v>
      </c>
      <c r="L12" s="15">
        <f>LN(L9)</f>
        <v>0.89561258038287672</v>
      </c>
      <c r="O12" t="s">
        <v>21</v>
      </c>
      <c r="P12" s="15">
        <f>LN(P9)</f>
        <v>0.5924094286892807</v>
      </c>
      <c r="S12" t="s">
        <v>21</v>
      </c>
      <c r="T12" s="15">
        <f>LN(T9)</f>
        <v>0.64490545243843578</v>
      </c>
      <c r="W12" t="s">
        <v>21</v>
      </c>
      <c r="X12" s="15">
        <f>LN(X9)</f>
        <v>0.66119108560067064</v>
      </c>
      <c r="AA12" t="s">
        <v>21</v>
      </c>
      <c r="AB12" s="15">
        <f>LN(AB9)</f>
        <v>0.64663827402225638</v>
      </c>
    </row>
    <row r="13" spans="1:32" x14ac:dyDescent="0.25">
      <c r="A13" t="s">
        <v>40</v>
      </c>
      <c r="B13" s="8">
        <f>COUNT(B2:B7)</f>
        <v>6</v>
      </c>
      <c r="G13" t="s">
        <v>22</v>
      </c>
      <c r="H13" s="15">
        <f>LN(H10)</f>
        <v>0.30416937359888124</v>
      </c>
      <c r="K13" t="s">
        <v>22</v>
      </c>
      <c r="L13" s="15">
        <f>LN(L10)</f>
        <v>0.5344307587080952</v>
      </c>
      <c r="O13" t="s">
        <v>22</v>
      </c>
      <c r="P13" s="15">
        <f>LN(P10)</f>
        <v>0.30217339892852529</v>
      </c>
      <c r="S13" t="s">
        <v>22</v>
      </c>
      <c r="T13" s="15">
        <f>LN(T10)</f>
        <v>0.27869248812777242</v>
      </c>
      <c r="W13" t="s">
        <v>22</v>
      </c>
      <c r="X13" s="15">
        <f>LN(X10)</f>
        <v>0.2354684199386233</v>
      </c>
      <c r="AA13" t="s">
        <v>22</v>
      </c>
      <c r="AB13" s="15">
        <f>LN(AB10)</f>
        <v>0.23541433411968463</v>
      </c>
    </row>
    <row r="14" spans="1:32" x14ac:dyDescent="0.25">
      <c r="G14" t="s">
        <v>23</v>
      </c>
      <c r="H14" s="15">
        <f>H12-H11</f>
        <v>0.14598474476120676</v>
      </c>
      <c r="K14" t="s">
        <v>23</v>
      </c>
      <c r="L14" s="15">
        <f>L12-L11</f>
        <v>0.16437224341287637</v>
      </c>
      <c r="O14" t="s">
        <v>23</v>
      </c>
      <c r="P14" s="15">
        <f>P12-P11</f>
        <v>0.13462514715657276</v>
      </c>
      <c r="S14" t="s">
        <v>23</v>
      </c>
      <c r="T14" s="15">
        <f>T12-T11</f>
        <v>0.16643533827807572</v>
      </c>
      <c r="W14" t="s">
        <v>23</v>
      </c>
      <c r="X14" s="15">
        <f>X12-X11</f>
        <v>0.19037540282186133</v>
      </c>
      <c r="AA14" t="s">
        <v>23</v>
      </c>
      <c r="AB14" s="15">
        <f>AB12-AB11</f>
        <v>0.18462111134720965</v>
      </c>
    </row>
    <row r="15" spans="1:32" x14ac:dyDescent="0.25">
      <c r="G15" t="s">
        <v>24</v>
      </c>
      <c r="H15" s="15">
        <f>H11-H13</f>
        <v>0.17100012855970836</v>
      </c>
      <c r="K15" t="s">
        <v>24</v>
      </c>
      <c r="L15" s="15">
        <f>L11-L13</f>
        <v>0.19680957826190515</v>
      </c>
      <c r="O15" t="s">
        <v>24</v>
      </c>
      <c r="P15" s="15">
        <f>P11-P13</f>
        <v>0.15561088260418265</v>
      </c>
      <c r="S15" t="s">
        <v>24</v>
      </c>
      <c r="T15" s="15">
        <f>T11-T13</f>
        <v>0.19977762603258764</v>
      </c>
      <c r="W15" t="s">
        <v>24</v>
      </c>
      <c r="X15" s="15">
        <f>X11-X13</f>
        <v>0.23534726284018601</v>
      </c>
      <c r="AA15" t="s">
        <v>24</v>
      </c>
      <c r="AB15" s="15">
        <f>AB11-AB13</f>
        <v>0.2266028285553621</v>
      </c>
    </row>
    <row r="16" spans="1:32" x14ac:dyDescent="0.25">
      <c r="G16" t="s">
        <v>25</v>
      </c>
      <c r="H16" s="16">
        <f>AVERAGE(H14:H15)</f>
        <v>0.15849243666045756</v>
      </c>
      <c r="K16" t="s">
        <v>25</v>
      </c>
      <c r="L16" s="16">
        <f>AVERAGE(L14:L15)</f>
        <v>0.18059091083739076</v>
      </c>
      <c r="O16" t="s">
        <v>25</v>
      </c>
      <c r="P16" s="16">
        <f>AVERAGE(P14:P15)</f>
        <v>0.1451180148803777</v>
      </c>
      <c r="S16" t="s">
        <v>25</v>
      </c>
      <c r="T16" s="16">
        <f>AVERAGE(T14:T15)</f>
        <v>0.18310648215533168</v>
      </c>
      <c r="W16" t="s">
        <v>25</v>
      </c>
      <c r="X16" s="16">
        <f>AVERAGE(X14:X15)</f>
        <v>0.21286133283102365</v>
      </c>
      <c r="AA16" t="s">
        <v>25</v>
      </c>
      <c r="AB16" s="16">
        <f>AVERAGE(AB14:AB15)</f>
        <v>0.20561196995128589</v>
      </c>
    </row>
    <row r="17" spans="7:28" x14ac:dyDescent="0.25">
      <c r="G17" t="s">
        <v>26</v>
      </c>
      <c r="H17">
        <f>TINV(0.3173,H5)</f>
        <v>1.1416549872215624</v>
      </c>
      <c r="K17" t="s">
        <v>26</v>
      </c>
      <c r="L17">
        <f>TINV(0.3173,L5)</f>
        <v>1.1969125599716923</v>
      </c>
      <c r="O17" t="s">
        <v>26</v>
      </c>
      <c r="P17">
        <f>TINV(0.3173,P5)</f>
        <v>1.1969125599716923</v>
      </c>
      <c r="S17" t="s">
        <v>26</v>
      </c>
      <c r="T17">
        <f>TINV(0.3173,T5)</f>
        <v>1.1969125599716923</v>
      </c>
      <c r="W17" t="s">
        <v>26</v>
      </c>
      <c r="X17">
        <f>TINV(0.3173,X5)</f>
        <v>1.1969125599716923</v>
      </c>
      <c r="AA17" t="s">
        <v>26</v>
      </c>
      <c r="AB17">
        <f>TINV(0.3173,AB5)</f>
        <v>1.1969125599716923</v>
      </c>
    </row>
    <row r="18" spans="7:28" x14ac:dyDescent="0.25">
      <c r="G18" t="s">
        <v>27</v>
      </c>
      <c r="H18">
        <f>H17*G3</f>
        <v>0.10058039868835482</v>
      </c>
      <c r="K18" t="s">
        <v>27</v>
      </c>
      <c r="L18">
        <f>L17*K3</f>
        <v>0.13434901047581138</v>
      </c>
      <c r="O18" t="s">
        <v>27</v>
      </c>
      <c r="P18">
        <f>P17*O3</f>
        <v>8.2442535018434751E-2</v>
      </c>
      <c r="S18" t="s">
        <v>27</v>
      </c>
      <c r="T18">
        <f>T17*S3</f>
        <v>0.10576334047389289</v>
      </c>
      <c r="W18" t="s">
        <v>27</v>
      </c>
      <c r="X18">
        <f>X17*W3</f>
        <v>0.12154278539103086</v>
      </c>
      <c r="AA18" t="s">
        <v>27</v>
      </c>
      <c r="AB18">
        <f>AB17*AA3</f>
        <v>0.11649036570873356</v>
      </c>
    </row>
    <row r="19" spans="7:28" x14ac:dyDescent="0.25">
      <c r="G19" t="s">
        <v>28</v>
      </c>
      <c r="H19">
        <f>G2+H18</f>
        <v>1.7088671811528728</v>
      </c>
      <c r="K19" t="s">
        <v>28</v>
      </c>
      <c r="L19">
        <f>K2+L18</f>
        <v>2.2120050141926519</v>
      </c>
      <c r="O19" t="s">
        <v>28</v>
      </c>
      <c r="P19">
        <f>O2+P18</f>
        <v>1.6630105435935123</v>
      </c>
      <c r="S19" t="s">
        <v>28</v>
      </c>
      <c r="T19">
        <f>S2+T18</f>
        <v>1.7193672236109914</v>
      </c>
      <c r="W19" t="s">
        <v>28</v>
      </c>
      <c r="X19">
        <f>W2+X18</f>
        <v>1.7228425987315286</v>
      </c>
      <c r="AA19" t="s">
        <v>28</v>
      </c>
      <c r="AB19">
        <f>AA2+AB18</f>
        <v>1.7037629105434569</v>
      </c>
    </row>
    <row r="20" spans="7:28" x14ac:dyDescent="0.25">
      <c r="G20" t="s">
        <v>29</v>
      </c>
      <c r="H20">
        <f>G2-H18</f>
        <v>1.5077063837761631</v>
      </c>
      <c r="K20" t="s">
        <v>29</v>
      </c>
      <c r="L20">
        <f>K2-L18</f>
        <v>1.943306993241029</v>
      </c>
      <c r="O20" t="s">
        <v>29</v>
      </c>
      <c r="P20">
        <f>O2-P18</f>
        <v>1.4981254735566427</v>
      </c>
      <c r="S20" t="s">
        <v>29</v>
      </c>
      <c r="T20">
        <f>S2-T18</f>
        <v>1.5078405426632056</v>
      </c>
      <c r="W20" t="s">
        <v>29</v>
      </c>
      <c r="X20">
        <f>W2-X18</f>
        <v>1.4797570279494667</v>
      </c>
      <c r="AA20" t="s">
        <v>29</v>
      </c>
      <c r="AB20">
        <f>AA2-AB18</f>
        <v>1.4707821791259899</v>
      </c>
    </row>
    <row r="21" spans="7:28" x14ac:dyDescent="0.25">
      <c r="G21" t="s">
        <v>20</v>
      </c>
      <c r="H21" s="15">
        <f>LN(G2)</f>
        <v>0.47516950215858961</v>
      </c>
      <c r="K21" t="s">
        <v>20</v>
      </c>
      <c r="L21" s="15">
        <f>LN(K2)</f>
        <v>0.73124033697000035</v>
      </c>
      <c r="O21" t="s">
        <v>20</v>
      </c>
      <c r="P21" s="15">
        <f>LN(O2)</f>
        <v>0.45778428153270795</v>
      </c>
      <c r="S21" t="s">
        <v>20</v>
      </c>
      <c r="T21" s="15">
        <f>LN(S2)</f>
        <v>0.47847011416036006</v>
      </c>
      <c r="W21" t="s">
        <v>20</v>
      </c>
      <c r="X21" s="15">
        <f>LN(W2)</f>
        <v>0.47081568277880931</v>
      </c>
      <c r="AA21" t="s">
        <v>20</v>
      </c>
      <c r="AB21" s="15">
        <f>LN(AA2)</f>
        <v>0.46201716267504672</v>
      </c>
    </row>
    <row r="22" spans="7:28" x14ac:dyDescent="0.25">
      <c r="G22" t="s">
        <v>30</v>
      </c>
      <c r="H22" s="15">
        <f>LN(H19)</f>
        <v>0.53583068382417653</v>
      </c>
      <c r="K22" t="s">
        <v>30</v>
      </c>
      <c r="L22" s="15">
        <f>LN(L19)</f>
        <v>0.79389935047155713</v>
      </c>
      <c r="O22" t="s">
        <v>30</v>
      </c>
      <c r="P22" s="15">
        <f>LN(P19)</f>
        <v>0.50862954029502916</v>
      </c>
      <c r="S22" t="s">
        <v>30</v>
      </c>
      <c r="T22" s="15">
        <f>LN(T19)</f>
        <v>0.54195632988661446</v>
      </c>
      <c r="W22" t="s">
        <v>30</v>
      </c>
      <c r="X22" s="15">
        <f>LN(X19)</f>
        <v>0.54397560034413817</v>
      </c>
      <c r="AA22" t="s">
        <v>30</v>
      </c>
      <c r="AB22" s="15">
        <f>LN(AB19)</f>
        <v>0.5328392817216594</v>
      </c>
    </row>
    <row r="23" spans="7:28" x14ac:dyDescent="0.25">
      <c r="G23" t="s">
        <v>31</v>
      </c>
      <c r="H23" s="15">
        <f>LN(H20)</f>
        <v>0.41058954490942029</v>
      </c>
      <c r="K23" t="s">
        <v>31</v>
      </c>
      <c r="L23" s="15">
        <f>LN(L20)</f>
        <v>0.66439115752406119</v>
      </c>
      <c r="O23" t="s">
        <v>31</v>
      </c>
      <c r="P23" s="15">
        <f>LN(P20)</f>
        <v>0.40421464230601473</v>
      </c>
      <c r="S23" t="s">
        <v>31</v>
      </c>
      <c r="T23" s="15">
        <f>LN(T20)</f>
        <v>0.41067852305527819</v>
      </c>
      <c r="W23" t="s">
        <v>31</v>
      </c>
      <c r="X23" s="15">
        <f>LN(X20)</f>
        <v>0.39187790399418981</v>
      </c>
      <c r="AA23" t="s">
        <v>31</v>
      </c>
      <c r="AB23" s="15">
        <f>LN(AB20)</f>
        <v>0.38579435392201694</v>
      </c>
    </row>
    <row r="24" spans="7:28" x14ac:dyDescent="0.25">
      <c r="G24" t="s">
        <v>32</v>
      </c>
      <c r="H24" s="15">
        <f>H22-H21</f>
        <v>6.0661181665586927E-2</v>
      </c>
      <c r="K24" t="s">
        <v>32</v>
      </c>
      <c r="L24" s="15">
        <f>L22-L21</f>
        <v>6.2659013501556782E-2</v>
      </c>
      <c r="O24" t="s">
        <v>32</v>
      </c>
      <c r="P24" s="15">
        <f>P22-P21</f>
        <v>5.084525876232121E-2</v>
      </c>
      <c r="S24" t="s">
        <v>32</v>
      </c>
      <c r="T24" s="15">
        <f>T22-T21</f>
        <v>6.3486215726254402E-2</v>
      </c>
      <c r="W24" t="s">
        <v>32</v>
      </c>
      <c r="X24" s="15">
        <f>X22-X21</f>
        <v>7.3159917565328858E-2</v>
      </c>
      <c r="AA24" t="s">
        <v>32</v>
      </c>
      <c r="AB24" s="15">
        <f>AB22-AB21</f>
        <v>7.0822119046612675E-2</v>
      </c>
    </row>
    <row r="25" spans="7:28" x14ac:dyDescent="0.25">
      <c r="G25" t="s">
        <v>33</v>
      </c>
      <c r="H25" s="15">
        <f>H21-H23</f>
        <v>6.4579957249169317E-2</v>
      </c>
      <c r="K25" t="s">
        <v>33</v>
      </c>
      <c r="L25" s="15">
        <f>L21-L23</f>
        <v>6.6849179445939155E-2</v>
      </c>
      <c r="O25" t="s">
        <v>33</v>
      </c>
      <c r="P25" s="15">
        <f>P21-P23</f>
        <v>5.3569639226693222E-2</v>
      </c>
      <c r="S25" t="s">
        <v>33</v>
      </c>
      <c r="T25" s="15">
        <f>T21-T23</f>
        <v>6.7791591105081872E-2</v>
      </c>
      <c r="W25" t="s">
        <v>33</v>
      </c>
      <c r="X25" s="15">
        <f>X21-X23</f>
        <v>7.8937778784619494E-2</v>
      </c>
      <c r="AA25" t="s">
        <v>33</v>
      </c>
      <c r="AB25" s="15">
        <f>AB21-AB23</f>
        <v>7.622280875302978E-2</v>
      </c>
    </row>
    <row r="26" spans="7:28" x14ac:dyDescent="0.25">
      <c r="G26" t="s">
        <v>34</v>
      </c>
      <c r="H26" s="16">
        <f>AVERAGE(H24:H25)</f>
        <v>6.2620569457378122E-2</v>
      </c>
      <c r="K26" t="s">
        <v>34</v>
      </c>
      <c r="L26" s="16">
        <f>AVERAGE(L24:L25)</f>
        <v>6.4754096473747969E-2</v>
      </c>
      <c r="O26" t="s">
        <v>34</v>
      </c>
      <c r="P26" s="16">
        <f>AVERAGE(P24:P25)</f>
        <v>5.2207448994507216E-2</v>
      </c>
      <c r="S26" t="s">
        <v>34</v>
      </c>
      <c r="T26" s="16">
        <f>AVERAGE(T24:T25)</f>
        <v>6.5638903415668137E-2</v>
      </c>
      <c r="W26" t="s">
        <v>34</v>
      </c>
      <c r="X26" s="16">
        <f>AVERAGE(X24:X25)</f>
        <v>7.6048848174974176E-2</v>
      </c>
      <c r="AA26" t="s">
        <v>34</v>
      </c>
      <c r="AB26" s="16">
        <f>AVERAGE(AB24:AB25)</f>
        <v>7.3522463899821228E-2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defaultColWidth="11.42578125" defaultRowHeight="15" x14ac:dyDescent="0.25"/>
  <sheetData>
    <row r="1" spans="1:32" ht="31.5" thickTop="1" thickBot="1" x14ac:dyDescent="0.3">
      <c r="B1" s="8" t="s">
        <v>13</v>
      </c>
      <c r="C1" s="8" t="s">
        <v>14</v>
      </c>
      <c r="D1" s="8" t="s">
        <v>15</v>
      </c>
      <c r="E1" s="17" t="s">
        <v>0</v>
      </c>
      <c r="F1" s="17" t="s">
        <v>1</v>
      </c>
      <c r="G1" s="12">
        <f>LN(G2)</f>
        <v>0.47516950215858961</v>
      </c>
      <c r="H1" s="13">
        <f>G4</f>
        <v>0.87911668866547821</v>
      </c>
      <c r="I1" s="7" t="s">
        <v>0</v>
      </c>
      <c r="J1" s="7" t="s">
        <v>1</v>
      </c>
      <c r="K1" s="12">
        <f>LN(K2)</f>
        <v>0.73124033697000035</v>
      </c>
      <c r="L1" s="13">
        <f>K4</f>
        <v>0.93397898818000957</v>
      </c>
      <c r="M1" s="7" t="s">
        <v>0</v>
      </c>
      <c r="N1" s="7" t="s">
        <v>1</v>
      </c>
      <c r="O1" s="12">
        <f>LN(O2)</f>
        <v>0.45778428153270795</v>
      </c>
      <c r="P1" s="13">
        <f>O4</f>
        <v>0.93640252084127751</v>
      </c>
      <c r="Q1" s="7" t="s">
        <v>0</v>
      </c>
      <c r="R1" s="7" t="s">
        <v>1</v>
      </c>
      <c r="S1" s="12">
        <f>LN(S2)</f>
        <v>0.47847011416036006</v>
      </c>
      <c r="T1" s="13">
        <f>S4</f>
        <v>0.90717825599379343</v>
      </c>
      <c r="U1" s="7" t="s">
        <v>0</v>
      </c>
      <c r="V1" s="7" t="s">
        <v>1</v>
      </c>
      <c r="W1" s="12">
        <f>LN(W2)</f>
        <v>0.47081568277880931</v>
      </c>
      <c r="X1" s="13">
        <f>W4</f>
        <v>0.87753366508253516</v>
      </c>
      <c r="Y1" s="7" t="s">
        <v>0</v>
      </c>
      <c r="Z1" s="7" t="s">
        <v>1</v>
      </c>
      <c r="AA1" s="12">
        <f>LN(AA2)</f>
        <v>0.46201716267504672</v>
      </c>
      <c r="AB1" s="13">
        <f>AA4</f>
        <v>0.88251502851412855</v>
      </c>
      <c r="AC1" s="7" t="s">
        <v>0</v>
      </c>
      <c r="AD1" s="7" t="s">
        <v>1</v>
      </c>
      <c r="AE1" s="12">
        <f>LN(AE2)</f>
        <v>0.42336924870436005</v>
      </c>
      <c r="AF1" s="13">
        <f>AE4</f>
        <v>0.81228660326799818</v>
      </c>
    </row>
    <row r="2" spans="1:32" ht="15.75" thickTop="1" x14ac:dyDescent="0.25">
      <c r="B2">
        <v>0.73124033697000035</v>
      </c>
      <c r="C2" s="14">
        <v>0.93397898818000957</v>
      </c>
      <c r="D2">
        <v>42.440079109657546</v>
      </c>
      <c r="E2" s="4">
        <v>1980</v>
      </c>
      <c r="F2" s="5">
        <v>6E-9</v>
      </c>
      <c r="G2">
        <f t="array" ref="G2:H6">LOGEST(F2:F7,E2:E7,TRUE, TRUE)</f>
        <v>1.6082867824645179</v>
      </c>
      <c r="H2">
        <v>0</v>
      </c>
      <c r="I2" s="4">
        <v>1993</v>
      </c>
      <c r="J2" s="5">
        <v>8.0000000000000002E-8</v>
      </c>
      <c r="K2">
        <f t="array" ref="K2:L6">LOGEST(J2:J6,I2:I6,TRUE, TRUE)</f>
        <v>2.0776560037168403</v>
      </c>
      <c r="L2">
        <v>0</v>
      </c>
      <c r="M2" s="4">
        <v>1980</v>
      </c>
      <c r="N2" s="5">
        <v>6E-9</v>
      </c>
      <c r="O2">
        <f t="array" ref="O2:P6">LOGEST(N2:N6,M2:M6,TRUE, TRUE)</f>
        <v>1.5805680085750775</v>
      </c>
      <c r="P2">
        <v>0</v>
      </c>
      <c r="Q2" s="4">
        <v>1980</v>
      </c>
      <c r="R2" s="5">
        <v>6E-9</v>
      </c>
      <c r="S2">
        <f t="array" ref="S2:T6">LOGEST(R2:R6,Q2:Q6,TRUE, TRUE)</f>
        <v>1.6136038831370985</v>
      </c>
      <c r="T2">
        <v>0</v>
      </c>
      <c r="U2" s="4">
        <v>1980</v>
      </c>
      <c r="V2" s="5">
        <v>6E-9</v>
      </c>
      <c r="W2">
        <f t="array" ref="W2:X6">LOGEST(V2:V6,U2:U6,TRUE, TRUE)</f>
        <v>1.6012998133404976</v>
      </c>
      <c r="X2">
        <v>0</v>
      </c>
      <c r="Y2" s="4">
        <v>1980</v>
      </c>
      <c r="Z2" s="5">
        <v>6E-9</v>
      </c>
      <c r="AA2">
        <f t="array" ref="AA2:AB6">LOGEST(Z2:Z6,Y2:Y6,TRUE, TRUE)</f>
        <v>1.5872725448347234</v>
      </c>
      <c r="AB2">
        <v>0</v>
      </c>
      <c r="AC2" s="4">
        <v>1980</v>
      </c>
      <c r="AD2" s="5">
        <v>6E-9</v>
      </c>
      <c r="AE2">
        <f t="array" ref="AE2:AF6">LOGEST(AD2:AD6,AC2:AC6,TRUE, TRUE)</f>
        <v>1.5270980708575719</v>
      </c>
      <c r="AF2">
        <v>0</v>
      </c>
    </row>
    <row r="3" spans="1:32" x14ac:dyDescent="0.25">
      <c r="B3">
        <v>0.45778428153270795</v>
      </c>
      <c r="C3" s="14">
        <v>0.93640252084127751</v>
      </c>
      <c r="D3">
        <v>44.171681011330485</v>
      </c>
      <c r="E3" s="4">
        <v>1993</v>
      </c>
      <c r="F3" s="5">
        <v>8.0000000000000002E-8</v>
      </c>
      <c r="G3">
        <v>8.8100520572451241E-2</v>
      </c>
      <c r="H3">
        <v>175.79128639343082</v>
      </c>
      <c r="I3" s="4">
        <v>1996</v>
      </c>
      <c r="J3" s="5">
        <v>6.9999999999999997E-7</v>
      </c>
      <c r="K3">
        <v>0.11224630350523586</v>
      </c>
      <c r="L3">
        <v>224.31353641081608</v>
      </c>
      <c r="M3" s="4">
        <v>1996</v>
      </c>
      <c r="N3" s="5">
        <v>6.9999999999999997E-7</v>
      </c>
      <c r="O3">
        <v>6.8879329848777399E-2</v>
      </c>
      <c r="P3">
        <v>137.47063931403628</v>
      </c>
      <c r="Q3" s="4">
        <v>1993</v>
      </c>
      <c r="R3" s="5">
        <v>8.0000000000000002E-8</v>
      </c>
      <c r="S3">
        <v>8.8363464475963271E-2</v>
      </c>
      <c r="T3">
        <v>176.30444422974838</v>
      </c>
      <c r="U3" s="4">
        <v>1993</v>
      </c>
      <c r="V3" s="5">
        <v>8.0000000000000002E-8</v>
      </c>
      <c r="W3">
        <v>0.10154692118353693</v>
      </c>
      <c r="X3">
        <v>202.56766559363396</v>
      </c>
      <c r="Y3" s="4">
        <v>1993</v>
      </c>
      <c r="Z3" s="5">
        <v>8.0000000000000002E-8</v>
      </c>
      <c r="AA3">
        <v>9.7325710836795476E-2</v>
      </c>
      <c r="AB3">
        <v>194.1276155292222</v>
      </c>
      <c r="AC3" s="4">
        <v>1993</v>
      </c>
      <c r="AD3" s="5">
        <v>8.0000000000000002E-8</v>
      </c>
      <c r="AE3">
        <v>0.11750373503358193</v>
      </c>
      <c r="AF3">
        <v>234.20985244575644</v>
      </c>
    </row>
    <row r="4" spans="1:32" ht="15.75" thickBot="1" x14ac:dyDescent="0.3">
      <c r="B4">
        <v>0.47847011416036006</v>
      </c>
      <c r="C4" s="14">
        <v>0.90717825599379343</v>
      </c>
      <c r="D4">
        <v>29.320013291275863</v>
      </c>
      <c r="E4" s="4">
        <v>1996</v>
      </c>
      <c r="F4" s="5">
        <v>6.9999999999999997E-7</v>
      </c>
      <c r="G4">
        <v>0.87911668866547821</v>
      </c>
      <c r="H4">
        <v>1.7068173249749716</v>
      </c>
      <c r="I4" s="4">
        <v>1998</v>
      </c>
      <c r="J4" s="5">
        <v>1.4E-5</v>
      </c>
      <c r="K4">
        <v>0.93397898818000957</v>
      </c>
      <c r="L4">
        <v>1.0836274650611915</v>
      </c>
      <c r="M4" s="4">
        <v>1998</v>
      </c>
      <c r="N4" s="5">
        <v>1.4E-5</v>
      </c>
      <c r="O4">
        <v>0.93640252084127751</v>
      </c>
      <c r="P4">
        <v>1.3227700991697953</v>
      </c>
      <c r="Q4" s="4">
        <v>1998</v>
      </c>
      <c r="R4" s="5">
        <v>1.4E-5</v>
      </c>
      <c r="S4">
        <v>0.90717825599379343</v>
      </c>
      <c r="T4">
        <v>1.7106947638173855</v>
      </c>
      <c r="U4" s="4">
        <v>1996</v>
      </c>
      <c r="V4" s="5">
        <v>6.9999999999999997E-7</v>
      </c>
      <c r="W4">
        <v>0.87753366508253516</v>
      </c>
      <c r="X4">
        <v>1.9448290098722265</v>
      </c>
      <c r="Y4" s="4">
        <v>1996</v>
      </c>
      <c r="Z4" s="5">
        <v>6.9999999999999997E-7</v>
      </c>
      <c r="AA4">
        <v>0.88251502851412855</v>
      </c>
      <c r="AB4">
        <v>1.8445725795336978</v>
      </c>
      <c r="AC4" s="4">
        <v>1996</v>
      </c>
      <c r="AD4" s="5">
        <v>6.9999999999999997E-7</v>
      </c>
      <c r="AE4">
        <v>0.81228660326799818</v>
      </c>
      <c r="AF4">
        <v>1.8158034326286325</v>
      </c>
    </row>
    <row r="5" spans="1:32" ht="17.25" thickTop="1" thickBot="1" x14ac:dyDescent="0.3">
      <c r="B5">
        <v>0.47081568277880931</v>
      </c>
      <c r="C5" s="14">
        <v>0.87753366508253516</v>
      </c>
      <c r="D5">
        <v>21.49652798070446</v>
      </c>
      <c r="E5" s="4">
        <v>1998</v>
      </c>
      <c r="F5" s="5">
        <v>1.4E-5</v>
      </c>
      <c r="G5">
        <v>29.089761984851251</v>
      </c>
      <c r="H5">
        <v>4</v>
      </c>
      <c r="I5" s="4">
        <v>1999</v>
      </c>
      <c r="J5" s="5">
        <v>4.0000000000000003E-5</v>
      </c>
      <c r="K5" s="11">
        <v>42.440079109657546</v>
      </c>
      <c r="L5">
        <v>3</v>
      </c>
      <c r="M5" s="4">
        <v>1999</v>
      </c>
      <c r="N5" s="5">
        <v>4.0000000000000003E-5</v>
      </c>
      <c r="O5" s="11">
        <v>44.171681011330485</v>
      </c>
      <c r="P5">
        <v>3</v>
      </c>
      <c r="Q5" s="4">
        <v>1999</v>
      </c>
      <c r="R5" s="5">
        <v>4.0000000000000003E-5</v>
      </c>
      <c r="S5" s="11">
        <v>29.320013291275863</v>
      </c>
      <c r="T5">
        <v>3</v>
      </c>
      <c r="U5" s="4">
        <v>1999</v>
      </c>
      <c r="V5" s="5">
        <v>4.0000000000000003E-5</v>
      </c>
      <c r="W5" s="11">
        <v>21.49652798070446</v>
      </c>
      <c r="X5">
        <v>3</v>
      </c>
      <c r="Y5" s="4">
        <v>1998</v>
      </c>
      <c r="Z5" s="5">
        <v>1.4E-5</v>
      </c>
      <c r="AA5" s="11">
        <v>22.535180900654805</v>
      </c>
      <c r="AB5">
        <v>3</v>
      </c>
      <c r="AC5" s="4">
        <v>1998</v>
      </c>
      <c r="AD5" s="5">
        <v>1.4E-5</v>
      </c>
      <c r="AE5" s="11">
        <v>12.981810846900272</v>
      </c>
      <c r="AF5">
        <v>3</v>
      </c>
    </row>
    <row r="6" spans="1:32" ht="15.75" thickTop="1" x14ac:dyDescent="0.25">
      <c r="B6">
        <v>0.46201716267504672</v>
      </c>
      <c r="C6" s="14">
        <v>0.88251502851412855</v>
      </c>
      <c r="D6">
        <v>22.535180900654805</v>
      </c>
      <c r="E6" s="4">
        <v>1999</v>
      </c>
      <c r="F6" s="5">
        <v>4.0000000000000003E-5</v>
      </c>
      <c r="G6">
        <v>84.745032936709592</v>
      </c>
      <c r="H6">
        <v>11.652901523338873</v>
      </c>
      <c r="I6" s="4">
        <v>2006</v>
      </c>
      <c r="J6" s="5">
        <v>1E-3</v>
      </c>
      <c r="K6">
        <v>49.835198514398378</v>
      </c>
      <c r="L6">
        <v>3.5227454491048316</v>
      </c>
      <c r="M6" s="4">
        <v>2006</v>
      </c>
      <c r="N6" s="5">
        <v>1E-3</v>
      </c>
      <c r="O6">
        <v>77.288106176712432</v>
      </c>
      <c r="P6">
        <v>5.2491622057730103</v>
      </c>
      <c r="Q6" s="4">
        <v>2006</v>
      </c>
      <c r="R6" s="5">
        <v>1E-3</v>
      </c>
      <c r="S6">
        <v>85.80433207420657</v>
      </c>
      <c r="T6">
        <v>8.7794297248566622</v>
      </c>
      <c r="U6" s="4">
        <v>2006</v>
      </c>
      <c r="V6" s="5">
        <v>1E-3</v>
      </c>
      <c r="W6">
        <v>81.30760494279474</v>
      </c>
      <c r="X6">
        <v>11.347079632921755</v>
      </c>
      <c r="Y6" s="4">
        <v>2006</v>
      </c>
      <c r="Z6" s="5">
        <v>1E-3</v>
      </c>
      <c r="AA6">
        <v>76.674781211383205</v>
      </c>
      <c r="AB6">
        <v>10.207344003502799</v>
      </c>
      <c r="AC6" s="4">
        <v>1999</v>
      </c>
      <c r="AD6" s="5">
        <v>4.0000000000000003E-5</v>
      </c>
      <c r="AE6">
        <v>42.802875154740413</v>
      </c>
      <c r="AF6">
        <v>9.8914263178377748</v>
      </c>
    </row>
    <row r="7" spans="1:32" x14ac:dyDescent="0.25">
      <c r="B7">
        <v>0.42336924870436005</v>
      </c>
      <c r="C7" s="14">
        <v>0.81228660326799818</v>
      </c>
      <c r="D7">
        <v>12.981810846900272</v>
      </c>
      <c r="E7" s="4">
        <v>2006</v>
      </c>
      <c r="F7" s="5">
        <v>1E-3</v>
      </c>
      <c r="G7" t="s">
        <v>16</v>
      </c>
      <c r="H7">
        <f>TINV(0.0455,H5)</f>
        <v>2.8693151696963848</v>
      </c>
      <c r="K7" t="s">
        <v>16</v>
      </c>
      <c r="L7">
        <f>TINV(0.0455,L5)</f>
        <v>3.3068299207201113</v>
      </c>
      <c r="O7" t="s">
        <v>16</v>
      </c>
      <c r="P7">
        <f>TINV(0.0455,P5)</f>
        <v>3.3068299207201113</v>
      </c>
      <c r="S7" t="s">
        <v>16</v>
      </c>
      <c r="T7">
        <f>TINV(0.0455,T5)</f>
        <v>3.3068299207201113</v>
      </c>
      <c r="W7" t="s">
        <v>16</v>
      </c>
      <c r="X7">
        <f>TINV(0.0455,X5)</f>
        <v>3.3068299207201113</v>
      </c>
      <c r="AA7" t="s">
        <v>16</v>
      </c>
      <c r="AB7">
        <f>TINV(0.0455,AB5)</f>
        <v>3.3068299207201113</v>
      </c>
    </row>
    <row r="8" spans="1:32" x14ac:dyDescent="0.25">
      <c r="A8" t="s">
        <v>35</v>
      </c>
      <c r="B8" s="8">
        <f>AVERAGE(B2:B7)</f>
        <v>0.50394947113688071</v>
      </c>
      <c r="C8" s="8">
        <f>AVERAGE(C2:C7)</f>
        <v>0.89164917697995705</v>
      </c>
      <c r="D8" s="8">
        <f>AVERAGE(D2:D7)</f>
        <v>28.824215523420573</v>
      </c>
      <c r="E8" s="8">
        <f>AVERAGE(E2:E7)</f>
        <v>1995.3333333333333</v>
      </c>
      <c r="F8" s="8">
        <f>AVERAGE(F2:F7)</f>
        <v>1.7579766666666667E-4</v>
      </c>
      <c r="G8" t="s">
        <v>17</v>
      </c>
      <c r="H8">
        <f>H7*G3</f>
        <v>0.25278816013668276</v>
      </c>
      <c r="K8" t="s">
        <v>17</v>
      </c>
      <c r="L8">
        <f>L7*K3</f>
        <v>0.37117943492134464</v>
      </c>
      <c r="O8" t="s">
        <v>17</v>
      </c>
      <c r="P8">
        <f>P7*O3</f>
        <v>0.22777222886308696</v>
      </c>
      <c r="S8" t="s">
        <v>17</v>
      </c>
      <c r="T8">
        <f>T7*S3</f>
        <v>0.29220294822760401</v>
      </c>
      <c r="W8" t="s">
        <v>17</v>
      </c>
      <c r="X8">
        <f>X7*W3</f>
        <v>0.33579839732672684</v>
      </c>
      <c r="AA8" t="s">
        <v>17</v>
      </c>
      <c r="AB8">
        <f>AB7*AA3</f>
        <v>0.32183957265046886</v>
      </c>
    </row>
    <row r="9" spans="1:32" x14ac:dyDescent="0.25">
      <c r="A9" t="s">
        <v>36</v>
      </c>
      <c r="B9" s="8">
        <f>STDEV(B2:B7)</f>
        <v>0.11295211261899113</v>
      </c>
      <c r="C9" s="8">
        <f>STDEV(C2:C7)</f>
        <v>4.6080202795838077E-2</v>
      </c>
      <c r="D9" s="8">
        <f>STDEV(D2:D7)</f>
        <v>12.372639174184835</v>
      </c>
      <c r="E9" s="8">
        <f>STDEV(E2:E7)</f>
        <v>8.6641021846851896</v>
      </c>
      <c r="F9" s="8">
        <f>STDEV(F2:F7)</f>
        <v>4.0407117660217574E-4</v>
      </c>
      <c r="G9" t="s">
        <v>18</v>
      </c>
      <c r="H9">
        <f>G2+H8</f>
        <v>1.8610749426012008</v>
      </c>
      <c r="K9" t="s">
        <v>18</v>
      </c>
      <c r="L9">
        <f>K2+L8</f>
        <v>2.4488354386381852</v>
      </c>
      <c r="O9" t="s">
        <v>18</v>
      </c>
      <c r="P9">
        <f>O2+P8</f>
        <v>1.8083402374381645</v>
      </c>
      <c r="S9" t="s">
        <v>18</v>
      </c>
      <c r="T9">
        <f>S2+T8</f>
        <v>1.9058068313647025</v>
      </c>
      <c r="W9" t="s">
        <v>18</v>
      </c>
      <c r="X9">
        <f>W2+X8</f>
        <v>1.9370982106672245</v>
      </c>
      <c r="AA9" t="s">
        <v>18</v>
      </c>
      <c r="AB9">
        <f>AA2+AB8</f>
        <v>1.9091121174851922</v>
      </c>
    </row>
    <row r="10" spans="1:32" x14ac:dyDescent="0.25">
      <c r="A10" t="s">
        <v>37</v>
      </c>
      <c r="B10" s="8">
        <f>MIN(B2:B7)</f>
        <v>0.42336924870436005</v>
      </c>
      <c r="C10" s="8">
        <f>MIN(C2:C7)</f>
        <v>0.81228660326799818</v>
      </c>
      <c r="D10" s="8">
        <f>MIN(D2:D7)</f>
        <v>12.981810846900272</v>
      </c>
      <c r="E10" s="8">
        <f>MIN(E2:E7)</f>
        <v>1980</v>
      </c>
      <c r="F10" s="8">
        <f>MIN(F2:F7)</f>
        <v>6E-9</v>
      </c>
      <c r="G10" t="s">
        <v>19</v>
      </c>
      <c r="H10">
        <f>G2-H8</f>
        <v>1.3554986223278351</v>
      </c>
      <c r="K10" t="s">
        <v>19</v>
      </c>
      <c r="L10">
        <f>K2-L8</f>
        <v>1.7064765687954957</v>
      </c>
      <c r="O10" t="s">
        <v>19</v>
      </c>
      <c r="P10">
        <f>O2-P8</f>
        <v>1.3527957797119905</v>
      </c>
      <c r="S10" t="s">
        <v>19</v>
      </c>
      <c r="T10">
        <f>S2-T8</f>
        <v>1.3214009349094944</v>
      </c>
      <c r="W10" t="s">
        <v>19</v>
      </c>
      <c r="X10">
        <f>W2-X8</f>
        <v>1.2655014160137708</v>
      </c>
      <c r="AA10" t="s">
        <v>19</v>
      </c>
      <c r="AB10">
        <f>AA2-AB8</f>
        <v>1.2654329721842545</v>
      </c>
    </row>
    <row r="11" spans="1:32" x14ac:dyDescent="0.25">
      <c r="A11" t="s">
        <v>38</v>
      </c>
      <c r="B11" s="8">
        <f>MAX(B2:B7)</f>
        <v>0.73124033697000035</v>
      </c>
      <c r="C11" s="8">
        <f>MAX(C2:C7)</f>
        <v>0.93640252084127751</v>
      </c>
      <c r="D11" s="8">
        <f>MAX(D2:D7)</f>
        <v>44.171681011330485</v>
      </c>
      <c r="E11" s="8">
        <f>MAX(E2:E7)</f>
        <v>2006</v>
      </c>
      <c r="F11" s="8">
        <f>MAX(F2:F7)</f>
        <v>1E-3</v>
      </c>
      <c r="G11" t="s">
        <v>20</v>
      </c>
      <c r="H11" s="15">
        <f>LN(G2)</f>
        <v>0.47516950215858961</v>
      </c>
      <c r="K11" t="s">
        <v>20</v>
      </c>
      <c r="L11" s="15">
        <f>LN(K2)</f>
        <v>0.73124033697000035</v>
      </c>
      <c r="O11" t="s">
        <v>20</v>
      </c>
      <c r="P11" s="15">
        <f>LN(O2)</f>
        <v>0.45778428153270795</v>
      </c>
      <c r="S11" t="s">
        <v>20</v>
      </c>
      <c r="T11" s="15">
        <f>LN(S2)</f>
        <v>0.47847011416036006</v>
      </c>
      <c r="W11" t="s">
        <v>20</v>
      </c>
      <c r="X11" s="15">
        <f>LN(W2)</f>
        <v>0.47081568277880931</v>
      </c>
      <c r="AA11" t="s">
        <v>20</v>
      </c>
      <c r="AB11" s="15">
        <f>LN(AA2)</f>
        <v>0.46201716267504672</v>
      </c>
    </row>
    <row r="12" spans="1:32" x14ac:dyDescent="0.25">
      <c r="A12" t="s">
        <v>39</v>
      </c>
      <c r="B12" s="8">
        <f>ABS(B11-B10)</f>
        <v>0.3078710882656403</v>
      </c>
      <c r="C12" s="8">
        <f>ABS(C11-C10)</f>
        <v>0.12411591757327933</v>
      </c>
      <c r="D12" s="8">
        <f>ABS(D11-D10)</f>
        <v>31.189870164430211</v>
      </c>
      <c r="E12" s="8">
        <f>ABS(E11-E10)</f>
        <v>26</v>
      </c>
      <c r="F12" s="8">
        <f>ABS(F11-F10)</f>
        <v>9.9999399999999993E-4</v>
      </c>
      <c r="G12" t="s">
        <v>21</v>
      </c>
      <c r="H12" s="15">
        <f>LN(H9)</f>
        <v>0.62115424691979637</v>
      </c>
      <c r="K12" t="s">
        <v>21</v>
      </c>
      <c r="L12" s="15">
        <f>LN(L9)</f>
        <v>0.89561258038287672</v>
      </c>
      <c r="O12" t="s">
        <v>21</v>
      </c>
      <c r="P12" s="15">
        <f>LN(P9)</f>
        <v>0.5924094286892807</v>
      </c>
      <c r="S12" t="s">
        <v>21</v>
      </c>
      <c r="T12" s="15">
        <f>LN(T9)</f>
        <v>0.64490545243843578</v>
      </c>
      <c r="W12" t="s">
        <v>21</v>
      </c>
      <c r="X12" s="15">
        <f>LN(X9)</f>
        <v>0.66119108560067064</v>
      </c>
      <c r="AA12" t="s">
        <v>21</v>
      </c>
      <c r="AB12" s="15">
        <f>LN(AB9)</f>
        <v>0.64663827402225638</v>
      </c>
    </row>
    <row r="13" spans="1:32" x14ac:dyDescent="0.25">
      <c r="A13" t="s">
        <v>40</v>
      </c>
      <c r="B13" s="8">
        <f>COUNT(B2:B7)</f>
        <v>6</v>
      </c>
      <c r="G13" t="s">
        <v>22</v>
      </c>
      <c r="H13" s="15">
        <f>LN(H10)</f>
        <v>0.30416937359888124</v>
      </c>
      <c r="K13" t="s">
        <v>22</v>
      </c>
      <c r="L13" s="15">
        <f>LN(L10)</f>
        <v>0.5344307587080952</v>
      </c>
      <c r="O13" t="s">
        <v>22</v>
      </c>
      <c r="P13" s="15">
        <f>LN(P10)</f>
        <v>0.30217339892852529</v>
      </c>
      <c r="S13" t="s">
        <v>22</v>
      </c>
      <c r="T13" s="15">
        <f>LN(T10)</f>
        <v>0.27869248812777242</v>
      </c>
      <c r="W13" t="s">
        <v>22</v>
      </c>
      <c r="X13" s="15">
        <f>LN(X10)</f>
        <v>0.2354684199386233</v>
      </c>
      <c r="AA13" t="s">
        <v>22</v>
      </c>
      <c r="AB13" s="15">
        <f>LN(AB10)</f>
        <v>0.23541433411968463</v>
      </c>
    </row>
    <row r="14" spans="1:32" x14ac:dyDescent="0.25">
      <c r="G14" t="s">
        <v>23</v>
      </c>
      <c r="H14" s="15">
        <f>H12-H11</f>
        <v>0.14598474476120676</v>
      </c>
      <c r="K14" t="s">
        <v>23</v>
      </c>
      <c r="L14" s="15">
        <f>L12-L11</f>
        <v>0.16437224341287637</v>
      </c>
      <c r="O14" t="s">
        <v>23</v>
      </c>
      <c r="P14" s="15">
        <f>P12-P11</f>
        <v>0.13462514715657276</v>
      </c>
      <c r="S14" t="s">
        <v>23</v>
      </c>
      <c r="T14" s="15">
        <f>T12-T11</f>
        <v>0.16643533827807572</v>
      </c>
      <c r="W14" t="s">
        <v>23</v>
      </c>
      <c r="X14" s="15">
        <f>X12-X11</f>
        <v>0.19037540282186133</v>
      </c>
      <c r="AA14" t="s">
        <v>23</v>
      </c>
      <c r="AB14" s="15">
        <f>AB12-AB11</f>
        <v>0.18462111134720965</v>
      </c>
    </row>
    <row r="15" spans="1:32" x14ac:dyDescent="0.25">
      <c r="G15" t="s">
        <v>24</v>
      </c>
      <c r="H15" s="15">
        <f>H11-H13</f>
        <v>0.17100012855970836</v>
      </c>
      <c r="K15" t="s">
        <v>24</v>
      </c>
      <c r="L15" s="15">
        <f>L11-L13</f>
        <v>0.19680957826190515</v>
      </c>
      <c r="O15" t="s">
        <v>24</v>
      </c>
      <c r="P15" s="15">
        <f>P11-P13</f>
        <v>0.15561088260418265</v>
      </c>
      <c r="S15" t="s">
        <v>24</v>
      </c>
      <c r="T15" s="15">
        <f>T11-T13</f>
        <v>0.19977762603258764</v>
      </c>
      <c r="W15" t="s">
        <v>24</v>
      </c>
      <c r="X15" s="15">
        <f>X11-X13</f>
        <v>0.23534726284018601</v>
      </c>
      <c r="AA15" t="s">
        <v>24</v>
      </c>
      <c r="AB15" s="15">
        <f>AB11-AB13</f>
        <v>0.2266028285553621</v>
      </c>
    </row>
    <row r="16" spans="1:32" x14ac:dyDescent="0.25">
      <c r="G16" t="s">
        <v>25</v>
      </c>
      <c r="H16" s="16">
        <f>AVERAGE(H14:H15)</f>
        <v>0.15849243666045756</v>
      </c>
      <c r="K16" t="s">
        <v>25</v>
      </c>
      <c r="L16" s="16">
        <f>AVERAGE(L14:L15)</f>
        <v>0.18059091083739076</v>
      </c>
      <c r="O16" t="s">
        <v>25</v>
      </c>
      <c r="P16" s="16">
        <f>AVERAGE(P14:P15)</f>
        <v>0.1451180148803777</v>
      </c>
      <c r="S16" t="s">
        <v>25</v>
      </c>
      <c r="T16" s="16">
        <f>AVERAGE(T14:T15)</f>
        <v>0.18310648215533168</v>
      </c>
      <c r="W16" t="s">
        <v>25</v>
      </c>
      <c r="X16" s="16">
        <f>AVERAGE(X14:X15)</f>
        <v>0.21286133283102365</v>
      </c>
      <c r="AA16" t="s">
        <v>25</v>
      </c>
      <c r="AB16" s="16">
        <f>AVERAGE(AB14:AB15)</f>
        <v>0.20561196995128589</v>
      </c>
    </row>
    <row r="17" spans="7:28" x14ac:dyDescent="0.25">
      <c r="G17" t="s">
        <v>26</v>
      </c>
      <c r="H17">
        <f>TINV(0.3173,H5)</f>
        <v>1.1416549872215624</v>
      </c>
      <c r="K17" t="s">
        <v>26</v>
      </c>
      <c r="L17">
        <f>TINV(0.3173,L5)</f>
        <v>1.1969125599716923</v>
      </c>
      <c r="O17" t="s">
        <v>26</v>
      </c>
      <c r="P17">
        <f>TINV(0.3173,P5)</f>
        <v>1.1969125599716923</v>
      </c>
      <c r="S17" t="s">
        <v>26</v>
      </c>
      <c r="T17">
        <f>TINV(0.3173,T5)</f>
        <v>1.1969125599716923</v>
      </c>
      <c r="W17" t="s">
        <v>26</v>
      </c>
      <c r="X17">
        <f>TINV(0.3173,X5)</f>
        <v>1.1969125599716923</v>
      </c>
      <c r="AA17" t="s">
        <v>26</v>
      </c>
      <c r="AB17">
        <f>TINV(0.3173,AB5)</f>
        <v>1.1969125599716923</v>
      </c>
    </row>
    <row r="18" spans="7:28" x14ac:dyDescent="0.25">
      <c r="G18" t="s">
        <v>27</v>
      </c>
      <c r="H18">
        <f>H17*G3</f>
        <v>0.10058039868835482</v>
      </c>
      <c r="K18" t="s">
        <v>27</v>
      </c>
      <c r="L18">
        <f>L17*K3</f>
        <v>0.13434901047581138</v>
      </c>
      <c r="O18" t="s">
        <v>27</v>
      </c>
      <c r="P18">
        <f>P17*O3</f>
        <v>8.2442535018434751E-2</v>
      </c>
      <c r="S18" t="s">
        <v>27</v>
      </c>
      <c r="T18">
        <f>T17*S3</f>
        <v>0.10576334047389289</v>
      </c>
      <c r="W18" t="s">
        <v>27</v>
      </c>
      <c r="X18">
        <f>X17*W3</f>
        <v>0.12154278539103086</v>
      </c>
      <c r="AA18" t="s">
        <v>27</v>
      </c>
      <c r="AB18">
        <f>AB17*AA3</f>
        <v>0.11649036570873356</v>
      </c>
    </row>
    <row r="19" spans="7:28" x14ac:dyDescent="0.25">
      <c r="G19" t="s">
        <v>28</v>
      </c>
      <c r="H19">
        <f>G2+H18</f>
        <v>1.7088671811528728</v>
      </c>
      <c r="K19" t="s">
        <v>28</v>
      </c>
      <c r="L19">
        <f>K2+L18</f>
        <v>2.2120050141926519</v>
      </c>
      <c r="O19" t="s">
        <v>28</v>
      </c>
      <c r="P19">
        <f>O2+P18</f>
        <v>1.6630105435935123</v>
      </c>
      <c r="S19" t="s">
        <v>28</v>
      </c>
      <c r="T19">
        <f>S2+T18</f>
        <v>1.7193672236109914</v>
      </c>
      <c r="W19" t="s">
        <v>28</v>
      </c>
      <c r="X19">
        <f>W2+X18</f>
        <v>1.7228425987315286</v>
      </c>
      <c r="AA19" t="s">
        <v>28</v>
      </c>
      <c r="AB19">
        <f>AA2+AB18</f>
        <v>1.7037629105434569</v>
      </c>
    </row>
    <row r="20" spans="7:28" x14ac:dyDescent="0.25">
      <c r="G20" t="s">
        <v>29</v>
      </c>
      <c r="H20">
        <f>G2-H18</f>
        <v>1.5077063837761631</v>
      </c>
      <c r="K20" t="s">
        <v>29</v>
      </c>
      <c r="L20">
        <f>K2-L18</f>
        <v>1.943306993241029</v>
      </c>
      <c r="O20" t="s">
        <v>29</v>
      </c>
      <c r="P20">
        <f>O2-P18</f>
        <v>1.4981254735566427</v>
      </c>
      <c r="S20" t="s">
        <v>29</v>
      </c>
      <c r="T20">
        <f>S2-T18</f>
        <v>1.5078405426632056</v>
      </c>
      <c r="W20" t="s">
        <v>29</v>
      </c>
      <c r="X20">
        <f>W2-X18</f>
        <v>1.4797570279494667</v>
      </c>
      <c r="AA20" t="s">
        <v>29</v>
      </c>
      <c r="AB20">
        <f>AA2-AB18</f>
        <v>1.4707821791259899</v>
      </c>
    </row>
    <row r="21" spans="7:28" x14ac:dyDescent="0.25">
      <c r="G21" t="s">
        <v>20</v>
      </c>
      <c r="H21" s="15">
        <f>LN(G2)</f>
        <v>0.47516950215858961</v>
      </c>
      <c r="K21" t="s">
        <v>20</v>
      </c>
      <c r="L21" s="15">
        <f>LN(K2)</f>
        <v>0.73124033697000035</v>
      </c>
      <c r="O21" t="s">
        <v>20</v>
      </c>
      <c r="P21" s="15">
        <f>LN(O2)</f>
        <v>0.45778428153270795</v>
      </c>
      <c r="S21" t="s">
        <v>20</v>
      </c>
      <c r="T21" s="15">
        <f>LN(S2)</f>
        <v>0.47847011416036006</v>
      </c>
      <c r="W21" t="s">
        <v>20</v>
      </c>
      <c r="X21" s="15">
        <f>LN(W2)</f>
        <v>0.47081568277880931</v>
      </c>
      <c r="AA21" t="s">
        <v>20</v>
      </c>
      <c r="AB21" s="15">
        <f>LN(AA2)</f>
        <v>0.46201716267504672</v>
      </c>
    </row>
    <row r="22" spans="7:28" x14ac:dyDescent="0.25">
      <c r="G22" t="s">
        <v>30</v>
      </c>
      <c r="H22" s="15">
        <f>LN(H19)</f>
        <v>0.53583068382417653</v>
      </c>
      <c r="K22" t="s">
        <v>30</v>
      </c>
      <c r="L22" s="15">
        <f>LN(L19)</f>
        <v>0.79389935047155713</v>
      </c>
      <c r="O22" t="s">
        <v>30</v>
      </c>
      <c r="P22" s="15">
        <f>LN(P19)</f>
        <v>0.50862954029502916</v>
      </c>
      <c r="S22" t="s">
        <v>30</v>
      </c>
      <c r="T22" s="15">
        <f>LN(T19)</f>
        <v>0.54195632988661446</v>
      </c>
      <c r="W22" t="s">
        <v>30</v>
      </c>
      <c r="X22" s="15">
        <f>LN(X19)</f>
        <v>0.54397560034413817</v>
      </c>
      <c r="AA22" t="s">
        <v>30</v>
      </c>
      <c r="AB22" s="15">
        <f>LN(AB19)</f>
        <v>0.5328392817216594</v>
      </c>
    </row>
    <row r="23" spans="7:28" x14ac:dyDescent="0.25">
      <c r="G23" t="s">
        <v>31</v>
      </c>
      <c r="H23" s="15">
        <f>LN(H20)</f>
        <v>0.41058954490942029</v>
      </c>
      <c r="K23" t="s">
        <v>31</v>
      </c>
      <c r="L23" s="15">
        <f>LN(L20)</f>
        <v>0.66439115752406119</v>
      </c>
      <c r="O23" t="s">
        <v>31</v>
      </c>
      <c r="P23" s="15">
        <f>LN(P20)</f>
        <v>0.40421464230601473</v>
      </c>
      <c r="S23" t="s">
        <v>31</v>
      </c>
      <c r="T23" s="15">
        <f>LN(T20)</f>
        <v>0.41067852305527819</v>
      </c>
      <c r="W23" t="s">
        <v>31</v>
      </c>
      <c r="X23" s="15">
        <f>LN(X20)</f>
        <v>0.39187790399418981</v>
      </c>
      <c r="AA23" t="s">
        <v>31</v>
      </c>
      <c r="AB23" s="15">
        <f>LN(AB20)</f>
        <v>0.38579435392201694</v>
      </c>
    </row>
    <row r="24" spans="7:28" x14ac:dyDescent="0.25">
      <c r="G24" t="s">
        <v>32</v>
      </c>
      <c r="H24" s="15">
        <f>H22-H21</f>
        <v>6.0661181665586927E-2</v>
      </c>
      <c r="K24" t="s">
        <v>32</v>
      </c>
      <c r="L24" s="15">
        <f>L22-L21</f>
        <v>6.2659013501556782E-2</v>
      </c>
      <c r="O24" t="s">
        <v>32</v>
      </c>
      <c r="P24" s="15">
        <f>P22-P21</f>
        <v>5.084525876232121E-2</v>
      </c>
      <c r="S24" t="s">
        <v>32</v>
      </c>
      <c r="T24" s="15">
        <f>T22-T21</f>
        <v>6.3486215726254402E-2</v>
      </c>
      <c r="W24" t="s">
        <v>32</v>
      </c>
      <c r="X24" s="15">
        <f>X22-X21</f>
        <v>7.3159917565328858E-2</v>
      </c>
      <c r="AA24" t="s">
        <v>32</v>
      </c>
      <c r="AB24" s="15">
        <f>AB22-AB21</f>
        <v>7.0822119046612675E-2</v>
      </c>
    </row>
    <row r="25" spans="7:28" x14ac:dyDescent="0.25">
      <c r="G25" t="s">
        <v>33</v>
      </c>
      <c r="H25" s="15">
        <f>H21-H23</f>
        <v>6.4579957249169317E-2</v>
      </c>
      <c r="K25" t="s">
        <v>33</v>
      </c>
      <c r="L25" s="15">
        <f>L21-L23</f>
        <v>6.6849179445939155E-2</v>
      </c>
      <c r="O25" t="s">
        <v>33</v>
      </c>
      <c r="P25" s="15">
        <f>P21-P23</f>
        <v>5.3569639226693222E-2</v>
      </c>
      <c r="S25" t="s">
        <v>33</v>
      </c>
      <c r="T25" s="15">
        <f>T21-T23</f>
        <v>6.7791591105081872E-2</v>
      </c>
      <c r="W25" t="s">
        <v>33</v>
      </c>
      <c r="X25" s="15">
        <f>X21-X23</f>
        <v>7.8937778784619494E-2</v>
      </c>
      <c r="AA25" t="s">
        <v>33</v>
      </c>
      <c r="AB25" s="15">
        <f>AB21-AB23</f>
        <v>7.622280875302978E-2</v>
      </c>
    </row>
    <row r="26" spans="7:28" x14ac:dyDescent="0.25">
      <c r="G26" t="s">
        <v>34</v>
      </c>
      <c r="H26" s="16">
        <f>AVERAGE(H24:H25)</f>
        <v>6.2620569457378122E-2</v>
      </c>
      <c r="K26" t="s">
        <v>34</v>
      </c>
      <c r="L26" s="16">
        <f>AVERAGE(L24:L25)</f>
        <v>6.4754096473747969E-2</v>
      </c>
      <c r="O26" t="s">
        <v>34</v>
      </c>
      <c r="P26" s="16">
        <f>AVERAGE(P24:P25)</f>
        <v>5.2207448994507216E-2</v>
      </c>
      <c r="S26" t="s">
        <v>34</v>
      </c>
      <c r="T26" s="16">
        <f>AVERAGE(T24:T25)</f>
        <v>6.5638903415668137E-2</v>
      </c>
      <c r="W26" t="s">
        <v>34</v>
      </c>
      <c r="X26" s="16">
        <f>AVERAGE(X24:X25)</f>
        <v>7.6048848174974176E-2</v>
      </c>
      <c r="AA26" t="s">
        <v>34</v>
      </c>
      <c r="AB26" s="16">
        <f>AVERAGE(AB24:AB25)</f>
        <v>7.3522463899821228E-2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8.85546875" style="6"/>
    <col min="2" max="2" width="12.85546875" style="6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4">
        <v>1980</v>
      </c>
      <c r="B2" s="5">
        <v>6E-9</v>
      </c>
    </row>
    <row r="3" spans="1:2" x14ac:dyDescent="0.25">
      <c r="A3" s="4">
        <v>1993</v>
      </c>
      <c r="B3" s="5">
        <v>8.0000000000000002E-8</v>
      </c>
    </row>
    <row r="4" spans="1:2" x14ac:dyDescent="0.25">
      <c r="A4" s="4">
        <v>1996</v>
      </c>
      <c r="B4" s="5">
        <v>6.9999999999999997E-7</v>
      </c>
    </row>
    <row r="5" spans="1:2" x14ac:dyDescent="0.25">
      <c r="A5" s="4">
        <v>1998</v>
      </c>
      <c r="B5" s="5">
        <v>1.4E-5</v>
      </c>
    </row>
    <row r="6" spans="1:2" x14ac:dyDescent="0.25">
      <c r="A6" s="4">
        <v>1999</v>
      </c>
      <c r="B6" s="5">
        <v>4.0000000000000003E-5</v>
      </c>
    </row>
    <row r="7" spans="1:2" x14ac:dyDescent="0.25">
      <c r="A7" s="4">
        <v>2006</v>
      </c>
      <c r="B7" s="5">
        <v>1E-3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18"/>
  <sheetViews>
    <sheetView workbookViewId="0">
      <selection activeCell="F14" sqref="F14"/>
    </sheetView>
  </sheetViews>
  <sheetFormatPr defaultColWidth="8.85546875" defaultRowHeight="15" x14ac:dyDescent="0.25"/>
  <cols>
    <col min="2" max="2" width="12.85546875" customWidth="1"/>
  </cols>
  <sheetData>
    <row r="7" spans="1:12" x14ac:dyDescent="0.25">
      <c r="A7" s="21"/>
      <c r="B7" s="21"/>
      <c r="G7" s="8" t="s">
        <v>3</v>
      </c>
      <c r="H7" s="8" t="s">
        <v>4</v>
      </c>
      <c r="I7" s="8" t="s">
        <v>5</v>
      </c>
      <c r="J7" s="8" t="s">
        <v>6</v>
      </c>
      <c r="K7" s="8" t="s">
        <v>7</v>
      </c>
      <c r="L7" s="8" t="s">
        <v>8</v>
      </c>
    </row>
    <row r="8" spans="1:12" x14ac:dyDescent="0.25">
      <c r="A8" s="1" t="s">
        <v>0</v>
      </c>
      <c r="B8" s="1" t="s">
        <v>1</v>
      </c>
      <c r="G8">
        <v>1</v>
      </c>
      <c r="H8" s="9" t="s">
        <v>9</v>
      </c>
      <c r="I8" t="s">
        <v>10</v>
      </c>
      <c r="J8" t="s">
        <v>11</v>
      </c>
      <c r="K8" t="s">
        <v>12</v>
      </c>
    </row>
    <row r="9" spans="1:12" x14ac:dyDescent="0.25">
      <c r="A9" s="2">
        <v>1980</v>
      </c>
      <c r="B9" s="3">
        <v>6E-9</v>
      </c>
    </row>
    <row r="10" spans="1:12" x14ac:dyDescent="0.25">
      <c r="A10" s="2">
        <v>1993</v>
      </c>
      <c r="B10" s="3">
        <v>8.0000000000000002E-8</v>
      </c>
    </row>
    <row r="11" spans="1:12" x14ac:dyDescent="0.25">
      <c r="A11" s="2">
        <v>1996</v>
      </c>
      <c r="B11" s="3">
        <v>6.9999999999999997E-7</v>
      </c>
    </row>
    <row r="12" spans="1:12" x14ac:dyDescent="0.25">
      <c r="A12" s="2">
        <v>1998</v>
      </c>
      <c r="B12" s="3">
        <v>1.4E-5</v>
      </c>
    </row>
    <row r="13" spans="1:12" x14ac:dyDescent="0.25">
      <c r="A13" s="2">
        <v>1999</v>
      </c>
      <c r="B13" s="3">
        <v>4.0000000000000003E-5</v>
      </c>
    </row>
    <row r="14" spans="1:12" x14ac:dyDescent="0.25">
      <c r="A14" s="2">
        <v>2006</v>
      </c>
      <c r="B14" s="3">
        <v>1E-3</v>
      </c>
    </row>
    <row r="15" spans="1:12" x14ac:dyDescent="0.25">
      <c r="A15" s="2"/>
      <c r="B15" s="2"/>
    </row>
    <row r="18" spans="4:4" x14ac:dyDescent="0.25">
      <c r="D18" t="s">
        <v>2</v>
      </c>
    </row>
  </sheetData>
  <mergeCells count="1">
    <mergeCell ref="A7:B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2013-11-05T00:22:13Z</dcterms:created>
  <dcterms:modified xsi:type="dcterms:W3CDTF">2014-01-06T15:33:41Z</dcterms:modified>
</cp:coreProperties>
</file>