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360" yWindow="360" windowWidth="16065" windowHeight="9375" tabRatio="710" activeTab="6"/>
  </bookViews>
  <sheets>
    <sheet name="PRM_Summary" sheetId="9" r:id="rId1"/>
    <sheet name="PRM70ND" sheetId="5" r:id="rId2"/>
    <sheet name="PRMallND" sheetId="6" r:id="rId3"/>
    <sheet name="PRM70all" sheetId="7" r:id="rId4"/>
    <sheet name="PRMallall" sheetId="8" r:id="rId5"/>
    <sheet name="rawdata" sheetId="1" r:id="rId6"/>
    <sheet name="sourcedata" sheetId="4" r:id="rId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5" l="1"/>
  <c r="E11" i="5"/>
  <c r="E13" i="5"/>
  <c r="E13" i="9"/>
  <c r="B11" i="5"/>
  <c r="E12" i="9"/>
  <c r="B12" i="5"/>
  <c r="E11" i="9"/>
  <c r="B10" i="5"/>
  <c r="E10" i="9"/>
  <c r="B9" i="5"/>
  <c r="E9" i="9"/>
  <c r="G2" i="5" a="1"/>
  <c r="G2" i="5"/>
  <c r="H5" i="5"/>
  <c r="H7" i="5"/>
  <c r="G3" i="5"/>
  <c r="H8" i="5"/>
  <c r="H9" i="5"/>
  <c r="H12" i="5"/>
  <c r="H11" i="5"/>
  <c r="H14" i="5"/>
  <c r="H10" i="5"/>
  <c r="H13" i="5"/>
  <c r="H15" i="5"/>
  <c r="H16" i="5"/>
  <c r="E5" i="9"/>
  <c r="H17" i="5"/>
  <c r="H18" i="5"/>
  <c r="H19" i="5"/>
  <c r="H22" i="5"/>
  <c r="H21" i="5"/>
  <c r="H24" i="5"/>
  <c r="H20" i="5"/>
  <c r="H23" i="5"/>
  <c r="H25" i="5"/>
  <c r="H26" i="5"/>
  <c r="E6" i="9"/>
  <c r="E7" i="9"/>
  <c r="G1" i="5"/>
  <c r="E2" i="9"/>
  <c r="E8" i="9"/>
  <c r="G4" i="5"/>
  <c r="H1" i="5"/>
  <c r="E4" i="9"/>
  <c r="B14" i="5"/>
  <c r="E3" i="9"/>
  <c r="E12" i="7"/>
  <c r="E11" i="7"/>
  <c r="E13" i="7"/>
  <c r="D13" i="9"/>
  <c r="B11" i="7"/>
  <c r="D12" i="9"/>
  <c r="B12" i="7"/>
  <c r="D11" i="9"/>
  <c r="B10" i="7"/>
  <c r="D10" i="9"/>
  <c r="B9" i="7"/>
  <c r="D9" i="9"/>
  <c r="G2" i="7" a="1"/>
  <c r="G2" i="7"/>
  <c r="H5" i="7"/>
  <c r="H7" i="7"/>
  <c r="G3" i="7"/>
  <c r="H8" i="7"/>
  <c r="H9" i="7"/>
  <c r="H12" i="7"/>
  <c r="H11" i="7"/>
  <c r="H14" i="7"/>
  <c r="H10" i="7"/>
  <c r="H13" i="7"/>
  <c r="H15" i="7"/>
  <c r="H16" i="7"/>
  <c r="D5" i="9"/>
  <c r="H17" i="7"/>
  <c r="H18" i="7"/>
  <c r="H19" i="7"/>
  <c r="H22" i="7"/>
  <c r="H21" i="7"/>
  <c r="H24" i="7"/>
  <c r="H20" i="7"/>
  <c r="H23" i="7"/>
  <c r="H25" i="7"/>
  <c r="H26" i="7"/>
  <c r="D6" i="9"/>
  <c r="D7" i="9"/>
  <c r="G1" i="7"/>
  <c r="D2" i="9"/>
  <c r="D8" i="9"/>
  <c r="G4" i="7"/>
  <c r="H1" i="7"/>
  <c r="D4" i="9"/>
  <c r="B14" i="7"/>
  <c r="D3" i="9"/>
  <c r="E13" i="6"/>
  <c r="E12" i="6"/>
  <c r="E14" i="6"/>
  <c r="C13" i="9"/>
  <c r="B12" i="6"/>
  <c r="C12" i="9"/>
  <c r="B13" i="6"/>
  <c r="C11" i="9"/>
  <c r="B11" i="6"/>
  <c r="C10" i="9"/>
  <c r="B10" i="6"/>
  <c r="C9" i="9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C5" i="9"/>
  <c r="H17" i="6"/>
  <c r="H18" i="6"/>
  <c r="H19" i="6"/>
  <c r="H22" i="6"/>
  <c r="H21" i="6"/>
  <c r="H24" i="6"/>
  <c r="H20" i="6"/>
  <c r="H23" i="6"/>
  <c r="H25" i="6"/>
  <c r="H26" i="6"/>
  <c r="C6" i="9"/>
  <c r="C7" i="9"/>
  <c r="G1" i="6"/>
  <c r="C2" i="9"/>
  <c r="C8" i="9"/>
  <c r="G4" i="6"/>
  <c r="H1" i="6"/>
  <c r="C4" i="9"/>
  <c r="B15" i="6"/>
  <c r="C3" i="9"/>
  <c r="E13" i="8"/>
  <c r="E12" i="8"/>
  <c r="E14" i="8"/>
  <c r="B13" i="9"/>
  <c r="B12" i="8"/>
  <c r="B12" i="9"/>
  <c r="B13" i="8"/>
  <c r="B11" i="9"/>
  <c r="B11" i="8"/>
  <c r="B10" i="9"/>
  <c r="B10" i="8"/>
  <c r="B9" i="9"/>
  <c r="G2" i="8" a="1"/>
  <c r="G2" i="8"/>
  <c r="H5" i="8"/>
  <c r="H7" i="8"/>
  <c r="G3" i="8"/>
  <c r="H8" i="8"/>
  <c r="H9" i="8"/>
  <c r="H12" i="8"/>
  <c r="H11" i="8"/>
  <c r="H14" i="8"/>
  <c r="H10" i="8"/>
  <c r="H13" i="8"/>
  <c r="H15" i="8"/>
  <c r="H16" i="8"/>
  <c r="B5" i="9"/>
  <c r="H17" i="8"/>
  <c r="H18" i="8"/>
  <c r="H19" i="8"/>
  <c r="H22" i="8"/>
  <c r="H21" i="8"/>
  <c r="H24" i="8"/>
  <c r="H20" i="8"/>
  <c r="H23" i="8"/>
  <c r="H25" i="8"/>
  <c r="H26" i="8"/>
  <c r="B6" i="9"/>
  <c r="B7" i="9"/>
  <c r="G1" i="8"/>
  <c r="B2" i="9"/>
  <c r="B8" i="9"/>
  <c r="G4" i="8"/>
  <c r="H1" i="8"/>
  <c r="B4" i="9"/>
  <c r="B15" i="8"/>
  <c r="B3" i="9"/>
  <c r="F13" i="8"/>
  <c r="F12" i="8"/>
  <c r="F14" i="8"/>
  <c r="F11" i="8"/>
  <c r="F10" i="8"/>
  <c r="E11" i="8"/>
  <c r="E10" i="8"/>
  <c r="D13" i="8"/>
  <c r="D12" i="8"/>
  <c r="D14" i="8"/>
  <c r="D11" i="8"/>
  <c r="D10" i="8"/>
  <c r="C13" i="8"/>
  <c r="C12" i="8"/>
  <c r="C14" i="8"/>
  <c r="C11" i="8"/>
  <c r="C10" i="8"/>
  <c r="B14" i="8"/>
  <c r="AI2" i="8" a="1"/>
  <c r="AI2" i="8"/>
  <c r="AJ5" i="8"/>
  <c r="AJ17" i="8"/>
  <c r="AI3" i="8"/>
  <c r="AJ18" i="8"/>
  <c r="AJ19" i="8"/>
  <c r="AJ22" i="8"/>
  <c r="AJ21" i="8"/>
  <c r="AJ24" i="8"/>
  <c r="AJ20" i="8"/>
  <c r="AJ23" i="8"/>
  <c r="AJ25" i="8"/>
  <c r="AJ26" i="8"/>
  <c r="AJ7" i="8"/>
  <c r="AJ8" i="8"/>
  <c r="AJ9" i="8"/>
  <c r="AJ12" i="8"/>
  <c r="AJ11" i="8"/>
  <c r="AJ14" i="8"/>
  <c r="AJ10" i="8"/>
  <c r="AJ13" i="8"/>
  <c r="AJ15" i="8"/>
  <c r="AJ16" i="8"/>
  <c r="AM2" i="8" a="1"/>
  <c r="AM4" i="8"/>
  <c r="AN1" i="8"/>
  <c r="AM2" i="8"/>
  <c r="AM1" i="8"/>
  <c r="AN2" i="8"/>
  <c r="AM3" i="8"/>
  <c r="AN3" i="8"/>
  <c r="AN4" i="8"/>
  <c r="AM5" i="8"/>
  <c r="AN5" i="8"/>
  <c r="AM6" i="8"/>
  <c r="AN6" i="8"/>
  <c r="AE2" i="8" a="1"/>
  <c r="AE2" i="8"/>
  <c r="AF5" i="8"/>
  <c r="AF17" i="8"/>
  <c r="AE3" i="8"/>
  <c r="AF18" i="8"/>
  <c r="AF19" i="8"/>
  <c r="AF22" i="8"/>
  <c r="AF21" i="8"/>
  <c r="AF24" i="8"/>
  <c r="AF20" i="8"/>
  <c r="AF23" i="8"/>
  <c r="AF25" i="8"/>
  <c r="AF26" i="8"/>
  <c r="AF7" i="8"/>
  <c r="AF8" i="8"/>
  <c r="AF9" i="8"/>
  <c r="AF12" i="8"/>
  <c r="AF11" i="8"/>
  <c r="AF14" i="8"/>
  <c r="AF10" i="8"/>
  <c r="AF13" i="8"/>
  <c r="AF15" i="8"/>
  <c r="AF16" i="8"/>
  <c r="AI4" i="8"/>
  <c r="AJ1" i="8"/>
  <c r="AI1" i="8"/>
  <c r="AJ2" i="8"/>
  <c r="AJ3" i="8"/>
  <c r="AJ4" i="8"/>
  <c r="AI5" i="8"/>
  <c r="AI6" i="8"/>
  <c r="AJ6" i="8"/>
  <c r="AA2" i="8" a="1"/>
  <c r="AA2" i="8"/>
  <c r="AB5" i="8"/>
  <c r="AB17" i="8"/>
  <c r="AA3" i="8"/>
  <c r="AB18" i="8"/>
  <c r="AB19" i="8"/>
  <c r="AB22" i="8"/>
  <c r="AB21" i="8"/>
  <c r="AB24" i="8"/>
  <c r="AB20" i="8"/>
  <c r="AB23" i="8"/>
  <c r="AB25" i="8"/>
  <c r="AB26" i="8"/>
  <c r="AB7" i="8"/>
  <c r="AB8" i="8"/>
  <c r="AB9" i="8"/>
  <c r="AB12" i="8"/>
  <c r="AB11" i="8"/>
  <c r="AB14" i="8"/>
  <c r="AB10" i="8"/>
  <c r="AB13" i="8"/>
  <c r="AB15" i="8"/>
  <c r="AB16" i="8"/>
  <c r="AE4" i="8"/>
  <c r="AF1" i="8"/>
  <c r="AE1" i="8"/>
  <c r="AF2" i="8"/>
  <c r="AF3" i="8"/>
  <c r="AF4" i="8"/>
  <c r="AE5" i="8"/>
  <c r="AE6" i="8"/>
  <c r="AF6" i="8"/>
  <c r="W2" i="8" a="1"/>
  <c r="W2" i="8"/>
  <c r="X5" i="8"/>
  <c r="X17" i="8"/>
  <c r="W3" i="8"/>
  <c r="X18" i="8"/>
  <c r="X19" i="8"/>
  <c r="X22" i="8"/>
  <c r="X21" i="8"/>
  <c r="X24" i="8"/>
  <c r="X20" i="8"/>
  <c r="X23" i="8"/>
  <c r="X25" i="8"/>
  <c r="X26" i="8"/>
  <c r="X7" i="8"/>
  <c r="X8" i="8"/>
  <c r="X9" i="8"/>
  <c r="X12" i="8"/>
  <c r="X11" i="8"/>
  <c r="X14" i="8"/>
  <c r="X10" i="8"/>
  <c r="X13" i="8"/>
  <c r="X15" i="8"/>
  <c r="X16" i="8"/>
  <c r="AA4" i="8"/>
  <c r="AB1" i="8"/>
  <c r="AA1" i="8"/>
  <c r="AB2" i="8"/>
  <c r="AB3" i="8"/>
  <c r="AB4" i="8"/>
  <c r="AA5" i="8"/>
  <c r="AA6" i="8"/>
  <c r="AB6" i="8"/>
  <c r="S2" i="8" a="1"/>
  <c r="S2" i="8"/>
  <c r="T5" i="8"/>
  <c r="T17" i="8"/>
  <c r="S3" i="8"/>
  <c r="T18" i="8"/>
  <c r="T19" i="8"/>
  <c r="T22" i="8"/>
  <c r="T21" i="8"/>
  <c r="T24" i="8"/>
  <c r="T20" i="8"/>
  <c r="T23" i="8"/>
  <c r="T25" i="8"/>
  <c r="T26" i="8"/>
  <c r="T7" i="8"/>
  <c r="T8" i="8"/>
  <c r="T9" i="8"/>
  <c r="T12" i="8"/>
  <c r="T11" i="8"/>
  <c r="T14" i="8"/>
  <c r="T10" i="8"/>
  <c r="T13" i="8"/>
  <c r="T15" i="8"/>
  <c r="T16" i="8"/>
  <c r="W4" i="8"/>
  <c r="X1" i="8"/>
  <c r="W1" i="8"/>
  <c r="X2" i="8"/>
  <c r="X3" i="8"/>
  <c r="X4" i="8"/>
  <c r="W5" i="8"/>
  <c r="W6" i="8"/>
  <c r="X6" i="8"/>
  <c r="O2" i="8" a="1"/>
  <c r="O2" i="8"/>
  <c r="P5" i="8"/>
  <c r="P17" i="8"/>
  <c r="O3" i="8"/>
  <c r="P18" i="8"/>
  <c r="P19" i="8"/>
  <c r="P22" i="8"/>
  <c r="P21" i="8"/>
  <c r="P24" i="8"/>
  <c r="P20" i="8"/>
  <c r="P23" i="8"/>
  <c r="P25" i="8"/>
  <c r="P26" i="8"/>
  <c r="P7" i="8"/>
  <c r="P8" i="8"/>
  <c r="P9" i="8"/>
  <c r="P12" i="8"/>
  <c r="P11" i="8"/>
  <c r="P14" i="8"/>
  <c r="P10" i="8"/>
  <c r="P13" i="8"/>
  <c r="P15" i="8"/>
  <c r="P16" i="8"/>
  <c r="S4" i="8"/>
  <c r="T1" i="8"/>
  <c r="S1" i="8"/>
  <c r="T2" i="8"/>
  <c r="T3" i="8"/>
  <c r="T4" i="8"/>
  <c r="S5" i="8"/>
  <c r="S6" i="8"/>
  <c r="T6" i="8"/>
  <c r="K2" i="8" a="1"/>
  <c r="K2" i="8"/>
  <c r="L5" i="8"/>
  <c r="L17" i="8"/>
  <c r="K3" i="8"/>
  <c r="L18" i="8"/>
  <c r="L19" i="8"/>
  <c r="L22" i="8"/>
  <c r="L21" i="8"/>
  <c r="L24" i="8"/>
  <c r="L20" i="8"/>
  <c r="L23" i="8"/>
  <c r="L25" i="8"/>
  <c r="L26" i="8"/>
  <c r="L7" i="8"/>
  <c r="L8" i="8"/>
  <c r="L9" i="8"/>
  <c r="L12" i="8"/>
  <c r="L11" i="8"/>
  <c r="L14" i="8"/>
  <c r="L10" i="8"/>
  <c r="L13" i="8"/>
  <c r="L15" i="8"/>
  <c r="L16" i="8"/>
  <c r="O4" i="8"/>
  <c r="P1" i="8"/>
  <c r="O1" i="8"/>
  <c r="P2" i="8"/>
  <c r="P3" i="8"/>
  <c r="P4" i="8"/>
  <c r="O5" i="8"/>
  <c r="O6" i="8"/>
  <c r="P6" i="8"/>
  <c r="K4" i="8"/>
  <c r="L1" i="8"/>
  <c r="K1" i="8"/>
  <c r="L2" i="8"/>
  <c r="L3" i="8"/>
  <c r="L4" i="8"/>
  <c r="K5" i="8"/>
  <c r="K6" i="8"/>
  <c r="L6" i="8"/>
  <c r="H2" i="8"/>
  <c r="H3" i="8"/>
  <c r="H4" i="8"/>
  <c r="G5" i="8"/>
  <c r="G6" i="8"/>
  <c r="H6" i="8"/>
  <c r="F12" i="7"/>
  <c r="F11" i="7"/>
  <c r="F13" i="7"/>
  <c r="F10" i="7"/>
  <c r="F9" i="7"/>
  <c r="E10" i="7"/>
  <c r="E9" i="7"/>
  <c r="D12" i="7"/>
  <c r="D11" i="7"/>
  <c r="D13" i="7"/>
  <c r="D10" i="7"/>
  <c r="D9" i="7"/>
  <c r="C12" i="7"/>
  <c r="C11" i="7"/>
  <c r="C13" i="7"/>
  <c r="C10" i="7"/>
  <c r="C9" i="7"/>
  <c r="B13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2" i="7" a="1"/>
  <c r="AI4" i="7"/>
  <c r="AJ1" i="7"/>
  <c r="AI2" i="7"/>
  <c r="AI1" i="7"/>
  <c r="AJ2" i="7"/>
  <c r="AI3" i="7"/>
  <c r="AJ3" i="7"/>
  <c r="AJ4" i="7"/>
  <c r="AI5" i="7"/>
  <c r="AJ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K4" i="7"/>
  <c r="L1" i="7"/>
  <c r="K1" i="7"/>
  <c r="L2" i="7"/>
  <c r="L3" i="7"/>
  <c r="L4" i="7"/>
  <c r="K5" i="7"/>
  <c r="K6" i="7"/>
  <c r="L6" i="7"/>
  <c r="H2" i="7"/>
  <c r="H3" i="7"/>
  <c r="H4" i="7"/>
  <c r="G5" i="7"/>
  <c r="G6" i="7"/>
  <c r="H6" i="7"/>
  <c r="F13" i="6"/>
  <c r="F12" i="6"/>
  <c r="F14" i="6"/>
  <c r="F11" i="6"/>
  <c r="F10" i="6"/>
  <c r="E11" i="6"/>
  <c r="E10" i="6"/>
  <c r="D13" i="6"/>
  <c r="D12" i="6"/>
  <c r="D14" i="6"/>
  <c r="D11" i="6"/>
  <c r="D10" i="6"/>
  <c r="C13" i="6"/>
  <c r="C12" i="6"/>
  <c r="C14" i="6"/>
  <c r="C11" i="6"/>
  <c r="C10" i="6"/>
  <c r="B14" i="6"/>
  <c r="AI2" i="6" a="1"/>
  <c r="AI2" i="6"/>
  <c r="AJ5" i="6"/>
  <c r="AJ17" i="6"/>
  <c r="AI3" i="6"/>
  <c r="AJ18" i="6"/>
  <c r="AJ19" i="6"/>
  <c r="AJ22" i="6"/>
  <c r="AJ21" i="6"/>
  <c r="AJ24" i="6"/>
  <c r="AJ20" i="6"/>
  <c r="AJ23" i="6"/>
  <c r="AJ25" i="6"/>
  <c r="AJ26" i="6"/>
  <c r="AJ7" i="6"/>
  <c r="AJ8" i="6"/>
  <c r="AJ9" i="6"/>
  <c r="AJ12" i="6"/>
  <c r="AJ11" i="6"/>
  <c r="AJ14" i="6"/>
  <c r="AJ10" i="6"/>
  <c r="AJ13" i="6"/>
  <c r="AJ15" i="6"/>
  <c r="AJ16" i="6"/>
  <c r="AM2" i="6" a="1"/>
  <c r="AM4" i="6"/>
  <c r="AN1" i="6"/>
  <c r="AM2" i="6"/>
  <c r="AM1" i="6"/>
  <c r="AN2" i="6"/>
  <c r="AM3" i="6"/>
  <c r="AN3" i="6"/>
  <c r="AN4" i="6"/>
  <c r="AM5" i="6"/>
  <c r="AN5" i="6"/>
  <c r="AM6" i="6"/>
  <c r="AN6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4" i="6"/>
  <c r="AJ1" i="6"/>
  <c r="AI1" i="6"/>
  <c r="AJ2" i="6"/>
  <c r="AJ3" i="6"/>
  <c r="AJ4" i="6"/>
  <c r="AI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12" i="5"/>
  <c r="F11" i="5"/>
  <c r="F13" i="5"/>
  <c r="F10" i="5"/>
  <c r="F9" i="5"/>
  <c r="E10" i="5"/>
  <c r="E9" i="5"/>
  <c r="D12" i="5"/>
  <c r="D11" i="5"/>
  <c r="D13" i="5"/>
  <c r="D10" i="5"/>
  <c r="D9" i="5"/>
  <c r="C12" i="5"/>
  <c r="C11" i="5"/>
  <c r="C13" i="5"/>
  <c r="C10" i="5"/>
  <c r="C9" i="5"/>
  <c r="B13" i="5"/>
  <c r="AE2" i="5" a="1"/>
  <c r="AE2" i="5"/>
  <c r="AF5" i="5"/>
  <c r="AF17" i="5"/>
  <c r="AE3" i="5"/>
  <c r="AF18" i="5"/>
  <c r="AF19" i="5"/>
  <c r="AF22" i="5"/>
  <c r="AF21" i="5"/>
  <c r="AF24" i="5"/>
  <c r="AF20" i="5"/>
  <c r="AF23" i="5"/>
  <c r="AF25" i="5"/>
  <c r="AF26" i="5"/>
  <c r="AF7" i="5"/>
  <c r="AF8" i="5"/>
  <c r="AF9" i="5"/>
  <c r="AF12" i="5"/>
  <c r="AF11" i="5"/>
  <c r="AF14" i="5"/>
  <c r="AF10" i="5"/>
  <c r="AF13" i="5"/>
  <c r="AF15" i="5"/>
  <c r="AF16" i="5"/>
  <c r="AI2" i="5" a="1"/>
  <c r="AI4" i="5"/>
  <c r="AJ1" i="5"/>
  <c r="AI2" i="5"/>
  <c r="AI1" i="5"/>
  <c r="AJ2" i="5"/>
  <c r="AI3" i="5"/>
  <c r="AJ3" i="5"/>
  <c r="AJ4" i="5"/>
  <c r="AI5" i="5"/>
  <c r="AJ5" i="5"/>
  <c r="AI6" i="5"/>
  <c r="AJ6" i="5"/>
  <c r="AA2" i="5" a="1"/>
  <c r="AA2" i="5"/>
  <c r="AB5" i="5"/>
  <c r="AB17" i="5"/>
  <c r="AA3" i="5"/>
  <c r="AB18" i="5"/>
  <c r="AB19" i="5"/>
  <c r="AB22" i="5"/>
  <c r="AB21" i="5"/>
  <c r="AB24" i="5"/>
  <c r="AB20" i="5"/>
  <c r="AB23" i="5"/>
  <c r="AB25" i="5"/>
  <c r="AB26" i="5"/>
  <c r="AB7" i="5"/>
  <c r="AB8" i="5"/>
  <c r="AB9" i="5"/>
  <c r="AB12" i="5"/>
  <c r="AB11" i="5"/>
  <c r="AB14" i="5"/>
  <c r="AB10" i="5"/>
  <c r="AB13" i="5"/>
  <c r="AB15" i="5"/>
  <c r="AB16" i="5"/>
  <c r="AE4" i="5"/>
  <c r="AF1" i="5"/>
  <c r="AE1" i="5"/>
  <c r="AF2" i="5"/>
  <c r="AF3" i="5"/>
  <c r="AF4" i="5"/>
  <c r="AE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4" i="5"/>
  <c r="AB1" i="5"/>
  <c r="AA1" i="5"/>
  <c r="AB2" i="5"/>
  <c r="AB3" i="5"/>
  <c r="AB4" i="5"/>
  <c r="AA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K4" i="5"/>
  <c r="L1" i="5"/>
  <c r="K1" i="5"/>
  <c r="L2" i="5"/>
  <c r="L3" i="5"/>
  <c r="L4" i="5"/>
  <c r="K5" i="5"/>
  <c r="K6" i="5"/>
  <c r="L6" i="5"/>
  <c r="H2" i="5"/>
  <c r="H3" i="5"/>
  <c r="H4" i="5"/>
  <c r="G5" i="5"/>
  <c r="G6" i="5"/>
  <c r="H6" i="5"/>
</calcChain>
</file>

<file path=xl/sharedStrings.xml><?xml version="1.0" encoding="utf-8"?>
<sst xmlns="http://schemas.openxmlformats.org/spreadsheetml/2006/main" count="739" uniqueCount="59">
  <si>
    <t>Year</t>
  </si>
  <si>
    <t>BP/$</t>
  </si>
  <si>
    <t>10/24/013</t>
  </si>
  <si>
    <t xml:space="preserve">Also include data from the photocopied data emailed by Chris Benson; see Chris Magee's email (10/24/013)about data from Rob Nicols (ESD) 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</si>
  <si>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</si>
  <si>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</si>
  <si>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</si>
  <si>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</si>
  <si>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</si>
  <si>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</si>
  <si>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</si>
  <si>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</si>
  <si>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</si>
  <si>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1. Shendure 2004, obtained from Fig 1.</t>
  </si>
  <si>
    <t xml:space="preserve">10/24/2013  Also include data from the photocopied data emailed by Chris Benson; see Chris Magee's email (10/24/013)about data from Rob Nicols (ESD) 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</si>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</sst>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82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vertical="top"/>
    </xf>
    <xf numFmtId="14" fontId="0" fillId="0" borderId="0" xfId="0" applyNumberFormat="1"/>
    <xf numFmtId="0" fontId="3" fillId="2" borderId="1" xfId="2"/>
    <xf numFmtId="0" fontId="4" fillId="3" borderId="2" xfId="3"/>
    <xf numFmtId="164" fontId="3" fillId="2" borderId="1" xfId="2" applyNumberFormat="1"/>
    <xf numFmtId="2" fontId="4" fillId="3" borderId="2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282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sourcedata!$A$8:$A$15</c:f>
              <c:numCache>
                <c:formatCode>General</c:formatCode>
                <c:ptCount val="8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1995</c:v>
                </c:pt>
                <c:pt idx="4">
                  <c:v>1998</c:v>
                </c:pt>
                <c:pt idx="5">
                  <c:v>1999</c:v>
                </c:pt>
                <c:pt idx="6">
                  <c:v>2001</c:v>
                </c:pt>
                <c:pt idx="7">
                  <c:v>2004</c:v>
                </c:pt>
              </c:numCache>
            </c:numRef>
          </c:xVal>
          <c:yVal>
            <c:numRef>
              <c:f>sourcedata!$B$8:$B$15</c:f>
              <c:numCache>
                <c:formatCode>0.00E+00</c:formatCode>
                <c:ptCount val="8"/>
                <c:pt idx="0">
                  <c:v>1E-3</c:v>
                </c:pt>
                <c:pt idx="1">
                  <c:v>0.04</c:v>
                </c:pt>
                <c:pt idx="2">
                  <c:v>0.4</c:v>
                </c:pt>
                <c:pt idx="3">
                  <c:v>1</c:v>
                </c:pt>
                <c:pt idx="4">
                  <c:v>2</c:v>
                </c:pt>
                <c:pt idx="5">
                  <c:v>4.5</c:v>
                </c:pt>
                <c:pt idx="6">
                  <c:v>10</c:v>
                </c:pt>
                <c:pt idx="7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019136"/>
        <c:axId val="217021056"/>
      </c:scatterChart>
      <c:valAx>
        <c:axId val="217019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021056"/>
        <c:crosses val="autoZero"/>
        <c:crossBetween val="midCat"/>
      </c:valAx>
      <c:valAx>
        <c:axId val="217021056"/>
        <c:scaling>
          <c:logBase val="1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7019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sourcedata!$A$8:$A$15</c:f>
              <c:numCache>
                <c:formatCode>General</c:formatCode>
                <c:ptCount val="8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1995</c:v>
                </c:pt>
                <c:pt idx="4">
                  <c:v>1998</c:v>
                </c:pt>
                <c:pt idx="5">
                  <c:v>1999</c:v>
                </c:pt>
                <c:pt idx="6">
                  <c:v>2001</c:v>
                </c:pt>
                <c:pt idx="7">
                  <c:v>2004</c:v>
                </c:pt>
              </c:numCache>
            </c:numRef>
          </c:xVal>
          <c:yVal>
            <c:numRef>
              <c:f>sourcedata!$B$8:$B$15</c:f>
              <c:numCache>
                <c:formatCode>0.00E+00</c:formatCode>
                <c:ptCount val="8"/>
                <c:pt idx="0">
                  <c:v>1E-3</c:v>
                </c:pt>
                <c:pt idx="1">
                  <c:v>0.04</c:v>
                </c:pt>
                <c:pt idx="2">
                  <c:v>0.4</c:v>
                </c:pt>
                <c:pt idx="3">
                  <c:v>1</c:v>
                </c:pt>
                <c:pt idx="4">
                  <c:v>2</c:v>
                </c:pt>
                <c:pt idx="5">
                  <c:v>4.5</c:v>
                </c:pt>
                <c:pt idx="6">
                  <c:v>10</c:v>
                </c:pt>
                <c:pt idx="7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392896"/>
        <c:axId val="225391360"/>
      </c:scatterChart>
      <c:valAx>
        <c:axId val="22539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391360"/>
        <c:crosses val="autoZero"/>
        <c:crossBetween val="midCat"/>
      </c:valAx>
      <c:valAx>
        <c:axId val="225391360"/>
        <c:scaling>
          <c:logBase val="1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25392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4</xdr:row>
      <xdr:rowOff>9525</xdr:rowOff>
    </xdr:from>
    <xdr:to>
      <xdr:col>20</xdr:col>
      <xdr:colOff>409575</xdr:colOff>
      <xdr:row>18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528637</xdr:colOff>
      <xdr:row>7</xdr:row>
      <xdr:rowOff>95250</xdr:rowOff>
    </xdr:from>
    <xdr:to>
      <xdr:col>11</xdr:col>
      <xdr:colOff>376237</xdr:colOff>
      <xdr:row>21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15"/>
  <sheetViews>
    <sheetView workbookViewId="0">
      <selection activeCell="G2" sqref="G2"/>
    </sheetView>
  </sheetViews>
  <sheetFormatPr defaultColWidth="11.42578125" defaultRowHeight="15" x14ac:dyDescent="0.25"/>
  <sheetData>
    <row r="1" spans="1:5" x14ac:dyDescent="0.25">
      <c r="B1" t="s">
        <v>43</v>
      </c>
      <c r="C1" t="s">
        <v>44</v>
      </c>
      <c r="D1" t="s">
        <v>45</v>
      </c>
      <c r="E1" t="s">
        <v>46</v>
      </c>
    </row>
    <row r="2" spans="1:5" x14ac:dyDescent="0.25">
      <c r="A2" t="s">
        <v>47</v>
      </c>
      <c r="B2" s="13">
        <f>PRMallall!G1</f>
        <v>0.29798310311744081</v>
      </c>
      <c r="C2" s="13">
        <f>PRMallND!G1</f>
        <v>0.29798310311744081</v>
      </c>
      <c r="D2" s="13">
        <f>PRM70all!G1</f>
        <v>0.2932908993255835</v>
      </c>
      <c r="E2" s="13">
        <f>PRM70ND!G1</f>
        <v>0.2932908993255835</v>
      </c>
    </row>
    <row r="3" spans="1:5" x14ac:dyDescent="0.25">
      <c r="A3" t="s">
        <v>42</v>
      </c>
      <c r="B3">
        <f>PRMallall!B15</f>
        <v>8</v>
      </c>
      <c r="C3">
        <f>PRMallND!B15</f>
        <v>8</v>
      </c>
      <c r="D3">
        <f>PRM70all!B14</f>
        <v>7</v>
      </c>
      <c r="E3">
        <f>PRM70ND!B14</f>
        <v>7</v>
      </c>
    </row>
    <row r="4" spans="1:5" x14ac:dyDescent="0.25">
      <c r="A4" t="s">
        <v>16</v>
      </c>
      <c r="B4" s="12">
        <f>PRMallall!H1</f>
        <v>0.96272948737666242</v>
      </c>
      <c r="C4" s="12">
        <f>PRMallND!H1</f>
        <v>0.96272948737666242</v>
      </c>
      <c r="D4" s="12">
        <f>PRM70all!H1</f>
        <v>0.91187431436230526</v>
      </c>
      <c r="E4" s="12">
        <f>PRM70ND!H1</f>
        <v>0.91187431436230526</v>
      </c>
    </row>
    <row r="5" spans="1:5" x14ac:dyDescent="0.25">
      <c r="A5" t="s">
        <v>48</v>
      </c>
      <c r="B5" s="13">
        <f>PRMallall!H16</f>
        <v>4.4743056076317927E-2</v>
      </c>
      <c r="C5" s="13">
        <f>PRMallND!H16</f>
        <v>4.4743056076317927E-2</v>
      </c>
      <c r="D5" s="13">
        <f>PRM70all!H16</f>
        <v>8.0721616975267821E-2</v>
      </c>
      <c r="E5" s="13">
        <f>PRM70ND!H16</f>
        <v>8.0721616975267821E-2</v>
      </c>
    </row>
    <row r="6" spans="1:5" x14ac:dyDescent="0.25">
      <c r="A6" t="s">
        <v>49</v>
      </c>
      <c r="B6" s="13">
        <f>PRMallall!H26</f>
        <v>1.9379919708322674E-2</v>
      </c>
      <c r="C6" s="13">
        <f>PRMallND!H26</f>
        <v>1.9379919708322674E-2</v>
      </c>
      <c r="D6" s="13">
        <f>PRM70all!H26</f>
        <v>3.3784659202821088E-2</v>
      </c>
      <c r="E6" s="13">
        <f>PRM70ND!H26</f>
        <v>3.3784659202821088E-2</v>
      </c>
    </row>
    <row r="7" spans="1:5" x14ac:dyDescent="0.25">
      <c r="A7" t="s">
        <v>50</v>
      </c>
      <c r="B7" s="13">
        <f>SUM(B5:B6)/3</f>
        <v>2.1374325261546867E-2</v>
      </c>
      <c r="C7" s="13">
        <f>SUM(C5:C6)/3</f>
        <v>2.1374325261546867E-2</v>
      </c>
      <c r="D7" s="13">
        <f>SUM(D5:D6)/3</f>
        <v>3.8168758726029636E-2</v>
      </c>
      <c r="E7" s="13">
        <f>SUM(E5:E6)/3</f>
        <v>3.8168758726029636E-2</v>
      </c>
    </row>
    <row r="8" spans="1:5" x14ac:dyDescent="0.25">
      <c r="A8" t="s">
        <v>51</v>
      </c>
      <c r="B8" s="14">
        <f>B7/B2</f>
        <v>7.172999085496079E-2</v>
      </c>
      <c r="C8" s="14">
        <f>C7/C2</f>
        <v>7.172999085496079E-2</v>
      </c>
      <c r="D8" s="14">
        <f>D7/D2</f>
        <v>0.13013959455884219</v>
      </c>
      <c r="E8" s="14">
        <f>E7/E2</f>
        <v>0.13013959455884219</v>
      </c>
    </row>
    <row r="9" spans="1:5" x14ac:dyDescent="0.25">
      <c r="A9" t="s">
        <v>52</v>
      </c>
      <c r="B9" s="13">
        <f>PRMallall!B10</f>
        <v>0.29747675107564631</v>
      </c>
      <c r="C9" s="13">
        <f>PRMallND!B10</f>
        <v>0.29747675107564631</v>
      </c>
      <c r="D9" s="13">
        <f>PRM70all!B9</f>
        <v>0.30016032563631262</v>
      </c>
      <c r="E9" s="13">
        <f>PRM70ND!B9</f>
        <v>0.30016032563631262</v>
      </c>
    </row>
    <row r="10" spans="1:5" x14ac:dyDescent="0.25">
      <c r="A10" t="s">
        <v>53</v>
      </c>
      <c r="B10" s="13">
        <f>PRMallall!B11</f>
        <v>1.0013437844137576E-2</v>
      </c>
      <c r="C10" s="13">
        <f>PRMallND!B11</f>
        <v>1.0013437844137576E-2</v>
      </c>
      <c r="D10" s="13">
        <f>PRM70all!B10</f>
        <v>3.8019075979899501E-2</v>
      </c>
      <c r="E10" s="13">
        <f>PRM70ND!B10</f>
        <v>3.8019075979899501E-2</v>
      </c>
    </row>
    <row r="11" spans="1:5" x14ac:dyDescent="0.25">
      <c r="A11" t="s">
        <v>55</v>
      </c>
      <c r="B11" s="13">
        <f>PRMallall!B13</f>
        <v>0.30924806089884327</v>
      </c>
      <c r="C11" s="13">
        <f>PRMallND!B13</f>
        <v>0.30924806089884327</v>
      </c>
      <c r="D11" s="13">
        <f>PRM70all!B12</f>
        <v>0.37647653156314925</v>
      </c>
      <c r="E11" s="13">
        <f>PRM70ND!B12</f>
        <v>0.37647653156314925</v>
      </c>
    </row>
    <row r="12" spans="1:5" x14ac:dyDescent="0.25">
      <c r="A12" t="s">
        <v>54</v>
      </c>
      <c r="B12" s="13">
        <f>PRMallall!B12</f>
        <v>0.27548996989205121</v>
      </c>
      <c r="C12" s="13">
        <f>PRMallND!B12</f>
        <v>0.27548996989205121</v>
      </c>
      <c r="D12" s="13">
        <f>PRM70all!B11</f>
        <v>0.24832560160152639</v>
      </c>
      <c r="E12" s="13">
        <f>PRM70ND!B11</f>
        <v>0.24832560160152639</v>
      </c>
    </row>
    <row r="13" spans="1:5" x14ac:dyDescent="0.25">
      <c r="A13" t="s">
        <v>56</v>
      </c>
      <c r="B13">
        <f>PRMallall!E14</f>
        <v>34</v>
      </c>
      <c r="C13">
        <f>PRMallND!E14</f>
        <v>34</v>
      </c>
      <c r="D13">
        <f>PRM70all!E13</f>
        <v>24</v>
      </c>
      <c r="E13">
        <f>PRM70ND!E13</f>
        <v>24</v>
      </c>
    </row>
    <row r="14" spans="1:5" x14ac:dyDescent="0.25">
      <c r="A14" t="s">
        <v>57</v>
      </c>
    </row>
    <row r="15" spans="1:5" x14ac:dyDescent="0.25">
      <c r="A15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J26"/>
  <sheetViews>
    <sheetView workbookViewId="0">
      <selection activeCell="F1" sqref="F1"/>
    </sheetView>
  </sheetViews>
  <sheetFormatPr defaultColWidth="11.42578125" defaultRowHeight="15" x14ac:dyDescent="0.25"/>
  <sheetData>
    <row r="1" spans="1:36" ht="17.25" thickTop="1" thickBot="1" x14ac:dyDescent="0.3">
      <c r="B1" s="2" t="s">
        <v>15</v>
      </c>
      <c r="C1" s="2" t="s">
        <v>16</v>
      </c>
      <c r="D1" s="2" t="s">
        <v>17</v>
      </c>
      <c r="E1" s="2" t="s">
        <v>0</v>
      </c>
      <c r="F1" s="2" t="s">
        <v>1</v>
      </c>
      <c r="G1" s="5">
        <f>LN(G2)</f>
        <v>0.2932908993255835</v>
      </c>
      <c r="H1" s="6">
        <f>G4</f>
        <v>0.91187431436230526</v>
      </c>
      <c r="I1" t="s">
        <v>0</v>
      </c>
      <c r="J1" t="s">
        <v>1</v>
      </c>
      <c r="K1" s="7">
        <f>LN(K2)</f>
        <v>0.37647653156314925</v>
      </c>
      <c r="L1" s="8">
        <f>K4</f>
        <v>0.89039881575127255</v>
      </c>
      <c r="M1" t="s">
        <v>0</v>
      </c>
      <c r="N1" t="s">
        <v>1</v>
      </c>
      <c r="O1" s="7">
        <f>LN(O2)</f>
        <v>0.29198460575097029</v>
      </c>
      <c r="P1" s="8">
        <f>O4</f>
        <v>0.9040560898370813</v>
      </c>
      <c r="Q1" t="s">
        <v>0</v>
      </c>
      <c r="R1" t="s">
        <v>1</v>
      </c>
      <c r="S1" s="7">
        <f>LN(S2)</f>
        <v>0.29275752970999275</v>
      </c>
      <c r="T1" s="8">
        <f>S4</f>
        <v>0.92304031647014817</v>
      </c>
      <c r="U1" t="s">
        <v>0</v>
      </c>
      <c r="V1" t="s">
        <v>1</v>
      </c>
      <c r="W1" s="7">
        <f>LN(W2)</f>
        <v>0.3000149426326304</v>
      </c>
      <c r="X1" s="8">
        <f>W4</f>
        <v>0.93322139509037216</v>
      </c>
      <c r="Y1" t="s">
        <v>0</v>
      </c>
      <c r="Z1" t="s">
        <v>1</v>
      </c>
      <c r="AA1" s="7">
        <f>LN(AA2)</f>
        <v>0.29669978714084533</v>
      </c>
      <c r="AB1" s="8">
        <f>AA4</f>
        <v>0.91301381170355411</v>
      </c>
      <c r="AC1" t="s">
        <v>0</v>
      </c>
      <c r="AD1" t="s">
        <v>1</v>
      </c>
      <c r="AE1" s="7">
        <f>LN(AE2)</f>
        <v>0.2948632810550742</v>
      </c>
      <c r="AF1" s="8">
        <f>AE4</f>
        <v>0.90446085196757087</v>
      </c>
      <c r="AG1" t="s">
        <v>0</v>
      </c>
      <c r="AH1" t="s">
        <v>1</v>
      </c>
      <c r="AI1" s="7">
        <f>LN(AI2)</f>
        <v>0.24832560160152639</v>
      </c>
      <c r="AJ1" s="8">
        <f>AI4</f>
        <v>0.97145172397166313</v>
      </c>
    </row>
    <row r="2" spans="1:36" ht="15.75" thickTop="1" x14ac:dyDescent="0.25">
      <c r="B2">
        <v>0.37647653156314925</v>
      </c>
      <c r="C2" s="9">
        <v>0.89039881575127255</v>
      </c>
      <c r="D2">
        <v>32.495956019256617</v>
      </c>
      <c r="E2">
        <v>1980</v>
      </c>
      <c r="F2" s="1">
        <v>0.04</v>
      </c>
      <c r="G2">
        <f t="array" ref="G2:H6">LOGEST(F2:F8,E2:E8,TRUE, TRUE)</f>
        <v>1.340832781056656</v>
      </c>
      <c r="H2">
        <v>1.4440409440184253E-254</v>
      </c>
      <c r="I2">
        <v>1990</v>
      </c>
      <c r="J2" s="1">
        <v>0.4</v>
      </c>
      <c r="K2">
        <f t="array" ref="K2:L6">LOGEST(J2:J7,I2:I7,TRUE, TRUE)</f>
        <v>1.4571413421933617</v>
      </c>
      <c r="L2">
        <v>0</v>
      </c>
      <c r="M2">
        <v>1980</v>
      </c>
      <c r="N2" s="1">
        <v>0.04</v>
      </c>
      <c r="O2">
        <f t="array" ref="O2:P6">LOGEST(N2:N7,M2:M7,TRUE, TRUE)</f>
        <v>1.3390824033126352</v>
      </c>
      <c r="P2">
        <v>1.983987455823745E-253</v>
      </c>
      <c r="Q2">
        <v>1980</v>
      </c>
      <c r="R2" s="1">
        <v>0.04</v>
      </c>
      <c r="S2">
        <f t="array" ref="S2:T6">LOGEST(R2:R7,Q2:Q7,TRUE, TRUE)</f>
        <v>1.3401178122799129</v>
      </c>
      <c r="T2">
        <v>4.6462396843234971E-254</v>
      </c>
      <c r="U2">
        <v>1980</v>
      </c>
      <c r="V2" s="1">
        <v>0.04</v>
      </c>
      <c r="W2">
        <f t="array" ref="W2:X6">LOGEST(V2:V7,U2:U7,TRUE, TRUE)</f>
        <v>1.3498789781709681</v>
      </c>
      <c r="X2">
        <v>2.4721638092945132E-260</v>
      </c>
      <c r="Y2">
        <v>1980</v>
      </c>
      <c r="Z2" s="1">
        <v>0.04</v>
      </c>
      <c r="AA2">
        <f t="array" ref="AA2:AB6">LOGEST(Z2:Z7,Y2:Y7,TRUE, TRUE)</f>
        <v>1.3454113290307472</v>
      </c>
      <c r="AB2">
        <v>1.6901480573496394E-257</v>
      </c>
      <c r="AC2">
        <v>1980</v>
      </c>
      <c r="AD2" s="1">
        <v>0.04</v>
      </c>
      <c r="AE2">
        <f t="array" ref="AE2:AF6">LOGEST(AD2:AD7,AC2:AC7,TRUE, TRUE)</f>
        <v>1.342942740419949</v>
      </c>
      <c r="AF2">
        <v>6.3639652924993236E-256</v>
      </c>
      <c r="AG2">
        <v>1980</v>
      </c>
      <c r="AH2" s="1">
        <v>0.04</v>
      </c>
      <c r="AI2">
        <f t="array" ref="AI2:AJ6">LOGEST(AH2:AH7,AG2:AG7,TRUE, TRUE)</f>
        <v>1.2818772455354948</v>
      </c>
      <c r="AJ2">
        <v>9.9671226926975915E-216</v>
      </c>
    </row>
    <row r="3" spans="1:36" x14ac:dyDescent="0.25">
      <c r="B3">
        <v>0.29198460575097029</v>
      </c>
      <c r="C3" s="9">
        <v>0.9040560898370813</v>
      </c>
      <c r="D3">
        <v>37.691025446093988</v>
      </c>
      <c r="E3">
        <v>1990</v>
      </c>
      <c r="F3" s="1">
        <v>0.4</v>
      </c>
      <c r="G3">
        <v>4.0775317199358459E-2</v>
      </c>
      <c r="H3">
        <v>81.358979270432229</v>
      </c>
      <c r="I3">
        <v>1995</v>
      </c>
      <c r="J3" s="1">
        <v>1</v>
      </c>
      <c r="K3">
        <v>6.6042461183052986E-2</v>
      </c>
      <c r="L3">
        <v>131.94215772301467</v>
      </c>
      <c r="M3">
        <v>1995</v>
      </c>
      <c r="N3" s="1">
        <v>1</v>
      </c>
      <c r="O3">
        <v>4.7559904969571222E-2</v>
      </c>
      <c r="P3">
        <v>94.93820941958721</v>
      </c>
      <c r="Q3">
        <v>1990</v>
      </c>
      <c r="R3" s="1">
        <v>0.4</v>
      </c>
      <c r="S3">
        <v>4.2266801044867998E-2</v>
      </c>
      <c r="T3">
        <v>84.337047810892997</v>
      </c>
      <c r="U3">
        <v>1990</v>
      </c>
      <c r="V3" s="1">
        <v>0.4</v>
      </c>
      <c r="W3">
        <v>4.0127233366437254E-2</v>
      </c>
      <c r="X3">
        <v>80.04778443418256</v>
      </c>
      <c r="Y3">
        <v>1990</v>
      </c>
      <c r="Z3" s="1">
        <v>0.4</v>
      </c>
      <c r="AA3">
        <v>4.5790323915585018E-2</v>
      </c>
      <c r="AB3">
        <v>91.337150791984584</v>
      </c>
      <c r="AC3">
        <v>1990</v>
      </c>
      <c r="AD3" s="1">
        <v>0.4</v>
      </c>
      <c r="AE3">
        <v>4.7916655037834495E-2</v>
      </c>
      <c r="AF3">
        <v>95.562489805237817</v>
      </c>
      <c r="AG3">
        <v>1990</v>
      </c>
      <c r="AH3" s="1">
        <v>0.4</v>
      </c>
      <c r="AI3">
        <v>2.1284861695305021E-2</v>
      </c>
      <c r="AJ3">
        <v>42.438736146864301</v>
      </c>
    </row>
    <row r="4" spans="1:36" ht="15.75" thickBot="1" x14ac:dyDescent="0.3">
      <c r="B4">
        <v>0.29275752970999275</v>
      </c>
      <c r="C4" s="9">
        <v>0.92304031647014817</v>
      </c>
      <c r="D4">
        <v>47.975265704522378</v>
      </c>
      <c r="E4">
        <v>1995</v>
      </c>
      <c r="F4" s="1">
        <v>1</v>
      </c>
      <c r="G4">
        <v>0.91187431436230526</v>
      </c>
      <c r="H4">
        <v>0.80672145927829719</v>
      </c>
      <c r="I4">
        <v>1998</v>
      </c>
      <c r="J4" s="1">
        <v>2</v>
      </c>
      <c r="K4">
        <v>0.89039881575127255</v>
      </c>
      <c r="L4">
        <v>0.71993351107458037</v>
      </c>
      <c r="M4">
        <v>1998</v>
      </c>
      <c r="N4" s="1">
        <v>2</v>
      </c>
      <c r="O4">
        <v>0.9040560898370813</v>
      </c>
      <c r="P4">
        <v>0.90092236432249728</v>
      </c>
      <c r="Q4">
        <v>1998</v>
      </c>
      <c r="R4" s="1">
        <v>2</v>
      </c>
      <c r="S4">
        <v>0.92304031647014817</v>
      </c>
      <c r="T4">
        <v>0.83612806444248677</v>
      </c>
      <c r="U4">
        <v>1995</v>
      </c>
      <c r="V4" s="1">
        <v>1</v>
      </c>
      <c r="W4">
        <v>0.93322139509037216</v>
      </c>
      <c r="X4">
        <v>0.78513455195160142</v>
      </c>
      <c r="Y4">
        <v>1995</v>
      </c>
      <c r="Z4" s="1">
        <v>1</v>
      </c>
      <c r="AA4">
        <v>0.91301381170355411</v>
      </c>
      <c r="AB4">
        <v>0.88711982253343624</v>
      </c>
      <c r="AC4">
        <v>1995</v>
      </c>
      <c r="AD4" s="1">
        <v>1</v>
      </c>
      <c r="AE4">
        <v>0.90446085196757087</v>
      </c>
      <c r="AF4">
        <v>0.90069717068052724</v>
      </c>
      <c r="AG4">
        <v>1995</v>
      </c>
      <c r="AH4" s="1">
        <v>1</v>
      </c>
      <c r="AI4">
        <v>0.97145172397166313</v>
      </c>
      <c r="AJ4">
        <v>0.3704014439394267</v>
      </c>
    </row>
    <row r="5" spans="1:36" ht="17.25" thickTop="1" thickBot="1" x14ac:dyDescent="0.3">
      <c r="B5">
        <v>0.3000149426326304</v>
      </c>
      <c r="C5" s="9">
        <v>0.93322139509037216</v>
      </c>
      <c r="D5">
        <v>55.899424455081622</v>
      </c>
      <c r="E5">
        <v>1998</v>
      </c>
      <c r="F5" s="1">
        <v>2</v>
      </c>
      <c r="G5">
        <v>51.737147221255888</v>
      </c>
      <c r="H5">
        <v>5</v>
      </c>
      <c r="I5">
        <v>1999</v>
      </c>
      <c r="J5" s="1">
        <v>4.5</v>
      </c>
      <c r="K5" s="6">
        <v>32.495956019256617</v>
      </c>
      <c r="L5">
        <v>4</v>
      </c>
      <c r="M5">
        <v>1999</v>
      </c>
      <c r="N5" s="1">
        <v>4.5</v>
      </c>
      <c r="O5" s="6">
        <v>37.691025446093988</v>
      </c>
      <c r="P5">
        <v>4</v>
      </c>
      <c r="Q5">
        <v>1999</v>
      </c>
      <c r="R5" s="1">
        <v>4.5</v>
      </c>
      <c r="S5" s="6">
        <v>47.975265704522378</v>
      </c>
      <c r="T5">
        <v>4</v>
      </c>
      <c r="U5">
        <v>1999</v>
      </c>
      <c r="V5" s="1">
        <v>4.5</v>
      </c>
      <c r="W5" s="6">
        <v>55.899424455081622</v>
      </c>
      <c r="X5">
        <v>4</v>
      </c>
      <c r="Y5">
        <v>1998</v>
      </c>
      <c r="Z5" s="1">
        <v>2</v>
      </c>
      <c r="AA5" s="6">
        <v>41.984311743470549</v>
      </c>
      <c r="AB5">
        <v>4</v>
      </c>
      <c r="AC5">
        <v>1998</v>
      </c>
      <c r="AD5" s="1">
        <v>2</v>
      </c>
      <c r="AE5" s="6">
        <v>37.867654070374037</v>
      </c>
      <c r="AF5">
        <v>4</v>
      </c>
      <c r="AG5">
        <v>1998</v>
      </c>
      <c r="AH5" s="1">
        <v>2</v>
      </c>
      <c r="AI5" s="6">
        <v>136.11353946660779</v>
      </c>
      <c r="AJ5">
        <v>4</v>
      </c>
    </row>
    <row r="6" spans="1:36" ht="15.75" thickTop="1" x14ac:dyDescent="0.25">
      <c r="B6">
        <v>0.29669978714084533</v>
      </c>
      <c r="C6" s="9">
        <v>0.91301381170355411</v>
      </c>
      <c r="D6">
        <v>41.984311743470549</v>
      </c>
      <c r="E6">
        <v>1999</v>
      </c>
      <c r="F6" s="1">
        <v>4.5</v>
      </c>
      <c r="G6">
        <v>33.670510208364881</v>
      </c>
      <c r="H6">
        <v>3.2539975643005263</v>
      </c>
      <c r="I6">
        <v>2001</v>
      </c>
      <c r="J6" s="1">
        <v>10</v>
      </c>
      <c r="K6">
        <v>16.842792449517482</v>
      </c>
      <c r="L6">
        <v>2.073217041472692</v>
      </c>
      <c r="M6">
        <v>2001</v>
      </c>
      <c r="N6" s="1">
        <v>10</v>
      </c>
      <c r="O6">
        <v>30.59233942006971</v>
      </c>
      <c r="P6">
        <v>3.2466444261457541</v>
      </c>
      <c r="Q6">
        <v>2001</v>
      </c>
      <c r="R6" s="1">
        <v>10</v>
      </c>
      <c r="S6">
        <v>33.539994730342457</v>
      </c>
      <c r="T6">
        <v>2.7964405605933571</v>
      </c>
      <c r="U6">
        <v>2001</v>
      </c>
      <c r="V6" s="1">
        <v>10</v>
      </c>
      <c r="W6">
        <v>34.458432408195094</v>
      </c>
      <c r="X6">
        <v>2.4657450586729679</v>
      </c>
      <c r="Y6">
        <v>2001</v>
      </c>
      <c r="Z6" s="1">
        <v>10</v>
      </c>
      <c r="AA6">
        <v>33.04087997143008</v>
      </c>
      <c r="AB6">
        <v>3.1479263181270216</v>
      </c>
      <c r="AC6">
        <v>1999</v>
      </c>
      <c r="AD6" s="1">
        <v>4.5</v>
      </c>
      <c r="AE6">
        <v>30.720338595145812</v>
      </c>
      <c r="AF6">
        <v>3.2450215730876271</v>
      </c>
      <c r="AG6">
        <v>1999</v>
      </c>
      <c r="AH6" s="1">
        <v>4.5</v>
      </c>
      <c r="AI6">
        <v>18.674400535725141</v>
      </c>
      <c r="AJ6">
        <v>0.54878891868964907</v>
      </c>
    </row>
    <row r="7" spans="1:36" x14ac:dyDescent="0.25">
      <c r="B7">
        <v>0.2948632810550742</v>
      </c>
      <c r="C7" s="9">
        <v>0.90446085196757087</v>
      </c>
      <c r="D7">
        <v>37.867654070374037</v>
      </c>
      <c r="E7">
        <v>2001</v>
      </c>
      <c r="F7" s="1">
        <v>10</v>
      </c>
      <c r="G7" t="s">
        <v>18</v>
      </c>
      <c r="H7">
        <f>TINV(0.0455,H5)</f>
        <v>2.6486542542831191</v>
      </c>
      <c r="I7">
        <v>2004</v>
      </c>
      <c r="J7" s="1">
        <v>100</v>
      </c>
      <c r="K7" t="s">
        <v>18</v>
      </c>
      <c r="L7">
        <f>TINV(0.0455,L5)</f>
        <v>2.8693151696963848</v>
      </c>
      <c r="M7">
        <v>2004</v>
      </c>
      <c r="N7" s="1">
        <v>100</v>
      </c>
      <c r="O7" t="s">
        <v>18</v>
      </c>
      <c r="P7">
        <f>TINV(0.0455,P5)</f>
        <v>2.8693151696963848</v>
      </c>
      <c r="Q7">
        <v>2004</v>
      </c>
      <c r="R7" s="1">
        <v>100</v>
      </c>
      <c r="S7" t="s">
        <v>18</v>
      </c>
      <c r="T7">
        <f>TINV(0.0455,T5)</f>
        <v>2.8693151696963848</v>
      </c>
      <c r="U7">
        <v>2004</v>
      </c>
      <c r="V7" s="1">
        <v>100</v>
      </c>
      <c r="W7" t="s">
        <v>18</v>
      </c>
      <c r="X7">
        <f>TINV(0.0455,X5)</f>
        <v>2.8693151696963848</v>
      </c>
      <c r="Y7">
        <v>2004</v>
      </c>
      <c r="Z7" s="1">
        <v>100</v>
      </c>
      <c r="AA7" t="s">
        <v>18</v>
      </c>
      <c r="AB7">
        <f>TINV(0.0455,AB5)</f>
        <v>2.8693151696963848</v>
      </c>
      <c r="AC7">
        <v>2004</v>
      </c>
      <c r="AD7" s="1">
        <v>100</v>
      </c>
      <c r="AE7" t="s">
        <v>18</v>
      </c>
      <c r="AF7">
        <f>TINV(0.0455,AF5)</f>
        <v>2.8693151696963848</v>
      </c>
      <c r="AG7">
        <v>2001</v>
      </c>
      <c r="AH7" s="1">
        <v>10</v>
      </c>
    </row>
    <row r="8" spans="1:36" x14ac:dyDescent="0.25">
      <c r="B8">
        <v>0.24832560160152639</v>
      </c>
      <c r="C8" s="9">
        <v>0.97145172397166313</v>
      </c>
      <c r="D8">
        <v>136.11353946660779</v>
      </c>
      <c r="E8">
        <v>2004</v>
      </c>
      <c r="F8" s="1">
        <v>100</v>
      </c>
      <c r="G8" t="s">
        <v>19</v>
      </c>
      <c r="H8">
        <f>H7*G3</f>
        <v>0.10799971736982442</v>
      </c>
      <c r="K8" t="s">
        <v>19</v>
      </c>
      <c r="L8">
        <f>L7*K3</f>
        <v>0.18949663571661859</v>
      </c>
      <c r="O8" t="s">
        <v>19</v>
      </c>
      <c r="P8">
        <f>P7*O3</f>
        <v>0.13646435679850918</v>
      </c>
      <c r="S8" t="s">
        <v>19</v>
      </c>
      <c r="T8">
        <f>T7*S3</f>
        <v>0.12127677341257875</v>
      </c>
      <c r="W8" t="s">
        <v>19</v>
      </c>
      <c r="X8">
        <f>X7*W3</f>
        <v>0.11513767941626535</v>
      </c>
      <c r="AA8" t="s">
        <v>19</v>
      </c>
      <c r="AB8">
        <f>AB7*AA3</f>
        <v>0.13138687103629926</v>
      </c>
      <c r="AE8" t="s">
        <v>19</v>
      </c>
      <c r="AF8">
        <f>AF7*AE3</f>
        <v>0.13748798518116723</v>
      </c>
    </row>
    <row r="9" spans="1:36" x14ac:dyDescent="0.25">
      <c r="A9" t="s">
        <v>37</v>
      </c>
      <c r="B9" s="2">
        <f>AVERAGE(B2:B8)</f>
        <v>0.30016032563631262</v>
      </c>
      <c r="C9" s="2">
        <f>AVERAGE(C2:C8)</f>
        <v>0.91994900068452312</v>
      </c>
      <c r="D9" s="2">
        <f>AVERAGE(D2:D8)</f>
        <v>55.718168129343859</v>
      </c>
      <c r="E9" s="2">
        <f>AVERAGE(E2:E8)</f>
        <v>1995.2857142857142</v>
      </c>
      <c r="F9" s="2">
        <f>AVERAGE(F2:F8)</f>
        <v>16.848571428571429</v>
      </c>
      <c r="G9" t="s">
        <v>20</v>
      </c>
      <c r="H9">
        <f>G2+H8</f>
        <v>1.4488324984264804</v>
      </c>
      <c r="K9" t="s">
        <v>20</v>
      </c>
      <c r="L9">
        <f>K2+L8</f>
        <v>1.6466379779099802</v>
      </c>
      <c r="O9" t="s">
        <v>20</v>
      </c>
      <c r="P9">
        <f>O2+P8</f>
        <v>1.4755467601111443</v>
      </c>
      <c r="S9" t="s">
        <v>20</v>
      </c>
      <c r="T9">
        <f>S2+T8</f>
        <v>1.4613945856924917</v>
      </c>
      <c r="W9" t="s">
        <v>20</v>
      </c>
      <c r="X9">
        <f>W2+X8</f>
        <v>1.4650166575872334</v>
      </c>
      <c r="AA9" t="s">
        <v>20</v>
      </c>
      <c r="AB9">
        <f>AA2+AB8</f>
        <v>1.4767982000670465</v>
      </c>
      <c r="AE9" t="s">
        <v>20</v>
      </c>
      <c r="AF9">
        <f>AE2+AF8</f>
        <v>1.4804307256011162</v>
      </c>
    </row>
    <row r="10" spans="1:36" x14ac:dyDescent="0.25">
      <c r="A10" t="s">
        <v>38</v>
      </c>
      <c r="B10" s="2">
        <f>STDEV(B2:B8)</f>
        <v>3.8019075979899501E-2</v>
      </c>
      <c r="C10" s="2">
        <f>STDEV(C2:C8)</f>
        <v>2.6620859096508034E-2</v>
      </c>
      <c r="D10" s="2">
        <f>STDEV(D2:D8)</f>
        <v>36.274209838115674</v>
      </c>
      <c r="E10" s="2">
        <f>STDEV(E2:E8)</f>
        <v>8.0770102908251431</v>
      </c>
      <c r="F10" s="2">
        <f>STDEV(F2:F8)</f>
        <v>36.829089693054421</v>
      </c>
      <c r="G10" t="s">
        <v>21</v>
      </c>
      <c r="H10">
        <f>G2-H8</f>
        <v>1.2328330636868317</v>
      </c>
      <c r="K10" t="s">
        <v>21</v>
      </c>
      <c r="L10">
        <f>K2-L8</f>
        <v>1.2676447064767431</v>
      </c>
      <c r="O10" t="s">
        <v>21</v>
      </c>
      <c r="P10">
        <f>O2-P8</f>
        <v>1.2026180465141261</v>
      </c>
      <c r="S10" t="s">
        <v>21</v>
      </c>
      <c r="T10">
        <f>S2-T8</f>
        <v>1.2188410388673341</v>
      </c>
      <c r="W10" t="s">
        <v>21</v>
      </c>
      <c r="X10">
        <f>W2-X8</f>
        <v>1.2347412987547028</v>
      </c>
      <c r="AA10" t="s">
        <v>21</v>
      </c>
      <c r="AB10">
        <f>AA2-AB8</f>
        <v>1.2140244579944479</v>
      </c>
      <c r="AE10" t="s">
        <v>21</v>
      </c>
      <c r="AF10">
        <f>AE2-AF8</f>
        <v>1.2054547552387818</v>
      </c>
    </row>
    <row r="11" spans="1:36" x14ac:dyDescent="0.25">
      <c r="A11" t="s">
        <v>39</v>
      </c>
      <c r="B11" s="2">
        <f>MIN(B2:B8)</f>
        <v>0.24832560160152639</v>
      </c>
      <c r="C11" s="2">
        <f>MIN(C2:C8)</f>
        <v>0.89039881575127255</v>
      </c>
      <c r="D11" s="2">
        <f>MIN(D2:D8)</f>
        <v>32.495956019256617</v>
      </c>
      <c r="E11" s="2">
        <f>MIN(E2:E8)</f>
        <v>1980</v>
      </c>
      <c r="F11" s="2">
        <f>MIN(F2:F8)</f>
        <v>0.04</v>
      </c>
      <c r="G11" t="s">
        <v>22</v>
      </c>
      <c r="H11" s="10">
        <f>LN(G2)</f>
        <v>0.2932908993255835</v>
      </c>
      <c r="K11" t="s">
        <v>22</v>
      </c>
      <c r="L11" s="10">
        <f>LN(K2)</f>
        <v>0.37647653156314925</v>
      </c>
      <c r="O11" t="s">
        <v>22</v>
      </c>
      <c r="P11" s="10">
        <f>LN(O2)</f>
        <v>0.29198460575097029</v>
      </c>
      <c r="S11" t="s">
        <v>22</v>
      </c>
      <c r="T11" s="10">
        <f>LN(S2)</f>
        <v>0.29275752970999275</v>
      </c>
      <c r="W11" t="s">
        <v>22</v>
      </c>
      <c r="X11" s="10">
        <f>LN(W2)</f>
        <v>0.3000149426326304</v>
      </c>
      <c r="AA11" t="s">
        <v>22</v>
      </c>
      <c r="AB11" s="10">
        <f>LN(AA2)</f>
        <v>0.29669978714084533</v>
      </c>
      <c r="AE11" t="s">
        <v>22</v>
      </c>
      <c r="AF11" s="10">
        <f>LN(AE2)</f>
        <v>0.2948632810550742</v>
      </c>
    </row>
    <row r="12" spans="1:36" x14ac:dyDescent="0.25">
      <c r="A12" t="s">
        <v>40</v>
      </c>
      <c r="B12" s="2">
        <f>MAX(B2:B8)</f>
        <v>0.37647653156314925</v>
      </c>
      <c r="C12" s="2">
        <f>MAX(C2:C8)</f>
        <v>0.97145172397166313</v>
      </c>
      <c r="D12" s="2">
        <f>MAX(D2:D8)</f>
        <v>136.11353946660779</v>
      </c>
      <c r="E12" s="2">
        <f>MAX(E2:E8)</f>
        <v>2004</v>
      </c>
      <c r="F12" s="2">
        <f>MAX(F2:F8)</f>
        <v>100</v>
      </c>
      <c r="G12" t="s">
        <v>23</v>
      </c>
      <c r="H12" s="10">
        <f>LN(H9)</f>
        <v>0.370758058607218</v>
      </c>
      <c r="K12" t="s">
        <v>23</v>
      </c>
      <c r="L12" s="10">
        <f>LN(L9)</f>
        <v>0.4987356200580767</v>
      </c>
      <c r="O12" t="s">
        <v>23</v>
      </c>
      <c r="P12" s="10">
        <f>LN(P9)</f>
        <v>0.38902860592625316</v>
      </c>
      <c r="S12" t="s">
        <v>23</v>
      </c>
      <c r="T12" s="10">
        <f>LN(T9)</f>
        <v>0.37939117549093904</v>
      </c>
      <c r="W12" t="s">
        <v>23</v>
      </c>
      <c r="X12" s="10">
        <f>LN(X9)</f>
        <v>0.38186661277110073</v>
      </c>
      <c r="AA12" t="s">
        <v>23</v>
      </c>
      <c r="AB12" s="10">
        <f>LN(AB9)</f>
        <v>0.38987636595953684</v>
      </c>
      <c r="AE12" t="s">
        <v>23</v>
      </c>
      <c r="AF12" s="10">
        <f>LN(AF9)</f>
        <v>0.39233307624633695</v>
      </c>
    </row>
    <row r="13" spans="1:36" x14ac:dyDescent="0.25">
      <c r="A13" t="s">
        <v>41</v>
      </c>
      <c r="B13" s="2">
        <f>ABS(B12-B11)</f>
        <v>0.12815092996162286</v>
      </c>
      <c r="C13" s="2">
        <f>ABS(C12-C11)</f>
        <v>8.1052908220390574E-2</v>
      </c>
      <c r="D13" s="2">
        <f>ABS(D12-D11)</f>
        <v>103.61758344735117</v>
      </c>
      <c r="E13" s="2">
        <f>ABS(E12-E11)</f>
        <v>24</v>
      </c>
      <c r="F13" s="2">
        <f>ABS(F12-F11)</f>
        <v>99.96</v>
      </c>
      <c r="G13" t="s">
        <v>24</v>
      </c>
      <c r="H13" s="10">
        <f>LN(H10)</f>
        <v>0.20931482465668236</v>
      </c>
      <c r="K13" t="s">
        <v>24</v>
      </c>
      <c r="L13" s="10">
        <f>LN(L10)</f>
        <v>0.23716061681221953</v>
      </c>
      <c r="O13" t="s">
        <v>24</v>
      </c>
      <c r="P13" s="10">
        <f>LN(P10)</f>
        <v>0.18450088575897253</v>
      </c>
      <c r="S13" t="s">
        <v>24</v>
      </c>
      <c r="T13" s="10">
        <f>LN(T10)</f>
        <v>0.19790043909793412</v>
      </c>
      <c r="W13" t="s">
        <v>24</v>
      </c>
      <c r="X13" s="10">
        <f>LN(X10)</f>
        <v>0.21086147344450443</v>
      </c>
      <c r="AA13" t="s">
        <v>24</v>
      </c>
      <c r="AB13" s="10">
        <f>LN(AB10)</f>
        <v>0.19394083905252751</v>
      </c>
      <c r="AE13" t="s">
        <v>24</v>
      </c>
      <c r="AF13" s="10">
        <f>LN(AF10)</f>
        <v>0.18685688598848607</v>
      </c>
    </row>
    <row r="14" spans="1:36" x14ac:dyDescent="0.25">
      <c r="A14" t="s">
        <v>42</v>
      </c>
      <c r="B14" s="2">
        <f>COUNT(B2:B8)</f>
        <v>7</v>
      </c>
      <c r="G14" t="s">
        <v>25</v>
      </c>
      <c r="H14" s="10">
        <f>H12-H11</f>
        <v>7.7467159281634501E-2</v>
      </c>
      <c r="K14" t="s">
        <v>25</v>
      </c>
      <c r="L14" s="10">
        <f>L12-L11</f>
        <v>0.12225908849492745</v>
      </c>
      <c r="O14" t="s">
        <v>25</v>
      </c>
      <c r="P14" s="10">
        <f>P12-P11</f>
        <v>9.7044000175282863E-2</v>
      </c>
      <c r="S14" t="s">
        <v>25</v>
      </c>
      <c r="T14" s="10">
        <f>T12-T11</f>
        <v>8.6633645780946289E-2</v>
      </c>
      <c r="W14" t="s">
        <v>25</v>
      </c>
      <c r="X14" s="10">
        <f>X12-X11</f>
        <v>8.1851670138470334E-2</v>
      </c>
      <c r="AA14" t="s">
        <v>25</v>
      </c>
      <c r="AB14" s="10">
        <f>AB12-AB11</f>
        <v>9.3176578818691513E-2</v>
      </c>
      <c r="AE14" t="s">
        <v>25</v>
      </c>
      <c r="AF14" s="10">
        <f>AF12-AF11</f>
        <v>9.7469795191262754E-2</v>
      </c>
    </row>
    <row r="15" spans="1:36" x14ac:dyDescent="0.25">
      <c r="G15" t="s">
        <v>26</v>
      </c>
      <c r="H15" s="10">
        <f>H11-H13</f>
        <v>8.3976074668901141E-2</v>
      </c>
      <c r="K15" t="s">
        <v>26</v>
      </c>
      <c r="L15" s="10">
        <f>L11-L13</f>
        <v>0.13931591475092972</v>
      </c>
      <c r="O15" t="s">
        <v>26</v>
      </c>
      <c r="P15" s="10">
        <f>P11-P13</f>
        <v>0.10748371999199777</v>
      </c>
      <c r="S15" t="s">
        <v>26</v>
      </c>
      <c r="T15" s="10">
        <f>T11-T13</f>
        <v>9.4857090612058631E-2</v>
      </c>
      <c r="W15" t="s">
        <v>26</v>
      </c>
      <c r="X15" s="10">
        <f>X11-X13</f>
        <v>8.9153469188125972E-2</v>
      </c>
      <c r="AA15" t="s">
        <v>26</v>
      </c>
      <c r="AB15" s="10">
        <f>AB11-AB13</f>
        <v>0.10275894808831781</v>
      </c>
      <c r="AE15" t="s">
        <v>26</v>
      </c>
      <c r="AF15" s="10">
        <f>AF11-AF13</f>
        <v>0.10800639506658813</v>
      </c>
    </row>
    <row r="16" spans="1:36" x14ac:dyDescent="0.25">
      <c r="G16" t="s">
        <v>27</v>
      </c>
      <c r="H16" s="11">
        <f>AVERAGE(H14:H15)</f>
        <v>8.0721616975267821E-2</v>
      </c>
      <c r="K16" t="s">
        <v>27</v>
      </c>
      <c r="L16" s="11">
        <f>AVERAGE(L14:L15)</f>
        <v>0.13078750162292857</v>
      </c>
      <c r="O16" t="s">
        <v>27</v>
      </c>
      <c r="P16" s="11">
        <f>AVERAGE(P14:P15)</f>
        <v>0.10226386008364031</v>
      </c>
      <c r="S16" t="s">
        <v>27</v>
      </c>
      <c r="T16" s="11">
        <f>AVERAGE(T14:T15)</f>
        <v>9.074536819650246E-2</v>
      </c>
      <c r="W16" t="s">
        <v>27</v>
      </c>
      <c r="X16" s="11">
        <f>AVERAGE(X14:X15)</f>
        <v>8.5502569663298153E-2</v>
      </c>
      <c r="AA16" t="s">
        <v>27</v>
      </c>
      <c r="AB16" s="11">
        <f>AVERAGE(AB14:AB15)</f>
        <v>9.7967763453504664E-2</v>
      </c>
      <c r="AE16" t="s">
        <v>27</v>
      </c>
      <c r="AF16" s="11">
        <f>AVERAGE(AF14:AF15)</f>
        <v>0.10273809512892544</v>
      </c>
    </row>
    <row r="17" spans="7:32" x14ac:dyDescent="0.25">
      <c r="G17" t="s">
        <v>28</v>
      </c>
      <c r="H17">
        <f>TINV(0.3173,H5)</f>
        <v>1.1105333938140243</v>
      </c>
      <c r="K17" t="s">
        <v>28</v>
      </c>
      <c r="L17">
        <f>TINV(0.3173,L5)</f>
        <v>1.1416549872215624</v>
      </c>
      <c r="O17" t="s">
        <v>28</v>
      </c>
      <c r="P17">
        <f>TINV(0.3173,P5)</f>
        <v>1.1416549872215624</v>
      </c>
      <c r="S17" t="s">
        <v>28</v>
      </c>
      <c r="T17">
        <f>TINV(0.3173,T5)</f>
        <v>1.1416549872215624</v>
      </c>
      <c r="W17" t="s">
        <v>28</v>
      </c>
      <c r="X17">
        <f>TINV(0.3173,X5)</f>
        <v>1.1416549872215624</v>
      </c>
      <c r="AA17" t="s">
        <v>28</v>
      </c>
      <c r="AB17">
        <f>TINV(0.3173,AB5)</f>
        <v>1.1416549872215624</v>
      </c>
      <c r="AE17" t="s">
        <v>28</v>
      </c>
      <c r="AF17">
        <f>TINV(0.3173,AF5)</f>
        <v>1.1416549872215624</v>
      </c>
    </row>
    <row r="18" spans="7:32" x14ac:dyDescent="0.25">
      <c r="G18" t="s">
        <v>29</v>
      </c>
      <c r="H18">
        <f>H17*G3</f>
        <v>4.5282351393246906E-2</v>
      </c>
      <c r="K18" t="s">
        <v>29</v>
      </c>
      <c r="L18">
        <f>L17*K3</f>
        <v>7.5397705178018887E-2</v>
      </c>
      <c r="O18" t="s">
        <v>29</v>
      </c>
      <c r="P18">
        <f>P17*O3</f>
        <v>5.4297002700294555E-2</v>
      </c>
      <c r="S18" t="s">
        <v>29</v>
      </c>
      <c r="T18">
        <f>T17*S3</f>
        <v>4.8254104206775096E-2</v>
      </c>
      <c r="W18" t="s">
        <v>29</v>
      </c>
      <c r="X18">
        <f>X17*W3</f>
        <v>4.5811456096196579E-2</v>
      </c>
      <c r="AA18" t="s">
        <v>29</v>
      </c>
      <c r="AB18">
        <f>AB17*AA3</f>
        <v>5.2276751664718422E-2</v>
      </c>
      <c r="AE18" t="s">
        <v>29</v>
      </c>
      <c r="AF18">
        <f>AF17*AE3</f>
        <v>5.4704288194918953E-2</v>
      </c>
    </row>
    <row r="19" spans="7:32" x14ac:dyDescent="0.25">
      <c r="G19" t="s">
        <v>30</v>
      </c>
      <c r="H19">
        <f>G2+H18</f>
        <v>1.386115132449903</v>
      </c>
      <c r="K19" t="s">
        <v>30</v>
      </c>
      <c r="L19">
        <f>K2+L18</f>
        <v>1.5325390473713805</v>
      </c>
      <c r="O19" t="s">
        <v>30</v>
      </c>
      <c r="P19">
        <f>O2+P18</f>
        <v>1.3933794060129296</v>
      </c>
      <c r="S19" t="s">
        <v>30</v>
      </c>
      <c r="T19">
        <f>S2+T18</f>
        <v>1.3883719164866879</v>
      </c>
      <c r="W19" t="s">
        <v>30</v>
      </c>
      <c r="X19">
        <f>W2+X18</f>
        <v>1.3956904342671648</v>
      </c>
      <c r="AA19" t="s">
        <v>30</v>
      </c>
      <c r="AB19">
        <f>AA2+AB18</f>
        <v>1.3976880806954657</v>
      </c>
      <c r="AE19" t="s">
        <v>30</v>
      </c>
      <c r="AF19">
        <f>AE2+AF18</f>
        <v>1.3976470286148679</v>
      </c>
    </row>
    <row r="20" spans="7:32" x14ac:dyDescent="0.25">
      <c r="G20" t="s">
        <v>31</v>
      </c>
      <c r="H20">
        <f>G2-H18</f>
        <v>1.2955504296634091</v>
      </c>
      <c r="K20" t="s">
        <v>31</v>
      </c>
      <c r="L20">
        <f>K2-L18</f>
        <v>1.3817436370153429</v>
      </c>
      <c r="O20" t="s">
        <v>31</v>
      </c>
      <c r="P20">
        <f>O2-P18</f>
        <v>1.2847854006123407</v>
      </c>
      <c r="S20" t="s">
        <v>31</v>
      </c>
      <c r="T20">
        <f>S2-T18</f>
        <v>1.2918637080731379</v>
      </c>
      <c r="W20" t="s">
        <v>31</v>
      </c>
      <c r="X20">
        <f>W2-X18</f>
        <v>1.3040675220747715</v>
      </c>
      <c r="AA20" t="s">
        <v>31</v>
      </c>
      <c r="AB20">
        <f>AA2-AB18</f>
        <v>1.2931345773660288</v>
      </c>
      <c r="AE20" t="s">
        <v>31</v>
      </c>
      <c r="AF20">
        <f>AE2-AF18</f>
        <v>1.2882384522250301</v>
      </c>
    </row>
    <row r="21" spans="7:32" x14ac:dyDescent="0.25">
      <c r="G21" t="s">
        <v>22</v>
      </c>
      <c r="H21" s="10">
        <f>LN(G2)</f>
        <v>0.2932908993255835</v>
      </c>
      <c r="K21" t="s">
        <v>22</v>
      </c>
      <c r="L21" s="10">
        <f>LN(K2)</f>
        <v>0.37647653156314925</v>
      </c>
      <c r="O21" t="s">
        <v>22</v>
      </c>
      <c r="P21" s="10">
        <f>LN(O2)</f>
        <v>0.29198460575097029</v>
      </c>
      <c r="S21" t="s">
        <v>22</v>
      </c>
      <c r="T21" s="10">
        <f>LN(S2)</f>
        <v>0.29275752970999275</v>
      </c>
      <c r="W21" t="s">
        <v>22</v>
      </c>
      <c r="X21" s="10">
        <f>LN(W2)</f>
        <v>0.3000149426326304</v>
      </c>
      <c r="AA21" t="s">
        <v>22</v>
      </c>
      <c r="AB21" s="10">
        <f>LN(AA2)</f>
        <v>0.29669978714084533</v>
      </c>
      <c r="AE21" t="s">
        <v>22</v>
      </c>
      <c r="AF21" s="10">
        <f>LN(AE2)</f>
        <v>0.2948632810550742</v>
      </c>
    </row>
    <row r="22" spans="7:32" x14ac:dyDescent="0.25">
      <c r="G22" t="s">
        <v>32</v>
      </c>
      <c r="H22" s="10">
        <f>LN(H19)</f>
        <v>0.32650496546341734</v>
      </c>
      <c r="K22" t="s">
        <v>32</v>
      </c>
      <c r="L22" s="10">
        <f>LN(L19)</f>
        <v>0.42692586802818677</v>
      </c>
      <c r="O22" t="s">
        <v>32</v>
      </c>
      <c r="P22" s="10">
        <f>LN(P19)</f>
        <v>0.33173202383832673</v>
      </c>
      <c r="S22" t="s">
        <v>32</v>
      </c>
      <c r="T22" s="10">
        <f>LN(T19)</f>
        <v>0.32813177755134398</v>
      </c>
      <c r="W22" t="s">
        <v>32</v>
      </c>
      <c r="X22" s="10">
        <f>LN(X19)</f>
        <v>0.33338922779196162</v>
      </c>
      <c r="AA22" t="s">
        <v>32</v>
      </c>
      <c r="AB22" s="10">
        <f>LN(AB19)</f>
        <v>0.3348195006734534</v>
      </c>
      <c r="AE22" t="s">
        <v>32</v>
      </c>
      <c r="AF22" s="10">
        <f>LN(AF19)</f>
        <v>0.33479012882428655</v>
      </c>
    </row>
    <row r="23" spans="7:32" x14ac:dyDescent="0.25">
      <c r="G23" t="s">
        <v>33</v>
      </c>
      <c r="H23" s="10">
        <f>LN(H20)</f>
        <v>0.25893564705777516</v>
      </c>
      <c r="K23" t="s">
        <v>33</v>
      </c>
      <c r="L23" s="10">
        <f>LN(L20)</f>
        <v>0.32334620670188263</v>
      </c>
      <c r="O23" t="s">
        <v>33</v>
      </c>
      <c r="P23" s="10">
        <f>LN(P20)</f>
        <v>0.25059170098603928</v>
      </c>
      <c r="S23" t="s">
        <v>33</v>
      </c>
      <c r="T23" s="10">
        <f>LN(T20)</f>
        <v>0.25608591068856446</v>
      </c>
      <c r="W23" t="s">
        <v>33</v>
      </c>
      <c r="X23" s="10">
        <f>LN(X20)</f>
        <v>0.26548824289607209</v>
      </c>
      <c r="AA23" t="s">
        <v>33</v>
      </c>
      <c r="AB23" s="10">
        <f>LN(AB20)</f>
        <v>0.25706917586319944</v>
      </c>
      <c r="AE23" t="s">
        <v>33</v>
      </c>
      <c r="AF23" s="10">
        <f>LN(AF20)</f>
        <v>0.25327574426211596</v>
      </c>
    </row>
    <row r="24" spans="7:32" x14ac:dyDescent="0.25">
      <c r="G24" t="s">
        <v>34</v>
      </c>
      <c r="H24" s="10">
        <f>H22-H21</f>
        <v>3.3214066137833842E-2</v>
      </c>
      <c r="K24" t="s">
        <v>34</v>
      </c>
      <c r="L24" s="10">
        <f>L22-L21</f>
        <v>5.044933646503752E-2</v>
      </c>
      <c r="O24" t="s">
        <v>34</v>
      </c>
      <c r="P24" s="10">
        <f>P22-P21</f>
        <v>3.9747418087356434E-2</v>
      </c>
      <c r="S24" t="s">
        <v>34</v>
      </c>
      <c r="T24" s="10">
        <f>T22-T21</f>
        <v>3.5374247841351236E-2</v>
      </c>
      <c r="W24" t="s">
        <v>34</v>
      </c>
      <c r="X24" s="10">
        <f>X22-X21</f>
        <v>3.3374285159331218E-2</v>
      </c>
      <c r="AA24" t="s">
        <v>34</v>
      </c>
      <c r="AB24" s="10">
        <f>AB22-AB21</f>
        <v>3.8119713532608068E-2</v>
      </c>
      <c r="AE24" t="s">
        <v>34</v>
      </c>
      <c r="AF24" s="10">
        <f>AF22-AF21</f>
        <v>3.9926847769212348E-2</v>
      </c>
    </row>
    <row r="25" spans="7:32" x14ac:dyDescent="0.25">
      <c r="G25" t="s">
        <v>35</v>
      </c>
      <c r="H25" s="10">
        <f>H21-H23</f>
        <v>3.4355252267808334E-2</v>
      </c>
      <c r="K25" t="s">
        <v>35</v>
      </c>
      <c r="L25" s="10">
        <f>L21-L23</f>
        <v>5.313032486126662E-2</v>
      </c>
      <c r="O25" t="s">
        <v>35</v>
      </c>
      <c r="P25" s="10">
        <f>P21-P23</f>
        <v>4.1392904764931016E-2</v>
      </c>
      <c r="S25" t="s">
        <v>35</v>
      </c>
      <c r="T25" s="10">
        <f>T21-T23</f>
        <v>3.6671619021428292E-2</v>
      </c>
      <c r="W25" t="s">
        <v>35</v>
      </c>
      <c r="X25" s="10">
        <f>X21-X23</f>
        <v>3.4526699736558308E-2</v>
      </c>
      <c r="AA25" t="s">
        <v>35</v>
      </c>
      <c r="AB25" s="10">
        <f>AB21-AB23</f>
        <v>3.9630611277645889E-2</v>
      </c>
      <c r="AE25" t="s">
        <v>35</v>
      </c>
      <c r="AF25" s="10">
        <f>AF21-AF23</f>
        <v>4.1587536792958235E-2</v>
      </c>
    </row>
    <row r="26" spans="7:32" x14ac:dyDescent="0.25">
      <c r="G26" t="s">
        <v>36</v>
      </c>
      <c r="H26" s="11">
        <f>AVERAGE(H24:H25)</f>
        <v>3.3784659202821088E-2</v>
      </c>
      <c r="K26" t="s">
        <v>36</v>
      </c>
      <c r="L26" s="11">
        <f>AVERAGE(L24:L25)</f>
        <v>5.178983066315207E-2</v>
      </c>
      <c r="O26" t="s">
        <v>36</v>
      </c>
      <c r="P26" s="11">
        <f>AVERAGE(P24:P25)</f>
        <v>4.0570161426143725E-2</v>
      </c>
      <c r="S26" t="s">
        <v>36</v>
      </c>
      <c r="T26" s="11">
        <f>AVERAGE(T24:T25)</f>
        <v>3.6022933431389764E-2</v>
      </c>
      <c r="W26" t="s">
        <v>36</v>
      </c>
      <c r="X26" s="11">
        <f>AVERAGE(X24:X25)</f>
        <v>3.3950492447944763E-2</v>
      </c>
      <c r="AA26" t="s">
        <v>36</v>
      </c>
      <c r="AB26" s="11">
        <f>AVERAGE(AB24:AB25)</f>
        <v>3.8875162405126978E-2</v>
      </c>
      <c r="AE26" t="s">
        <v>36</v>
      </c>
      <c r="AF26" s="11">
        <f>AVERAGE(AF24:AF25)</f>
        <v>4.0757192281085292E-2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N26"/>
  <sheetViews>
    <sheetView workbookViewId="0">
      <selection activeCell="F1" sqref="F1"/>
    </sheetView>
  </sheetViews>
  <sheetFormatPr defaultColWidth="11.42578125" defaultRowHeight="15" x14ac:dyDescent="0.25"/>
  <sheetData>
    <row r="1" spans="1:40" ht="17.25" thickTop="1" thickBot="1" x14ac:dyDescent="0.3">
      <c r="B1" s="2" t="s">
        <v>15</v>
      </c>
      <c r="C1" s="2" t="s">
        <v>16</v>
      </c>
      <c r="D1" s="2" t="s">
        <v>17</v>
      </c>
      <c r="E1" s="2" t="s">
        <v>0</v>
      </c>
      <c r="F1" s="2" t="s">
        <v>1</v>
      </c>
      <c r="G1" s="5">
        <f>LN(G2)</f>
        <v>0.29798310311744081</v>
      </c>
      <c r="H1" s="6">
        <f>G4</f>
        <v>0.96272948737666242</v>
      </c>
      <c r="I1" t="s">
        <v>0</v>
      </c>
      <c r="J1" t="s">
        <v>1</v>
      </c>
      <c r="K1" s="7">
        <f>LN(K2)</f>
        <v>0.2932908993255835</v>
      </c>
      <c r="L1" s="8">
        <f>K4</f>
        <v>0.91187431436230526</v>
      </c>
      <c r="M1" t="s">
        <v>0</v>
      </c>
      <c r="N1" t="s">
        <v>1</v>
      </c>
      <c r="O1" s="7">
        <f>LN(O2)</f>
        <v>0.30924806089884327</v>
      </c>
      <c r="P1" s="8">
        <f>O4</f>
        <v>0.96511196083480699</v>
      </c>
      <c r="Q1" t="s">
        <v>0</v>
      </c>
      <c r="R1" t="s">
        <v>1</v>
      </c>
      <c r="S1" s="7">
        <f>LN(S2)</f>
        <v>0.29787824267401114</v>
      </c>
      <c r="T1" s="8">
        <f>S4</f>
        <v>0.96252948380430825</v>
      </c>
      <c r="U1" t="s">
        <v>0</v>
      </c>
      <c r="V1" t="s">
        <v>1</v>
      </c>
      <c r="W1" s="7">
        <f>LN(W2)</f>
        <v>0.30012764780679563</v>
      </c>
      <c r="X1" s="8">
        <f>W4</f>
        <v>0.96767424765747734</v>
      </c>
      <c r="Y1" t="s">
        <v>0</v>
      </c>
      <c r="Z1" t="s">
        <v>1</v>
      </c>
      <c r="AA1" s="7">
        <f>LN(AA2)</f>
        <v>0.30398894288749978</v>
      </c>
      <c r="AB1" s="8">
        <f>AA4</f>
        <v>0.97144000083589466</v>
      </c>
      <c r="AC1" t="s">
        <v>0</v>
      </c>
      <c r="AD1" t="s">
        <v>1</v>
      </c>
      <c r="AE1" s="7">
        <f>LN(AE2)</f>
        <v>0.30063159832852254</v>
      </c>
      <c r="AF1" s="8">
        <f>AE4</f>
        <v>0.96250199954114524</v>
      </c>
      <c r="AG1" t="s">
        <v>0</v>
      </c>
      <c r="AH1" t="s">
        <v>1</v>
      </c>
      <c r="AI1" s="7">
        <f>LN(AI2)</f>
        <v>0.29915864679186349</v>
      </c>
      <c r="AJ1" s="8">
        <f>AI4</f>
        <v>0.95945069577602393</v>
      </c>
      <c r="AK1" t="s">
        <v>0</v>
      </c>
      <c r="AL1" t="s">
        <v>1</v>
      </c>
      <c r="AM1" s="7">
        <f>LN(AM2)</f>
        <v>0.27548996989205121</v>
      </c>
      <c r="AN1" s="8">
        <f>AM4</f>
        <v>0.98502391644693721</v>
      </c>
    </row>
    <row r="2" spans="1:40" ht="15.75" thickTop="1" x14ac:dyDescent="0.25">
      <c r="B2">
        <v>0.2932908993255835</v>
      </c>
      <c r="C2" s="9">
        <v>0.91187431436230526</v>
      </c>
      <c r="D2">
        <v>51.737147221255888</v>
      </c>
      <c r="E2">
        <v>1970</v>
      </c>
      <c r="F2" s="1">
        <v>1E-3</v>
      </c>
      <c r="G2">
        <f t="array" ref="G2:H6">LOGEST(F2:F9,E2:E9,TRUE, TRUE)</f>
        <v>1.3471390252373454</v>
      </c>
      <c r="H2">
        <v>1.2276747673430294E-258</v>
      </c>
      <c r="I2">
        <v>1980</v>
      </c>
      <c r="J2" s="1">
        <v>0.04</v>
      </c>
      <c r="K2">
        <f t="array" ref="K2:L6">LOGEST(J2:J8,I2:I8,TRUE, TRUE)</f>
        <v>1.340832781056656</v>
      </c>
      <c r="L2">
        <v>1.4440409440184253E-254</v>
      </c>
      <c r="M2">
        <v>1970</v>
      </c>
      <c r="N2" s="1">
        <v>1E-3</v>
      </c>
      <c r="O2">
        <f t="array" ref="O2:P6">LOGEST(N2:N8,M2:M8,TRUE, TRUE)</f>
        <v>1.3624002868295106</v>
      </c>
      <c r="P2">
        <v>1.9725760613403073E-268</v>
      </c>
      <c r="Q2">
        <v>1970</v>
      </c>
      <c r="R2" s="1">
        <v>1E-3</v>
      </c>
      <c r="S2">
        <f t="array" ref="S2:T6">LOGEST(R2:R8,Q2:Q8,TRUE, TRUE)</f>
        <v>1.3469977710479155</v>
      </c>
      <c r="T2">
        <v>1.5217824367812918E-258</v>
      </c>
      <c r="U2">
        <v>1970</v>
      </c>
      <c r="V2" s="1">
        <v>1E-3</v>
      </c>
      <c r="W2">
        <f t="array" ref="W2:X6">LOGEST(V2:V8,U2:U8,TRUE, TRUE)</f>
        <v>1.3500311250900163</v>
      </c>
      <c r="X2">
        <v>1.8715213375942746E-260</v>
      </c>
      <c r="Y2">
        <v>1970</v>
      </c>
      <c r="Z2" s="1">
        <v>1E-3</v>
      </c>
      <c r="AA2">
        <f t="array" ref="AA2:AB6">LOGEST(Z2:Z8,Y2:Y8,TRUE, TRUE)</f>
        <v>1.3552540708100975</v>
      </c>
      <c r="AB2">
        <v>8.8264720879291528E-264</v>
      </c>
      <c r="AC2">
        <v>1970</v>
      </c>
      <c r="AD2" s="1">
        <v>1E-3</v>
      </c>
      <c r="AE2">
        <f t="array" ref="AE2:AF6">LOGEST(AD2:AD8,AC2:AC8,TRUE, TRUE)</f>
        <v>1.3507116454397432</v>
      </c>
      <c r="AF2">
        <v>6.5701231356403931E-261</v>
      </c>
      <c r="AG2">
        <v>1970</v>
      </c>
      <c r="AH2" s="1">
        <v>1E-3</v>
      </c>
      <c r="AI2">
        <f t="array" ref="AI2:AJ6">LOGEST(AH2:AH8,AG2:AG8,TRUE, TRUE)</f>
        <v>1.3487235771695567</v>
      </c>
      <c r="AJ2">
        <v>1.1991592552600703E-259</v>
      </c>
      <c r="AK2">
        <v>1970</v>
      </c>
      <c r="AL2" s="1">
        <v>1E-3</v>
      </c>
      <c r="AM2">
        <f t="array" ref="AM2:AN6">LOGEST(AL2:AL8,AK2:AK8,TRUE, TRUE)</f>
        <v>1.3171758933161672</v>
      </c>
      <c r="AN2">
        <v>2.8292161686961364E-239</v>
      </c>
    </row>
    <row r="3" spans="1:40" x14ac:dyDescent="0.25">
      <c r="B3">
        <v>0.30924806089884327</v>
      </c>
      <c r="C3" s="9">
        <v>0.96511196083480699</v>
      </c>
      <c r="D3">
        <v>138.31559238182635</v>
      </c>
      <c r="E3">
        <v>1980</v>
      </c>
      <c r="F3" s="1">
        <v>0.04</v>
      </c>
      <c r="G3">
        <v>2.3935723500267375E-2</v>
      </c>
      <c r="H3">
        <v>47.683667230510459</v>
      </c>
      <c r="I3">
        <v>1990</v>
      </c>
      <c r="J3" s="1">
        <v>0.4</v>
      </c>
      <c r="K3">
        <v>4.0775317199358459E-2</v>
      </c>
      <c r="L3">
        <v>81.358979270432229</v>
      </c>
      <c r="M3">
        <v>1990</v>
      </c>
      <c r="N3" s="1">
        <v>0.4</v>
      </c>
      <c r="O3">
        <v>2.6294893403664633E-2</v>
      </c>
      <c r="P3">
        <v>52.428998477153129</v>
      </c>
      <c r="Q3">
        <v>1980</v>
      </c>
      <c r="R3" s="1">
        <v>0.04</v>
      </c>
      <c r="S3">
        <v>2.6284008450212382E-2</v>
      </c>
      <c r="T3">
        <v>52.369900529648149</v>
      </c>
      <c r="U3">
        <v>1980</v>
      </c>
      <c r="V3" s="1">
        <v>0.04</v>
      </c>
      <c r="W3">
        <v>2.4531874332970525E-2</v>
      </c>
      <c r="X3">
        <v>48.861312810332215</v>
      </c>
      <c r="Y3">
        <v>1980</v>
      </c>
      <c r="Z3" s="1">
        <v>0.04</v>
      </c>
      <c r="AA3">
        <v>2.3310086706323913E-2</v>
      </c>
      <c r="AB3">
        <v>46.41780473844095</v>
      </c>
      <c r="AC3">
        <v>1980</v>
      </c>
      <c r="AD3" s="1">
        <v>0.04</v>
      </c>
      <c r="AE3">
        <v>2.6537063183099854E-2</v>
      </c>
      <c r="AF3">
        <v>52.839937579084364</v>
      </c>
      <c r="AG3">
        <v>1980</v>
      </c>
      <c r="AH3" s="1">
        <v>0.04</v>
      </c>
      <c r="AI3">
        <v>2.7504067815843074E-2</v>
      </c>
      <c r="AJ3">
        <v>54.757519355364785</v>
      </c>
      <c r="AK3">
        <v>1980</v>
      </c>
      <c r="AL3" s="1">
        <v>0.04</v>
      </c>
      <c r="AM3">
        <v>1.5191355568055712E-2</v>
      </c>
      <c r="AN3">
        <v>30.237738676895219</v>
      </c>
    </row>
    <row r="4" spans="1:40" ht="15.75" thickBot="1" x14ac:dyDescent="0.3">
      <c r="B4">
        <v>0.29787824267401114</v>
      </c>
      <c r="C4" s="9">
        <v>0.96252948380430825</v>
      </c>
      <c r="D4">
        <v>128.43824712441207</v>
      </c>
      <c r="E4">
        <v>1990</v>
      </c>
      <c r="F4" s="1">
        <v>0.4</v>
      </c>
      <c r="G4">
        <v>0.96272948737666242</v>
      </c>
      <c r="H4">
        <v>0.73808822000438101</v>
      </c>
      <c r="I4">
        <v>1995</v>
      </c>
      <c r="J4" s="1">
        <v>1</v>
      </c>
      <c r="K4">
        <v>0.91187431436230526</v>
      </c>
      <c r="L4">
        <v>0.80672145927829719</v>
      </c>
      <c r="M4">
        <v>1995</v>
      </c>
      <c r="N4" s="1">
        <v>1</v>
      </c>
      <c r="O4">
        <v>0.96511196083480699</v>
      </c>
      <c r="P4">
        <v>0.735720189117271</v>
      </c>
      <c r="Q4">
        <v>1995</v>
      </c>
      <c r="R4" s="1">
        <v>1</v>
      </c>
      <c r="S4">
        <v>0.96252948380430825</v>
      </c>
      <c r="T4">
        <v>0.8082981277611917</v>
      </c>
      <c r="U4">
        <v>1990</v>
      </c>
      <c r="V4" s="1">
        <v>0.4</v>
      </c>
      <c r="W4">
        <v>0.96767424765747734</v>
      </c>
      <c r="X4">
        <v>0.75270433733706932</v>
      </c>
      <c r="Y4">
        <v>1990</v>
      </c>
      <c r="Z4" s="1">
        <v>0.4</v>
      </c>
      <c r="AA4">
        <v>0.97144000083589466</v>
      </c>
      <c r="AB4">
        <v>0.70372861120457531</v>
      </c>
      <c r="AC4">
        <v>1990</v>
      </c>
      <c r="AD4" s="1">
        <v>0.4</v>
      </c>
      <c r="AE4">
        <v>0.96250199954114524</v>
      </c>
      <c r="AF4">
        <v>0.79472064320253077</v>
      </c>
      <c r="AG4">
        <v>1990</v>
      </c>
      <c r="AH4" s="1">
        <v>0.4</v>
      </c>
      <c r="AI4">
        <v>0.95945069577602393</v>
      </c>
      <c r="AJ4">
        <v>0.80697944706681635</v>
      </c>
      <c r="AK4">
        <v>1990</v>
      </c>
      <c r="AL4" s="1">
        <v>0.4</v>
      </c>
      <c r="AM4">
        <v>0.98502391644693721</v>
      </c>
      <c r="AN4">
        <v>0.42690527987982435</v>
      </c>
    </row>
    <row r="5" spans="1:40" ht="17.25" thickTop="1" thickBot="1" x14ac:dyDescent="0.3">
      <c r="B5">
        <v>0.30012764780679563</v>
      </c>
      <c r="C5" s="9">
        <v>0.96767424765747734</v>
      </c>
      <c r="D5">
        <v>149.67544102361961</v>
      </c>
      <c r="E5">
        <v>1995</v>
      </c>
      <c r="F5" s="1">
        <v>1</v>
      </c>
      <c r="G5">
        <v>154.98517508028564</v>
      </c>
      <c r="H5">
        <v>6</v>
      </c>
      <c r="I5">
        <v>1998</v>
      </c>
      <c r="J5" s="1">
        <v>2</v>
      </c>
      <c r="K5" s="6">
        <v>51.737147221255888</v>
      </c>
      <c r="L5">
        <v>5</v>
      </c>
      <c r="M5">
        <v>1998</v>
      </c>
      <c r="N5" s="1">
        <v>2</v>
      </c>
      <c r="O5" s="6">
        <v>138.31559238182635</v>
      </c>
      <c r="P5">
        <v>5</v>
      </c>
      <c r="Q5">
        <v>1998</v>
      </c>
      <c r="R5" s="1">
        <v>2</v>
      </c>
      <c r="S5" s="6">
        <v>128.43824712441207</v>
      </c>
      <c r="T5">
        <v>5</v>
      </c>
      <c r="U5">
        <v>1998</v>
      </c>
      <c r="V5" s="1">
        <v>2</v>
      </c>
      <c r="W5" s="6">
        <v>149.67544102361961</v>
      </c>
      <c r="X5">
        <v>5</v>
      </c>
      <c r="Y5">
        <v>1995</v>
      </c>
      <c r="Z5" s="1">
        <v>1</v>
      </c>
      <c r="AA5" s="6">
        <v>170.07003313515762</v>
      </c>
      <c r="AB5">
        <v>5</v>
      </c>
      <c r="AC5">
        <v>1995</v>
      </c>
      <c r="AD5" s="1">
        <v>1</v>
      </c>
      <c r="AE5" s="6">
        <v>128.34044319206586</v>
      </c>
      <c r="AF5">
        <v>5</v>
      </c>
      <c r="AG5">
        <v>1995</v>
      </c>
      <c r="AH5" s="1">
        <v>1</v>
      </c>
      <c r="AI5" s="6">
        <v>118.30667802293847</v>
      </c>
      <c r="AJ5">
        <v>5</v>
      </c>
      <c r="AK5">
        <v>1995</v>
      </c>
      <c r="AL5" s="1">
        <v>1</v>
      </c>
      <c r="AM5" s="6">
        <v>328.86565868734141</v>
      </c>
      <c r="AN5">
        <v>5</v>
      </c>
    </row>
    <row r="6" spans="1:40" ht="15.75" thickTop="1" x14ac:dyDescent="0.25">
      <c r="B6">
        <v>0.30398894288749978</v>
      </c>
      <c r="C6" s="9">
        <v>0.97144000083589466</v>
      </c>
      <c r="D6">
        <v>170.07003313515762</v>
      </c>
      <c r="E6">
        <v>1998</v>
      </c>
      <c r="F6" s="1">
        <v>2</v>
      </c>
      <c r="G6">
        <v>84.431927944850003</v>
      </c>
      <c r="H6">
        <v>3.2686453230554129</v>
      </c>
      <c r="I6">
        <v>1999</v>
      </c>
      <c r="J6" s="1">
        <v>4.5</v>
      </c>
      <c r="K6">
        <v>33.670510208364881</v>
      </c>
      <c r="L6">
        <v>3.2539975643005263</v>
      </c>
      <c r="M6">
        <v>1999</v>
      </c>
      <c r="N6" s="1">
        <v>4.5</v>
      </c>
      <c r="O6">
        <v>74.868044309989472</v>
      </c>
      <c r="P6">
        <v>2.7064209833737651</v>
      </c>
      <c r="Q6">
        <v>1999</v>
      </c>
      <c r="R6" s="1">
        <v>4.5</v>
      </c>
      <c r="S6">
        <v>83.914597453663973</v>
      </c>
      <c r="T6">
        <v>3.2667293167112388</v>
      </c>
      <c r="U6">
        <v>1999</v>
      </c>
      <c r="V6" s="1">
        <v>4.5</v>
      </c>
      <c r="W6">
        <v>84.800689543611924</v>
      </c>
      <c r="X6">
        <v>2.8328190972301832</v>
      </c>
      <c r="Y6">
        <v>1999</v>
      </c>
      <c r="Z6" s="1">
        <v>4.5</v>
      </c>
      <c r="AA6">
        <v>84.224455685477679</v>
      </c>
      <c r="AB6">
        <v>2.4761697911396019</v>
      </c>
      <c r="AC6">
        <v>1998</v>
      </c>
      <c r="AD6" s="1">
        <v>2</v>
      </c>
      <c r="AE6">
        <v>81.057372711620374</v>
      </c>
      <c r="AF6">
        <v>3.1579045036612206</v>
      </c>
      <c r="AG6">
        <v>1998</v>
      </c>
      <c r="AH6" s="1">
        <v>2</v>
      </c>
      <c r="AI6">
        <v>77.04318128524892</v>
      </c>
      <c r="AJ6">
        <v>3.2560791399413236</v>
      </c>
      <c r="AK6">
        <v>1998</v>
      </c>
      <c r="AL6" s="1">
        <v>2</v>
      </c>
      <c r="AM6">
        <v>59.935147367069973</v>
      </c>
      <c r="AN6">
        <v>0.91124058994635582</v>
      </c>
    </row>
    <row r="7" spans="1:40" x14ac:dyDescent="0.25">
      <c r="B7">
        <v>0.30063159832852254</v>
      </c>
      <c r="C7" s="9">
        <v>0.96250199954114524</v>
      </c>
      <c r="D7">
        <v>128.34044319206586</v>
      </c>
      <c r="E7">
        <v>1999</v>
      </c>
      <c r="F7" s="1">
        <v>4.5</v>
      </c>
      <c r="G7" t="s">
        <v>18</v>
      </c>
      <c r="H7">
        <f>TINV(0.0455,H5)</f>
        <v>2.5165283481216276</v>
      </c>
      <c r="I7">
        <v>2001</v>
      </c>
      <c r="J7" s="1">
        <v>10</v>
      </c>
      <c r="K7" t="s">
        <v>18</v>
      </c>
      <c r="L7">
        <f>TINV(0.0455,L5)</f>
        <v>2.6486542542831191</v>
      </c>
      <c r="M7">
        <v>2001</v>
      </c>
      <c r="N7" s="1">
        <v>10</v>
      </c>
      <c r="O7" t="s">
        <v>18</v>
      </c>
      <c r="P7">
        <f>TINV(0.0455,P5)</f>
        <v>2.6486542542831191</v>
      </c>
      <c r="Q7">
        <v>2001</v>
      </c>
      <c r="R7" s="1">
        <v>10</v>
      </c>
      <c r="S7" t="s">
        <v>18</v>
      </c>
      <c r="T7">
        <f>TINV(0.0455,T5)</f>
        <v>2.6486542542831191</v>
      </c>
      <c r="U7">
        <v>2001</v>
      </c>
      <c r="V7" s="1">
        <v>10</v>
      </c>
      <c r="W7" t="s">
        <v>18</v>
      </c>
      <c r="X7">
        <f>TINV(0.0455,X5)</f>
        <v>2.6486542542831191</v>
      </c>
      <c r="Y7">
        <v>2001</v>
      </c>
      <c r="Z7" s="1">
        <v>10</v>
      </c>
      <c r="AA7" t="s">
        <v>18</v>
      </c>
      <c r="AB7">
        <f>TINV(0.0455,AB5)</f>
        <v>2.6486542542831191</v>
      </c>
      <c r="AC7">
        <v>2001</v>
      </c>
      <c r="AD7" s="1">
        <v>10</v>
      </c>
      <c r="AE7" t="s">
        <v>18</v>
      </c>
      <c r="AF7">
        <f>TINV(0.0455,AF5)</f>
        <v>2.6486542542831191</v>
      </c>
      <c r="AG7">
        <v>1999</v>
      </c>
      <c r="AH7" s="1">
        <v>4.5</v>
      </c>
      <c r="AI7" t="s">
        <v>18</v>
      </c>
      <c r="AJ7">
        <f>TINV(0.0455,AJ5)</f>
        <v>2.6486542542831191</v>
      </c>
      <c r="AK7">
        <v>1999</v>
      </c>
      <c r="AL7" s="1">
        <v>4.5</v>
      </c>
    </row>
    <row r="8" spans="1:40" x14ac:dyDescent="0.25">
      <c r="B8">
        <v>0.29915864679186349</v>
      </c>
      <c r="C8" s="9">
        <v>0.95945069577602393</v>
      </c>
      <c r="D8">
        <v>118.30667802293847</v>
      </c>
      <c r="E8">
        <v>2001</v>
      </c>
      <c r="F8" s="1">
        <v>10</v>
      </c>
      <c r="G8" t="s">
        <v>19</v>
      </c>
      <c r="H8">
        <f>H7*G3</f>
        <v>6.023492672122388E-2</v>
      </c>
      <c r="I8">
        <v>2004</v>
      </c>
      <c r="J8" s="1">
        <v>100</v>
      </c>
      <c r="K8" t="s">
        <v>19</v>
      </c>
      <c r="L8">
        <f>L7*K3</f>
        <v>0.10799971736982442</v>
      </c>
      <c r="M8">
        <v>2004</v>
      </c>
      <c r="N8" s="1">
        <v>100</v>
      </c>
      <c r="O8" t="s">
        <v>19</v>
      </c>
      <c r="P8">
        <f>P7*O3</f>
        <v>6.9646081279537461E-2</v>
      </c>
      <c r="Q8">
        <v>2004</v>
      </c>
      <c r="R8" s="1">
        <v>100</v>
      </c>
      <c r="S8" t="s">
        <v>19</v>
      </c>
      <c r="T8">
        <f>T7*S3</f>
        <v>6.9617250801268474E-2</v>
      </c>
      <c r="U8">
        <v>2004</v>
      </c>
      <c r="V8" s="1">
        <v>100</v>
      </c>
      <c r="W8" t="s">
        <v>19</v>
      </c>
      <c r="X8">
        <f>X7*W3</f>
        <v>6.4976453317561231E-2</v>
      </c>
      <c r="Y8">
        <v>2004</v>
      </c>
      <c r="Z8" s="1">
        <v>100</v>
      </c>
      <c r="AA8" t="s">
        <v>19</v>
      </c>
      <c r="AB8">
        <f>AB7*AA3</f>
        <v>6.1740360322413208E-2</v>
      </c>
      <c r="AC8">
        <v>2004</v>
      </c>
      <c r="AD8" s="1">
        <v>100</v>
      </c>
      <c r="AE8" t="s">
        <v>19</v>
      </c>
      <c r="AF8">
        <f>AF7*AE3</f>
        <v>7.0287505296097355E-2</v>
      </c>
      <c r="AG8">
        <v>2004</v>
      </c>
      <c r="AH8" s="1">
        <v>100</v>
      </c>
      <c r="AI8" t="s">
        <v>19</v>
      </c>
      <c r="AJ8">
        <f>AJ7*AI3</f>
        <v>7.2848766230524178E-2</v>
      </c>
      <c r="AK8">
        <v>2001</v>
      </c>
      <c r="AL8" s="1">
        <v>10</v>
      </c>
    </row>
    <row r="9" spans="1:40" x14ac:dyDescent="0.25">
      <c r="B9">
        <v>0.27548996989205121</v>
      </c>
      <c r="C9" s="9">
        <v>0.98502391644693721</v>
      </c>
      <c r="D9">
        <v>328.86565868734141</v>
      </c>
      <c r="E9">
        <v>2004</v>
      </c>
      <c r="F9" s="1">
        <v>100</v>
      </c>
      <c r="G9" t="s">
        <v>20</v>
      </c>
      <c r="H9">
        <f>G2+H8</f>
        <v>1.4073739519585693</v>
      </c>
      <c r="K9" t="s">
        <v>20</v>
      </c>
      <c r="L9">
        <f>K2+L8</f>
        <v>1.4488324984264804</v>
      </c>
      <c r="O9" t="s">
        <v>20</v>
      </c>
      <c r="P9">
        <f>O2+P8</f>
        <v>1.4320463681090481</v>
      </c>
      <c r="S9" t="s">
        <v>20</v>
      </c>
      <c r="T9">
        <f>S2+T8</f>
        <v>1.416615021849184</v>
      </c>
      <c r="W9" t="s">
        <v>20</v>
      </c>
      <c r="X9">
        <f>W2+X8</f>
        <v>1.4150075784075775</v>
      </c>
      <c r="AA9" t="s">
        <v>20</v>
      </c>
      <c r="AB9">
        <f>AA2+AB8</f>
        <v>1.4169944311325107</v>
      </c>
      <c r="AE9" t="s">
        <v>20</v>
      </c>
      <c r="AF9">
        <f>AE2+AF8</f>
        <v>1.4209991507358406</v>
      </c>
      <c r="AI9" t="s">
        <v>20</v>
      </c>
      <c r="AJ9">
        <f>AI2+AJ8</f>
        <v>1.4215723434000809</v>
      </c>
    </row>
    <row r="10" spans="1:40" x14ac:dyDescent="0.25">
      <c r="A10" t="s">
        <v>37</v>
      </c>
      <c r="B10" s="2">
        <f>AVERAGE(B2:B9)</f>
        <v>0.29747675107564631</v>
      </c>
      <c r="C10" s="2">
        <f>AVERAGE(C2:C9)</f>
        <v>0.96070082740736229</v>
      </c>
      <c r="D10" s="2">
        <f>AVERAGE(D2:D9)</f>
        <v>151.71865509857716</v>
      </c>
      <c r="E10" s="2">
        <f>AVERAGE(E2:E9)</f>
        <v>1992.125</v>
      </c>
      <c r="F10" s="2">
        <f>AVERAGE(F2:F9)</f>
        <v>14.742625</v>
      </c>
      <c r="G10" t="s">
        <v>21</v>
      </c>
      <c r="H10">
        <f>G2-H8</f>
        <v>1.2869040985161215</v>
      </c>
      <c r="K10" t="s">
        <v>21</v>
      </c>
      <c r="L10">
        <f>K2-L8</f>
        <v>1.2328330636868317</v>
      </c>
      <c r="O10" t="s">
        <v>21</v>
      </c>
      <c r="P10">
        <f>O2-P8</f>
        <v>1.2927542055499732</v>
      </c>
      <c r="S10" t="s">
        <v>21</v>
      </c>
      <c r="T10">
        <f>S2-T8</f>
        <v>1.2773805202466471</v>
      </c>
      <c r="W10" t="s">
        <v>21</v>
      </c>
      <c r="X10">
        <f>W2-X8</f>
        <v>1.2850546717724551</v>
      </c>
      <c r="AA10" t="s">
        <v>21</v>
      </c>
      <c r="AB10">
        <f>AA2-AB8</f>
        <v>1.2935137104876844</v>
      </c>
      <c r="AE10" t="s">
        <v>21</v>
      </c>
      <c r="AF10">
        <f>AE2-AF8</f>
        <v>1.2804241401436458</v>
      </c>
      <c r="AI10" t="s">
        <v>21</v>
      </c>
      <c r="AJ10">
        <f>AI2-AJ8</f>
        <v>1.2758748109390325</v>
      </c>
    </row>
    <row r="11" spans="1:40" x14ac:dyDescent="0.25">
      <c r="A11" t="s">
        <v>38</v>
      </c>
      <c r="B11" s="2">
        <f>STDEV(B2:B9)</f>
        <v>1.0013437844137576E-2</v>
      </c>
      <c r="C11" s="2">
        <f>STDEV(C2:C9)</f>
        <v>2.1271068899742084E-2</v>
      </c>
      <c r="D11" s="2">
        <f>STDEV(D2:D9)</f>
        <v>79.375087030035147</v>
      </c>
      <c r="E11" s="2">
        <f>STDEV(E2:E9)</f>
        <v>11.655011184648675</v>
      </c>
      <c r="F11" s="2">
        <f>STDEV(F2:F9)</f>
        <v>34.613481407177176</v>
      </c>
      <c r="G11" t="s">
        <v>22</v>
      </c>
      <c r="H11" s="10">
        <f>LN(G2)</f>
        <v>0.29798310311744081</v>
      </c>
      <c r="K11" t="s">
        <v>22</v>
      </c>
      <c r="L11" s="10">
        <f>LN(K2)</f>
        <v>0.2932908993255835</v>
      </c>
      <c r="O11" t="s">
        <v>22</v>
      </c>
      <c r="P11" s="10">
        <f>LN(O2)</f>
        <v>0.30924806089884327</v>
      </c>
      <c r="S11" t="s">
        <v>22</v>
      </c>
      <c r="T11" s="10">
        <f>LN(S2)</f>
        <v>0.29787824267401114</v>
      </c>
      <c r="W11" t="s">
        <v>22</v>
      </c>
      <c r="X11" s="10">
        <f>LN(W2)</f>
        <v>0.30012764780679563</v>
      </c>
      <c r="AA11" t="s">
        <v>22</v>
      </c>
      <c r="AB11" s="10">
        <f>LN(AA2)</f>
        <v>0.30398894288749978</v>
      </c>
      <c r="AE11" t="s">
        <v>22</v>
      </c>
      <c r="AF11" s="10">
        <f>LN(AE2)</f>
        <v>0.30063159832852254</v>
      </c>
      <c r="AI11" t="s">
        <v>22</v>
      </c>
      <c r="AJ11" s="10">
        <f>LN(AI2)</f>
        <v>0.29915864679186349</v>
      </c>
    </row>
    <row r="12" spans="1:40" x14ac:dyDescent="0.25">
      <c r="A12" t="s">
        <v>39</v>
      </c>
      <c r="B12" s="2">
        <f>MIN(B2:B9)</f>
        <v>0.27548996989205121</v>
      </c>
      <c r="C12" s="2">
        <f>MIN(C2:C9)</f>
        <v>0.91187431436230526</v>
      </c>
      <c r="D12" s="2">
        <f>MIN(D2:D9)</f>
        <v>51.737147221255888</v>
      </c>
      <c r="E12" s="2">
        <f>MIN(E2:E9)</f>
        <v>1970</v>
      </c>
      <c r="F12" s="2">
        <f>MIN(F2:F9)</f>
        <v>1E-3</v>
      </c>
      <c r="G12" t="s">
        <v>23</v>
      </c>
      <c r="H12" s="10">
        <f>LN(H9)</f>
        <v>0.34172552246271654</v>
      </c>
      <c r="K12" t="s">
        <v>23</v>
      </c>
      <c r="L12" s="10">
        <f>LN(L9)</f>
        <v>0.370758058607218</v>
      </c>
      <c r="O12" t="s">
        <v>23</v>
      </c>
      <c r="P12" s="10">
        <f>LN(P9)</f>
        <v>0.35910444797865315</v>
      </c>
      <c r="S12" t="s">
        <v>23</v>
      </c>
      <c r="T12" s="10">
        <f>LN(T9)</f>
        <v>0.34827023843842819</v>
      </c>
      <c r="W12" t="s">
        <v>23</v>
      </c>
      <c r="X12" s="10">
        <f>LN(X9)</f>
        <v>0.34713488684593136</v>
      </c>
      <c r="AA12" t="s">
        <v>23</v>
      </c>
      <c r="AB12" s="10">
        <f>LN(AB9)</f>
        <v>0.34853803066024958</v>
      </c>
      <c r="AE12" t="s">
        <v>23</v>
      </c>
      <c r="AF12" s="10">
        <f>LN(AF9)</f>
        <v>0.35136025146231531</v>
      </c>
      <c r="AI12" t="s">
        <v>23</v>
      </c>
      <c r="AJ12" s="10">
        <f>LN(AJ9)</f>
        <v>0.35176354311087482</v>
      </c>
    </row>
    <row r="13" spans="1:40" x14ac:dyDescent="0.25">
      <c r="A13" t="s">
        <v>40</v>
      </c>
      <c r="B13" s="2">
        <f>MAX(B2:B9)</f>
        <v>0.30924806089884327</v>
      </c>
      <c r="C13" s="2">
        <f>MAX(C2:C9)</f>
        <v>0.98502391644693721</v>
      </c>
      <c r="D13" s="2">
        <f>MAX(D2:D9)</f>
        <v>328.86565868734141</v>
      </c>
      <c r="E13" s="2">
        <f>MAX(E2:E9)</f>
        <v>2004</v>
      </c>
      <c r="F13" s="2">
        <f>MAX(F2:F9)</f>
        <v>100</v>
      </c>
      <c r="G13" t="s">
        <v>24</v>
      </c>
      <c r="H13" s="10">
        <f>LN(H10)</f>
        <v>0.25223941031008068</v>
      </c>
      <c r="K13" t="s">
        <v>24</v>
      </c>
      <c r="L13" s="10">
        <f>LN(L10)</f>
        <v>0.20931482465668236</v>
      </c>
      <c r="O13" t="s">
        <v>24</v>
      </c>
      <c r="P13" s="10">
        <f>LN(P10)</f>
        <v>0.25677498547008437</v>
      </c>
      <c r="S13" t="s">
        <v>24</v>
      </c>
      <c r="T13" s="10">
        <f>LN(T10)</f>
        <v>0.24481151249615568</v>
      </c>
      <c r="W13" t="s">
        <v>24</v>
      </c>
      <c r="X13" s="10">
        <f>LN(X10)</f>
        <v>0.2508012635685466</v>
      </c>
      <c r="AA13" t="s">
        <v>24</v>
      </c>
      <c r="AB13" s="10">
        <f>LN(AB10)</f>
        <v>0.25736232211439325</v>
      </c>
      <c r="AE13" t="s">
        <v>24</v>
      </c>
      <c r="AF13" s="10">
        <f>LN(AF10)</f>
        <v>0.24719138253131884</v>
      </c>
      <c r="AI13" t="s">
        <v>24</v>
      </c>
      <c r="AJ13" s="10">
        <f>LN(AJ10)</f>
        <v>0.24363206956009584</v>
      </c>
    </row>
    <row r="14" spans="1:40" x14ac:dyDescent="0.25">
      <c r="A14" t="s">
        <v>41</v>
      </c>
      <c r="B14" s="2">
        <f>ABS(B13-B12)</f>
        <v>3.3758091006792057E-2</v>
      </c>
      <c r="C14" s="2">
        <f>ABS(C13-C12)</f>
        <v>7.3149602084631948E-2</v>
      </c>
      <c r="D14" s="2">
        <f>ABS(D13-D12)</f>
        <v>277.12851146608551</v>
      </c>
      <c r="E14" s="2">
        <f>ABS(E13-E12)</f>
        <v>34</v>
      </c>
      <c r="F14" s="2">
        <f>ABS(F13-F12)</f>
        <v>99.998999999999995</v>
      </c>
      <c r="G14" t="s">
        <v>25</v>
      </c>
      <c r="H14" s="10">
        <f>H12-H11</f>
        <v>4.3742419345275729E-2</v>
      </c>
      <c r="K14" t="s">
        <v>25</v>
      </c>
      <c r="L14" s="10">
        <f>L12-L11</f>
        <v>7.7467159281634501E-2</v>
      </c>
      <c r="O14" t="s">
        <v>25</v>
      </c>
      <c r="P14" s="10">
        <f>P12-P11</f>
        <v>4.9856387079809883E-2</v>
      </c>
      <c r="S14" t="s">
        <v>25</v>
      </c>
      <c r="T14" s="10">
        <f>T12-T11</f>
        <v>5.0391995764417052E-2</v>
      </c>
      <c r="W14" t="s">
        <v>25</v>
      </c>
      <c r="X14" s="10">
        <f>X12-X11</f>
        <v>4.7007239039135729E-2</v>
      </c>
      <c r="AA14" t="s">
        <v>25</v>
      </c>
      <c r="AB14" s="10">
        <f>AB12-AB11</f>
        <v>4.4549087772749796E-2</v>
      </c>
      <c r="AE14" t="s">
        <v>25</v>
      </c>
      <c r="AF14" s="10">
        <f>AF12-AF11</f>
        <v>5.0728653133792767E-2</v>
      </c>
      <c r="AI14" t="s">
        <v>25</v>
      </c>
      <c r="AJ14" s="10">
        <f>AJ12-AJ11</f>
        <v>5.2604896319011329E-2</v>
      </c>
    </row>
    <row r="15" spans="1:40" x14ac:dyDescent="0.25">
      <c r="A15" t="s">
        <v>42</v>
      </c>
      <c r="B15" s="2">
        <f>COUNT(B2:B9)</f>
        <v>8</v>
      </c>
      <c r="G15" t="s">
        <v>26</v>
      </c>
      <c r="H15" s="10">
        <f>H11-H13</f>
        <v>4.5743692807360126E-2</v>
      </c>
      <c r="K15" t="s">
        <v>26</v>
      </c>
      <c r="L15" s="10">
        <f>L11-L13</f>
        <v>8.3976074668901141E-2</v>
      </c>
      <c r="O15" t="s">
        <v>26</v>
      </c>
      <c r="P15" s="10">
        <f>P11-P13</f>
        <v>5.2473075428758897E-2</v>
      </c>
      <c r="S15" t="s">
        <v>26</v>
      </c>
      <c r="T15" s="10">
        <f>T11-T13</f>
        <v>5.3066730177855459E-2</v>
      </c>
      <c r="W15" t="s">
        <v>26</v>
      </c>
      <c r="X15" s="10">
        <f>X11-X13</f>
        <v>4.9326384238249033E-2</v>
      </c>
      <c r="AA15" t="s">
        <v>26</v>
      </c>
      <c r="AB15" s="10">
        <f>AB11-AB13</f>
        <v>4.6626620773106531E-2</v>
      </c>
      <c r="AE15" t="s">
        <v>26</v>
      </c>
      <c r="AF15" s="10">
        <f>AF11-AF13</f>
        <v>5.3440215797203705E-2</v>
      </c>
      <c r="AI15" t="s">
        <v>26</v>
      </c>
      <c r="AJ15" s="10">
        <f>AJ11-AJ13</f>
        <v>5.5526577231767654E-2</v>
      </c>
    </row>
    <row r="16" spans="1:40" x14ac:dyDescent="0.25">
      <c r="G16" t="s">
        <v>27</v>
      </c>
      <c r="H16" s="11">
        <f>AVERAGE(H14:H15)</f>
        <v>4.4743056076317927E-2</v>
      </c>
      <c r="K16" t="s">
        <v>27</v>
      </c>
      <c r="L16" s="11">
        <f>AVERAGE(L14:L15)</f>
        <v>8.0721616975267821E-2</v>
      </c>
      <c r="O16" t="s">
        <v>27</v>
      </c>
      <c r="P16" s="11">
        <f>AVERAGE(P14:P15)</f>
        <v>5.116473125428439E-2</v>
      </c>
      <c r="S16" t="s">
        <v>27</v>
      </c>
      <c r="T16" s="11">
        <f>AVERAGE(T14:T15)</f>
        <v>5.1729362971136256E-2</v>
      </c>
      <c r="W16" t="s">
        <v>27</v>
      </c>
      <c r="X16" s="11">
        <f>AVERAGE(X14:X15)</f>
        <v>4.8166811638692381E-2</v>
      </c>
      <c r="AA16" t="s">
        <v>27</v>
      </c>
      <c r="AB16" s="11">
        <f>AVERAGE(AB14:AB15)</f>
        <v>4.5587854272928163E-2</v>
      </c>
      <c r="AE16" t="s">
        <v>27</v>
      </c>
      <c r="AF16" s="11">
        <f>AVERAGE(AF14:AF15)</f>
        <v>5.2084434465498236E-2</v>
      </c>
      <c r="AI16" t="s">
        <v>27</v>
      </c>
      <c r="AJ16" s="11">
        <f>AVERAGE(AJ14:AJ15)</f>
        <v>5.4065736775389492E-2</v>
      </c>
    </row>
    <row r="17" spans="7:36" x14ac:dyDescent="0.25">
      <c r="G17" t="s">
        <v>28</v>
      </c>
      <c r="H17">
        <f>TINV(0.3173,H5)</f>
        <v>1.0905949070768337</v>
      </c>
      <c r="K17" t="s">
        <v>28</v>
      </c>
      <c r="L17">
        <f>TINV(0.3173,L5)</f>
        <v>1.1105333938140243</v>
      </c>
      <c r="O17" t="s">
        <v>28</v>
      </c>
      <c r="P17">
        <f>TINV(0.3173,P5)</f>
        <v>1.1105333938140243</v>
      </c>
      <c r="S17" t="s">
        <v>28</v>
      </c>
      <c r="T17">
        <f>TINV(0.3173,T5)</f>
        <v>1.1105333938140243</v>
      </c>
      <c r="W17" t="s">
        <v>28</v>
      </c>
      <c r="X17">
        <f>TINV(0.3173,X5)</f>
        <v>1.1105333938140243</v>
      </c>
      <c r="AA17" t="s">
        <v>28</v>
      </c>
      <c r="AB17">
        <f>TINV(0.3173,AB5)</f>
        <v>1.1105333938140243</v>
      </c>
      <c r="AE17" t="s">
        <v>28</v>
      </c>
      <c r="AF17">
        <f>TINV(0.3173,AF5)</f>
        <v>1.1105333938140243</v>
      </c>
      <c r="AI17" t="s">
        <v>28</v>
      </c>
      <c r="AJ17">
        <f>TINV(0.3173,AJ5)</f>
        <v>1.1105333938140243</v>
      </c>
    </row>
    <row r="18" spans="7:36" x14ac:dyDescent="0.25">
      <c r="G18" t="s">
        <v>29</v>
      </c>
      <c r="H18">
        <f>H17*G3</f>
        <v>2.6104178146590884E-2</v>
      </c>
      <c r="K18" t="s">
        <v>29</v>
      </c>
      <c r="L18">
        <f>L17*K3</f>
        <v>4.5282351393246906E-2</v>
      </c>
      <c r="O18" t="s">
        <v>29</v>
      </c>
      <c r="P18">
        <f>P17*O3</f>
        <v>2.9201357211549685E-2</v>
      </c>
      <c r="S18" t="s">
        <v>29</v>
      </c>
      <c r="T18">
        <f>T17*S3</f>
        <v>2.9189269107250851E-2</v>
      </c>
      <c r="W18" t="s">
        <v>29</v>
      </c>
      <c r="X18">
        <f>X17*W3</f>
        <v>2.7243465659612911E-2</v>
      </c>
      <c r="AA18" t="s">
        <v>29</v>
      </c>
      <c r="AB18">
        <f>AB17*AA3</f>
        <v>2.5886629700073067E-2</v>
      </c>
      <c r="AE18" t="s">
        <v>29</v>
      </c>
      <c r="AF18">
        <f>AF17*AE3</f>
        <v>2.9470294838585074E-2</v>
      </c>
      <c r="AI18" t="s">
        <v>29</v>
      </c>
      <c r="AJ18">
        <f>AJ17*AI3</f>
        <v>3.0544185775219286E-2</v>
      </c>
    </row>
    <row r="19" spans="7:36" x14ac:dyDescent="0.25">
      <c r="G19" t="s">
        <v>30</v>
      </c>
      <c r="H19">
        <f>G2+H18</f>
        <v>1.3732432033839364</v>
      </c>
      <c r="K19" t="s">
        <v>30</v>
      </c>
      <c r="L19">
        <f>K2+L18</f>
        <v>1.386115132449903</v>
      </c>
      <c r="O19" t="s">
        <v>30</v>
      </c>
      <c r="P19">
        <f>O2+P18</f>
        <v>1.3916016440410603</v>
      </c>
      <c r="S19" t="s">
        <v>30</v>
      </c>
      <c r="T19">
        <f>S2+T18</f>
        <v>1.3761870401551664</v>
      </c>
      <c r="W19" t="s">
        <v>30</v>
      </c>
      <c r="X19">
        <f>W2+X18</f>
        <v>1.3772745907496293</v>
      </c>
      <c r="AA19" t="s">
        <v>30</v>
      </c>
      <c r="AB19">
        <f>AA2+AB18</f>
        <v>1.3811407005101706</v>
      </c>
      <c r="AE19" t="s">
        <v>30</v>
      </c>
      <c r="AF19">
        <f>AE2+AF18</f>
        <v>1.3801819402783282</v>
      </c>
      <c r="AI19" t="s">
        <v>30</v>
      </c>
      <c r="AJ19">
        <f>AI2+AJ18</f>
        <v>1.379267762944776</v>
      </c>
    </row>
    <row r="20" spans="7:36" x14ac:dyDescent="0.25">
      <c r="G20" t="s">
        <v>31</v>
      </c>
      <c r="H20">
        <f>G2-H18</f>
        <v>1.3210348470907545</v>
      </c>
      <c r="K20" t="s">
        <v>31</v>
      </c>
      <c r="L20">
        <f>K2-L18</f>
        <v>1.2955504296634091</v>
      </c>
      <c r="O20" t="s">
        <v>31</v>
      </c>
      <c r="P20">
        <f>O2-P18</f>
        <v>1.3331989296179609</v>
      </c>
      <c r="S20" t="s">
        <v>31</v>
      </c>
      <c r="T20">
        <f>S2-T18</f>
        <v>1.3178085019406647</v>
      </c>
      <c r="W20" t="s">
        <v>31</v>
      </c>
      <c r="X20">
        <f>W2-X18</f>
        <v>1.3227876594304033</v>
      </c>
      <c r="AA20" t="s">
        <v>31</v>
      </c>
      <c r="AB20">
        <f>AA2-AB18</f>
        <v>1.3293674411100245</v>
      </c>
      <c r="AE20" t="s">
        <v>31</v>
      </c>
      <c r="AF20">
        <f>AE2-AF18</f>
        <v>1.3212413506011582</v>
      </c>
      <c r="AI20" t="s">
        <v>31</v>
      </c>
      <c r="AJ20">
        <f>AI2-AJ18</f>
        <v>1.3181793913943374</v>
      </c>
    </row>
    <row r="21" spans="7:36" x14ac:dyDescent="0.25">
      <c r="G21" t="s">
        <v>22</v>
      </c>
      <c r="H21" s="10">
        <f>LN(G2)</f>
        <v>0.29798310311744081</v>
      </c>
      <c r="K21" t="s">
        <v>22</v>
      </c>
      <c r="L21" s="10">
        <f>LN(K2)</f>
        <v>0.2932908993255835</v>
      </c>
      <c r="O21" t="s">
        <v>22</v>
      </c>
      <c r="P21" s="10">
        <f>LN(O2)</f>
        <v>0.30924806089884327</v>
      </c>
      <c r="S21" t="s">
        <v>22</v>
      </c>
      <c r="T21" s="10">
        <f>LN(S2)</f>
        <v>0.29787824267401114</v>
      </c>
      <c r="W21" t="s">
        <v>22</v>
      </c>
      <c r="X21" s="10">
        <f>LN(W2)</f>
        <v>0.30012764780679563</v>
      </c>
      <c r="AA21" t="s">
        <v>22</v>
      </c>
      <c r="AB21" s="10">
        <f>LN(AA2)</f>
        <v>0.30398894288749978</v>
      </c>
      <c r="AE21" t="s">
        <v>22</v>
      </c>
      <c r="AF21" s="10">
        <f>LN(AE2)</f>
        <v>0.30063159832852254</v>
      </c>
      <c r="AI21" t="s">
        <v>22</v>
      </c>
      <c r="AJ21" s="10">
        <f>LN(AI2)</f>
        <v>0.29915864679186349</v>
      </c>
    </row>
    <row r="22" spans="7:36" x14ac:dyDescent="0.25">
      <c r="G22" t="s">
        <v>32</v>
      </c>
      <c r="H22" s="10">
        <f>LN(H19)</f>
        <v>0.31717524393574442</v>
      </c>
      <c r="K22" t="s">
        <v>32</v>
      </c>
      <c r="L22" s="10">
        <f>LN(L19)</f>
        <v>0.32650496546341734</v>
      </c>
      <c r="O22" t="s">
        <v>32</v>
      </c>
      <c r="P22" s="10">
        <f>LN(P19)</f>
        <v>0.33045534569841595</v>
      </c>
      <c r="S22" t="s">
        <v>32</v>
      </c>
      <c r="T22" s="10">
        <f>LN(T19)</f>
        <v>0.319316660618784</v>
      </c>
      <c r="W22" t="s">
        <v>32</v>
      </c>
      <c r="X22" s="10">
        <f>LN(X19)</f>
        <v>0.32010661217562514</v>
      </c>
      <c r="AA22" t="s">
        <v>32</v>
      </c>
      <c r="AB22" s="10">
        <f>LN(AB19)</f>
        <v>0.32290975230054964</v>
      </c>
      <c r="AE22" t="s">
        <v>32</v>
      </c>
      <c r="AF22" s="10">
        <f>LN(AF19)</f>
        <v>0.32221533126027857</v>
      </c>
      <c r="AI22" t="s">
        <v>32</v>
      </c>
      <c r="AJ22" s="10">
        <f>LN(AJ19)</f>
        <v>0.32155275178587905</v>
      </c>
    </row>
    <row r="23" spans="7:36" x14ac:dyDescent="0.25">
      <c r="G23" t="s">
        <v>33</v>
      </c>
      <c r="H23" s="10">
        <f>LN(H20)</f>
        <v>0.27841540451909907</v>
      </c>
      <c r="K23" t="s">
        <v>33</v>
      </c>
      <c r="L23" s="10">
        <f>LN(L20)</f>
        <v>0.25893564705777516</v>
      </c>
      <c r="O23" t="s">
        <v>33</v>
      </c>
      <c r="P23" s="10">
        <f>LN(P20)</f>
        <v>0.28758126458430927</v>
      </c>
      <c r="S23" t="s">
        <v>33</v>
      </c>
      <c r="T23" s="10">
        <f>LN(T20)</f>
        <v>0.27597013109360552</v>
      </c>
      <c r="W23" t="s">
        <v>33</v>
      </c>
      <c r="X23" s="10">
        <f>LN(X20)</f>
        <v>0.27974137295468088</v>
      </c>
      <c r="AA23" t="s">
        <v>33</v>
      </c>
      <c r="AB23" s="10">
        <f>LN(AB20)</f>
        <v>0.2847032209082625</v>
      </c>
      <c r="AE23" t="s">
        <v>33</v>
      </c>
      <c r="AF23" s="10">
        <f>LN(AF20)</f>
        <v>0.27857171180522194</v>
      </c>
      <c r="AI23" t="s">
        <v>33</v>
      </c>
      <c r="AJ23" s="10">
        <f>LN(AJ20)</f>
        <v>0.27625153561527116</v>
      </c>
    </row>
    <row r="24" spans="7:36" x14ac:dyDescent="0.25">
      <c r="G24" t="s">
        <v>34</v>
      </c>
      <c r="H24" s="10">
        <f>H22-H21</f>
        <v>1.9192140818303616E-2</v>
      </c>
      <c r="K24" t="s">
        <v>34</v>
      </c>
      <c r="L24" s="10">
        <f>L22-L21</f>
        <v>3.3214066137833842E-2</v>
      </c>
      <c r="O24" t="s">
        <v>34</v>
      </c>
      <c r="P24" s="10">
        <f>P22-P21</f>
        <v>2.1207284799572679E-2</v>
      </c>
      <c r="S24" t="s">
        <v>34</v>
      </c>
      <c r="T24" s="10">
        <f>T22-T21</f>
        <v>2.1438417944772858E-2</v>
      </c>
      <c r="W24" t="s">
        <v>34</v>
      </c>
      <c r="X24" s="10">
        <f>X22-X21</f>
        <v>1.997896436882951E-2</v>
      </c>
      <c r="AA24" t="s">
        <v>34</v>
      </c>
      <c r="AB24" s="10">
        <f>AB22-AB21</f>
        <v>1.8920809413049855E-2</v>
      </c>
      <c r="AE24" t="s">
        <v>34</v>
      </c>
      <c r="AF24" s="10">
        <f>AF22-AF21</f>
        <v>2.1583732931756028E-2</v>
      </c>
      <c r="AI24" t="s">
        <v>34</v>
      </c>
      <c r="AJ24" s="10">
        <f>AJ22-AJ21</f>
        <v>2.2394104994015562E-2</v>
      </c>
    </row>
    <row r="25" spans="7:36" x14ac:dyDescent="0.25">
      <c r="G25" t="s">
        <v>35</v>
      </c>
      <c r="H25" s="10">
        <f>H21-H23</f>
        <v>1.9567698598341732E-2</v>
      </c>
      <c r="K25" t="s">
        <v>35</v>
      </c>
      <c r="L25" s="10">
        <f>L21-L23</f>
        <v>3.4355252267808334E-2</v>
      </c>
      <c r="O25" t="s">
        <v>35</v>
      </c>
      <c r="P25" s="10">
        <f>P21-P23</f>
        <v>2.1666796314533998E-2</v>
      </c>
      <c r="S25" t="s">
        <v>35</v>
      </c>
      <c r="T25" s="10">
        <f>T21-T23</f>
        <v>2.190811158040562E-2</v>
      </c>
      <c r="W25" t="s">
        <v>35</v>
      </c>
      <c r="X25" s="10">
        <f>X21-X23</f>
        <v>2.038627485211475E-2</v>
      </c>
      <c r="AA25" t="s">
        <v>35</v>
      </c>
      <c r="AB25" s="10">
        <f>AB21-AB23</f>
        <v>1.928572197923728E-2</v>
      </c>
      <c r="AE25" t="s">
        <v>35</v>
      </c>
      <c r="AF25" s="10">
        <f>AF21-AF23</f>
        <v>2.2059886523300598E-2</v>
      </c>
      <c r="AI25" t="s">
        <v>35</v>
      </c>
      <c r="AJ25" s="10">
        <f>AJ21-AJ23</f>
        <v>2.2907111176592332E-2</v>
      </c>
    </row>
    <row r="26" spans="7:36" x14ac:dyDescent="0.25">
      <c r="G26" t="s">
        <v>36</v>
      </c>
      <c r="H26" s="11">
        <f>AVERAGE(H24:H25)</f>
        <v>1.9379919708322674E-2</v>
      </c>
      <c r="K26" t="s">
        <v>36</v>
      </c>
      <c r="L26" s="11">
        <f>AVERAGE(L24:L25)</f>
        <v>3.3784659202821088E-2</v>
      </c>
      <c r="O26" t="s">
        <v>36</v>
      </c>
      <c r="P26" s="11">
        <f>AVERAGE(P24:P25)</f>
        <v>2.1437040557053338E-2</v>
      </c>
      <c r="S26" t="s">
        <v>36</v>
      </c>
      <c r="T26" s="11">
        <f>AVERAGE(T24:T25)</f>
        <v>2.1673264762589239E-2</v>
      </c>
      <c r="W26" t="s">
        <v>36</v>
      </c>
      <c r="X26" s="11">
        <f>AVERAGE(X24:X25)</f>
        <v>2.018261961047213E-2</v>
      </c>
      <c r="AA26" t="s">
        <v>36</v>
      </c>
      <c r="AB26" s="11">
        <f>AVERAGE(AB24:AB25)</f>
        <v>1.9103265696143568E-2</v>
      </c>
      <c r="AE26" t="s">
        <v>36</v>
      </c>
      <c r="AF26" s="11">
        <f>AVERAGE(AF24:AF25)</f>
        <v>2.1821809727528313E-2</v>
      </c>
      <c r="AI26" t="s">
        <v>36</v>
      </c>
      <c r="AJ26" s="11">
        <f>AVERAGE(AJ24:AJ25)</f>
        <v>2.2650608085303947E-2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AJ26"/>
  <sheetViews>
    <sheetView workbookViewId="0">
      <selection activeCell="F1" sqref="F1"/>
    </sheetView>
  </sheetViews>
  <sheetFormatPr defaultColWidth="11.42578125" defaultRowHeight="15" x14ac:dyDescent="0.25"/>
  <sheetData>
    <row r="1" spans="1:36" ht="17.25" thickTop="1" thickBot="1" x14ac:dyDescent="0.3">
      <c r="B1" s="2" t="s">
        <v>15</v>
      </c>
      <c r="C1" s="2" t="s">
        <v>16</v>
      </c>
      <c r="D1" s="2" t="s">
        <v>17</v>
      </c>
      <c r="E1" s="2" t="s">
        <v>0</v>
      </c>
      <c r="F1" s="2" t="s">
        <v>1</v>
      </c>
      <c r="G1" s="5">
        <f>LN(G2)</f>
        <v>0.2932908993255835</v>
      </c>
      <c r="H1" s="6">
        <f>G4</f>
        <v>0.91187431436230526</v>
      </c>
      <c r="I1" t="s">
        <v>0</v>
      </c>
      <c r="J1" t="s">
        <v>1</v>
      </c>
      <c r="K1" s="7">
        <f>LN(K2)</f>
        <v>0.37647653156314925</v>
      </c>
      <c r="L1" s="8">
        <f>K4</f>
        <v>0.89039881575127255</v>
      </c>
      <c r="M1" t="s">
        <v>0</v>
      </c>
      <c r="N1" t="s">
        <v>1</v>
      </c>
      <c r="O1" s="7">
        <f>LN(O2)</f>
        <v>0.29198460575097029</v>
      </c>
      <c r="P1" s="8">
        <f>O4</f>
        <v>0.9040560898370813</v>
      </c>
      <c r="Q1" t="s">
        <v>0</v>
      </c>
      <c r="R1" t="s">
        <v>1</v>
      </c>
      <c r="S1" s="7">
        <f>LN(S2)</f>
        <v>0.29275752970999275</v>
      </c>
      <c r="T1" s="8">
        <f>S4</f>
        <v>0.92304031647014817</v>
      </c>
      <c r="U1" t="s">
        <v>0</v>
      </c>
      <c r="V1" t="s">
        <v>1</v>
      </c>
      <c r="W1" s="7">
        <f>LN(W2)</f>
        <v>0.3000149426326304</v>
      </c>
      <c r="X1" s="8">
        <f>W4</f>
        <v>0.93322139509037216</v>
      </c>
      <c r="Y1" t="s">
        <v>0</v>
      </c>
      <c r="Z1" t="s">
        <v>1</v>
      </c>
      <c r="AA1" s="7">
        <f>LN(AA2)</f>
        <v>0.29669978714084533</v>
      </c>
      <c r="AB1" s="8">
        <f>AA4</f>
        <v>0.91301381170355411</v>
      </c>
      <c r="AC1" t="s">
        <v>0</v>
      </c>
      <c r="AD1" t="s">
        <v>1</v>
      </c>
      <c r="AE1" s="7">
        <f>LN(AE2)</f>
        <v>0.2948632810550742</v>
      </c>
      <c r="AF1" s="8">
        <f>AE4</f>
        <v>0.90446085196757087</v>
      </c>
      <c r="AG1" t="s">
        <v>0</v>
      </c>
      <c r="AH1" t="s">
        <v>1</v>
      </c>
      <c r="AI1" s="7">
        <f>LN(AI2)</f>
        <v>0.24832560160152639</v>
      </c>
      <c r="AJ1" s="8">
        <f>AI4</f>
        <v>0.97145172397166313</v>
      </c>
    </row>
    <row r="2" spans="1:36" ht="15.75" thickTop="1" x14ac:dyDescent="0.25">
      <c r="B2">
        <v>0.37647653156314925</v>
      </c>
      <c r="C2" s="9">
        <v>0.89039881575127255</v>
      </c>
      <c r="D2">
        <v>32.495956019256617</v>
      </c>
      <c r="E2">
        <v>1980</v>
      </c>
      <c r="F2" s="1">
        <v>0.04</v>
      </c>
      <c r="G2">
        <f t="array" ref="G2:H6">LOGEST(F2:F8,E2:E8,TRUE, TRUE)</f>
        <v>1.340832781056656</v>
      </c>
      <c r="H2">
        <v>1.4440409440184253E-254</v>
      </c>
      <c r="I2">
        <v>1990</v>
      </c>
      <c r="J2" s="1">
        <v>0.4</v>
      </c>
      <c r="K2">
        <f t="array" ref="K2:L6">LOGEST(J2:J7,I2:I7,TRUE, TRUE)</f>
        <v>1.4571413421933617</v>
      </c>
      <c r="L2">
        <v>0</v>
      </c>
      <c r="M2">
        <v>1980</v>
      </c>
      <c r="N2" s="1">
        <v>0.04</v>
      </c>
      <c r="O2">
        <f t="array" ref="O2:P6">LOGEST(N2:N7,M2:M7,TRUE, TRUE)</f>
        <v>1.3390824033126352</v>
      </c>
      <c r="P2">
        <v>1.983987455823745E-253</v>
      </c>
      <c r="Q2">
        <v>1980</v>
      </c>
      <c r="R2" s="1">
        <v>0.04</v>
      </c>
      <c r="S2">
        <f t="array" ref="S2:T6">LOGEST(R2:R7,Q2:Q7,TRUE, TRUE)</f>
        <v>1.3401178122799129</v>
      </c>
      <c r="T2">
        <v>4.6462396843234971E-254</v>
      </c>
      <c r="U2">
        <v>1980</v>
      </c>
      <c r="V2" s="1">
        <v>0.04</v>
      </c>
      <c r="W2">
        <f t="array" ref="W2:X6">LOGEST(V2:V7,U2:U7,TRUE, TRUE)</f>
        <v>1.3498789781709681</v>
      </c>
      <c r="X2">
        <v>2.4721638092945132E-260</v>
      </c>
      <c r="Y2">
        <v>1980</v>
      </c>
      <c r="Z2" s="1">
        <v>0.04</v>
      </c>
      <c r="AA2">
        <f t="array" ref="AA2:AB6">LOGEST(Z2:Z7,Y2:Y7,TRUE, TRUE)</f>
        <v>1.3454113290307472</v>
      </c>
      <c r="AB2">
        <v>1.6901480573496394E-257</v>
      </c>
      <c r="AC2">
        <v>1980</v>
      </c>
      <c r="AD2" s="1">
        <v>0.04</v>
      </c>
      <c r="AE2">
        <f t="array" ref="AE2:AF6">LOGEST(AD2:AD7,AC2:AC7,TRUE, TRUE)</f>
        <v>1.342942740419949</v>
      </c>
      <c r="AF2">
        <v>6.3639652924993236E-256</v>
      </c>
      <c r="AG2">
        <v>1980</v>
      </c>
      <c r="AH2" s="1">
        <v>0.04</v>
      </c>
      <c r="AI2">
        <f t="array" ref="AI2:AJ6">LOGEST(AH2:AH7,AG2:AG7,TRUE, TRUE)</f>
        <v>1.2818772455354948</v>
      </c>
      <c r="AJ2">
        <v>9.9671226926975915E-216</v>
      </c>
    </row>
    <row r="3" spans="1:36" x14ac:dyDescent="0.25">
      <c r="B3">
        <v>0.29198460575097029</v>
      </c>
      <c r="C3" s="9">
        <v>0.9040560898370813</v>
      </c>
      <c r="D3">
        <v>37.691025446093988</v>
      </c>
      <c r="E3">
        <v>1990</v>
      </c>
      <c r="F3" s="1">
        <v>0.4</v>
      </c>
      <c r="G3">
        <v>4.0775317199358459E-2</v>
      </c>
      <c r="H3">
        <v>81.358979270432229</v>
      </c>
      <c r="I3">
        <v>1995</v>
      </c>
      <c r="J3" s="1">
        <v>1</v>
      </c>
      <c r="K3">
        <v>6.6042461183052986E-2</v>
      </c>
      <c r="L3">
        <v>131.94215772301467</v>
      </c>
      <c r="M3">
        <v>1995</v>
      </c>
      <c r="N3" s="1">
        <v>1</v>
      </c>
      <c r="O3">
        <v>4.7559904969571222E-2</v>
      </c>
      <c r="P3">
        <v>94.93820941958721</v>
      </c>
      <c r="Q3">
        <v>1990</v>
      </c>
      <c r="R3" s="1">
        <v>0.4</v>
      </c>
      <c r="S3">
        <v>4.2266801044867998E-2</v>
      </c>
      <c r="T3">
        <v>84.337047810892997</v>
      </c>
      <c r="U3">
        <v>1990</v>
      </c>
      <c r="V3" s="1">
        <v>0.4</v>
      </c>
      <c r="W3">
        <v>4.0127233366437254E-2</v>
      </c>
      <c r="X3">
        <v>80.04778443418256</v>
      </c>
      <c r="Y3">
        <v>1990</v>
      </c>
      <c r="Z3" s="1">
        <v>0.4</v>
      </c>
      <c r="AA3">
        <v>4.5790323915585018E-2</v>
      </c>
      <c r="AB3">
        <v>91.337150791984584</v>
      </c>
      <c r="AC3">
        <v>1990</v>
      </c>
      <c r="AD3" s="1">
        <v>0.4</v>
      </c>
      <c r="AE3">
        <v>4.7916655037834495E-2</v>
      </c>
      <c r="AF3">
        <v>95.562489805237817</v>
      </c>
      <c r="AG3">
        <v>1990</v>
      </c>
      <c r="AH3" s="1">
        <v>0.4</v>
      </c>
      <c r="AI3">
        <v>2.1284861695305021E-2</v>
      </c>
      <c r="AJ3">
        <v>42.438736146864301</v>
      </c>
    </row>
    <row r="4" spans="1:36" ht="15.75" thickBot="1" x14ac:dyDescent="0.3">
      <c r="B4">
        <v>0.29275752970999275</v>
      </c>
      <c r="C4" s="9">
        <v>0.92304031647014817</v>
      </c>
      <c r="D4">
        <v>47.975265704522378</v>
      </c>
      <c r="E4">
        <v>1995</v>
      </c>
      <c r="F4" s="1">
        <v>1</v>
      </c>
      <c r="G4">
        <v>0.91187431436230526</v>
      </c>
      <c r="H4">
        <v>0.80672145927829719</v>
      </c>
      <c r="I4">
        <v>1998</v>
      </c>
      <c r="J4" s="1">
        <v>2</v>
      </c>
      <c r="K4">
        <v>0.89039881575127255</v>
      </c>
      <c r="L4">
        <v>0.71993351107458037</v>
      </c>
      <c r="M4">
        <v>1998</v>
      </c>
      <c r="N4" s="1">
        <v>2</v>
      </c>
      <c r="O4">
        <v>0.9040560898370813</v>
      </c>
      <c r="P4">
        <v>0.90092236432249728</v>
      </c>
      <c r="Q4">
        <v>1998</v>
      </c>
      <c r="R4" s="1">
        <v>2</v>
      </c>
      <c r="S4">
        <v>0.92304031647014817</v>
      </c>
      <c r="T4">
        <v>0.83612806444248677</v>
      </c>
      <c r="U4">
        <v>1995</v>
      </c>
      <c r="V4" s="1">
        <v>1</v>
      </c>
      <c r="W4">
        <v>0.93322139509037216</v>
      </c>
      <c r="X4">
        <v>0.78513455195160142</v>
      </c>
      <c r="Y4">
        <v>1995</v>
      </c>
      <c r="Z4" s="1">
        <v>1</v>
      </c>
      <c r="AA4">
        <v>0.91301381170355411</v>
      </c>
      <c r="AB4">
        <v>0.88711982253343624</v>
      </c>
      <c r="AC4">
        <v>1995</v>
      </c>
      <c r="AD4" s="1">
        <v>1</v>
      </c>
      <c r="AE4">
        <v>0.90446085196757087</v>
      </c>
      <c r="AF4">
        <v>0.90069717068052724</v>
      </c>
      <c r="AG4">
        <v>1995</v>
      </c>
      <c r="AH4" s="1">
        <v>1</v>
      </c>
      <c r="AI4">
        <v>0.97145172397166313</v>
      </c>
      <c r="AJ4">
        <v>0.3704014439394267</v>
      </c>
    </row>
    <row r="5" spans="1:36" ht="17.25" thickTop="1" thickBot="1" x14ac:dyDescent="0.3">
      <c r="B5">
        <v>0.3000149426326304</v>
      </c>
      <c r="C5" s="9">
        <v>0.93322139509037216</v>
      </c>
      <c r="D5">
        <v>55.899424455081622</v>
      </c>
      <c r="E5">
        <v>1998</v>
      </c>
      <c r="F5" s="1">
        <v>2</v>
      </c>
      <c r="G5">
        <v>51.737147221255888</v>
      </c>
      <c r="H5">
        <v>5</v>
      </c>
      <c r="I5">
        <v>1999</v>
      </c>
      <c r="J5" s="1">
        <v>4.5</v>
      </c>
      <c r="K5" s="6">
        <v>32.495956019256617</v>
      </c>
      <c r="L5">
        <v>4</v>
      </c>
      <c r="M5">
        <v>1999</v>
      </c>
      <c r="N5" s="1">
        <v>4.5</v>
      </c>
      <c r="O5" s="6">
        <v>37.691025446093988</v>
      </c>
      <c r="P5">
        <v>4</v>
      </c>
      <c r="Q5">
        <v>1999</v>
      </c>
      <c r="R5" s="1">
        <v>4.5</v>
      </c>
      <c r="S5" s="6">
        <v>47.975265704522378</v>
      </c>
      <c r="T5">
        <v>4</v>
      </c>
      <c r="U5">
        <v>1999</v>
      </c>
      <c r="V5" s="1">
        <v>4.5</v>
      </c>
      <c r="W5" s="6">
        <v>55.899424455081622</v>
      </c>
      <c r="X5">
        <v>4</v>
      </c>
      <c r="Y5">
        <v>1998</v>
      </c>
      <c r="Z5" s="1">
        <v>2</v>
      </c>
      <c r="AA5" s="6">
        <v>41.984311743470549</v>
      </c>
      <c r="AB5">
        <v>4</v>
      </c>
      <c r="AC5">
        <v>1998</v>
      </c>
      <c r="AD5" s="1">
        <v>2</v>
      </c>
      <c r="AE5" s="6">
        <v>37.867654070374037</v>
      </c>
      <c r="AF5">
        <v>4</v>
      </c>
      <c r="AG5">
        <v>1998</v>
      </c>
      <c r="AH5" s="1">
        <v>2</v>
      </c>
      <c r="AI5" s="6">
        <v>136.11353946660779</v>
      </c>
      <c r="AJ5">
        <v>4</v>
      </c>
    </row>
    <row r="6" spans="1:36" ht="15.75" thickTop="1" x14ac:dyDescent="0.25">
      <c r="B6">
        <v>0.29669978714084533</v>
      </c>
      <c r="C6" s="9">
        <v>0.91301381170355411</v>
      </c>
      <c r="D6">
        <v>41.984311743470549</v>
      </c>
      <c r="E6">
        <v>1999</v>
      </c>
      <c r="F6" s="1">
        <v>4.5</v>
      </c>
      <c r="G6">
        <v>33.670510208364881</v>
      </c>
      <c r="H6">
        <v>3.2539975643005263</v>
      </c>
      <c r="I6">
        <v>2001</v>
      </c>
      <c r="J6" s="1">
        <v>10</v>
      </c>
      <c r="K6">
        <v>16.842792449517482</v>
      </c>
      <c r="L6">
        <v>2.073217041472692</v>
      </c>
      <c r="M6">
        <v>2001</v>
      </c>
      <c r="N6" s="1">
        <v>10</v>
      </c>
      <c r="O6">
        <v>30.59233942006971</v>
      </c>
      <c r="P6">
        <v>3.2466444261457541</v>
      </c>
      <c r="Q6">
        <v>2001</v>
      </c>
      <c r="R6" s="1">
        <v>10</v>
      </c>
      <c r="S6">
        <v>33.539994730342457</v>
      </c>
      <c r="T6">
        <v>2.7964405605933571</v>
      </c>
      <c r="U6">
        <v>2001</v>
      </c>
      <c r="V6" s="1">
        <v>10</v>
      </c>
      <c r="W6">
        <v>34.458432408195094</v>
      </c>
      <c r="X6">
        <v>2.4657450586729679</v>
      </c>
      <c r="Y6">
        <v>2001</v>
      </c>
      <c r="Z6" s="1">
        <v>10</v>
      </c>
      <c r="AA6">
        <v>33.04087997143008</v>
      </c>
      <c r="AB6">
        <v>3.1479263181270216</v>
      </c>
      <c r="AC6">
        <v>1999</v>
      </c>
      <c r="AD6" s="1">
        <v>4.5</v>
      </c>
      <c r="AE6">
        <v>30.720338595145812</v>
      </c>
      <c r="AF6">
        <v>3.2450215730876271</v>
      </c>
      <c r="AG6">
        <v>1999</v>
      </c>
      <c r="AH6" s="1">
        <v>4.5</v>
      </c>
      <c r="AI6">
        <v>18.674400535725141</v>
      </c>
      <c r="AJ6">
        <v>0.54878891868964907</v>
      </c>
    </row>
    <row r="7" spans="1:36" x14ac:dyDescent="0.25">
      <c r="B7">
        <v>0.2948632810550742</v>
      </c>
      <c r="C7" s="9">
        <v>0.90446085196757087</v>
      </c>
      <c r="D7">
        <v>37.867654070374037</v>
      </c>
      <c r="E7">
        <v>2001</v>
      </c>
      <c r="F7" s="1">
        <v>10</v>
      </c>
      <c r="G7" t="s">
        <v>18</v>
      </c>
      <c r="H7">
        <f>TINV(0.0455,H5)</f>
        <v>2.6486542542831191</v>
      </c>
      <c r="I7">
        <v>2004</v>
      </c>
      <c r="J7" s="1">
        <v>100</v>
      </c>
      <c r="K7" t="s">
        <v>18</v>
      </c>
      <c r="L7">
        <f>TINV(0.0455,L5)</f>
        <v>2.8693151696963848</v>
      </c>
      <c r="M7">
        <v>2004</v>
      </c>
      <c r="N7" s="1">
        <v>100</v>
      </c>
      <c r="O7" t="s">
        <v>18</v>
      </c>
      <c r="P7">
        <f>TINV(0.0455,P5)</f>
        <v>2.8693151696963848</v>
      </c>
      <c r="Q7">
        <v>2004</v>
      </c>
      <c r="R7" s="1">
        <v>100</v>
      </c>
      <c r="S7" t="s">
        <v>18</v>
      </c>
      <c r="T7">
        <f>TINV(0.0455,T5)</f>
        <v>2.8693151696963848</v>
      </c>
      <c r="U7">
        <v>2004</v>
      </c>
      <c r="V7" s="1">
        <v>100</v>
      </c>
      <c r="W7" t="s">
        <v>18</v>
      </c>
      <c r="X7">
        <f>TINV(0.0455,X5)</f>
        <v>2.8693151696963848</v>
      </c>
      <c r="Y7">
        <v>2004</v>
      </c>
      <c r="Z7" s="1">
        <v>100</v>
      </c>
      <c r="AA7" t="s">
        <v>18</v>
      </c>
      <c r="AB7">
        <f>TINV(0.0455,AB5)</f>
        <v>2.8693151696963848</v>
      </c>
      <c r="AC7">
        <v>2004</v>
      </c>
      <c r="AD7" s="1">
        <v>100</v>
      </c>
      <c r="AE7" t="s">
        <v>18</v>
      </c>
      <c r="AF7">
        <f>TINV(0.0455,AF5)</f>
        <v>2.8693151696963848</v>
      </c>
      <c r="AG7">
        <v>2001</v>
      </c>
      <c r="AH7" s="1">
        <v>10</v>
      </c>
    </row>
    <row r="8" spans="1:36" x14ac:dyDescent="0.25">
      <c r="B8">
        <v>0.24832560160152639</v>
      </c>
      <c r="C8" s="9">
        <v>0.97145172397166313</v>
      </c>
      <c r="D8">
        <v>136.11353946660779</v>
      </c>
      <c r="E8">
        <v>2004</v>
      </c>
      <c r="F8" s="1">
        <v>100</v>
      </c>
      <c r="G8" t="s">
        <v>19</v>
      </c>
      <c r="H8">
        <f>H7*G3</f>
        <v>0.10799971736982442</v>
      </c>
      <c r="K8" t="s">
        <v>19</v>
      </c>
      <c r="L8">
        <f>L7*K3</f>
        <v>0.18949663571661859</v>
      </c>
      <c r="O8" t="s">
        <v>19</v>
      </c>
      <c r="P8">
        <f>P7*O3</f>
        <v>0.13646435679850918</v>
      </c>
      <c r="S8" t="s">
        <v>19</v>
      </c>
      <c r="T8">
        <f>T7*S3</f>
        <v>0.12127677341257875</v>
      </c>
      <c r="W8" t="s">
        <v>19</v>
      </c>
      <c r="X8">
        <f>X7*W3</f>
        <v>0.11513767941626535</v>
      </c>
      <c r="AA8" t="s">
        <v>19</v>
      </c>
      <c r="AB8">
        <f>AB7*AA3</f>
        <v>0.13138687103629926</v>
      </c>
      <c r="AE8" t="s">
        <v>19</v>
      </c>
      <c r="AF8">
        <f>AF7*AE3</f>
        <v>0.13748798518116723</v>
      </c>
    </row>
    <row r="9" spans="1:36" x14ac:dyDescent="0.25">
      <c r="A9" t="s">
        <v>37</v>
      </c>
      <c r="B9" s="2">
        <f>AVERAGE(B2:B8)</f>
        <v>0.30016032563631262</v>
      </c>
      <c r="C9" s="2">
        <f>AVERAGE(C2:C8)</f>
        <v>0.91994900068452312</v>
      </c>
      <c r="D9" s="2">
        <f>AVERAGE(D2:D8)</f>
        <v>55.718168129343859</v>
      </c>
      <c r="E9" s="2">
        <f>AVERAGE(E2:E8)</f>
        <v>1995.2857142857142</v>
      </c>
      <c r="F9" s="2">
        <f>AVERAGE(F2:F8)</f>
        <v>16.848571428571429</v>
      </c>
      <c r="G9" t="s">
        <v>20</v>
      </c>
      <c r="H9">
        <f>G2+H8</f>
        <v>1.4488324984264804</v>
      </c>
      <c r="K9" t="s">
        <v>20</v>
      </c>
      <c r="L9">
        <f>K2+L8</f>
        <v>1.6466379779099802</v>
      </c>
      <c r="O9" t="s">
        <v>20</v>
      </c>
      <c r="P9">
        <f>O2+P8</f>
        <v>1.4755467601111443</v>
      </c>
      <c r="S9" t="s">
        <v>20</v>
      </c>
      <c r="T9">
        <f>S2+T8</f>
        <v>1.4613945856924917</v>
      </c>
      <c r="W9" t="s">
        <v>20</v>
      </c>
      <c r="X9">
        <f>W2+X8</f>
        <v>1.4650166575872334</v>
      </c>
      <c r="AA9" t="s">
        <v>20</v>
      </c>
      <c r="AB9">
        <f>AA2+AB8</f>
        <v>1.4767982000670465</v>
      </c>
      <c r="AE9" t="s">
        <v>20</v>
      </c>
      <c r="AF9">
        <f>AE2+AF8</f>
        <v>1.4804307256011162</v>
      </c>
    </row>
    <row r="10" spans="1:36" x14ac:dyDescent="0.25">
      <c r="A10" t="s">
        <v>38</v>
      </c>
      <c r="B10" s="2">
        <f>STDEV(B2:B8)</f>
        <v>3.8019075979899501E-2</v>
      </c>
      <c r="C10" s="2">
        <f>STDEV(C2:C8)</f>
        <v>2.6620859096508034E-2</v>
      </c>
      <c r="D10" s="2">
        <f>STDEV(D2:D8)</f>
        <v>36.274209838115674</v>
      </c>
      <c r="E10" s="2">
        <f>STDEV(E2:E8)</f>
        <v>8.0770102908251431</v>
      </c>
      <c r="F10" s="2">
        <f>STDEV(F2:F8)</f>
        <v>36.829089693054421</v>
      </c>
      <c r="G10" t="s">
        <v>21</v>
      </c>
      <c r="H10">
        <f>G2-H8</f>
        <v>1.2328330636868317</v>
      </c>
      <c r="K10" t="s">
        <v>21</v>
      </c>
      <c r="L10">
        <f>K2-L8</f>
        <v>1.2676447064767431</v>
      </c>
      <c r="O10" t="s">
        <v>21</v>
      </c>
      <c r="P10">
        <f>O2-P8</f>
        <v>1.2026180465141261</v>
      </c>
      <c r="S10" t="s">
        <v>21</v>
      </c>
      <c r="T10">
        <f>S2-T8</f>
        <v>1.2188410388673341</v>
      </c>
      <c r="W10" t="s">
        <v>21</v>
      </c>
      <c r="X10">
        <f>W2-X8</f>
        <v>1.2347412987547028</v>
      </c>
      <c r="AA10" t="s">
        <v>21</v>
      </c>
      <c r="AB10">
        <f>AA2-AB8</f>
        <v>1.2140244579944479</v>
      </c>
      <c r="AE10" t="s">
        <v>21</v>
      </c>
      <c r="AF10">
        <f>AE2-AF8</f>
        <v>1.2054547552387818</v>
      </c>
    </row>
    <row r="11" spans="1:36" x14ac:dyDescent="0.25">
      <c r="A11" t="s">
        <v>39</v>
      </c>
      <c r="B11" s="2">
        <f>MIN(B2:B8)</f>
        <v>0.24832560160152639</v>
      </c>
      <c r="C11" s="2">
        <f>MIN(C2:C8)</f>
        <v>0.89039881575127255</v>
      </c>
      <c r="D11" s="2">
        <f>MIN(D2:D8)</f>
        <v>32.495956019256617</v>
      </c>
      <c r="E11" s="2">
        <f>MIN(E2:E8)</f>
        <v>1980</v>
      </c>
      <c r="F11" s="2">
        <f>MIN(F2:F8)</f>
        <v>0.04</v>
      </c>
      <c r="G11" t="s">
        <v>22</v>
      </c>
      <c r="H11" s="10">
        <f>LN(G2)</f>
        <v>0.2932908993255835</v>
      </c>
      <c r="K11" t="s">
        <v>22</v>
      </c>
      <c r="L11" s="10">
        <f>LN(K2)</f>
        <v>0.37647653156314925</v>
      </c>
      <c r="O11" t="s">
        <v>22</v>
      </c>
      <c r="P11" s="10">
        <f>LN(O2)</f>
        <v>0.29198460575097029</v>
      </c>
      <c r="S11" t="s">
        <v>22</v>
      </c>
      <c r="T11" s="10">
        <f>LN(S2)</f>
        <v>0.29275752970999275</v>
      </c>
      <c r="W11" t="s">
        <v>22</v>
      </c>
      <c r="X11" s="10">
        <f>LN(W2)</f>
        <v>0.3000149426326304</v>
      </c>
      <c r="AA11" t="s">
        <v>22</v>
      </c>
      <c r="AB11" s="10">
        <f>LN(AA2)</f>
        <v>0.29669978714084533</v>
      </c>
      <c r="AE11" t="s">
        <v>22</v>
      </c>
      <c r="AF11" s="10">
        <f>LN(AE2)</f>
        <v>0.2948632810550742</v>
      </c>
    </row>
    <row r="12" spans="1:36" x14ac:dyDescent="0.25">
      <c r="A12" t="s">
        <v>40</v>
      </c>
      <c r="B12" s="2">
        <f>MAX(B2:B8)</f>
        <v>0.37647653156314925</v>
      </c>
      <c r="C12" s="2">
        <f>MAX(C2:C8)</f>
        <v>0.97145172397166313</v>
      </c>
      <c r="D12" s="2">
        <f>MAX(D2:D8)</f>
        <v>136.11353946660779</v>
      </c>
      <c r="E12" s="2">
        <f>MAX(E2:E8)</f>
        <v>2004</v>
      </c>
      <c r="F12" s="2">
        <f>MAX(F2:F8)</f>
        <v>100</v>
      </c>
      <c r="G12" t="s">
        <v>23</v>
      </c>
      <c r="H12" s="10">
        <f>LN(H9)</f>
        <v>0.370758058607218</v>
      </c>
      <c r="K12" t="s">
        <v>23</v>
      </c>
      <c r="L12" s="10">
        <f>LN(L9)</f>
        <v>0.4987356200580767</v>
      </c>
      <c r="O12" t="s">
        <v>23</v>
      </c>
      <c r="P12" s="10">
        <f>LN(P9)</f>
        <v>0.38902860592625316</v>
      </c>
      <c r="S12" t="s">
        <v>23</v>
      </c>
      <c r="T12" s="10">
        <f>LN(T9)</f>
        <v>0.37939117549093904</v>
      </c>
      <c r="W12" t="s">
        <v>23</v>
      </c>
      <c r="X12" s="10">
        <f>LN(X9)</f>
        <v>0.38186661277110073</v>
      </c>
      <c r="AA12" t="s">
        <v>23</v>
      </c>
      <c r="AB12" s="10">
        <f>LN(AB9)</f>
        <v>0.38987636595953684</v>
      </c>
      <c r="AE12" t="s">
        <v>23</v>
      </c>
      <c r="AF12" s="10">
        <f>LN(AF9)</f>
        <v>0.39233307624633695</v>
      </c>
    </row>
    <row r="13" spans="1:36" x14ac:dyDescent="0.25">
      <c r="A13" t="s">
        <v>41</v>
      </c>
      <c r="B13" s="2">
        <f>ABS(B12-B11)</f>
        <v>0.12815092996162286</v>
      </c>
      <c r="C13" s="2">
        <f>ABS(C12-C11)</f>
        <v>8.1052908220390574E-2</v>
      </c>
      <c r="D13" s="2">
        <f>ABS(D12-D11)</f>
        <v>103.61758344735117</v>
      </c>
      <c r="E13" s="2">
        <f>ABS(E12-E11)</f>
        <v>24</v>
      </c>
      <c r="F13" s="2">
        <f>ABS(F12-F11)</f>
        <v>99.96</v>
      </c>
      <c r="G13" t="s">
        <v>24</v>
      </c>
      <c r="H13" s="10">
        <f>LN(H10)</f>
        <v>0.20931482465668236</v>
      </c>
      <c r="K13" t="s">
        <v>24</v>
      </c>
      <c r="L13" s="10">
        <f>LN(L10)</f>
        <v>0.23716061681221953</v>
      </c>
      <c r="O13" t="s">
        <v>24</v>
      </c>
      <c r="P13" s="10">
        <f>LN(P10)</f>
        <v>0.18450088575897253</v>
      </c>
      <c r="S13" t="s">
        <v>24</v>
      </c>
      <c r="T13" s="10">
        <f>LN(T10)</f>
        <v>0.19790043909793412</v>
      </c>
      <c r="W13" t="s">
        <v>24</v>
      </c>
      <c r="X13" s="10">
        <f>LN(X10)</f>
        <v>0.21086147344450443</v>
      </c>
      <c r="AA13" t="s">
        <v>24</v>
      </c>
      <c r="AB13" s="10">
        <f>LN(AB10)</f>
        <v>0.19394083905252751</v>
      </c>
      <c r="AE13" t="s">
        <v>24</v>
      </c>
      <c r="AF13" s="10">
        <f>LN(AF10)</f>
        <v>0.18685688598848607</v>
      </c>
    </row>
    <row r="14" spans="1:36" x14ac:dyDescent="0.25">
      <c r="A14" t="s">
        <v>42</v>
      </c>
      <c r="B14" s="2">
        <f>COUNT(B2:B8)</f>
        <v>7</v>
      </c>
      <c r="G14" t="s">
        <v>25</v>
      </c>
      <c r="H14" s="10">
        <f>H12-H11</f>
        <v>7.7467159281634501E-2</v>
      </c>
      <c r="K14" t="s">
        <v>25</v>
      </c>
      <c r="L14" s="10">
        <f>L12-L11</f>
        <v>0.12225908849492745</v>
      </c>
      <c r="O14" t="s">
        <v>25</v>
      </c>
      <c r="P14" s="10">
        <f>P12-P11</f>
        <v>9.7044000175282863E-2</v>
      </c>
      <c r="S14" t="s">
        <v>25</v>
      </c>
      <c r="T14" s="10">
        <f>T12-T11</f>
        <v>8.6633645780946289E-2</v>
      </c>
      <c r="W14" t="s">
        <v>25</v>
      </c>
      <c r="X14" s="10">
        <f>X12-X11</f>
        <v>8.1851670138470334E-2</v>
      </c>
      <c r="AA14" t="s">
        <v>25</v>
      </c>
      <c r="AB14" s="10">
        <f>AB12-AB11</f>
        <v>9.3176578818691513E-2</v>
      </c>
      <c r="AE14" t="s">
        <v>25</v>
      </c>
      <c r="AF14" s="10">
        <f>AF12-AF11</f>
        <v>9.7469795191262754E-2</v>
      </c>
    </row>
    <row r="15" spans="1:36" x14ac:dyDescent="0.25">
      <c r="G15" t="s">
        <v>26</v>
      </c>
      <c r="H15" s="10">
        <f>H11-H13</f>
        <v>8.3976074668901141E-2</v>
      </c>
      <c r="K15" t="s">
        <v>26</v>
      </c>
      <c r="L15" s="10">
        <f>L11-L13</f>
        <v>0.13931591475092972</v>
      </c>
      <c r="O15" t="s">
        <v>26</v>
      </c>
      <c r="P15" s="10">
        <f>P11-P13</f>
        <v>0.10748371999199777</v>
      </c>
      <c r="S15" t="s">
        <v>26</v>
      </c>
      <c r="T15" s="10">
        <f>T11-T13</f>
        <v>9.4857090612058631E-2</v>
      </c>
      <c r="W15" t="s">
        <v>26</v>
      </c>
      <c r="X15" s="10">
        <f>X11-X13</f>
        <v>8.9153469188125972E-2</v>
      </c>
      <c r="AA15" t="s">
        <v>26</v>
      </c>
      <c r="AB15" s="10">
        <f>AB11-AB13</f>
        <v>0.10275894808831781</v>
      </c>
      <c r="AE15" t="s">
        <v>26</v>
      </c>
      <c r="AF15" s="10">
        <f>AF11-AF13</f>
        <v>0.10800639506658813</v>
      </c>
    </row>
    <row r="16" spans="1:36" x14ac:dyDescent="0.25">
      <c r="G16" t="s">
        <v>27</v>
      </c>
      <c r="H16" s="11">
        <f>AVERAGE(H14:H15)</f>
        <v>8.0721616975267821E-2</v>
      </c>
      <c r="K16" t="s">
        <v>27</v>
      </c>
      <c r="L16" s="11">
        <f>AVERAGE(L14:L15)</f>
        <v>0.13078750162292857</v>
      </c>
      <c r="O16" t="s">
        <v>27</v>
      </c>
      <c r="P16" s="11">
        <f>AVERAGE(P14:P15)</f>
        <v>0.10226386008364031</v>
      </c>
      <c r="S16" t="s">
        <v>27</v>
      </c>
      <c r="T16" s="11">
        <f>AVERAGE(T14:T15)</f>
        <v>9.074536819650246E-2</v>
      </c>
      <c r="W16" t="s">
        <v>27</v>
      </c>
      <c r="X16" s="11">
        <f>AVERAGE(X14:X15)</f>
        <v>8.5502569663298153E-2</v>
      </c>
      <c r="AA16" t="s">
        <v>27</v>
      </c>
      <c r="AB16" s="11">
        <f>AVERAGE(AB14:AB15)</f>
        <v>9.7967763453504664E-2</v>
      </c>
      <c r="AE16" t="s">
        <v>27</v>
      </c>
      <c r="AF16" s="11">
        <f>AVERAGE(AF14:AF15)</f>
        <v>0.10273809512892544</v>
      </c>
    </row>
    <row r="17" spans="7:32" x14ac:dyDescent="0.25">
      <c r="G17" t="s">
        <v>28</v>
      </c>
      <c r="H17">
        <f>TINV(0.3173,H5)</f>
        <v>1.1105333938140243</v>
      </c>
      <c r="K17" t="s">
        <v>28</v>
      </c>
      <c r="L17">
        <f>TINV(0.3173,L5)</f>
        <v>1.1416549872215624</v>
      </c>
      <c r="O17" t="s">
        <v>28</v>
      </c>
      <c r="P17">
        <f>TINV(0.3173,P5)</f>
        <v>1.1416549872215624</v>
      </c>
      <c r="S17" t="s">
        <v>28</v>
      </c>
      <c r="T17">
        <f>TINV(0.3173,T5)</f>
        <v>1.1416549872215624</v>
      </c>
      <c r="W17" t="s">
        <v>28</v>
      </c>
      <c r="X17">
        <f>TINV(0.3173,X5)</f>
        <v>1.1416549872215624</v>
      </c>
      <c r="AA17" t="s">
        <v>28</v>
      </c>
      <c r="AB17">
        <f>TINV(0.3173,AB5)</f>
        <v>1.1416549872215624</v>
      </c>
      <c r="AE17" t="s">
        <v>28</v>
      </c>
      <c r="AF17">
        <f>TINV(0.3173,AF5)</f>
        <v>1.1416549872215624</v>
      </c>
    </row>
    <row r="18" spans="7:32" x14ac:dyDescent="0.25">
      <c r="G18" t="s">
        <v>29</v>
      </c>
      <c r="H18">
        <f>H17*G3</f>
        <v>4.5282351393246906E-2</v>
      </c>
      <c r="K18" t="s">
        <v>29</v>
      </c>
      <c r="L18">
        <f>L17*K3</f>
        <v>7.5397705178018887E-2</v>
      </c>
      <c r="O18" t="s">
        <v>29</v>
      </c>
      <c r="P18">
        <f>P17*O3</f>
        <v>5.4297002700294555E-2</v>
      </c>
      <c r="S18" t="s">
        <v>29</v>
      </c>
      <c r="T18">
        <f>T17*S3</f>
        <v>4.8254104206775096E-2</v>
      </c>
      <c r="W18" t="s">
        <v>29</v>
      </c>
      <c r="X18">
        <f>X17*W3</f>
        <v>4.5811456096196579E-2</v>
      </c>
      <c r="AA18" t="s">
        <v>29</v>
      </c>
      <c r="AB18">
        <f>AB17*AA3</f>
        <v>5.2276751664718422E-2</v>
      </c>
      <c r="AE18" t="s">
        <v>29</v>
      </c>
      <c r="AF18">
        <f>AF17*AE3</f>
        <v>5.4704288194918953E-2</v>
      </c>
    </row>
    <row r="19" spans="7:32" x14ac:dyDescent="0.25">
      <c r="G19" t="s">
        <v>30</v>
      </c>
      <c r="H19">
        <f>G2+H18</f>
        <v>1.386115132449903</v>
      </c>
      <c r="K19" t="s">
        <v>30</v>
      </c>
      <c r="L19">
        <f>K2+L18</f>
        <v>1.5325390473713805</v>
      </c>
      <c r="O19" t="s">
        <v>30</v>
      </c>
      <c r="P19">
        <f>O2+P18</f>
        <v>1.3933794060129296</v>
      </c>
      <c r="S19" t="s">
        <v>30</v>
      </c>
      <c r="T19">
        <f>S2+T18</f>
        <v>1.3883719164866879</v>
      </c>
      <c r="W19" t="s">
        <v>30</v>
      </c>
      <c r="X19">
        <f>W2+X18</f>
        <v>1.3956904342671648</v>
      </c>
      <c r="AA19" t="s">
        <v>30</v>
      </c>
      <c r="AB19">
        <f>AA2+AB18</f>
        <v>1.3976880806954657</v>
      </c>
      <c r="AE19" t="s">
        <v>30</v>
      </c>
      <c r="AF19">
        <f>AE2+AF18</f>
        <v>1.3976470286148679</v>
      </c>
    </row>
    <row r="20" spans="7:32" x14ac:dyDescent="0.25">
      <c r="G20" t="s">
        <v>31</v>
      </c>
      <c r="H20">
        <f>G2-H18</f>
        <v>1.2955504296634091</v>
      </c>
      <c r="K20" t="s">
        <v>31</v>
      </c>
      <c r="L20">
        <f>K2-L18</f>
        <v>1.3817436370153429</v>
      </c>
      <c r="O20" t="s">
        <v>31</v>
      </c>
      <c r="P20">
        <f>O2-P18</f>
        <v>1.2847854006123407</v>
      </c>
      <c r="S20" t="s">
        <v>31</v>
      </c>
      <c r="T20">
        <f>S2-T18</f>
        <v>1.2918637080731379</v>
      </c>
      <c r="W20" t="s">
        <v>31</v>
      </c>
      <c r="X20">
        <f>W2-X18</f>
        <v>1.3040675220747715</v>
      </c>
      <c r="AA20" t="s">
        <v>31</v>
      </c>
      <c r="AB20">
        <f>AA2-AB18</f>
        <v>1.2931345773660288</v>
      </c>
      <c r="AE20" t="s">
        <v>31</v>
      </c>
      <c r="AF20">
        <f>AE2-AF18</f>
        <v>1.2882384522250301</v>
      </c>
    </row>
    <row r="21" spans="7:32" x14ac:dyDescent="0.25">
      <c r="G21" t="s">
        <v>22</v>
      </c>
      <c r="H21" s="10">
        <f>LN(G2)</f>
        <v>0.2932908993255835</v>
      </c>
      <c r="K21" t="s">
        <v>22</v>
      </c>
      <c r="L21" s="10">
        <f>LN(K2)</f>
        <v>0.37647653156314925</v>
      </c>
      <c r="O21" t="s">
        <v>22</v>
      </c>
      <c r="P21" s="10">
        <f>LN(O2)</f>
        <v>0.29198460575097029</v>
      </c>
      <c r="S21" t="s">
        <v>22</v>
      </c>
      <c r="T21" s="10">
        <f>LN(S2)</f>
        <v>0.29275752970999275</v>
      </c>
      <c r="W21" t="s">
        <v>22</v>
      </c>
      <c r="X21" s="10">
        <f>LN(W2)</f>
        <v>0.3000149426326304</v>
      </c>
      <c r="AA21" t="s">
        <v>22</v>
      </c>
      <c r="AB21" s="10">
        <f>LN(AA2)</f>
        <v>0.29669978714084533</v>
      </c>
      <c r="AE21" t="s">
        <v>22</v>
      </c>
      <c r="AF21" s="10">
        <f>LN(AE2)</f>
        <v>0.2948632810550742</v>
      </c>
    </row>
    <row r="22" spans="7:32" x14ac:dyDescent="0.25">
      <c r="G22" t="s">
        <v>32</v>
      </c>
      <c r="H22" s="10">
        <f>LN(H19)</f>
        <v>0.32650496546341734</v>
      </c>
      <c r="K22" t="s">
        <v>32</v>
      </c>
      <c r="L22" s="10">
        <f>LN(L19)</f>
        <v>0.42692586802818677</v>
      </c>
      <c r="O22" t="s">
        <v>32</v>
      </c>
      <c r="P22" s="10">
        <f>LN(P19)</f>
        <v>0.33173202383832673</v>
      </c>
      <c r="S22" t="s">
        <v>32</v>
      </c>
      <c r="T22" s="10">
        <f>LN(T19)</f>
        <v>0.32813177755134398</v>
      </c>
      <c r="W22" t="s">
        <v>32</v>
      </c>
      <c r="X22" s="10">
        <f>LN(X19)</f>
        <v>0.33338922779196162</v>
      </c>
      <c r="AA22" t="s">
        <v>32</v>
      </c>
      <c r="AB22" s="10">
        <f>LN(AB19)</f>
        <v>0.3348195006734534</v>
      </c>
      <c r="AE22" t="s">
        <v>32</v>
      </c>
      <c r="AF22" s="10">
        <f>LN(AF19)</f>
        <v>0.33479012882428655</v>
      </c>
    </row>
    <row r="23" spans="7:32" x14ac:dyDescent="0.25">
      <c r="G23" t="s">
        <v>33</v>
      </c>
      <c r="H23" s="10">
        <f>LN(H20)</f>
        <v>0.25893564705777516</v>
      </c>
      <c r="K23" t="s">
        <v>33</v>
      </c>
      <c r="L23" s="10">
        <f>LN(L20)</f>
        <v>0.32334620670188263</v>
      </c>
      <c r="O23" t="s">
        <v>33</v>
      </c>
      <c r="P23" s="10">
        <f>LN(P20)</f>
        <v>0.25059170098603928</v>
      </c>
      <c r="S23" t="s">
        <v>33</v>
      </c>
      <c r="T23" s="10">
        <f>LN(T20)</f>
        <v>0.25608591068856446</v>
      </c>
      <c r="W23" t="s">
        <v>33</v>
      </c>
      <c r="X23" s="10">
        <f>LN(X20)</f>
        <v>0.26548824289607209</v>
      </c>
      <c r="AA23" t="s">
        <v>33</v>
      </c>
      <c r="AB23" s="10">
        <f>LN(AB20)</f>
        <v>0.25706917586319944</v>
      </c>
      <c r="AE23" t="s">
        <v>33</v>
      </c>
      <c r="AF23" s="10">
        <f>LN(AF20)</f>
        <v>0.25327574426211596</v>
      </c>
    </row>
    <row r="24" spans="7:32" x14ac:dyDescent="0.25">
      <c r="G24" t="s">
        <v>34</v>
      </c>
      <c r="H24" s="10">
        <f>H22-H21</f>
        <v>3.3214066137833842E-2</v>
      </c>
      <c r="K24" t="s">
        <v>34</v>
      </c>
      <c r="L24" s="10">
        <f>L22-L21</f>
        <v>5.044933646503752E-2</v>
      </c>
      <c r="O24" t="s">
        <v>34</v>
      </c>
      <c r="P24" s="10">
        <f>P22-P21</f>
        <v>3.9747418087356434E-2</v>
      </c>
      <c r="S24" t="s">
        <v>34</v>
      </c>
      <c r="T24" s="10">
        <f>T22-T21</f>
        <v>3.5374247841351236E-2</v>
      </c>
      <c r="W24" t="s">
        <v>34</v>
      </c>
      <c r="X24" s="10">
        <f>X22-X21</f>
        <v>3.3374285159331218E-2</v>
      </c>
      <c r="AA24" t="s">
        <v>34</v>
      </c>
      <c r="AB24" s="10">
        <f>AB22-AB21</f>
        <v>3.8119713532608068E-2</v>
      </c>
      <c r="AE24" t="s">
        <v>34</v>
      </c>
      <c r="AF24" s="10">
        <f>AF22-AF21</f>
        <v>3.9926847769212348E-2</v>
      </c>
    </row>
    <row r="25" spans="7:32" x14ac:dyDescent="0.25">
      <c r="G25" t="s">
        <v>35</v>
      </c>
      <c r="H25" s="10">
        <f>H21-H23</f>
        <v>3.4355252267808334E-2</v>
      </c>
      <c r="K25" t="s">
        <v>35</v>
      </c>
      <c r="L25" s="10">
        <f>L21-L23</f>
        <v>5.313032486126662E-2</v>
      </c>
      <c r="O25" t="s">
        <v>35</v>
      </c>
      <c r="P25" s="10">
        <f>P21-P23</f>
        <v>4.1392904764931016E-2</v>
      </c>
      <c r="S25" t="s">
        <v>35</v>
      </c>
      <c r="T25" s="10">
        <f>T21-T23</f>
        <v>3.6671619021428292E-2</v>
      </c>
      <c r="W25" t="s">
        <v>35</v>
      </c>
      <c r="X25" s="10">
        <f>X21-X23</f>
        <v>3.4526699736558308E-2</v>
      </c>
      <c r="AA25" t="s">
        <v>35</v>
      </c>
      <c r="AB25" s="10">
        <f>AB21-AB23</f>
        <v>3.9630611277645889E-2</v>
      </c>
      <c r="AE25" t="s">
        <v>35</v>
      </c>
      <c r="AF25" s="10">
        <f>AF21-AF23</f>
        <v>4.1587536792958235E-2</v>
      </c>
    </row>
    <row r="26" spans="7:32" x14ac:dyDescent="0.25">
      <c r="G26" t="s">
        <v>36</v>
      </c>
      <c r="H26" s="11">
        <f>AVERAGE(H24:H25)</f>
        <v>3.3784659202821088E-2</v>
      </c>
      <c r="K26" t="s">
        <v>36</v>
      </c>
      <c r="L26" s="11">
        <f>AVERAGE(L24:L25)</f>
        <v>5.178983066315207E-2</v>
      </c>
      <c r="O26" t="s">
        <v>36</v>
      </c>
      <c r="P26" s="11">
        <f>AVERAGE(P24:P25)</f>
        <v>4.0570161426143725E-2</v>
      </c>
      <c r="S26" t="s">
        <v>36</v>
      </c>
      <c r="T26" s="11">
        <f>AVERAGE(T24:T25)</f>
        <v>3.6022933431389764E-2</v>
      </c>
      <c r="W26" t="s">
        <v>36</v>
      </c>
      <c r="X26" s="11">
        <f>AVERAGE(X24:X25)</f>
        <v>3.3950492447944763E-2</v>
      </c>
      <c r="AA26" t="s">
        <v>36</v>
      </c>
      <c r="AB26" s="11">
        <f>AVERAGE(AB24:AB25)</f>
        <v>3.8875162405126978E-2</v>
      </c>
      <c r="AE26" t="s">
        <v>36</v>
      </c>
      <c r="AF26" s="11">
        <f>AVERAGE(AF24:AF25)</f>
        <v>4.0757192281085292E-2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AN26"/>
  <sheetViews>
    <sheetView workbookViewId="0">
      <selection activeCell="F1" sqref="F1"/>
    </sheetView>
  </sheetViews>
  <sheetFormatPr defaultColWidth="11.42578125" defaultRowHeight="15" x14ac:dyDescent="0.25"/>
  <sheetData>
    <row r="1" spans="1:40" ht="17.25" thickTop="1" thickBot="1" x14ac:dyDescent="0.3">
      <c r="B1" s="2" t="s">
        <v>15</v>
      </c>
      <c r="C1" s="2" t="s">
        <v>16</v>
      </c>
      <c r="D1" s="2" t="s">
        <v>17</v>
      </c>
      <c r="E1" s="2" t="s">
        <v>0</v>
      </c>
      <c r="F1" s="2" t="s">
        <v>1</v>
      </c>
      <c r="G1" s="7">
        <f>LN(G2)</f>
        <v>0.29798310311744081</v>
      </c>
      <c r="H1" s="8">
        <f>G4</f>
        <v>0.96272948737666242</v>
      </c>
      <c r="I1" t="s">
        <v>0</v>
      </c>
      <c r="J1" t="s">
        <v>1</v>
      </c>
      <c r="K1" s="7">
        <f>LN(K2)</f>
        <v>0.2932908993255835</v>
      </c>
      <c r="L1" s="8">
        <f>K4</f>
        <v>0.91187431436230526</v>
      </c>
      <c r="M1" t="s">
        <v>0</v>
      </c>
      <c r="N1" t="s">
        <v>1</v>
      </c>
      <c r="O1" s="7">
        <f>LN(O2)</f>
        <v>0.30924806089884327</v>
      </c>
      <c r="P1" s="8">
        <f>O4</f>
        <v>0.96511196083480699</v>
      </c>
      <c r="Q1" t="s">
        <v>0</v>
      </c>
      <c r="R1" t="s">
        <v>1</v>
      </c>
      <c r="S1" s="7">
        <f>LN(S2)</f>
        <v>0.29787824267401114</v>
      </c>
      <c r="T1" s="8">
        <f>S4</f>
        <v>0.96252948380430825</v>
      </c>
      <c r="U1" t="s">
        <v>0</v>
      </c>
      <c r="V1" t="s">
        <v>1</v>
      </c>
      <c r="W1" s="7">
        <f>LN(W2)</f>
        <v>0.30012764780679563</v>
      </c>
      <c r="X1" s="8">
        <f>W4</f>
        <v>0.96767424765747734</v>
      </c>
      <c r="Y1" t="s">
        <v>0</v>
      </c>
      <c r="Z1" t="s">
        <v>1</v>
      </c>
      <c r="AA1" s="7">
        <f>LN(AA2)</f>
        <v>0.30398894288749978</v>
      </c>
      <c r="AB1" s="8">
        <f>AA4</f>
        <v>0.97144000083589466</v>
      </c>
      <c r="AC1" t="s">
        <v>0</v>
      </c>
      <c r="AD1" t="s">
        <v>1</v>
      </c>
      <c r="AE1" s="7">
        <f>LN(AE2)</f>
        <v>0.30063159832852254</v>
      </c>
      <c r="AF1" s="8">
        <f>AE4</f>
        <v>0.96250199954114524</v>
      </c>
      <c r="AG1" t="s">
        <v>0</v>
      </c>
      <c r="AH1" t="s">
        <v>1</v>
      </c>
      <c r="AI1" s="7">
        <f>LN(AI2)</f>
        <v>0.29915864679186349</v>
      </c>
      <c r="AJ1" s="8">
        <f>AI4</f>
        <v>0.95945069577602393</v>
      </c>
      <c r="AK1" t="s">
        <v>0</v>
      </c>
      <c r="AL1" t="s">
        <v>1</v>
      </c>
      <c r="AM1" s="7">
        <f>LN(AM2)</f>
        <v>0.27548996989205121</v>
      </c>
      <c r="AN1" s="8">
        <f>AM4</f>
        <v>0.98502391644693721</v>
      </c>
    </row>
    <row r="2" spans="1:40" ht="15.75" thickTop="1" x14ac:dyDescent="0.25">
      <c r="B2">
        <v>0.2932908993255835</v>
      </c>
      <c r="C2" s="9">
        <v>0.91187431436230526</v>
      </c>
      <c r="D2">
        <v>51.737147221255888</v>
      </c>
      <c r="E2">
        <v>1970</v>
      </c>
      <c r="F2" s="1">
        <v>1E-3</v>
      </c>
      <c r="G2">
        <f t="array" ref="G2:H6">LOGEST(F2:F9,E2:E9,TRUE, TRUE)</f>
        <v>1.3471390252373454</v>
      </c>
      <c r="H2">
        <v>1.2276747673430294E-258</v>
      </c>
      <c r="I2">
        <v>1980</v>
      </c>
      <c r="J2" s="1">
        <v>0.04</v>
      </c>
      <c r="K2">
        <f t="array" ref="K2:L6">LOGEST(J2:J8,I2:I8,TRUE, TRUE)</f>
        <v>1.340832781056656</v>
      </c>
      <c r="L2">
        <v>1.4440409440184253E-254</v>
      </c>
      <c r="M2">
        <v>1970</v>
      </c>
      <c r="N2" s="1">
        <v>1E-3</v>
      </c>
      <c r="O2">
        <f t="array" ref="O2:P6">LOGEST(N2:N8,M2:M8,TRUE, TRUE)</f>
        <v>1.3624002868295106</v>
      </c>
      <c r="P2">
        <v>1.9725760613403073E-268</v>
      </c>
      <c r="Q2">
        <v>1970</v>
      </c>
      <c r="R2" s="1">
        <v>1E-3</v>
      </c>
      <c r="S2">
        <f t="array" ref="S2:T6">LOGEST(R2:R8,Q2:Q8,TRUE, TRUE)</f>
        <v>1.3469977710479155</v>
      </c>
      <c r="T2">
        <v>1.5217824367812918E-258</v>
      </c>
      <c r="U2">
        <v>1970</v>
      </c>
      <c r="V2" s="1">
        <v>1E-3</v>
      </c>
      <c r="W2">
        <f t="array" ref="W2:X6">LOGEST(V2:V8,U2:U8,TRUE, TRUE)</f>
        <v>1.3500311250900163</v>
      </c>
      <c r="X2">
        <v>1.8715213375942746E-260</v>
      </c>
      <c r="Y2">
        <v>1970</v>
      </c>
      <c r="Z2" s="1">
        <v>1E-3</v>
      </c>
      <c r="AA2">
        <f t="array" ref="AA2:AB6">LOGEST(Z2:Z8,Y2:Y8,TRUE, TRUE)</f>
        <v>1.3552540708100975</v>
      </c>
      <c r="AB2">
        <v>8.8264720879291528E-264</v>
      </c>
      <c r="AC2">
        <v>1970</v>
      </c>
      <c r="AD2" s="1">
        <v>1E-3</v>
      </c>
      <c r="AE2">
        <f t="array" ref="AE2:AF6">LOGEST(AD2:AD8,AC2:AC8,TRUE, TRUE)</f>
        <v>1.3507116454397432</v>
      </c>
      <c r="AF2">
        <v>6.5701231356403931E-261</v>
      </c>
      <c r="AG2">
        <v>1970</v>
      </c>
      <c r="AH2" s="1">
        <v>1E-3</v>
      </c>
      <c r="AI2">
        <f t="array" ref="AI2:AJ6">LOGEST(AH2:AH8,AG2:AG8,TRUE, TRUE)</f>
        <v>1.3487235771695567</v>
      </c>
      <c r="AJ2">
        <v>1.1991592552600703E-259</v>
      </c>
      <c r="AK2">
        <v>1970</v>
      </c>
      <c r="AL2" s="1">
        <v>1E-3</v>
      </c>
      <c r="AM2">
        <f t="array" ref="AM2:AN6">LOGEST(AL2:AL8,AK2:AK8,TRUE, TRUE)</f>
        <v>1.3171758933161672</v>
      </c>
      <c r="AN2">
        <v>2.8292161686961364E-239</v>
      </c>
    </row>
    <row r="3" spans="1:40" x14ac:dyDescent="0.25">
      <c r="B3">
        <v>0.30924806089884327</v>
      </c>
      <c r="C3" s="9">
        <v>0.96511196083480699</v>
      </c>
      <c r="D3">
        <v>138.31559238182635</v>
      </c>
      <c r="E3">
        <v>1980</v>
      </c>
      <c r="F3" s="1">
        <v>0.04</v>
      </c>
      <c r="G3">
        <v>2.3935723500267375E-2</v>
      </c>
      <c r="H3">
        <v>47.683667230510459</v>
      </c>
      <c r="I3">
        <v>1990</v>
      </c>
      <c r="J3" s="1">
        <v>0.4</v>
      </c>
      <c r="K3">
        <v>4.0775317199358459E-2</v>
      </c>
      <c r="L3">
        <v>81.358979270432229</v>
      </c>
      <c r="M3">
        <v>1990</v>
      </c>
      <c r="N3" s="1">
        <v>0.4</v>
      </c>
      <c r="O3">
        <v>2.6294893403664633E-2</v>
      </c>
      <c r="P3">
        <v>52.428998477153129</v>
      </c>
      <c r="Q3">
        <v>1980</v>
      </c>
      <c r="R3" s="1">
        <v>0.04</v>
      </c>
      <c r="S3">
        <v>2.6284008450212382E-2</v>
      </c>
      <c r="T3">
        <v>52.369900529648149</v>
      </c>
      <c r="U3">
        <v>1980</v>
      </c>
      <c r="V3" s="1">
        <v>0.04</v>
      </c>
      <c r="W3">
        <v>2.4531874332970525E-2</v>
      </c>
      <c r="X3">
        <v>48.861312810332215</v>
      </c>
      <c r="Y3">
        <v>1980</v>
      </c>
      <c r="Z3" s="1">
        <v>0.04</v>
      </c>
      <c r="AA3">
        <v>2.3310086706323913E-2</v>
      </c>
      <c r="AB3">
        <v>46.41780473844095</v>
      </c>
      <c r="AC3">
        <v>1980</v>
      </c>
      <c r="AD3" s="1">
        <v>0.04</v>
      </c>
      <c r="AE3">
        <v>2.6537063183099854E-2</v>
      </c>
      <c r="AF3">
        <v>52.839937579084364</v>
      </c>
      <c r="AG3">
        <v>1980</v>
      </c>
      <c r="AH3" s="1">
        <v>0.04</v>
      </c>
      <c r="AI3">
        <v>2.7504067815843074E-2</v>
      </c>
      <c r="AJ3">
        <v>54.757519355364785</v>
      </c>
      <c r="AK3">
        <v>1980</v>
      </c>
      <c r="AL3" s="1">
        <v>0.04</v>
      </c>
      <c r="AM3">
        <v>1.5191355568055712E-2</v>
      </c>
      <c r="AN3">
        <v>30.237738676895219</v>
      </c>
    </row>
    <row r="4" spans="1:40" ht="15.75" thickBot="1" x14ac:dyDescent="0.3">
      <c r="B4">
        <v>0.29787824267401114</v>
      </c>
      <c r="C4" s="9">
        <v>0.96252948380430825</v>
      </c>
      <c r="D4">
        <v>128.43824712441207</v>
      </c>
      <c r="E4">
        <v>1990</v>
      </c>
      <c r="F4" s="1">
        <v>0.4</v>
      </c>
      <c r="G4">
        <v>0.96272948737666242</v>
      </c>
      <c r="H4">
        <v>0.73808822000438101</v>
      </c>
      <c r="I4">
        <v>1995</v>
      </c>
      <c r="J4" s="1">
        <v>1</v>
      </c>
      <c r="K4">
        <v>0.91187431436230526</v>
      </c>
      <c r="L4">
        <v>0.80672145927829719</v>
      </c>
      <c r="M4">
        <v>1995</v>
      </c>
      <c r="N4" s="1">
        <v>1</v>
      </c>
      <c r="O4">
        <v>0.96511196083480699</v>
      </c>
      <c r="P4">
        <v>0.735720189117271</v>
      </c>
      <c r="Q4">
        <v>1995</v>
      </c>
      <c r="R4" s="1">
        <v>1</v>
      </c>
      <c r="S4">
        <v>0.96252948380430825</v>
      </c>
      <c r="T4">
        <v>0.8082981277611917</v>
      </c>
      <c r="U4">
        <v>1990</v>
      </c>
      <c r="V4" s="1">
        <v>0.4</v>
      </c>
      <c r="W4">
        <v>0.96767424765747734</v>
      </c>
      <c r="X4">
        <v>0.75270433733706932</v>
      </c>
      <c r="Y4">
        <v>1990</v>
      </c>
      <c r="Z4" s="1">
        <v>0.4</v>
      </c>
      <c r="AA4">
        <v>0.97144000083589466</v>
      </c>
      <c r="AB4">
        <v>0.70372861120457531</v>
      </c>
      <c r="AC4">
        <v>1990</v>
      </c>
      <c r="AD4" s="1">
        <v>0.4</v>
      </c>
      <c r="AE4">
        <v>0.96250199954114524</v>
      </c>
      <c r="AF4">
        <v>0.79472064320253077</v>
      </c>
      <c r="AG4">
        <v>1990</v>
      </c>
      <c r="AH4" s="1">
        <v>0.4</v>
      </c>
      <c r="AI4">
        <v>0.95945069577602393</v>
      </c>
      <c r="AJ4">
        <v>0.80697944706681635</v>
      </c>
      <c r="AK4">
        <v>1990</v>
      </c>
      <c r="AL4" s="1">
        <v>0.4</v>
      </c>
      <c r="AM4">
        <v>0.98502391644693721</v>
      </c>
      <c r="AN4">
        <v>0.42690527987982435</v>
      </c>
    </row>
    <row r="5" spans="1:40" ht="17.25" thickTop="1" thickBot="1" x14ac:dyDescent="0.3">
      <c r="B5">
        <v>0.30012764780679563</v>
      </c>
      <c r="C5" s="9">
        <v>0.96767424765747734</v>
      </c>
      <c r="D5">
        <v>149.67544102361961</v>
      </c>
      <c r="E5">
        <v>1995</v>
      </c>
      <c r="F5" s="1">
        <v>1</v>
      </c>
      <c r="G5">
        <v>154.98517508028564</v>
      </c>
      <c r="H5">
        <v>6</v>
      </c>
      <c r="I5">
        <v>1998</v>
      </c>
      <c r="J5" s="1">
        <v>2</v>
      </c>
      <c r="K5" s="6">
        <v>51.737147221255888</v>
      </c>
      <c r="L5">
        <v>5</v>
      </c>
      <c r="M5">
        <v>1998</v>
      </c>
      <c r="N5" s="1">
        <v>2</v>
      </c>
      <c r="O5" s="6">
        <v>138.31559238182635</v>
      </c>
      <c r="P5">
        <v>5</v>
      </c>
      <c r="Q5">
        <v>1998</v>
      </c>
      <c r="R5" s="1">
        <v>2</v>
      </c>
      <c r="S5" s="6">
        <v>128.43824712441207</v>
      </c>
      <c r="T5">
        <v>5</v>
      </c>
      <c r="U5">
        <v>1998</v>
      </c>
      <c r="V5" s="1">
        <v>2</v>
      </c>
      <c r="W5" s="6">
        <v>149.67544102361961</v>
      </c>
      <c r="X5">
        <v>5</v>
      </c>
      <c r="Y5">
        <v>1995</v>
      </c>
      <c r="Z5" s="1">
        <v>1</v>
      </c>
      <c r="AA5" s="6">
        <v>170.07003313515762</v>
      </c>
      <c r="AB5">
        <v>5</v>
      </c>
      <c r="AC5">
        <v>1995</v>
      </c>
      <c r="AD5" s="1">
        <v>1</v>
      </c>
      <c r="AE5" s="6">
        <v>128.34044319206586</v>
      </c>
      <c r="AF5">
        <v>5</v>
      </c>
      <c r="AG5">
        <v>1995</v>
      </c>
      <c r="AH5" s="1">
        <v>1</v>
      </c>
      <c r="AI5" s="6">
        <v>118.30667802293847</v>
      </c>
      <c r="AJ5">
        <v>5</v>
      </c>
      <c r="AK5">
        <v>1995</v>
      </c>
      <c r="AL5" s="1">
        <v>1</v>
      </c>
      <c r="AM5" s="6">
        <v>328.86565868734141</v>
      </c>
      <c r="AN5">
        <v>5</v>
      </c>
    </row>
    <row r="6" spans="1:40" ht="15.75" thickTop="1" x14ac:dyDescent="0.25">
      <c r="B6">
        <v>0.30398894288749978</v>
      </c>
      <c r="C6" s="9">
        <v>0.97144000083589466</v>
      </c>
      <c r="D6">
        <v>170.07003313515762</v>
      </c>
      <c r="E6">
        <v>1998</v>
      </c>
      <c r="F6" s="1">
        <v>2</v>
      </c>
      <c r="G6">
        <v>84.431927944850003</v>
      </c>
      <c r="H6">
        <v>3.2686453230554129</v>
      </c>
      <c r="I6">
        <v>1999</v>
      </c>
      <c r="J6" s="1">
        <v>4.5</v>
      </c>
      <c r="K6">
        <v>33.670510208364881</v>
      </c>
      <c r="L6">
        <v>3.2539975643005263</v>
      </c>
      <c r="M6">
        <v>1999</v>
      </c>
      <c r="N6" s="1">
        <v>4.5</v>
      </c>
      <c r="O6">
        <v>74.868044309989472</v>
      </c>
      <c r="P6">
        <v>2.7064209833737651</v>
      </c>
      <c r="Q6">
        <v>1999</v>
      </c>
      <c r="R6" s="1">
        <v>4.5</v>
      </c>
      <c r="S6">
        <v>83.914597453663973</v>
      </c>
      <c r="T6">
        <v>3.2667293167112388</v>
      </c>
      <c r="U6">
        <v>1999</v>
      </c>
      <c r="V6" s="1">
        <v>4.5</v>
      </c>
      <c r="W6">
        <v>84.800689543611924</v>
      </c>
      <c r="X6">
        <v>2.8328190972301832</v>
      </c>
      <c r="Y6">
        <v>1999</v>
      </c>
      <c r="Z6" s="1">
        <v>4.5</v>
      </c>
      <c r="AA6">
        <v>84.224455685477679</v>
      </c>
      <c r="AB6">
        <v>2.4761697911396019</v>
      </c>
      <c r="AC6">
        <v>1998</v>
      </c>
      <c r="AD6" s="1">
        <v>2</v>
      </c>
      <c r="AE6">
        <v>81.057372711620374</v>
      </c>
      <c r="AF6">
        <v>3.1579045036612206</v>
      </c>
      <c r="AG6">
        <v>1998</v>
      </c>
      <c r="AH6" s="1">
        <v>2</v>
      </c>
      <c r="AI6">
        <v>77.04318128524892</v>
      </c>
      <c r="AJ6">
        <v>3.2560791399413236</v>
      </c>
      <c r="AK6">
        <v>1998</v>
      </c>
      <c r="AL6" s="1">
        <v>2</v>
      </c>
      <c r="AM6">
        <v>59.935147367069973</v>
      </c>
      <c r="AN6">
        <v>0.91124058994635582</v>
      </c>
    </row>
    <row r="7" spans="1:40" x14ac:dyDescent="0.25">
      <c r="B7">
        <v>0.30063159832852254</v>
      </c>
      <c r="C7" s="9">
        <v>0.96250199954114524</v>
      </c>
      <c r="D7">
        <v>128.34044319206586</v>
      </c>
      <c r="E7">
        <v>1999</v>
      </c>
      <c r="F7" s="1">
        <v>4.5</v>
      </c>
      <c r="G7" t="s">
        <v>18</v>
      </c>
      <c r="H7">
        <f>TINV(0.0455,H5)</f>
        <v>2.5165283481216276</v>
      </c>
      <c r="I7">
        <v>2001</v>
      </c>
      <c r="J7" s="1">
        <v>10</v>
      </c>
      <c r="K7" t="s">
        <v>18</v>
      </c>
      <c r="L7">
        <f>TINV(0.0455,L5)</f>
        <v>2.6486542542831191</v>
      </c>
      <c r="M7">
        <v>2001</v>
      </c>
      <c r="N7" s="1">
        <v>10</v>
      </c>
      <c r="O7" t="s">
        <v>18</v>
      </c>
      <c r="P7">
        <f>TINV(0.0455,P5)</f>
        <v>2.6486542542831191</v>
      </c>
      <c r="Q7">
        <v>2001</v>
      </c>
      <c r="R7" s="1">
        <v>10</v>
      </c>
      <c r="S7" t="s">
        <v>18</v>
      </c>
      <c r="T7">
        <f>TINV(0.0455,T5)</f>
        <v>2.6486542542831191</v>
      </c>
      <c r="U7">
        <v>2001</v>
      </c>
      <c r="V7" s="1">
        <v>10</v>
      </c>
      <c r="W7" t="s">
        <v>18</v>
      </c>
      <c r="X7">
        <f>TINV(0.0455,X5)</f>
        <v>2.6486542542831191</v>
      </c>
      <c r="Y7">
        <v>2001</v>
      </c>
      <c r="Z7" s="1">
        <v>10</v>
      </c>
      <c r="AA7" t="s">
        <v>18</v>
      </c>
      <c r="AB7">
        <f>TINV(0.0455,AB5)</f>
        <v>2.6486542542831191</v>
      </c>
      <c r="AC7">
        <v>2001</v>
      </c>
      <c r="AD7" s="1">
        <v>10</v>
      </c>
      <c r="AE7" t="s">
        <v>18</v>
      </c>
      <c r="AF7">
        <f>TINV(0.0455,AF5)</f>
        <v>2.6486542542831191</v>
      </c>
      <c r="AG7">
        <v>1999</v>
      </c>
      <c r="AH7" s="1">
        <v>4.5</v>
      </c>
      <c r="AI7" t="s">
        <v>18</v>
      </c>
      <c r="AJ7">
        <f>TINV(0.0455,AJ5)</f>
        <v>2.6486542542831191</v>
      </c>
      <c r="AK7">
        <v>1999</v>
      </c>
      <c r="AL7" s="1">
        <v>4.5</v>
      </c>
    </row>
    <row r="8" spans="1:40" x14ac:dyDescent="0.25">
      <c r="B8">
        <v>0.29915864679186349</v>
      </c>
      <c r="C8" s="9">
        <v>0.95945069577602393</v>
      </c>
      <c r="D8">
        <v>118.30667802293847</v>
      </c>
      <c r="E8">
        <v>2001</v>
      </c>
      <c r="F8" s="1">
        <v>10</v>
      </c>
      <c r="G8" t="s">
        <v>19</v>
      </c>
      <c r="H8">
        <f>H7*G3</f>
        <v>6.023492672122388E-2</v>
      </c>
      <c r="I8">
        <v>2004</v>
      </c>
      <c r="J8" s="1">
        <v>100</v>
      </c>
      <c r="K8" t="s">
        <v>19</v>
      </c>
      <c r="L8">
        <f>L7*K3</f>
        <v>0.10799971736982442</v>
      </c>
      <c r="M8">
        <v>2004</v>
      </c>
      <c r="N8" s="1">
        <v>100</v>
      </c>
      <c r="O8" t="s">
        <v>19</v>
      </c>
      <c r="P8">
        <f>P7*O3</f>
        <v>6.9646081279537461E-2</v>
      </c>
      <c r="Q8">
        <v>2004</v>
      </c>
      <c r="R8" s="1">
        <v>100</v>
      </c>
      <c r="S8" t="s">
        <v>19</v>
      </c>
      <c r="T8">
        <f>T7*S3</f>
        <v>6.9617250801268474E-2</v>
      </c>
      <c r="U8">
        <v>2004</v>
      </c>
      <c r="V8" s="1">
        <v>100</v>
      </c>
      <c r="W8" t="s">
        <v>19</v>
      </c>
      <c r="X8">
        <f>X7*W3</f>
        <v>6.4976453317561231E-2</v>
      </c>
      <c r="Y8">
        <v>2004</v>
      </c>
      <c r="Z8" s="1">
        <v>100</v>
      </c>
      <c r="AA8" t="s">
        <v>19</v>
      </c>
      <c r="AB8">
        <f>AB7*AA3</f>
        <v>6.1740360322413208E-2</v>
      </c>
      <c r="AC8">
        <v>2004</v>
      </c>
      <c r="AD8" s="1">
        <v>100</v>
      </c>
      <c r="AE8" t="s">
        <v>19</v>
      </c>
      <c r="AF8">
        <f>AF7*AE3</f>
        <v>7.0287505296097355E-2</v>
      </c>
      <c r="AG8">
        <v>2004</v>
      </c>
      <c r="AH8" s="1">
        <v>100</v>
      </c>
      <c r="AI8" t="s">
        <v>19</v>
      </c>
      <c r="AJ8">
        <f>AJ7*AI3</f>
        <v>7.2848766230524178E-2</v>
      </c>
      <c r="AK8">
        <v>2001</v>
      </c>
      <c r="AL8" s="1">
        <v>10</v>
      </c>
    </row>
    <row r="9" spans="1:40" x14ac:dyDescent="0.25">
      <c r="B9">
        <v>0.27548996989205121</v>
      </c>
      <c r="C9" s="9">
        <v>0.98502391644693721</v>
      </c>
      <c r="D9">
        <v>328.86565868734141</v>
      </c>
      <c r="E9">
        <v>2004</v>
      </c>
      <c r="F9" s="1">
        <v>100</v>
      </c>
      <c r="G9" t="s">
        <v>20</v>
      </c>
      <c r="H9">
        <f>G2+H8</f>
        <v>1.4073739519585693</v>
      </c>
      <c r="K9" t="s">
        <v>20</v>
      </c>
      <c r="L9">
        <f>K2+L8</f>
        <v>1.4488324984264804</v>
      </c>
      <c r="O9" t="s">
        <v>20</v>
      </c>
      <c r="P9">
        <f>O2+P8</f>
        <v>1.4320463681090481</v>
      </c>
      <c r="S9" t="s">
        <v>20</v>
      </c>
      <c r="T9">
        <f>S2+T8</f>
        <v>1.416615021849184</v>
      </c>
      <c r="W9" t="s">
        <v>20</v>
      </c>
      <c r="X9">
        <f>W2+X8</f>
        <v>1.4150075784075775</v>
      </c>
      <c r="AA9" t="s">
        <v>20</v>
      </c>
      <c r="AB9">
        <f>AA2+AB8</f>
        <v>1.4169944311325107</v>
      </c>
      <c r="AE9" t="s">
        <v>20</v>
      </c>
      <c r="AF9">
        <f>AE2+AF8</f>
        <v>1.4209991507358406</v>
      </c>
      <c r="AI9" t="s">
        <v>20</v>
      </c>
      <c r="AJ9">
        <f>AI2+AJ8</f>
        <v>1.4215723434000809</v>
      </c>
    </row>
    <row r="10" spans="1:40" x14ac:dyDescent="0.25">
      <c r="A10" t="s">
        <v>37</v>
      </c>
      <c r="B10" s="2">
        <f>AVERAGE(B2:B9)</f>
        <v>0.29747675107564631</v>
      </c>
      <c r="C10" s="2">
        <f>AVERAGE(C2:C9)</f>
        <v>0.96070082740736229</v>
      </c>
      <c r="D10" s="2">
        <f>AVERAGE(D2:D9)</f>
        <v>151.71865509857716</v>
      </c>
      <c r="E10" s="2">
        <f>AVERAGE(E2:E9)</f>
        <v>1992.125</v>
      </c>
      <c r="F10" s="2">
        <f>AVERAGE(F2:F9)</f>
        <v>14.742625</v>
      </c>
      <c r="G10" t="s">
        <v>21</v>
      </c>
      <c r="H10">
        <f>G2-H8</f>
        <v>1.2869040985161215</v>
      </c>
      <c r="K10" t="s">
        <v>21</v>
      </c>
      <c r="L10">
        <f>K2-L8</f>
        <v>1.2328330636868317</v>
      </c>
      <c r="O10" t="s">
        <v>21</v>
      </c>
      <c r="P10">
        <f>O2-P8</f>
        <v>1.2927542055499732</v>
      </c>
      <c r="S10" t="s">
        <v>21</v>
      </c>
      <c r="T10">
        <f>S2-T8</f>
        <v>1.2773805202466471</v>
      </c>
      <c r="W10" t="s">
        <v>21</v>
      </c>
      <c r="X10">
        <f>W2-X8</f>
        <v>1.2850546717724551</v>
      </c>
      <c r="AA10" t="s">
        <v>21</v>
      </c>
      <c r="AB10">
        <f>AA2-AB8</f>
        <v>1.2935137104876844</v>
      </c>
      <c r="AE10" t="s">
        <v>21</v>
      </c>
      <c r="AF10">
        <f>AE2-AF8</f>
        <v>1.2804241401436458</v>
      </c>
      <c r="AI10" t="s">
        <v>21</v>
      </c>
      <c r="AJ10">
        <f>AI2-AJ8</f>
        <v>1.2758748109390325</v>
      </c>
    </row>
    <row r="11" spans="1:40" x14ac:dyDescent="0.25">
      <c r="A11" t="s">
        <v>38</v>
      </c>
      <c r="B11" s="2">
        <f>STDEV(B2:B9)</f>
        <v>1.0013437844137576E-2</v>
      </c>
      <c r="C11" s="2">
        <f>STDEV(C2:C9)</f>
        <v>2.1271068899742084E-2</v>
      </c>
      <c r="D11" s="2">
        <f>STDEV(D2:D9)</f>
        <v>79.375087030035147</v>
      </c>
      <c r="E11" s="2">
        <f>STDEV(E2:E9)</f>
        <v>11.655011184648675</v>
      </c>
      <c r="F11" s="2">
        <f>STDEV(F2:F9)</f>
        <v>34.613481407177176</v>
      </c>
      <c r="G11" t="s">
        <v>22</v>
      </c>
      <c r="H11" s="10">
        <f>LN(G2)</f>
        <v>0.29798310311744081</v>
      </c>
      <c r="K11" t="s">
        <v>22</v>
      </c>
      <c r="L11" s="10">
        <f>LN(K2)</f>
        <v>0.2932908993255835</v>
      </c>
      <c r="O11" t="s">
        <v>22</v>
      </c>
      <c r="P11" s="10">
        <f>LN(O2)</f>
        <v>0.30924806089884327</v>
      </c>
      <c r="S11" t="s">
        <v>22</v>
      </c>
      <c r="T11" s="10">
        <f>LN(S2)</f>
        <v>0.29787824267401114</v>
      </c>
      <c r="W11" t="s">
        <v>22</v>
      </c>
      <c r="X11" s="10">
        <f>LN(W2)</f>
        <v>0.30012764780679563</v>
      </c>
      <c r="AA11" t="s">
        <v>22</v>
      </c>
      <c r="AB11" s="10">
        <f>LN(AA2)</f>
        <v>0.30398894288749978</v>
      </c>
      <c r="AE11" t="s">
        <v>22</v>
      </c>
      <c r="AF11" s="10">
        <f>LN(AE2)</f>
        <v>0.30063159832852254</v>
      </c>
      <c r="AI11" t="s">
        <v>22</v>
      </c>
      <c r="AJ11" s="10">
        <f>LN(AI2)</f>
        <v>0.29915864679186349</v>
      </c>
    </row>
    <row r="12" spans="1:40" x14ac:dyDescent="0.25">
      <c r="A12" t="s">
        <v>39</v>
      </c>
      <c r="B12" s="2">
        <f>MIN(B2:B9)</f>
        <v>0.27548996989205121</v>
      </c>
      <c r="C12" s="2">
        <f>MIN(C2:C9)</f>
        <v>0.91187431436230526</v>
      </c>
      <c r="D12" s="2">
        <f>MIN(D2:D9)</f>
        <v>51.737147221255888</v>
      </c>
      <c r="E12" s="2">
        <f>MIN(E2:E9)</f>
        <v>1970</v>
      </c>
      <c r="F12" s="2">
        <f>MIN(F2:F9)</f>
        <v>1E-3</v>
      </c>
      <c r="G12" t="s">
        <v>23</v>
      </c>
      <c r="H12" s="10">
        <f>LN(H9)</f>
        <v>0.34172552246271654</v>
      </c>
      <c r="K12" t="s">
        <v>23</v>
      </c>
      <c r="L12" s="10">
        <f>LN(L9)</f>
        <v>0.370758058607218</v>
      </c>
      <c r="O12" t="s">
        <v>23</v>
      </c>
      <c r="P12" s="10">
        <f>LN(P9)</f>
        <v>0.35910444797865315</v>
      </c>
      <c r="S12" t="s">
        <v>23</v>
      </c>
      <c r="T12" s="10">
        <f>LN(T9)</f>
        <v>0.34827023843842819</v>
      </c>
      <c r="W12" t="s">
        <v>23</v>
      </c>
      <c r="X12" s="10">
        <f>LN(X9)</f>
        <v>0.34713488684593136</v>
      </c>
      <c r="AA12" t="s">
        <v>23</v>
      </c>
      <c r="AB12" s="10">
        <f>LN(AB9)</f>
        <v>0.34853803066024958</v>
      </c>
      <c r="AE12" t="s">
        <v>23</v>
      </c>
      <c r="AF12" s="10">
        <f>LN(AF9)</f>
        <v>0.35136025146231531</v>
      </c>
      <c r="AI12" t="s">
        <v>23</v>
      </c>
      <c r="AJ12" s="10">
        <f>LN(AJ9)</f>
        <v>0.35176354311087482</v>
      </c>
    </row>
    <row r="13" spans="1:40" x14ac:dyDescent="0.25">
      <c r="A13" t="s">
        <v>40</v>
      </c>
      <c r="B13" s="2">
        <f>MAX(B2:B9)</f>
        <v>0.30924806089884327</v>
      </c>
      <c r="C13" s="2">
        <f>MAX(C2:C9)</f>
        <v>0.98502391644693721</v>
      </c>
      <c r="D13" s="2">
        <f>MAX(D2:D9)</f>
        <v>328.86565868734141</v>
      </c>
      <c r="E13" s="2">
        <f>MAX(E2:E9)</f>
        <v>2004</v>
      </c>
      <c r="F13" s="2">
        <f>MAX(F2:F9)</f>
        <v>100</v>
      </c>
      <c r="G13" t="s">
        <v>24</v>
      </c>
      <c r="H13" s="10">
        <f>LN(H10)</f>
        <v>0.25223941031008068</v>
      </c>
      <c r="K13" t="s">
        <v>24</v>
      </c>
      <c r="L13" s="10">
        <f>LN(L10)</f>
        <v>0.20931482465668236</v>
      </c>
      <c r="O13" t="s">
        <v>24</v>
      </c>
      <c r="P13" s="10">
        <f>LN(P10)</f>
        <v>0.25677498547008437</v>
      </c>
      <c r="S13" t="s">
        <v>24</v>
      </c>
      <c r="T13" s="10">
        <f>LN(T10)</f>
        <v>0.24481151249615568</v>
      </c>
      <c r="W13" t="s">
        <v>24</v>
      </c>
      <c r="X13" s="10">
        <f>LN(X10)</f>
        <v>0.2508012635685466</v>
      </c>
      <c r="AA13" t="s">
        <v>24</v>
      </c>
      <c r="AB13" s="10">
        <f>LN(AB10)</f>
        <v>0.25736232211439325</v>
      </c>
      <c r="AE13" t="s">
        <v>24</v>
      </c>
      <c r="AF13" s="10">
        <f>LN(AF10)</f>
        <v>0.24719138253131884</v>
      </c>
      <c r="AI13" t="s">
        <v>24</v>
      </c>
      <c r="AJ13" s="10">
        <f>LN(AJ10)</f>
        <v>0.24363206956009584</v>
      </c>
    </row>
    <row r="14" spans="1:40" x14ac:dyDescent="0.25">
      <c r="A14" t="s">
        <v>41</v>
      </c>
      <c r="B14" s="2">
        <f>ABS(B13-B12)</f>
        <v>3.3758091006792057E-2</v>
      </c>
      <c r="C14" s="2">
        <f>ABS(C13-C12)</f>
        <v>7.3149602084631948E-2</v>
      </c>
      <c r="D14" s="2">
        <f>ABS(D13-D12)</f>
        <v>277.12851146608551</v>
      </c>
      <c r="E14" s="2">
        <f>ABS(E13-E12)</f>
        <v>34</v>
      </c>
      <c r="F14" s="2">
        <f>ABS(F13-F12)</f>
        <v>99.998999999999995</v>
      </c>
      <c r="G14" t="s">
        <v>25</v>
      </c>
      <c r="H14" s="10">
        <f>H12-H11</f>
        <v>4.3742419345275729E-2</v>
      </c>
      <c r="K14" t="s">
        <v>25</v>
      </c>
      <c r="L14" s="10">
        <f>L12-L11</f>
        <v>7.7467159281634501E-2</v>
      </c>
      <c r="O14" t="s">
        <v>25</v>
      </c>
      <c r="P14" s="10">
        <f>P12-P11</f>
        <v>4.9856387079809883E-2</v>
      </c>
      <c r="S14" t="s">
        <v>25</v>
      </c>
      <c r="T14" s="10">
        <f>T12-T11</f>
        <v>5.0391995764417052E-2</v>
      </c>
      <c r="W14" t="s">
        <v>25</v>
      </c>
      <c r="X14" s="10">
        <f>X12-X11</f>
        <v>4.7007239039135729E-2</v>
      </c>
      <c r="AA14" t="s">
        <v>25</v>
      </c>
      <c r="AB14" s="10">
        <f>AB12-AB11</f>
        <v>4.4549087772749796E-2</v>
      </c>
      <c r="AE14" t="s">
        <v>25</v>
      </c>
      <c r="AF14" s="10">
        <f>AF12-AF11</f>
        <v>5.0728653133792767E-2</v>
      </c>
      <c r="AI14" t="s">
        <v>25</v>
      </c>
      <c r="AJ14" s="10">
        <f>AJ12-AJ11</f>
        <v>5.2604896319011329E-2</v>
      </c>
    </row>
    <row r="15" spans="1:40" x14ac:dyDescent="0.25">
      <c r="A15" t="s">
        <v>42</v>
      </c>
      <c r="B15" s="2">
        <f>COUNT(B2:B9)</f>
        <v>8</v>
      </c>
      <c r="G15" t="s">
        <v>26</v>
      </c>
      <c r="H15" s="10">
        <f>H11-H13</f>
        <v>4.5743692807360126E-2</v>
      </c>
      <c r="K15" t="s">
        <v>26</v>
      </c>
      <c r="L15" s="10">
        <f>L11-L13</f>
        <v>8.3976074668901141E-2</v>
      </c>
      <c r="O15" t="s">
        <v>26</v>
      </c>
      <c r="P15" s="10">
        <f>P11-P13</f>
        <v>5.2473075428758897E-2</v>
      </c>
      <c r="S15" t="s">
        <v>26</v>
      </c>
      <c r="T15" s="10">
        <f>T11-T13</f>
        <v>5.3066730177855459E-2</v>
      </c>
      <c r="W15" t="s">
        <v>26</v>
      </c>
      <c r="X15" s="10">
        <f>X11-X13</f>
        <v>4.9326384238249033E-2</v>
      </c>
      <c r="AA15" t="s">
        <v>26</v>
      </c>
      <c r="AB15" s="10">
        <f>AB11-AB13</f>
        <v>4.6626620773106531E-2</v>
      </c>
      <c r="AE15" t="s">
        <v>26</v>
      </c>
      <c r="AF15" s="10">
        <f>AF11-AF13</f>
        <v>5.3440215797203705E-2</v>
      </c>
      <c r="AI15" t="s">
        <v>26</v>
      </c>
      <c r="AJ15" s="10">
        <f>AJ11-AJ13</f>
        <v>5.5526577231767654E-2</v>
      </c>
    </row>
    <row r="16" spans="1:40" x14ac:dyDescent="0.25">
      <c r="G16" t="s">
        <v>27</v>
      </c>
      <c r="H16" s="11">
        <f>AVERAGE(H14:H15)</f>
        <v>4.4743056076317927E-2</v>
      </c>
      <c r="K16" t="s">
        <v>27</v>
      </c>
      <c r="L16" s="11">
        <f>AVERAGE(L14:L15)</f>
        <v>8.0721616975267821E-2</v>
      </c>
      <c r="O16" t="s">
        <v>27</v>
      </c>
      <c r="P16" s="11">
        <f>AVERAGE(P14:P15)</f>
        <v>5.116473125428439E-2</v>
      </c>
      <c r="S16" t="s">
        <v>27</v>
      </c>
      <c r="T16" s="11">
        <f>AVERAGE(T14:T15)</f>
        <v>5.1729362971136256E-2</v>
      </c>
      <c r="W16" t="s">
        <v>27</v>
      </c>
      <c r="X16" s="11">
        <f>AVERAGE(X14:X15)</f>
        <v>4.8166811638692381E-2</v>
      </c>
      <c r="AA16" t="s">
        <v>27</v>
      </c>
      <c r="AB16" s="11">
        <f>AVERAGE(AB14:AB15)</f>
        <v>4.5587854272928163E-2</v>
      </c>
      <c r="AE16" t="s">
        <v>27</v>
      </c>
      <c r="AF16" s="11">
        <f>AVERAGE(AF14:AF15)</f>
        <v>5.2084434465498236E-2</v>
      </c>
      <c r="AI16" t="s">
        <v>27</v>
      </c>
      <c r="AJ16" s="11">
        <f>AVERAGE(AJ14:AJ15)</f>
        <v>5.4065736775389492E-2</v>
      </c>
    </row>
    <row r="17" spans="7:36" x14ac:dyDescent="0.25">
      <c r="G17" t="s">
        <v>28</v>
      </c>
      <c r="H17">
        <f>TINV(0.3173,H5)</f>
        <v>1.0905949070768337</v>
      </c>
      <c r="K17" t="s">
        <v>28</v>
      </c>
      <c r="L17">
        <f>TINV(0.3173,L5)</f>
        <v>1.1105333938140243</v>
      </c>
      <c r="O17" t="s">
        <v>28</v>
      </c>
      <c r="P17">
        <f>TINV(0.3173,P5)</f>
        <v>1.1105333938140243</v>
      </c>
      <c r="S17" t="s">
        <v>28</v>
      </c>
      <c r="T17">
        <f>TINV(0.3173,T5)</f>
        <v>1.1105333938140243</v>
      </c>
      <c r="W17" t="s">
        <v>28</v>
      </c>
      <c r="X17">
        <f>TINV(0.3173,X5)</f>
        <v>1.1105333938140243</v>
      </c>
      <c r="AA17" t="s">
        <v>28</v>
      </c>
      <c r="AB17">
        <f>TINV(0.3173,AB5)</f>
        <v>1.1105333938140243</v>
      </c>
      <c r="AE17" t="s">
        <v>28</v>
      </c>
      <c r="AF17">
        <f>TINV(0.3173,AF5)</f>
        <v>1.1105333938140243</v>
      </c>
      <c r="AI17" t="s">
        <v>28</v>
      </c>
      <c r="AJ17">
        <f>TINV(0.3173,AJ5)</f>
        <v>1.1105333938140243</v>
      </c>
    </row>
    <row r="18" spans="7:36" x14ac:dyDescent="0.25">
      <c r="G18" t="s">
        <v>29</v>
      </c>
      <c r="H18">
        <f>H17*G3</f>
        <v>2.6104178146590884E-2</v>
      </c>
      <c r="K18" t="s">
        <v>29</v>
      </c>
      <c r="L18">
        <f>L17*K3</f>
        <v>4.5282351393246906E-2</v>
      </c>
      <c r="O18" t="s">
        <v>29</v>
      </c>
      <c r="P18">
        <f>P17*O3</f>
        <v>2.9201357211549685E-2</v>
      </c>
      <c r="S18" t="s">
        <v>29</v>
      </c>
      <c r="T18">
        <f>T17*S3</f>
        <v>2.9189269107250851E-2</v>
      </c>
      <c r="W18" t="s">
        <v>29</v>
      </c>
      <c r="X18">
        <f>X17*W3</f>
        <v>2.7243465659612911E-2</v>
      </c>
      <c r="AA18" t="s">
        <v>29</v>
      </c>
      <c r="AB18">
        <f>AB17*AA3</f>
        <v>2.5886629700073067E-2</v>
      </c>
      <c r="AE18" t="s">
        <v>29</v>
      </c>
      <c r="AF18">
        <f>AF17*AE3</f>
        <v>2.9470294838585074E-2</v>
      </c>
      <c r="AI18" t="s">
        <v>29</v>
      </c>
      <c r="AJ18">
        <f>AJ17*AI3</f>
        <v>3.0544185775219286E-2</v>
      </c>
    </row>
    <row r="19" spans="7:36" x14ac:dyDescent="0.25">
      <c r="G19" t="s">
        <v>30</v>
      </c>
      <c r="H19">
        <f>G2+H18</f>
        <v>1.3732432033839364</v>
      </c>
      <c r="K19" t="s">
        <v>30</v>
      </c>
      <c r="L19">
        <f>K2+L18</f>
        <v>1.386115132449903</v>
      </c>
      <c r="O19" t="s">
        <v>30</v>
      </c>
      <c r="P19">
        <f>O2+P18</f>
        <v>1.3916016440410603</v>
      </c>
      <c r="S19" t="s">
        <v>30</v>
      </c>
      <c r="T19">
        <f>S2+T18</f>
        <v>1.3761870401551664</v>
      </c>
      <c r="W19" t="s">
        <v>30</v>
      </c>
      <c r="X19">
        <f>W2+X18</f>
        <v>1.3772745907496293</v>
      </c>
      <c r="AA19" t="s">
        <v>30</v>
      </c>
      <c r="AB19">
        <f>AA2+AB18</f>
        <v>1.3811407005101706</v>
      </c>
      <c r="AE19" t="s">
        <v>30</v>
      </c>
      <c r="AF19">
        <f>AE2+AF18</f>
        <v>1.3801819402783282</v>
      </c>
      <c r="AI19" t="s">
        <v>30</v>
      </c>
      <c r="AJ19">
        <f>AI2+AJ18</f>
        <v>1.379267762944776</v>
      </c>
    </row>
    <row r="20" spans="7:36" x14ac:dyDescent="0.25">
      <c r="G20" t="s">
        <v>31</v>
      </c>
      <c r="H20">
        <f>G2-H18</f>
        <v>1.3210348470907545</v>
      </c>
      <c r="K20" t="s">
        <v>31</v>
      </c>
      <c r="L20">
        <f>K2-L18</f>
        <v>1.2955504296634091</v>
      </c>
      <c r="O20" t="s">
        <v>31</v>
      </c>
      <c r="P20">
        <f>O2-P18</f>
        <v>1.3331989296179609</v>
      </c>
      <c r="S20" t="s">
        <v>31</v>
      </c>
      <c r="T20">
        <f>S2-T18</f>
        <v>1.3178085019406647</v>
      </c>
      <c r="W20" t="s">
        <v>31</v>
      </c>
      <c r="X20">
        <f>W2-X18</f>
        <v>1.3227876594304033</v>
      </c>
      <c r="AA20" t="s">
        <v>31</v>
      </c>
      <c r="AB20">
        <f>AA2-AB18</f>
        <v>1.3293674411100245</v>
      </c>
      <c r="AE20" t="s">
        <v>31</v>
      </c>
      <c r="AF20">
        <f>AE2-AF18</f>
        <v>1.3212413506011582</v>
      </c>
      <c r="AI20" t="s">
        <v>31</v>
      </c>
      <c r="AJ20">
        <f>AI2-AJ18</f>
        <v>1.3181793913943374</v>
      </c>
    </row>
    <row r="21" spans="7:36" x14ac:dyDescent="0.25">
      <c r="G21" t="s">
        <v>22</v>
      </c>
      <c r="H21" s="10">
        <f>LN(G2)</f>
        <v>0.29798310311744081</v>
      </c>
      <c r="K21" t="s">
        <v>22</v>
      </c>
      <c r="L21" s="10">
        <f>LN(K2)</f>
        <v>0.2932908993255835</v>
      </c>
      <c r="O21" t="s">
        <v>22</v>
      </c>
      <c r="P21" s="10">
        <f>LN(O2)</f>
        <v>0.30924806089884327</v>
      </c>
      <c r="S21" t="s">
        <v>22</v>
      </c>
      <c r="T21" s="10">
        <f>LN(S2)</f>
        <v>0.29787824267401114</v>
      </c>
      <c r="W21" t="s">
        <v>22</v>
      </c>
      <c r="X21" s="10">
        <f>LN(W2)</f>
        <v>0.30012764780679563</v>
      </c>
      <c r="AA21" t="s">
        <v>22</v>
      </c>
      <c r="AB21" s="10">
        <f>LN(AA2)</f>
        <v>0.30398894288749978</v>
      </c>
      <c r="AE21" t="s">
        <v>22</v>
      </c>
      <c r="AF21" s="10">
        <f>LN(AE2)</f>
        <v>0.30063159832852254</v>
      </c>
      <c r="AI21" t="s">
        <v>22</v>
      </c>
      <c r="AJ21" s="10">
        <f>LN(AI2)</f>
        <v>0.29915864679186349</v>
      </c>
    </row>
    <row r="22" spans="7:36" x14ac:dyDescent="0.25">
      <c r="G22" t="s">
        <v>32</v>
      </c>
      <c r="H22" s="10">
        <f>LN(H19)</f>
        <v>0.31717524393574442</v>
      </c>
      <c r="K22" t="s">
        <v>32</v>
      </c>
      <c r="L22" s="10">
        <f>LN(L19)</f>
        <v>0.32650496546341734</v>
      </c>
      <c r="O22" t="s">
        <v>32</v>
      </c>
      <c r="P22" s="10">
        <f>LN(P19)</f>
        <v>0.33045534569841595</v>
      </c>
      <c r="S22" t="s">
        <v>32</v>
      </c>
      <c r="T22" s="10">
        <f>LN(T19)</f>
        <v>0.319316660618784</v>
      </c>
      <c r="W22" t="s">
        <v>32</v>
      </c>
      <c r="X22" s="10">
        <f>LN(X19)</f>
        <v>0.32010661217562514</v>
      </c>
      <c r="AA22" t="s">
        <v>32</v>
      </c>
      <c r="AB22" s="10">
        <f>LN(AB19)</f>
        <v>0.32290975230054964</v>
      </c>
      <c r="AE22" t="s">
        <v>32</v>
      </c>
      <c r="AF22" s="10">
        <f>LN(AF19)</f>
        <v>0.32221533126027857</v>
      </c>
      <c r="AI22" t="s">
        <v>32</v>
      </c>
      <c r="AJ22" s="10">
        <f>LN(AJ19)</f>
        <v>0.32155275178587905</v>
      </c>
    </row>
    <row r="23" spans="7:36" x14ac:dyDescent="0.25">
      <c r="G23" t="s">
        <v>33</v>
      </c>
      <c r="H23" s="10">
        <f>LN(H20)</f>
        <v>0.27841540451909907</v>
      </c>
      <c r="K23" t="s">
        <v>33</v>
      </c>
      <c r="L23" s="10">
        <f>LN(L20)</f>
        <v>0.25893564705777516</v>
      </c>
      <c r="O23" t="s">
        <v>33</v>
      </c>
      <c r="P23" s="10">
        <f>LN(P20)</f>
        <v>0.28758126458430927</v>
      </c>
      <c r="S23" t="s">
        <v>33</v>
      </c>
      <c r="T23" s="10">
        <f>LN(T20)</f>
        <v>0.27597013109360552</v>
      </c>
      <c r="W23" t="s">
        <v>33</v>
      </c>
      <c r="X23" s="10">
        <f>LN(X20)</f>
        <v>0.27974137295468088</v>
      </c>
      <c r="AA23" t="s">
        <v>33</v>
      </c>
      <c r="AB23" s="10">
        <f>LN(AB20)</f>
        <v>0.2847032209082625</v>
      </c>
      <c r="AE23" t="s">
        <v>33</v>
      </c>
      <c r="AF23" s="10">
        <f>LN(AF20)</f>
        <v>0.27857171180522194</v>
      </c>
      <c r="AI23" t="s">
        <v>33</v>
      </c>
      <c r="AJ23" s="10">
        <f>LN(AJ20)</f>
        <v>0.27625153561527116</v>
      </c>
    </row>
    <row r="24" spans="7:36" x14ac:dyDescent="0.25">
      <c r="G24" t="s">
        <v>34</v>
      </c>
      <c r="H24" s="10">
        <f>H22-H21</f>
        <v>1.9192140818303616E-2</v>
      </c>
      <c r="K24" t="s">
        <v>34</v>
      </c>
      <c r="L24" s="10">
        <f>L22-L21</f>
        <v>3.3214066137833842E-2</v>
      </c>
      <c r="O24" t="s">
        <v>34</v>
      </c>
      <c r="P24" s="10">
        <f>P22-P21</f>
        <v>2.1207284799572679E-2</v>
      </c>
      <c r="S24" t="s">
        <v>34</v>
      </c>
      <c r="T24" s="10">
        <f>T22-T21</f>
        <v>2.1438417944772858E-2</v>
      </c>
      <c r="W24" t="s">
        <v>34</v>
      </c>
      <c r="X24" s="10">
        <f>X22-X21</f>
        <v>1.997896436882951E-2</v>
      </c>
      <c r="AA24" t="s">
        <v>34</v>
      </c>
      <c r="AB24" s="10">
        <f>AB22-AB21</f>
        <v>1.8920809413049855E-2</v>
      </c>
      <c r="AE24" t="s">
        <v>34</v>
      </c>
      <c r="AF24" s="10">
        <f>AF22-AF21</f>
        <v>2.1583732931756028E-2</v>
      </c>
      <c r="AI24" t="s">
        <v>34</v>
      </c>
      <c r="AJ24" s="10">
        <f>AJ22-AJ21</f>
        <v>2.2394104994015562E-2</v>
      </c>
    </row>
    <row r="25" spans="7:36" x14ac:dyDescent="0.25">
      <c r="G25" t="s">
        <v>35</v>
      </c>
      <c r="H25" s="10">
        <f>H21-H23</f>
        <v>1.9567698598341732E-2</v>
      </c>
      <c r="K25" t="s">
        <v>35</v>
      </c>
      <c r="L25" s="10">
        <f>L21-L23</f>
        <v>3.4355252267808334E-2</v>
      </c>
      <c r="O25" t="s">
        <v>35</v>
      </c>
      <c r="P25" s="10">
        <f>P21-P23</f>
        <v>2.1666796314533998E-2</v>
      </c>
      <c r="S25" t="s">
        <v>35</v>
      </c>
      <c r="T25" s="10">
        <f>T21-T23</f>
        <v>2.190811158040562E-2</v>
      </c>
      <c r="W25" t="s">
        <v>35</v>
      </c>
      <c r="X25" s="10">
        <f>X21-X23</f>
        <v>2.038627485211475E-2</v>
      </c>
      <c r="AA25" t="s">
        <v>35</v>
      </c>
      <c r="AB25" s="10">
        <f>AB21-AB23</f>
        <v>1.928572197923728E-2</v>
      </c>
      <c r="AE25" t="s">
        <v>35</v>
      </c>
      <c r="AF25" s="10">
        <f>AF21-AF23</f>
        <v>2.2059886523300598E-2</v>
      </c>
      <c r="AI25" t="s">
        <v>35</v>
      </c>
      <c r="AJ25" s="10">
        <f>AJ21-AJ23</f>
        <v>2.2907111176592332E-2</v>
      </c>
    </row>
    <row r="26" spans="7:36" x14ac:dyDescent="0.25">
      <c r="G26" t="s">
        <v>36</v>
      </c>
      <c r="H26" s="11">
        <f>AVERAGE(H24:H25)</f>
        <v>1.9379919708322674E-2</v>
      </c>
      <c r="K26" t="s">
        <v>36</v>
      </c>
      <c r="L26" s="11">
        <f>AVERAGE(L24:L25)</f>
        <v>3.3784659202821088E-2</v>
      </c>
      <c r="O26" t="s">
        <v>36</v>
      </c>
      <c r="P26" s="11">
        <f>AVERAGE(P24:P25)</f>
        <v>2.1437040557053338E-2</v>
      </c>
      <c r="S26" t="s">
        <v>36</v>
      </c>
      <c r="T26" s="11">
        <f>AVERAGE(T24:T25)</f>
        <v>2.1673264762589239E-2</v>
      </c>
      <c r="W26" t="s">
        <v>36</v>
      </c>
      <c r="X26" s="11">
        <f>AVERAGE(X24:X25)</f>
        <v>2.018261961047213E-2</v>
      </c>
      <c r="AA26" t="s">
        <v>36</v>
      </c>
      <c r="AB26" s="11">
        <f>AVERAGE(AB24:AB25)</f>
        <v>1.9103265696143568E-2</v>
      </c>
      <c r="AE26" t="s">
        <v>36</v>
      </c>
      <c r="AF26" s="11">
        <f>AVERAGE(AF24:AF25)</f>
        <v>2.1821809727528313E-2</v>
      </c>
      <c r="AI26" t="s">
        <v>36</v>
      </c>
      <c r="AJ26" s="11">
        <f>AVERAGE(AJ24:AJ25)</f>
        <v>2.2650608085303947E-2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B9"/>
  <sheetViews>
    <sheetView workbookViewId="0">
      <selection activeCell="H17" sqref="H17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1970</v>
      </c>
      <c r="B2" s="1">
        <v>1E-3</v>
      </c>
    </row>
    <row r="3" spans="1:2" x14ac:dyDescent="0.25">
      <c r="A3">
        <v>1980</v>
      </c>
      <c r="B3" s="1">
        <v>0.04</v>
      </c>
    </row>
    <row r="4" spans="1:2" x14ac:dyDescent="0.25">
      <c r="A4">
        <v>1990</v>
      </c>
      <c r="B4" s="1">
        <v>0.4</v>
      </c>
    </row>
    <row r="5" spans="1:2" x14ac:dyDescent="0.25">
      <c r="A5">
        <v>1995</v>
      </c>
      <c r="B5" s="1">
        <v>1</v>
      </c>
    </row>
    <row r="6" spans="1:2" x14ac:dyDescent="0.25">
      <c r="A6">
        <v>1998</v>
      </c>
      <c r="B6" s="1">
        <v>2</v>
      </c>
    </row>
    <row r="7" spans="1:2" x14ac:dyDescent="0.25">
      <c r="A7">
        <v>1999</v>
      </c>
      <c r="B7" s="1">
        <v>4.5</v>
      </c>
    </row>
    <row r="8" spans="1:2" x14ac:dyDescent="0.25">
      <c r="A8">
        <v>2001</v>
      </c>
      <c r="B8" s="1">
        <v>10</v>
      </c>
    </row>
    <row r="9" spans="1:2" x14ac:dyDescent="0.25">
      <c r="A9">
        <v>2004</v>
      </c>
      <c r="B9" s="1">
        <v>100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2:L23"/>
  <sheetViews>
    <sheetView tabSelected="1" workbookViewId="0">
      <selection activeCell="M21" sqref="M21"/>
    </sheetView>
  </sheetViews>
  <sheetFormatPr defaultColWidth="8.85546875" defaultRowHeight="15" x14ac:dyDescent="0.25"/>
  <sheetData>
    <row r="2" spans="1:12" x14ac:dyDescent="0.25">
      <c r="A2" s="2"/>
    </row>
    <row r="3" spans="1:12" x14ac:dyDescent="0.25">
      <c r="A3" s="2"/>
    </row>
    <row r="7" spans="1:12" x14ac:dyDescent="0.25">
      <c r="A7" t="s">
        <v>0</v>
      </c>
      <c r="B7" t="s">
        <v>1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</row>
    <row r="8" spans="1:12" x14ac:dyDescent="0.25">
      <c r="A8">
        <v>1970</v>
      </c>
      <c r="B8" s="1">
        <v>1E-3</v>
      </c>
      <c r="G8">
        <v>1</v>
      </c>
      <c r="H8" s="4" t="s">
        <v>10</v>
      </c>
      <c r="I8" t="s">
        <v>11</v>
      </c>
      <c r="J8" t="s">
        <v>12</v>
      </c>
      <c r="K8" t="s">
        <v>13</v>
      </c>
      <c r="L8" t="s">
        <v>14</v>
      </c>
    </row>
    <row r="9" spans="1:12" x14ac:dyDescent="0.25">
      <c r="A9">
        <v>1980</v>
      </c>
      <c r="B9" s="1">
        <v>0.04</v>
      </c>
    </row>
    <row r="10" spans="1:12" x14ac:dyDescent="0.25">
      <c r="A10">
        <v>1990</v>
      </c>
      <c r="B10" s="1">
        <v>0.4</v>
      </c>
    </row>
    <row r="11" spans="1:12" x14ac:dyDescent="0.25">
      <c r="A11">
        <v>1995</v>
      </c>
      <c r="B11" s="1">
        <v>1</v>
      </c>
    </row>
    <row r="12" spans="1:12" x14ac:dyDescent="0.25">
      <c r="A12">
        <v>1998</v>
      </c>
      <c r="B12" s="1">
        <v>2</v>
      </c>
    </row>
    <row r="13" spans="1:12" x14ac:dyDescent="0.25">
      <c r="A13">
        <v>1999</v>
      </c>
      <c r="B13" s="1">
        <v>4.5</v>
      </c>
    </row>
    <row r="14" spans="1:12" x14ac:dyDescent="0.25">
      <c r="A14">
        <v>2001</v>
      </c>
      <c r="B14" s="1">
        <v>10</v>
      </c>
    </row>
    <row r="15" spans="1:12" x14ac:dyDescent="0.25">
      <c r="A15">
        <v>2004</v>
      </c>
      <c r="B15" s="1">
        <v>100</v>
      </c>
    </row>
    <row r="23" spans="1:12" ht="72.75" customHeight="1" x14ac:dyDescent="0.25">
      <c r="A23" s="3" t="s">
        <v>2</v>
      </c>
      <c r="C23" s="15" t="s">
        <v>3</v>
      </c>
      <c r="D23" s="16"/>
      <c r="E23" s="16"/>
      <c r="F23" s="16"/>
      <c r="G23" s="16"/>
      <c r="H23" s="16"/>
      <c r="I23" s="16"/>
      <c r="J23" s="16"/>
      <c r="K23" s="16"/>
      <c r="L23" s="16"/>
    </row>
  </sheetData>
  <mergeCells count="1">
    <mergeCell ref="C23:L23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2011-12-04T01:33:59Z</dcterms:created>
  <dcterms:modified xsi:type="dcterms:W3CDTF">2014-01-06T14:18:21Z</dcterms:modified>
</cp:coreProperties>
</file>