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00" yWindow="660" windowWidth="18720" windowHeight="10065" activeTab="5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3" r:id="rId6"/>
    <sheet name="sourcedata" sheetId="2" r:id="rId7"/>
    <sheet name="cap_wh_lit_kg_$_orig" sheetId="1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4" l="1"/>
  <c r="E10" i="4"/>
  <c r="E12" i="4"/>
  <c r="E13" i="8"/>
  <c r="B10" i="4"/>
  <c r="E12" i="8"/>
  <c r="B11" i="4"/>
  <c r="E11" i="8"/>
  <c r="B9" i="4"/>
  <c r="E10" i="8"/>
  <c r="B8" i="4"/>
  <c r="E9" i="8"/>
  <c r="G2" i="4" a="1"/>
  <c r="G2" i="4"/>
  <c r="H5" i="4"/>
  <c r="H7" i="4"/>
  <c r="G3" i="4"/>
  <c r="H8" i="4"/>
  <c r="H9" i="4"/>
  <c r="H12" i="4"/>
  <c r="H11" i="4"/>
  <c r="H14" i="4"/>
  <c r="H10" i="4"/>
  <c r="H13" i="4"/>
  <c r="H15" i="4"/>
  <c r="H16" i="4"/>
  <c r="E5" i="8"/>
  <c r="H17" i="4"/>
  <c r="H18" i="4"/>
  <c r="H19" i="4"/>
  <c r="H22" i="4"/>
  <c r="H21" i="4"/>
  <c r="H24" i="4"/>
  <c r="H20" i="4"/>
  <c r="H23" i="4"/>
  <c r="H25" i="4"/>
  <c r="H26" i="4"/>
  <c r="E6" i="8"/>
  <c r="E7" i="8"/>
  <c r="G1" i="4"/>
  <c r="E2" i="8"/>
  <c r="E8" i="8"/>
  <c r="G4" i="4"/>
  <c r="H1" i="4"/>
  <c r="E4" i="8"/>
  <c r="B13" i="4"/>
  <c r="E3" i="8"/>
  <c r="E12" i="6"/>
  <c r="E11" i="6"/>
  <c r="E13" i="6"/>
  <c r="D13" i="8"/>
  <c r="B11" i="6"/>
  <c r="D12" i="8"/>
  <c r="B12" i="6"/>
  <c r="D11" i="8"/>
  <c r="B10" i="6"/>
  <c r="D10" i="8"/>
  <c r="B9" i="6"/>
  <c r="D9" i="8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D5" i="8"/>
  <c r="H17" i="6"/>
  <c r="H18" i="6"/>
  <c r="H19" i="6"/>
  <c r="H22" i="6"/>
  <c r="H21" i="6"/>
  <c r="H24" i="6"/>
  <c r="H20" i="6"/>
  <c r="H23" i="6"/>
  <c r="H25" i="6"/>
  <c r="H26" i="6"/>
  <c r="D6" i="8"/>
  <c r="D7" i="8"/>
  <c r="G1" i="6"/>
  <c r="D2" i="8"/>
  <c r="D8" i="8"/>
  <c r="G4" i="6"/>
  <c r="H1" i="6"/>
  <c r="D4" i="8"/>
  <c r="B14" i="6"/>
  <c r="D3" i="8"/>
  <c r="E11" i="5"/>
  <c r="E10" i="5"/>
  <c r="E12" i="5"/>
  <c r="C13" i="8"/>
  <c r="B10" i="5"/>
  <c r="C12" i="8"/>
  <c r="B11" i="5"/>
  <c r="C11" i="8"/>
  <c r="B9" i="5"/>
  <c r="C10" i="8"/>
  <c r="B8" i="5"/>
  <c r="C9" i="8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C5" i="8"/>
  <c r="H17" i="5"/>
  <c r="H18" i="5"/>
  <c r="H19" i="5"/>
  <c r="H22" i="5"/>
  <c r="H21" i="5"/>
  <c r="H24" i="5"/>
  <c r="H20" i="5"/>
  <c r="H23" i="5"/>
  <c r="H25" i="5"/>
  <c r="H26" i="5"/>
  <c r="C6" i="8"/>
  <c r="C7" i="8"/>
  <c r="G1" i="5"/>
  <c r="C2" i="8"/>
  <c r="C8" i="8"/>
  <c r="G4" i="5"/>
  <c r="H1" i="5"/>
  <c r="C4" i="8"/>
  <c r="B13" i="5"/>
  <c r="C3" i="8"/>
  <c r="E12" i="7"/>
  <c r="E11" i="7"/>
  <c r="E13" i="7"/>
  <c r="B13" i="8"/>
  <c r="B11" i="7"/>
  <c r="B12" i="8"/>
  <c r="B12" i="7"/>
  <c r="B11" i="8"/>
  <c r="B10" i="7"/>
  <c r="B10" i="8"/>
  <c r="B9" i="7"/>
  <c r="B9" i="8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B5" i="8"/>
  <c r="H17" i="7"/>
  <c r="H18" i="7"/>
  <c r="H19" i="7"/>
  <c r="H22" i="7"/>
  <c r="H21" i="7"/>
  <c r="H24" i="7"/>
  <c r="H20" i="7"/>
  <c r="H23" i="7"/>
  <c r="H25" i="7"/>
  <c r="H26" i="7"/>
  <c r="B6" i="8"/>
  <c r="B7" i="8"/>
  <c r="G1" i="7"/>
  <c r="B2" i="8"/>
  <c r="B8" i="8"/>
  <c r="G4" i="7"/>
  <c r="H1" i="7"/>
  <c r="B4" i="8"/>
  <c r="B14" i="7"/>
  <c r="B3" i="8"/>
  <c r="F12" i="7"/>
  <c r="F11" i="7"/>
  <c r="F13" i="7"/>
  <c r="F10" i="7"/>
  <c r="F9" i="7"/>
  <c r="E10" i="7"/>
  <c r="E9" i="7"/>
  <c r="D12" i="7"/>
  <c r="D11" i="7"/>
  <c r="D13" i="7"/>
  <c r="D10" i="7"/>
  <c r="D9" i="7"/>
  <c r="C12" i="7"/>
  <c r="C11" i="7"/>
  <c r="C13" i="7"/>
  <c r="C10" i="7"/>
  <c r="C9" i="7"/>
  <c r="B13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2" i="7" a="1"/>
  <c r="AI4" i="7"/>
  <c r="AJ1" i="7"/>
  <c r="AI2" i="7"/>
  <c r="AI1" i="7"/>
  <c r="AJ2" i="7"/>
  <c r="AI3" i="7"/>
  <c r="AJ3" i="7"/>
  <c r="AJ4" i="7"/>
  <c r="AI5" i="7"/>
  <c r="AJ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12" i="6"/>
  <c r="F11" i="6"/>
  <c r="F13" i="6"/>
  <c r="F10" i="6"/>
  <c r="F9" i="6"/>
  <c r="E10" i="6"/>
  <c r="E9" i="6"/>
  <c r="D12" i="6"/>
  <c r="D11" i="6"/>
  <c r="D13" i="6"/>
  <c r="D10" i="6"/>
  <c r="D9" i="6"/>
  <c r="C12" i="6"/>
  <c r="C11" i="6"/>
  <c r="C13" i="6"/>
  <c r="C10" i="6"/>
  <c r="C9" i="6"/>
  <c r="B13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2" i="6" a="1"/>
  <c r="AI4" i="6"/>
  <c r="AJ1" i="6"/>
  <c r="AI2" i="6"/>
  <c r="AI1" i="6"/>
  <c r="AJ2" i="6"/>
  <c r="AI3" i="6"/>
  <c r="AJ3" i="6"/>
  <c r="AJ4" i="6"/>
  <c r="AI5" i="6"/>
  <c r="AJ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1" i="5"/>
  <c r="F10" i="5"/>
  <c r="F12" i="5"/>
  <c r="F9" i="5"/>
  <c r="F8" i="5"/>
  <c r="E9" i="5"/>
  <c r="E8" i="5"/>
  <c r="D11" i="5"/>
  <c r="D10" i="5"/>
  <c r="D12" i="5"/>
  <c r="D9" i="5"/>
  <c r="D8" i="5"/>
  <c r="C11" i="5"/>
  <c r="C10" i="5"/>
  <c r="C12" i="5"/>
  <c r="C9" i="5"/>
  <c r="C8" i="5"/>
  <c r="B12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2" i="5" a="1"/>
  <c r="AE4" i="5"/>
  <c r="AF1" i="5"/>
  <c r="AE2" i="5"/>
  <c r="AE1" i="5"/>
  <c r="AF2" i="5"/>
  <c r="AE3" i="5"/>
  <c r="AF3" i="5"/>
  <c r="AF4" i="5"/>
  <c r="AE5" i="5"/>
  <c r="AF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  <c r="F11" i="4"/>
  <c r="F10" i="4"/>
  <c r="F12" i="4"/>
  <c r="F9" i="4"/>
  <c r="F8" i="4"/>
  <c r="E9" i="4"/>
  <c r="E8" i="4"/>
  <c r="D11" i="4"/>
  <c r="D10" i="4"/>
  <c r="D12" i="4"/>
  <c r="D9" i="4"/>
  <c r="D8" i="4"/>
  <c r="C11" i="4"/>
  <c r="C10" i="4"/>
  <c r="C12" i="4"/>
  <c r="C9" i="4"/>
  <c r="C8" i="4"/>
  <c r="B12" i="4"/>
  <c r="AA2" i="4" a="1"/>
  <c r="AA2" i="4"/>
  <c r="AB5" i="4"/>
  <c r="AB17" i="4"/>
  <c r="AA3" i="4"/>
  <c r="AB18" i="4"/>
  <c r="AB19" i="4"/>
  <c r="AB22" i="4"/>
  <c r="AB21" i="4"/>
  <c r="AB24" i="4"/>
  <c r="AB20" i="4"/>
  <c r="AB23" i="4"/>
  <c r="AB25" i="4"/>
  <c r="AB26" i="4"/>
  <c r="AB7" i="4"/>
  <c r="AB8" i="4"/>
  <c r="AB9" i="4"/>
  <c r="AB12" i="4"/>
  <c r="AB11" i="4"/>
  <c r="AB14" i="4"/>
  <c r="AB10" i="4"/>
  <c r="AB13" i="4"/>
  <c r="AB15" i="4"/>
  <c r="AB16" i="4"/>
  <c r="AE2" i="4" a="1"/>
  <c r="AE4" i="4"/>
  <c r="AF1" i="4"/>
  <c r="AE2" i="4"/>
  <c r="AE1" i="4"/>
  <c r="AF2" i="4"/>
  <c r="AE3" i="4"/>
  <c r="AF3" i="4"/>
  <c r="AF4" i="4"/>
  <c r="AE5" i="4"/>
  <c r="AF5" i="4"/>
  <c r="AE6" i="4"/>
  <c r="AF6" i="4"/>
  <c r="W2" i="4" a="1"/>
  <c r="W2" i="4"/>
  <c r="X5" i="4"/>
  <c r="X17" i="4"/>
  <c r="W3" i="4"/>
  <c r="X18" i="4"/>
  <c r="X19" i="4"/>
  <c r="X22" i="4"/>
  <c r="X21" i="4"/>
  <c r="X24" i="4"/>
  <c r="X20" i="4"/>
  <c r="X23" i="4"/>
  <c r="X25" i="4"/>
  <c r="X26" i="4"/>
  <c r="X7" i="4"/>
  <c r="X8" i="4"/>
  <c r="X9" i="4"/>
  <c r="X12" i="4"/>
  <c r="X11" i="4"/>
  <c r="X14" i="4"/>
  <c r="X10" i="4"/>
  <c r="X13" i="4"/>
  <c r="X15" i="4"/>
  <c r="X16" i="4"/>
  <c r="AA4" i="4"/>
  <c r="AB1" i="4"/>
  <c r="AA1" i="4"/>
  <c r="AB2" i="4"/>
  <c r="AB3" i="4"/>
  <c r="AB4" i="4"/>
  <c r="AA5" i="4"/>
  <c r="AA6" i="4"/>
  <c r="AB6" i="4"/>
  <c r="S2" i="4" a="1"/>
  <c r="S2" i="4"/>
  <c r="T5" i="4"/>
  <c r="T17" i="4"/>
  <c r="S3" i="4"/>
  <c r="T18" i="4"/>
  <c r="T19" i="4"/>
  <c r="T22" i="4"/>
  <c r="T21" i="4"/>
  <c r="T24" i="4"/>
  <c r="T20" i="4"/>
  <c r="T23" i="4"/>
  <c r="T25" i="4"/>
  <c r="T26" i="4"/>
  <c r="T7" i="4"/>
  <c r="T8" i="4"/>
  <c r="T9" i="4"/>
  <c r="T12" i="4"/>
  <c r="T11" i="4"/>
  <c r="T14" i="4"/>
  <c r="T10" i="4"/>
  <c r="T13" i="4"/>
  <c r="T15" i="4"/>
  <c r="T16" i="4"/>
  <c r="W4" i="4"/>
  <c r="X1" i="4"/>
  <c r="W1" i="4"/>
  <c r="X2" i="4"/>
  <c r="X3" i="4"/>
  <c r="X4" i="4"/>
  <c r="W5" i="4"/>
  <c r="W6" i="4"/>
  <c r="X6" i="4"/>
  <c r="O2" i="4" a="1"/>
  <c r="O2" i="4"/>
  <c r="P5" i="4"/>
  <c r="P17" i="4"/>
  <c r="O3" i="4"/>
  <c r="P18" i="4"/>
  <c r="P19" i="4"/>
  <c r="P22" i="4"/>
  <c r="P21" i="4"/>
  <c r="P24" i="4"/>
  <c r="P20" i="4"/>
  <c r="P23" i="4"/>
  <c r="P25" i="4"/>
  <c r="P26" i="4"/>
  <c r="P7" i="4"/>
  <c r="P8" i="4"/>
  <c r="P9" i="4"/>
  <c r="P12" i="4"/>
  <c r="P11" i="4"/>
  <c r="P14" i="4"/>
  <c r="P10" i="4"/>
  <c r="P13" i="4"/>
  <c r="P15" i="4"/>
  <c r="P16" i="4"/>
  <c r="S4" i="4"/>
  <c r="T1" i="4"/>
  <c r="S1" i="4"/>
  <c r="T2" i="4"/>
  <c r="T3" i="4"/>
  <c r="T4" i="4"/>
  <c r="S5" i="4"/>
  <c r="S6" i="4"/>
  <c r="T6" i="4"/>
  <c r="K2" i="4" a="1"/>
  <c r="K2" i="4"/>
  <c r="L5" i="4"/>
  <c r="L17" i="4"/>
  <c r="K3" i="4"/>
  <c r="L18" i="4"/>
  <c r="L19" i="4"/>
  <c r="L22" i="4"/>
  <c r="L21" i="4"/>
  <c r="L24" i="4"/>
  <c r="L20" i="4"/>
  <c r="L23" i="4"/>
  <c r="L25" i="4"/>
  <c r="L26" i="4"/>
  <c r="L7" i="4"/>
  <c r="L8" i="4"/>
  <c r="L9" i="4"/>
  <c r="L12" i="4"/>
  <c r="L11" i="4"/>
  <c r="L14" i="4"/>
  <c r="L10" i="4"/>
  <c r="L13" i="4"/>
  <c r="L15" i="4"/>
  <c r="L16" i="4"/>
  <c r="O4" i="4"/>
  <c r="P1" i="4"/>
  <c r="O1" i="4"/>
  <c r="P2" i="4"/>
  <c r="P3" i="4"/>
  <c r="P4" i="4"/>
  <c r="O5" i="4"/>
  <c r="O6" i="4"/>
  <c r="P6" i="4"/>
  <c r="K4" i="4"/>
  <c r="L1" i="4"/>
  <c r="K1" i="4"/>
  <c r="L2" i="4"/>
  <c r="L3" i="4"/>
  <c r="L4" i="4"/>
  <c r="K5" i="4"/>
  <c r="K6" i="4"/>
  <c r="L6" i="4"/>
  <c r="H2" i="4"/>
  <c r="H3" i="4"/>
  <c r="H4" i="4"/>
  <c r="G5" i="4"/>
  <c r="G6" i="4"/>
  <c r="H6" i="4"/>
  <c r="I64" i="1"/>
  <c r="H64" i="1"/>
  <c r="F64" i="1"/>
  <c r="I63" i="1"/>
  <c r="H63" i="1"/>
  <c r="F63" i="1"/>
  <c r="F62" i="1"/>
  <c r="F61" i="1"/>
  <c r="F60" i="1"/>
  <c r="F59" i="1"/>
  <c r="G58" i="1"/>
  <c r="F58" i="1"/>
  <c r="F57" i="1"/>
  <c r="F56" i="1"/>
  <c r="F55" i="1"/>
  <c r="F54" i="1"/>
  <c r="I53" i="1"/>
  <c r="H53" i="1"/>
  <c r="G53" i="1"/>
  <c r="F53" i="1"/>
  <c r="F52" i="1"/>
  <c r="F51" i="1"/>
  <c r="I50" i="1"/>
  <c r="H50" i="1"/>
  <c r="F50" i="1"/>
  <c r="G49" i="1"/>
  <c r="F49" i="1"/>
  <c r="I48" i="1"/>
  <c r="H48" i="1"/>
  <c r="F48" i="1"/>
  <c r="F47" i="1"/>
  <c r="F46" i="1"/>
  <c r="F45" i="1"/>
  <c r="G44" i="1"/>
  <c r="F44" i="1"/>
  <c r="I43" i="1"/>
  <c r="H43" i="1"/>
  <c r="F43" i="1"/>
  <c r="F42" i="1"/>
  <c r="H41" i="1"/>
  <c r="F41" i="1"/>
  <c r="F40" i="1"/>
  <c r="F39" i="1"/>
  <c r="F38" i="1"/>
  <c r="F37" i="1"/>
  <c r="F36" i="1"/>
  <c r="H35" i="1"/>
  <c r="F35" i="1"/>
  <c r="F34" i="1"/>
  <c r="H33" i="1"/>
  <c r="F33" i="1"/>
  <c r="F32" i="1"/>
  <c r="F31" i="1"/>
  <c r="H30" i="1"/>
  <c r="F30" i="1"/>
  <c r="F29" i="1"/>
  <c r="H28" i="1"/>
  <c r="F28" i="1"/>
  <c r="F27" i="1"/>
  <c r="F26" i="1"/>
  <c r="F25" i="1"/>
  <c r="F24" i="1"/>
  <c r="F23" i="1"/>
  <c r="F22" i="1"/>
  <c r="G21" i="1"/>
  <c r="F21" i="1"/>
  <c r="F20" i="1"/>
  <c r="G19" i="1"/>
  <c r="F19" i="1"/>
  <c r="F18" i="1"/>
  <c r="G17" i="1"/>
  <c r="F17" i="1"/>
  <c r="F16" i="1"/>
  <c r="F15" i="1"/>
  <c r="F14" i="1"/>
  <c r="F13" i="1"/>
  <c r="F12" i="1"/>
  <c r="F11" i="1"/>
  <c r="F10" i="1"/>
  <c r="F9" i="1"/>
  <c r="F8" i="1"/>
  <c r="K5" i="1"/>
  <c r="K2" i="1"/>
</calcChain>
</file>

<file path=xl/sharedStrings.xml><?xml version="1.0" encoding="utf-8"?>
<sst xmlns="http://schemas.openxmlformats.org/spreadsheetml/2006/main" count="668" uniqueCount="69">
  <si>
    <t>Ref year</t>
  </si>
  <si>
    <t>Ref val, mbits/cc</t>
  </si>
  <si>
    <t>separation unit (yrs)</t>
  </si>
  <si>
    <t>non-dominated points</t>
  </si>
  <si>
    <t>Graph serial # (n)</t>
  </si>
  <si>
    <t>years offset</t>
  </si>
  <si>
    <t>Year</t>
  </si>
  <si>
    <t>Capacitor</t>
  </si>
  <si>
    <t>combined</t>
  </si>
  <si>
    <t>Wh/Liter</t>
  </si>
  <si>
    <t>Wh/kg</t>
  </si>
  <si>
    <t>**Wh/$</t>
  </si>
  <si>
    <t>wh/$</t>
  </si>
  <si>
    <t>Wh/$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</si>
  <si>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</si>
  <si>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</si>
  <si>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</si>
  <si>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</si>
  <si>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</si>
  <si>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</si>
  <si>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</si>
  <si>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</si>
  <si>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</si>
  <si>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Koh&amp;Magee, 2008</t>
  </si>
  <si>
    <t>Capacitors kwhr/$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</si>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</sst>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7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008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48">
    <xf numFmtId="0" fontId="0" fillId="0" borderId="0"/>
    <xf numFmtId="9" fontId="12" fillId="0" borderId="0" applyFont="0" applyFill="0" applyBorder="0" applyAlignment="0" applyProtection="0"/>
    <xf numFmtId="0" fontId="13" fillId="4" borderId="7" applyNumberFormat="0" applyAlignment="0" applyProtection="0"/>
    <xf numFmtId="0" fontId="14" fillId="5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8" fillId="0" borderId="1" xfId="0" applyNumberFormat="1" applyFont="1" applyBorder="1" applyAlignment="1">
      <alignment horizontal="center"/>
    </xf>
    <xf numFmtId="11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13" fillId="4" borderId="7" xfId="2"/>
    <xf numFmtId="0" fontId="14" fillId="5" borderId="8" xfId="3"/>
    <xf numFmtId="164" fontId="13" fillId="4" borderId="7" xfId="2" applyNumberFormat="1"/>
    <xf numFmtId="2" fontId="14" fillId="5" borderId="8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1" fontId="8" fillId="0" borderId="0" xfId="0" applyNumberFormat="1" applyFont="1" applyBorder="1" applyAlignment="1">
      <alignment horizontal="center"/>
    </xf>
  </cellXfs>
  <cellStyles count="248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sourcedata!$A$8:$A$19</c:f>
              <c:numCache>
                <c:formatCode>General</c:formatCode>
                <c:ptCount val="12"/>
                <c:pt idx="0">
                  <c:v>1985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</c:numCache>
            </c:numRef>
          </c:xVal>
          <c:yVal>
            <c:numRef>
              <c:f>sourcedata!$B$8:$B$19</c:f>
              <c:numCache>
                <c:formatCode>General</c:formatCode>
                <c:ptCount val="12"/>
                <c:pt idx="0">
                  <c:v>1.6999999999999999E-3</c:v>
                </c:pt>
                <c:pt idx="1">
                  <c:v>4.4999999999999997E-3</c:v>
                </c:pt>
                <c:pt idx="3">
                  <c:v>1.06E-2</c:v>
                </c:pt>
                <c:pt idx="6">
                  <c:v>1.89E-2</c:v>
                </c:pt>
                <c:pt idx="8">
                  <c:v>1.2200000000000001E-2</c:v>
                </c:pt>
                <c:pt idx="10">
                  <c:v>6.6732E-2</c:v>
                </c:pt>
                <c:pt idx="11">
                  <c:v>0.17094000000000001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40064"/>
        <c:axId val="180438144"/>
      </c:scatterChart>
      <c:valAx>
        <c:axId val="180440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0438144"/>
        <c:crosses val="autoZero"/>
        <c:crossBetween val="midCat"/>
      </c:valAx>
      <c:valAx>
        <c:axId val="18043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440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366712</xdr:colOff>
      <xdr:row>5</xdr:row>
      <xdr:rowOff>9525</xdr:rowOff>
    </xdr:from>
    <xdr:to>
      <xdr:col>14</xdr:col>
      <xdr:colOff>214312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ColWidth="11.42578125" defaultRowHeight="15" x14ac:dyDescent="0.25"/>
  <sheetData>
    <row r="1" spans="1:5" x14ac:dyDescent="0.25"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 t="s">
        <v>57</v>
      </c>
      <c r="B2" s="33">
        <f>PRMallall!G1</f>
        <v>0.18289674563507169</v>
      </c>
      <c r="C2" s="33">
        <f>PRMallND!G1</f>
        <v>0.21132007283325627</v>
      </c>
      <c r="D2" s="33">
        <f>PRM70all!G1</f>
        <v>0.18289674563507169</v>
      </c>
      <c r="E2" s="33">
        <f>PRM70ND!G1</f>
        <v>0.21132007283325627</v>
      </c>
    </row>
    <row r="3" spans="1:5" x14ac:dyDescent="0.25">
      <c r="A3" t="s">
        <v>52</v>
      </c>
      <c r="B3">
        <f>PRMallall!B14</f>
        <v>7</v>
      </c>
      <c r="C3">
        <f>PRMallND!B13</f>
        <v>6</v>
      </c>
      <c r="D3">
        <f>PRM70all!B14</f>
        <v>7</v>
      </c>
      <c r="E3">
        <f>PRM70ND!B13</f>
        <v>6</v>
      </c>
    </row>
    <row r="4" spans="1:5" x14ac:dyDescent="0.25">
      <c r="A4" t="s">
        <v>26</v>
      </c>
      <c r="B4" s="32">
        <f>PRMallall!H1</f>
        <v>0.81588808033186488</v>
      </c>
      <c r="C4" s="32">
        <f>PRMallND!H1</f>
        <v>0.97075456645647362</v>
      </c>
      <c r="D4" s="32">
        <f>PRM70all!H1</f>
        <v>0.81588808033186488</v>
      </c>
      <c r="E4" s="32">
        <f>PRM70ND!H1</f>
        <v>0.97075456645647362</v>
      </c>
    </row>
    <row r="5" spans="1:5" x14ac:dyDescent="0.25">
      <c r="A5" t="s">
        <v>58</v>
      </c>
      <c r="B5" s="33">
        <f>PRMallall!H16</f>
        <v>8.5922672556916158E-2</v>
      </c>
      <c r="C5" s="33">
        <f>PRMallND!H16</f>
        <v>4.2623692891861437E-2</v>
      </c>
      <c r="D5" s="33">
        <f>PRM70all!H16</f>
        <v>8.5922672556916158E-2</v>
      </c>
      <c r="E5" s="33">
        <f>PRM70ND!H16</f>
        <v>4.2623692891861437E-2</v>
      </c>
    </row>
    <row r="6" spans="1:5" x14ac:dyDescent="0.25">
      <c r="A6" t="s">
        <v>59</v>
      </c>
      <c r="B6" s="33">
        <f>PRMallall!H26</f>
        <v>3.5952929088475638E-2</v>
      </c>
      <c r="C6" s="33">
        <f>PRMallND!H26</f>
        <v>1.6950651508387524E-2</v>
      </c>
      <c r="D6" s="33">
        <f>PRM70all!H26</f>
        <v>3.5952929088475638E-2</v>
      </c>
      <c r="E6" s="33">
        <f>PRM70ND!H26</f>
        <v>1.6950651508387524E-2</v>
      </c>
    </row>
    <row r="7" spans="1:5" x14ac:dyDescent="0.25">
      <c r="A7" t="s">
        <v>60</v>
      </c>
      <c r="B7" s="33">
        <f>SUM(B5:B6)/3</f>
        <v>4.0625200548463934E-2</v>
      </c>
      <c r="C7" s="33">
        <f>SUM(C5:C6)/3</f>
        <v>1.9858114800082986E-2</v>
      </c>
      <c r="D7" s="33">
        <f>SUM(D5:D6)/3</f>
        <v>4.0625200548463934E-2</v>
      </c>
      <c r="E7" s="33">
        <f>SUM(E5:E6)/3</f>
        <v>1.9858114800082986E-2</v>
      </c>
    </row>
    <row r="8" spans="1:5" x14ac:dyDescent="0.25">
      <c r="A8" t="s">
        <v>61</v>
      </c>
      <c r="B8" s="34">
        <f>B7/B2</f>
        <v>0.22212095905480003</v>
      </c>
      <c r="C8" s="34">
        <f>C7/C2</f>
        <v>9.3971739332837464E-2</v>
      </c>
      <c r="D8" s="34">
        <f>D7/D2</f>
        <v>0.22212095905480003</v>
      </c>
      <c r="E8" s="34">
        <f>E7/E2</f>
        <v>9.3971739332837464E-2</v>
      </c>
    </row>
    <row r="9" spans="1:5" x14ac:dyDescent="0.25">
      <c r="A9" t="s">
        <v>62</v>
      </c>
      <c r="B9" s="33">
        <f>PRMallall!B9</f>
        <v>0.18158361414187668</v>
      </c>
      <c r="C9" s="33">
        <f>PRMallND!B8</f>
        <v>0.21087333332342195</v>
      </c>
      <c r="D9" s="33">
        <f>PRM70all!B9</f>
        <v>0.18158361414187668</v>
      </c>
      <c r="E9" s="33">
        <f>PRM70ND!B8</f>
        <v>0.21087333332342195</v>
      </c>
    </row>
    <row r="10" spans="1:5" x14ac:dyDescent="0.25">
      <c r="A10" t="s">
        <v>63</v>
      </c>
      <c r="B10" s="33">
        <f>PRMallall!B10</f>
        <v>1.7740461334385563E-2</v>
      </c>
      <c r="C10" s="33">
        <f>PRMallND!B9</f>
        <v>1.2693727774150367E-2</v>
      </c>
      <c r="D10" s="33">
        <f>PRM70all!B10</f>
        <v>1.7740461334385563E-2</v>
      </c>
      <c r="E10" s="33">
        <f>PRM70ND!B9</f>
        <v>1.2693727774150367E-2</v>
      </c>
    </row>
    <row r="11" spans="1:5" x14ac:dyDescent="0.25">
      <c r="A11" t="s">
        <v>65</v>
      </c>
      <c r="B11" s="33">
        <f>PRMallall!B12</f>
        <v>0.21132007283325627</v>
      </c>
      <c r="C11" s="33">
        <f>PRMallND!B11</f>
        <v>0.23266523228543162</v>
      </c>
      <c r="D11" s="33">
        <f>PRM70all!B12</f>
        <v>0.21132007283325627</v>
      </c>
      <c r="E11" s="33">
        <f>PRM70ND!B11</f>
        <v>0.23266523228543162</v>
      </c>
    </row>
    <row r="12" spans="1:5" x14ac:dyDescent="0.25">
      <c r="A12" t="s">
        <v>64</v>
      </c>
      <c r="B12" s="33">
        <f>PRMallall!B11</f>
        <v>0.15222504653104979</v>
      </c>
      <c r="C12" s="33">
        <f>PRMallND!B10</f>
        <v>0.19447012569573227</v>
      </c>
      <c r="D12" s="33">
        <f>PRM70all!B11</f>
        <v>0.15222504653104979</v>
      </c>
      <c r="E12" s="33">
        <f>PRM70ND!B10</f>
        <v>0.19447012569573227</v>
      </c>
    </row>
    <row r="13" spans="1:5" x14ac:dyDescent="0.25">
      <c r="A13" t="s">
        <v>66</v>
      </c>
      <c r="B13">
        <f>PRMallall!E13</f>
        <v>20</v>
      </c>
      <c r="C13">
        <f>PRMallND!E12</f>
        <v>20</v>
      </c>
      <c r="D13">
        <f>PRM70all!E13</f>
        <v>20</v>
      </c>
      <c r="E13">
        <f>PRM70ND!E12</f>
        <v>20</v>
      </c>
    </row>
    <row r="14" spans="1:5" x14ac:dyDescent="0.25">
      <c r="A14" t="s">
        <v>67</v>
      </c>
    </row>
    <row r="15" spans="1:5" x14ac:dyDescent="0.25">
      <c r="A15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F1" sqref="F1"/>
    </sheetView>
  </sheetViews>
  <sheetFormatPr defaultColWidth="11.42578125" defaultRowHeight="15" x14ac:dyDescent="0.25"/>
  <sheetData>
    <row r="1" spans="1:32" ht="17.25" thickTop="1" thickBot="1" x14ac:dyDescent="0.3">
      <c r="B1" s="23" t="s">
        <v>25</v>
      </c>
      <c r="C1" s="23" t="s">
        <v>26</v>
      </c>
      <c r="D1" s="23" t="s">
        <v>27</v>
      </c>
      <c r="E1" s="12" t="s">
        <v>6</v>
      </c>
      <c r="F1" s="12" t="s">
        <v>13</v>
      </c>
      <c r="G1" s="25">
        <f>LN(G2)</f>
        <v>0.21132007283325627</v>
      </c>
      <c r="H1" s="26">
        <f>G4</f>
        <v>0.97075456645647362</v>
      </c>
      <c r="I1" s="22" t="s">
        <v>6</v>
      </c>
      <c r="J1" s="22" t="s">
        <v>13</v>
      </c>
      <c r="K1" s="27">
        <f>LN(K2)</f>
        <v>0.2049001016434146</v>
      </c>
      <c r="L1" s="28">
        <f>K4</f>
        <v>0.95203381230979633</v>
      </c>
      <c r="M1" s="22" t="s">
        <v>6</v>
      </c>
      <c r="N1" s="22" t="s">
        <v>13</v>
      </c>
      <c r="O1" s="27">
        <f>LN(O2)</f>
        <v>0.20729587474318001</v>
      </c>
      <c r="P1" s="28">
        <f>O4</f>
        <v>0.96979107964106925</v>
      </c>
      <c r="Q1" s="22" t="s">
        <v>6</v>
      </c>
      <c r="R1" s="22" t="s">
        <v>13</v>
      </c>
      <c r="S1" s="27">
        <f>LN(S2)</f>
        <v>0.21446474978965732</v>
      </c>
      <c r="T1" s="28">
        <f>S4</f>
        <v>0.97581281253983132</v>
      </c>
      <c r="U1" s="22" t="s">
        <v>6</v>
      </c>
      <c r="V1" s="22" t="s">
        <v>13</v>
      </c>
      <c r="W1" s="27">
        <f>LN(W2)</f>
        <v>0.211443915783116</v>
      </c>
      <c r="X1" s="28">
        <f>W4</f>
        <v>0.9738479614418919</v>
      </c>
      <c r="Y1" s="22" t="s">
        <v>6</v>
      </c>
      <c r="Z1" s="22" t="s">
        <v>13</v>
      </c>
      <c r="AA1" s="27">
        <f>LN(AA2)</f>
        <v>0.23266523228543162</v>
      </c>
      <c r="AB1" s="28">
        <f>AA4</f>
        <v>0.99297738716113115</v>
      </c>
      <c r="AC1" s="22" t="s">
        <v>6</v>
      </c>
      <c r="AD1" s="22" t="s">
        <v>13</v>
      </c>
      <c r="AE1" s="27">
        <f>LN(AE2)</f>
        <v>0.19447012569573227</v>
      </c>
      <c r="AF1" s="28">
        <f>AE4</f>
        <v>0.96528224507959315</v>
      </c>
    </row>
    <row r="2" spans="1:32" ht="15.75" thickTop="1" x14ac:dyDescent="0.25">
      <c r="B2">
        <v>0.2049001016434146</v>
      </c>
      <c r="C2" s="29">
        <v>0.95203381230979633</v>
      </c>
      <c r="D2">
        <v>59.544057480155082</v>
      </c>
      <c r="E2" s="22">
        <v>1985</v>
      </c>
      <c r="F2" s="22">
        <v>1.6999999999999999E-3</v>
      </c>
      <c r="G2">
        <f t="array" ref="G2:H6">LOGEST(F2:F7,E2:E7,TRUE, TRUE)</f>
        <v>1.235307680220749</v>
      </c>
      <c r="H2">
        <v>1.2600794084495774E-185</v>
      </c>
      <c r="I2" s="22">
        <v>1990</v>
      </c>
      <c r="J2" s="22">
        <v>4.4999999999999997E-3</v>
      </c>
      <c r="K2">
        <f t="array" ref="K2:L6">LOGEST(J2:J6,I2:I6,TRUE, TRUE)</f>
        <v>1.2274024433514712</v>
      </c>
      <c r="L2">
        <v>4.7602327535692172E-180</v>
      </c>
      <c r="M2" s="22">
        <v>1985</v>
      </c>
      <c r="N2" s="22">
        <v>1.6999999999999999E-3</v>
      </c>
      <c r="O2">
        <f t="array" ref="O2:P6">LOGEST(N2:N6,M2:M6,TRUE, TRUE)</f>
        <v>1.2303465464010876</v>
      </c>
      <c r="P2">
        <v>4.0278581634758379E-182</v>
      </c>
      <c r="Q2" s="22">
        <v>1985</v>
      </c>
      <c r="R2" s="22">
        <v>1.6999999999999999E-3</v>
      </c>
      <c r="S2">
        <f t="array" ref="S2:T6">LOGEST(R2:R6,Q2:Q6,TRUE, TRUE)</f>
        <v>1.2391984381989769</v>
      </c>
      <c r="T2">
        <v>2.2539123553869304E-188</v>
      </c>
      <c r="U2" s="22">
        <v>1985</v>
      </c>
      <c r="V2" s="22">
        <v>1.6999999999999999E-3</v>
      </c>
      <c r="W2">
        <f t="array" ref="W2:X6">LOGEST(V2:V6,U2:U6,TRUE, TRUE)</f>
        <v>1.235460673841247</v>
      </c>
      <c r="X2">
        <v>9.4657746067250074E-186</v>
      </c>
      <c r="Y2" s="22">
        <v>1985</v>
      </c>
      <c r="Z2" s="22">
        <v>1.6999999999999999E-3</v>
      </c>
      <c r="AA2">
        <f t="array" ref="AA2:AB6">LOGEST(Z2:Z6,Y2:Y6,TRUE, TRUE)</f>
        <v>1.2619589454938025</v>
      </c>
      <c r="AB2">
        <v>4.5719348304588181E-204</v>
      </c>
      <c r="AC2" s="22">
        <v>1985</v>
      </c>
      <c r="AD2" s="22">
        <v>1.6999999999999999E-3</v>
      </c>
      <c r="AE2">
        <f t="array" ref="AE2:AF6">LOGEST(AD2:AD6,AC2:AC6,TRUE, TRUE)</f>
        <v>1.2146671950056409</v>
      </c>
      <c r="AF2">
        <v>4.5883584322397452E-171</v>
      </c>
    </row>
    <row r="3" spans="1:32" x14ac:dyDescent="0.25">
      <c r="B3">
        <v>0.20729587474318001</v>
      </c>
      <c r="C3" s="29">
        <v>0.96979107964106925</v>
      </c>
      <c r="D3">
        <v>96.30841500971097</v>
      </c>
      <c r="E3" s="22">
        <v>1990</v>
      </c>
      <c r="F3" s="22">
        <v>4.4999999999999997E-3</v>
      </c>
      <c r="G3">
        <v>1.8339397630779269E-2</v>
      </c>
      <c r="H3">
        <v>36.590395998922133</v>
      </c>
      <c r="I3" s="22">
        <v>1992</v>
      </c>
      <c r="J3" s="22">
        <v>1.06E-2</v>
      </c>
      <c r="K3">
        <v>2.655357263370766E-2</v>
      </c>
      <c r="L3">
        <v>53.033048939663871</v>
      </c>
      <c r="M3" s="22">
        <v>1992</v>
      </c>
      <c r="N3" s="22">
        <v>1.06E-2</v>
      </c>
      <c r="O3">
        <v>2.1123143129295079E-2</v>
      </c>
      <c r="P3">
        <v>42.166317563455472</v>
      </c>
      <c r="Q3" s="22">
        <v>1990</v>
      </c>
      <c r="R3" s="22">
        <v>4.4999999999999997E-3</v>
      </c>
      <c r="S3">
        <v>1.949416869706154E-2</v>
      </c>
      <c r="T3">
        <v>38.906757647287229</v>
      </c>
      <c r="U3" s="22">
        <v>1990</v>
      </c>
      <c r="V3" s="22">
        <v>4.4999999999999997E-3</v>
      </c>
      <c r="W3">
        <v>2.0005147593250804E-2</v>
      </c>
      <c r="X3">
        <v>39.914586115361644</v>
      </c>
      <c r="Y3" s="22">
        <v>1990</v>
      </c>
      <c r="Z3" s="22">
        <v>4.4999999999999997E-3</v>
      </c>
      <c r="AA3">
        <v>1.129667272265635E-2</v>
      </c>
      <c r="AB3">
        <v>22.518912759865653</v>
      </c>
      <c r="AC3" s="22">
        <v>1990</v>
      </c>
      <c r="AD3" s="22">
        <v>4.4999999999999997E-3</v>
      </c>
      <c r="AE3">
        <v>2.1293199595188599E-2</v>
      </c>
      <c r="AF3">
        <v>42.441817809082579</v>
      </c>
    </row>
    <row r="4" spans="1:32" ht="15.75" thickBot="1" x14ac:dyDescent="0.3">
      <c r="B4">
        <v>0.21446474978965732</v>
      </c>
      <c r="C4" s="29">
        <v>0.97581281253983132</v>
      </c>
      <c r="D4">
        <v>121.03261044469835</v>
      </c>
      <c r="E4" s="22">
        <v>1992</v>
      </c>
      <c r="F4" s="22">
        <v>1.06E-2</v>
      </c>
      <c r="G4">
        <v>0.97075456645647362</v>
      </c>
      <c r="H4">
        <v>0.32540589828029221</v>
      </c>
      <c r="I4" s="22">
        <v>1995</v>
      </c>
      <c r="J4" s="22">
        <v>1.89E-2</v>
      </c>
      <c r="K4">
        <v>0.95203381230979633</v>
      </c>
      <c r="L4">
        <v>0.36678548976516595</v>
      </c>
      <c r="M4" s="22">
        <v>1995</v>
      </c>
      <c r="N4" s="22">
        <v>1.89E-2</v>
      </c>
      <c r="O4">
        <v>0.96979107964106925</v>
      </c>
      <c r="P4">
        <v>0.35522068250151478</v>
      </c>
      <c r="Q4" s="22">
        <v>1995</v>
      </c>
      <c r="R4" s="22">
        <v>1.89E-2</v>
      </c>
      <c r="S4">
        <v>0.97581281253983132</v>
      </c>
      <c r="T4">
        <v>0.33922094167928185</v>
      </c>
      <c r="U4" s="22">
        <v>1992</v>
      </c>
      <c r="V4" s="22">
        <v>1.06E-2</v>
      </c>
      <c r="W4">
        <v>0.9738479614418919</v>
      </c>
      <c r="X4">
        <v>0.35494341356855064</v>
      </c>
      <c r="Y4" s="22">
        <v>1992</v>
      </c>
      <c r="Z4" s="22">
        <v>1.06E-2</v>
      </c>
      <c r="AA4">
        <v>0.99297738716113115</v>
      </c>
      <c r="AB4">
        <v>0.16801308577054688</v>
      </c>
      <c r="AC4" s="22">
        <v>1992</v>
      </c>
      <c r="AD4" s="22">
        <v>1.06E-2</v>
      </c>
      <c r="AE4">
        <v>0.96528224507959315</v>
      </c>
      <c r="AF4">
        <v>0.30022656341720888</v>
      </c>
    </row>
    <row r="5" spans="1:32" ht="17.25" thickTop="1" thickBot="1" x14ac:dyDescent="0.3">
      <c r="B5">
        <v>0.211443915783116</v>
      </c>
      <c r="C5" s="29">
        <v>0.9738479614418919</v>
      </c>
      <c r="D5">
        <v>111.71381067805456</v>
      </c>
      <c r="E5" s="22">
        <v>1995</v>
      </c>
      <c r="F5" s="22">
        <v>1.89E-2</v>
      </c>
      <c r="G5">
        <v>132.77348957903916</v>
      </c>
      <c r="H5">
        <v>4</v>
      </c>
      <c r="I5" s="22">
        <v>2004</v>
      </c>
      <c r="J5" s="22">
        <v>6.6732E-2</v>
      </c>
      <c r="K5" s="26">
        <v>59.544057480155082</v>
      </c>
      <c r="L5">
        <v>3</v>
      </c>
      <c r="M5" s="22">
        <v>2004</v>
      </c>
      <c r="N5" s="22">
        <v>6.6732E-2</v>
      </c>
      <c r="O5" s="26">
        <v>96.30841500971097</v>
      </c>
      <c r="P5">
        <v>3</v>
      </c>
      <c r="Q5" s="22">
        <v>2004</v>
      </c>
      <c r="R5" s="22">
        <v>6.6732E-2</v>
      </c>
      <c r="S5" s="26">
        <v>121.03261044469835</v>
      </c>
      <c r="T5">
        <v>3</v>
      </c>
      <c r="U5" s="22">
        <v>2004</v>
      </c>
      <c r="V5" s="22">
        <v>6.6732E-2</v>
      </c>
      <c r="W5" s="26">
        <v>111.71381067805456</v>
      </c>
      <c r="X5">
        <v>3</v>
      </c>
      <c r="Y5" s="22">
        <v>1995</v>
      </c>
      <c r="Z5" s="22">
        <v>1.89E-2</v>
      </c>
      <c r="AA5" s="26">
        <v>424.19142701354281</v>
      </c>
      <c r="AB5">
        <v>3</v>
      </c>
      <c r="AC5" s="22">
        <v>1995</v>
      </c>
      <c r="AD5" s="22">
        <v>1.89E-2</v>
      </c>
      <c r="AE5" s="26">
        <v>83.41111750681273</v>
      </c>
      <c r="AF5">
        <v>3</v>
      </c>
    </row>
    <row r="6" spans="1:32" ht="15.75" thickTop="1" x14ac:dyDescent="0.25">
      <c r="B6">
        <v>0.23266523228543162</v>
      </c>
      <c r="C6" s="29">
        <v>0.99297738716113115</v>
      </c>
      <c r="D6">
        <v>424.19142701354281</v>
      </c>
      <c r="E6" s="22">
        <v>2004</v>
      </c>
      <c r="F6" s="22">
        <v>6.6732E-2</v>
      </c>
      <c r="G6">
        <v>14.059251856879245</v>
      </c>
      <c r="H6">
        <v>0.42355599454241549</v>
      </c>
      <c r="I6" s="22">
        <v>2005</v>
      </c>
      <c r="J6" s="22">
        <v>0.17094000000000001</v>
      </c>
      <c r="K6">
        <v>8.0105570554842966</v>
      </c>
      <c r="L6">
        <v>0.40359478650681802</v>
      </c>
      <c r="M6" s="22">
        <v>2005</v>
      </c>
      <c r="N6" s="22">
        <v>0.17094000000000001</v>
      </c>
      <c r="O6">
        <v>12.152362735070755</v>
      </c>
      <c r="P6">
        <v>0.37854519983052592</v>
      </c>
      <c r="Q6" s="22">
        <v>2005</v>
      </c>
      <c r="R6" s="22">
        <v>0.17094000000000001</v>
      </c>
      <c r="S6">
        <v>13.927325031628641</v>
      </c>
      <c r="T6">
        <v>0.34521254182133621</v>
      </c>
      <c r="U6" s="22">
        <v>2005</v>
      </c>
      <c r="V6" s="22">
        <v>0.17094000000000001</v>
      </c>
      <c r="W6">
        <v>14.074245093430338</v>
      </c>
      <c r="X6">
        <v>0.37795448050708552</v>
      </c>
      <c r="Y6" s="22">
        <v>2005</v>
      </c>
      <c r="Z6" s="22">
        <v>0.17094000000000001</v>
      </c>
      <c r="AA6">
        <v>11.974244001552767</v>
      </c>
      <c r="AB6">
        <v>8.468519097042343E-2</v>
      </c>
      <c r="AC6" s="22">
        <v>2004</v>
      </c>
      <c r="AD6" s="22">
        <v>6.6732E-2</v>
      </c>
      <c r="AE6">
        <v>7.5183436018770502</v>
      </c>
      <c r="AF6">
        <v>0.27040796814392198</v>
      </c>
    </row>
    <row r="7" spans="1:32" x14ac:dyDescent="0.25">
      <c r="B7">
        <v>0.19447012569573227</v>
      </c>
      <c r="C7" s="29">
        <v>0.96528224507959315</v>
      </c>
      <c r="D7">
        <v>83.41111750681273</v>
      </c>
      <c r="E7" s="22">
        <v>2005</v>
      </c>
      <c r="F7" s="22">
        <v>0.17094000000000001</v>
      </c>
      <c r="G7" t="s">
        <v>28</v>
      </c>
      <c r="H7">
        <f>TINV(0.0455,H5)</f>
        <v>2.8693151696963848</v>
      </c>
      <c r="K7" t="s">
        <v>28</v>
      </c>
      <c r="L7">
        <f>TINV(0.0455,L5)</f>
        <v>3.3068299207201113</v>
      </c>
      <c r="O7" t="s">
        <v>28</v>
      </c>
      <c r="P7">
        <f>TINV(0.0455,P5)</f>
        <v>3.3068299207201113</v>
      </c>
      <c r="S7" t="s">
        <v>28</v>
      </c>
      <c r="T7">
        <f>TINV(0.0455,T5)</f>
        <v>3.3068299207201113</v>
      </c>
      <c r="W7" t="s">
        <v>28</v>
      </c>
      <c r="X7">
        <f>TINV(0.0455,X5)</f>
        <v>3.3068299207201113</v>
      </c>
      <c r="AA7" t="s">
        <v>28</v>
      </c>
      <c r="AB7">
        <f>TINV(0.0455,AB5)</f>
        <v>3.3068299207201113</v>
      </c>
    </row>
    <row r="8" spans="1:32" x14ac:dyDescent="0.25">
      <c r="A8" t="s">
        <v>47</v>
      </c>
      <c r="B8" s="23">
        <f>AVERAGE(B2:B7)</f>
        <v>0.21087333332342195</v>
      </c>
      <c r="C8" s="23">
        <f>AVERAGE(C2:C7)</f>
        <v>0.97162421636221896</v>
      </c>
      <c r="D8" s="23">
        <f>AVERAGE(D2:D7)</f>
        <v>149.36690635549573</v>
      </c>
      <c r="E8" s="23">
        <f>AVERAGE(E2:E7)</f>
        <v>1995.1666666666667</v>
      </c>
      <c r="F8" s="23">
        <f>AVERAGE(F2:F7)</f>
        <v>4.5561999999999998E-2</v>
      </c>
      <c r="G8" t="s">
        <v>29</v>
      </c>
      <c r="H8">
        <f>H7*G3</f>
        <v>5.2621511825088896E-2</v>
      </c>
      <c r="K8" t="s">
        <v>29</v>
      </c>
      <c r="L8">
        <f>L7*K3</f>
        <v>8.7808148487159218E-2</v>
      </c>
      <c r="O8" t="s">
        <v>29</v>
      </c>
      <c r="P8">
        <f>P7*O3</f>
        <v>6.9850641719606407E-2</v>
      </c>
      <c r="S8" t="s">
        <v>29</v>
      </c>
      <c r="T8">
        <f>T7*S3</f>
        <v>6.446390032700848E-2</v>
      </c>
      <c r="W8" t="s">
        <v>29</v>
      </c>
      <c r="X8">
        <f>X7*W3</f>
        <v>6.615362062978368E-2</v>
      </c>
      <c r="AA8" t="s">
        <v>29</v>
      </c>
      <c r="AB8">
        <f>AB7*AA3</f>
        <v>3.7356175363862744E-2</v>
      </c>
    </row>
    <row r="9" spans="1:32" x14ac:dyDescent="0.25">
      <c r="A9" t="s">
        <v>48</v>
      </c>
      <c r="B9" s="23">
        <f>STDEV(B2:B7)</f>
        <v>1.2693727774150367E-2</v>
      </c>
      <c r="C9" s="23">
        <f>STDEV(C2:C7)</f>
        <v>1.3459659759527726E-2</v>
      </c>
      <c r="D9" s="23">
        <f>STDEV(D2:D7)</f>
        <v>136.36907190445024</v>
      </c>
      <c r="E9" s="23">
        <f>STDEV(E2:E7)</f>
        <v>7.9351538527407683</v>
      </c>
      <c r="F9" s="23">
        <f>STDEV(F2:F7)</f>
        <v>6.5895338772935991E-2</v>
      </c>
      <c r="G9" t="s">
        <v>30</v>
      </c>
      <c r="H9">
        <f>G2+H8</f>
        <v>1.287929192045838</v>
      </c>
      <c r="K9" t="s">
        <v>30</v>
      </c>
      <c r="L9">
        <f>K2+L8</f>
        <v>1.3152105918386303</v>
      </c>
      <c r="O9" t="s">
        <v>30</v>
      </c>
      <c r="P9">
        <f>O2+P8</f>
        <v>1.300197188120694</v>
      </c>
      <c r="S9" t="s">
        <v>30</v>
      </c>
      <c r="T9">
        <f>S2+T8</f>
        <v>1.3036623385259853</v>
      </c>
      <c r="W9" t="s">
        <v>30</v>
      </c>
      <c r="X9">
        <f>W2+X8</f>
        <v>1.3016142944710307</v>
      </c>
      <c r="AA9" t="s">
        <v>30</v>
      </c>
      <c r="AB9">
        <f>AA2+AB8</f>
        <v>1.2993151208576652</v>
      </c>
    </row>
    <row r="10" spans="1:32" x14ac:dyDescent="0.25">
      <c r="A10" t="s">
        <v>49</v>
      </c>
      <c r="B10" s="23">
        <f>MIN(B2:B7)</f>
        <v>0.19447012569573227</v>
      </c>
      <c r="C10" s="23">
        <f>MIN(C2:C7)</f>
        <v>0.95203381230979633</v>
      </c>
      <c r="D10" s="23">
        <f>MIN(D2:D7)</f>
        <v>59.544057480155082</v>
      </c>
      <c r="E10" s="23">
        <f>MIN(E2:E7)</f>
        <v>1985</v>
      </c>
      <c r="F10" s="23">
        <f>MIN(F2:F7)</f>
        <v>1.6999999999999999E-3</v>
      </c>
      <c r="G10" t="s">
        <v>31</v>
      </c>
      <c r="H10">
        <f>G2-H8</f>
        <v>1.18268616839566</v>
      </c>
      <c r="K10" t="s">
        <v>31</v>
      </c>
      <c r="L10">
        <f>K2-L8</f>
        <v>1.1395942948643121</v>
      </c>
      <c r="O10" t="s">
        <v>31</v>
      </c>
      <c r="P10">
        <f>O2-P8</f>
        <v>1.1604959046814813</v>
      </c>
      <c r="S10" t="s">
        <v>31</v>
      </c>
      <c r="T10">
        <f>S2-T8</f>
        <v>1.1747345378719685</v>
      </c>
      <c r="W10" t="s">
        <v>31</v>
      </c>
      <c r="X10">
        <f>W2-X8</f>
        <v>1.1693070532114633</v>
      </c>
      <c r="AA10" t="s">
        <v>31</v>
      </c>
      <c r="AB10">
        <f>AA2-AB8</f>
        <v>1.2246027701299398</v>
      </c>
    </row>
    <row r="11" spans="1:32" x14ac:dyDescent="0.25">
      <c r="A11" t="s">
        <v>50</v>
      </c>
      <c r="B11" s="23">
        <f>MAX(B2:B7)</f>
        <v>0.23266523228543162</v>
      </c>
      <c r="C11" s="23">
        <f>MAX(C2:C7)</f>
        <v>0.99297738716113115</v>
      </c>
      <c r="D11" s="23">
        <f>MAX(D2:D7)</f>
        <v>424.19142701354281</v>
      </c>
      <c r="E11" s="23">
        <f>MAX(E2:E7)</f>
        <v>2005</v>
      </c>
      <c r="F11" s="23">
        <f>MAX(F2:F7)</f>
        <v>0.17094000000000001</v>
      </c>
      <c r="G11" t="s">
        <v>32</v>
      </c>
      <c r="H11" s="30">
        <f>LN(G2)</f>
        <v>0.21132007283325627</v>
      </c>
      <c r="K11" t="s">
        <v>32</v>
      </c>
      <c r="L11" s="30">
        <f>LN(K2)</f>
        <v>0.2049001016434146</v>
      </c>
      <c r="O11" t="s">
        <v>32</v>
      </c>
      <c r="P11" s="30">
        <f>LN(O2)</f>
        <v>0.20729587474318001</v>
      </c>
      <c r="S11" t="s">
        <v>32</v>
      </c>
      <c r="T11" s="30">
        <f>LN(S2)</f>
        <v>0.21446474978965732</v>
      </c>
      <c r="W11" t="s">
        <v>32</v>
      </c>
      <c r="X11" s="30">
        <f>LN(W2)</f>
        <v>0.211443915783116</v>
      </c>
      <c r="AA11" t="s">
        <v>32</v>
      </c>
      <c r="AB11" s="30">
        <f>LN(AA2)</f>
        <v>0.23266523228543162</v>
      </c>
    </row>
    <row r="12" spans="1:32" x14ac:dyDescent="0.25">
      <c r="A12" t="s">
        <v>51</v>
      </c>
      <c r="B12" s="23">
        <f>ABS(B11-B10)</f>
        <v>3.8195106589699351E-2</v>
      </c>
      <c r="C12" s="23">
        <f>ABS(C11-C10)</f>
        <v>4.0943574851334819E-2</v>
      </c>
      <c r="D12" s="23">
        <f>ABS(D11-D10)</f>
        <v>364.64736953338775</v>
      </c>
      <c r="E12" s="23">
        <f>ABS(E11-E10)</f>
        <v>20</v>
      </c>
      <c r="F12" s="23">
        <f>ABS(F11-F10)</f>
        <v>0.16924</v>
      </c>
      <c r="G12" t="s">
        <v>33</v>
      </c>
      <c r="H12" s="30">
        <f>LN(H9)</f>
        <v>0.25303565105128362</v>
      </c>
      <c r="K12" t="s">
        <v>33</v>
      </c>
      <c r="L12" s="30">
        <f>LN(L9)</f>
        <v>0.27399679869263455</v>
      </c>
      <c r="O12" t="s">
        <v>33</v>
      </c>
      <c r="P12" s="30">
        <f>LN(P9)</f>
        <v>0.26251593613452678</v>
      </c>
      <c r="S12" t="s">
        <v>33</v>
      </c>
      <c r="T12" s="30">
        <f>LN(T9)</f>
        <v>0.26517748712480255</v>
      </c>
      <c r="W12" t="s">
        <v>33</v>
      </c>
      <c r="X12" s="30">
        <f>LN(X9)</f>
        <v>0.26360525909274224</v>
      </c>
      <c r="AA12" t="s">
        <v>33</v>
      </c>
      <c r="AB12" s="30">
        <f>LN(AB9)</f>
        <v>0.26183729553426077</v>
      </c>
    </row>
    <row r="13" spans="1:32" x14ac:dyDescent="0.25">
      <c r="A13" t="s">
        <v>52</v>
      </c>
      <c r="B13" s="23">
        <f>COUNT(B2:B7)</f>
        <v>6</v>
      </c>
      <c r="G13" t="s">
        <v>34</v>
      </c>
      <c r="H13" s="30">
        <f>LN(H10)</f>
        <v>0.16778826526756074</v>
      </c>
      <c r="K13" t="s">
        <v>34</v>
      </c>
      <c r="L13" s="30">
        <f>LN(L10)</f>
        <v>0.13067231736751239</v>
      </c>
      <c r="O13" t="s">
        <v>34</v>
      </c>
      <c r="P13" s="30">
        <f>LN(P10)</f>
        <v>0.1488474178002179</v>
      </c>
      <c r="S13" t="s">
        <v>34</v>
      </c>
      <c r="T13" s="30">
        <f>LN(T10)</f>
        <v>0.16104219685583027</v>
      </c>
      <c r="W13" t="s">
        <v>34</v>
      </c>
      <c r="X13" s="30">
        <f>LN(X10)</f>
        <v>0.15641131114069518</v>
      </c>
      <c r="AA13" t="s">
        <v>34</v>
      </c>
      <c r="AB13" s="30">
        <f>LN(AB10)</f>
        <v>0.20261652212835651</v>
      </c>
    </row>
    <row r="14" spans="1:32" x14ac:dyDescent="0.25">
      <c r="G14" t="s">
        <v>35</v>
      </c>
      <c r="H14" s="30">
        <f>H12-H11</f>
        <v>4.1715578218027349E-2</v>
      </c>
      <c r="K14" t="s">
        <v>35</v>
      </c>
      <c r="L14" s="30">
        <f>L12-L11</f>
        <v>6.9096697049219946E-2</v>
      </c>
      <c r="O14" t="s">
        <v>35</v>
      </c>
      <c r="P14" s="30">
        <f>P12-P11</f>
        <v>5.5220061391346775E-2</v>
      </c>
      <c r="S14" t="s">
        <v>35</v>
      </c>
      <c r="T14" s="30">
        <f>T12-T11</f>
        <v>5.0712737335145225E-2</v>
      </c>
      <c r="W14" t="s">
        <v>35</v>
      </c>
      <c r="X14" s="30">
        <f>X12-X11</f>
        <v>5.216134330962624E-2</v>
      </c>
      <c r="AA14" t="s">
        <v>35</v>
      </c>
      <c r="AB14" s="30">
        <f>AB12-AB11</f>
        <v>2.917206324882915E-2</v>
      </c>
    </row>
    <row r="15" spans="1:32" x14ac:dyDescent="0.25">
      <c r="G15" t="s">
        <v>36</v>
      </c>
      <c r="H15" s="30">
        <f>H11-H13</f>
        <v>4.3531807565695524E-2</v>
      </c>
      <c r="K15" t="s">
        <v>36</v>
      </c>
      <c r="L15" s="30">
        <f>L11-L13</f>
        <v>7.4227784275902209E-2</v>
      </c>
      <c r="O15" t="s">
        <v>36</v>
      </c>
      <c r="P15" s="30">
        <f>P11-P13</f>
        <v>5.8448456942962107E-2</v>
      </c>
      <c r="S15" t="s">
        <v>36</v>
      </c>
      <c r="T15" s="30">
        <f>T11-T13</f>
        <v>5.3422552933827055E-2</v>
      </c>
      <c r="W15" t="s">
        <v>36</v>
      </c>
      <c r="X15" s="30">
        <f>X11-X13</f>
        <v>5.5032604642420824E-2</v>
      </c>
      <c r="AA15" t="s">
        <v>36</v>
      </c>
      <c r="AB15" s="30">
        <f>AB11-AB13</f>
        <v>3.0048710157075109E-2</v>
      </c>
    </row>
    <row r="16" spans="1:32" x14ac:dyDescent="0.25">
      <c r="G16" t="s">
        <v>37</v>
      </c>
      <c r="H16" s="31">
        <f>AVERAGE(H14:H15)</f>
        <v>4.2623692891861437E-2</v>
      </c>
      <c r="K16" t="s">
        <v>37</v>
      </c>
      <c r="L16" s="31">
        <f>AVERAGE(L14:L15)</f>
        <v>7.1662240662561077E-2</v>
      </c>
      <c r="O16" t="s">
        <v>37</v>
      </c>
      <c r="P16" s="31">
        <f>AVERAGE(P14:P15)</f>
        <v>5.6834259167154441E-2</v>
      </c>
      <c r="S16" t="s">
        <v>37</v>
      </c>
      <c r="T16" s="31">
        <f>AVERAGE(T14:T15)</f>
        <v>5.206764513448614E-2</v>
      </c>
      <c r="W16" t="s">
        <v>37</v>
      </c>
      <c r="X16" s="31">
        <f>AVERAGE(X14:X15)</f>
        <v>5.3596973976023532E-2</v>
      </c>
      <c r="AA16" t="s">
        <v>37</v>
      </c>
      <c r="AB16" s="31">
        <f>AVERAGE(AB14:AB15)</f>
        <v>2.9610386702952129E-2</v>
      </c>
    </row>
    <row r="17" spans="7:28" x14ac:dyDescent="0.25">
      <c r="G17" t="s">
        <v>38</v>
      </c>
      <c r="H17">
        <f>TINV(0.3173,H5)</f>
        <v>1.1416549872215624</v>
      </c>
      <c r="K17" t="s">
        <v>38</v>
      </c>
      <c r="L17">
        <f>TINV(0.3173,L5)</f>
        <v>1.1969125599716923</v>
      </c>
      <c r="O17" t="s">
        <v>38</v>
      </c>
      <c r="P17">
        <f>TINV(0.3173,P5)</f>
        <v>1.1969125599716923</v>
      </c>
      <c r="S17" t="s">
        <v>38</v>
      </c>
      <c r="T17">
        <f>TINV(0.3173,T5)</f>
        <v>1.1969125599716923</v>
      </c>
      <c r="W17" t="s">
        <v>38</v>
      </c>
      <c r="X17">
        <f>TINV(0.3173,X5)</f>
        <v>1.1969125599716923</v>
      </c>
      <c r="AA17" t="s">
        <v>38</v>
      </c>
      <c r="AB17">
        <f>TINV(0.3173,AB5)</f>
        <v>1.1969125599716923</v>
      </c>
    </row>
    <row r="18" spans="7:28" x14ac:dyDescent="0.25">
      <c r="G18" t="s">
        <v>39</v>
      </c>
      <c r="H18">
        <f>H17*G3</f>
        <v>2.0937264767818459E-2</v>
      </c>
      <c r="K18" t="s">
        <v>39</v>
      </c>
      <c r="L18">
        <f>L17*K3</f>
        <v>3.178230459740531E-2</v>
      </c>
      <c r="O18" t="s">
        <v>39</v>
      </c>
      <c r="P18">
        <f>P17*O3</f>
        <v>2.5282555317533036E-2</v>
      </c>
      <c r="S18" t="s">
        <v>39</v>
      </c>
      <c r="T18">
        <f>T17*S3</f>
        <v>2.3332815359719958E-2</v>
      </c>
      <c r="W18" t="s">
        <v>39</v>
      </c>
      <c r="X18">
        <f>X17*W3</f>
        <v>2.394441241844936E-2</v>
      </c>
      <c r="AA18" t="s">
        <v>39</v>
      </c>
      <c r="AB18">
        <f>AB17*AA3</f>
        <v>1.3521129467637E-2</v>
      </c>
    </row>
    <row r="19" spans="7:28" x14ac:dyDescent="0.25">
      <c r="G19" t="s">
        <v>40</v>
      </c>
      <c r="H19">
        <f>G2+H18</f>
        <v>1.2562449449885675</v>
      </c>
      <c r="K19" t="s">
        <v>40</v>
      </c>
      <c r="L19">
        <f>K2+L18</f>
        <v>1.2591847479488765</v>
      </c>
      <c r="O19" t="s">
        <v>40</v>
      </c>
      <c r="P19">
        <f>O2+P18</f>
        <v>1.2556291017186207</v>
      </c>
      <c r="S19" t="s">
        <v>40</v>
      </c>
      <c r="T19">
        <f>S2+T18</f>
        <v>1.2625312535586968</v>
      </c>
      <c r="W19" t="s">
        <v>40</v>
      </c>
      <c r="X19">
        <f>W2+X18</f>
        <v>1.2594050862596964</v>
      </c>
      <c r="AA19" t="s">
        <v>40</v>
      </c>
      <c r="AB19">
        <f>AA2+AB18</f>
        <v>1.2754800749614394</v>
      </c>
    </row>
    <row r="20" spans="7:28" x14ac:dyDescent="0.25">
      <c r="G20" t="s">
        <v>41</v>
      </c>
      <c r="H20">
        <f>G2-H18</f>
        <v>1.2143704154529305</v>
      </c>
      <c r="K20" t="s">
        <v>41</v>
      </c>
      <c r="L20">
        <f>K2-L18</f>
        <v>1.1956201387540659</v>
      </c>
      <c r="O20" t="s">
        <v>41</v>
      </c>
      <c r="P20">
        <f>O2-P18</f>
        <v>1.2050639910835546</v>
      </c>
      <c r="S20" t="s">
        <v>41</v>
      </c>
      <c r="T20">
        <f>S2-T18</f>
        <v>1.215865622839257</v>
      </c>
      <c r="W20" t="s">
        <v>41</v>
      </c>
      <c r="X20">
        <f>W2-X18</f>
        <v>1.2115162614227977</v>
      </c>
      <c r="AA20" t="s">
        <v>41</v>
      </c>
      <c r="AB20">
        <f>AA2-AB18</f>
        <v>1.2484378160261655</v>
      </c>
    </row>
    <row r="21" spans="7:28" x14ac:dyDescent="0.25">
      <c r="G21" t="s">
        <v>32</v>
      </c>
      <c r="H21" s="30">
        <f>LN(G2)</f>
        <v>0.21132007283325627</v>
      </c>
      <c r="K21" t="s">
        <v>32</v>
      </c>
      <c r="L21" s="30">
        <f>LN(K2)</f>
        <v>0.2049001016434146</v>
      </c>
      <c r="O21" t="s">
        <v>32</v>
      </c>
      <c r="P21" s="30">
        <f>LN(O2)</f>
        <v>0.20729587474318001</v>
      </c>
      <c r="S21" t="s">
        <v>32</v>
      </c>
      <c r="T21" s="30">
        <f>LN(S2)</f>
        <v>0.21446474978965732</v>
      </c>
      <c r="W21" t="s">
        <v>32</v>
      </c>
      <c r="X21" s="30">
        <f>LN(W2)</f>
        <v>0.211443915783116</v>
      </c>
      <c r="AA21" t="s">
        <v>32</v>
      </c>
      <c r="AB21" s="30">
        <f>LN(AA2)</f>
        <v>0.23266523228543162</v>
      </c>
    </row>
    <row r="22" spans="7:28" x14ac:dyDescent="0.25">
      <c r="G22" t="s">
        <v>42</v>
      </c>
      <c r="H22" s="30">
        <f>LN(H19)</f>
        <v>0.22812706892745549</v>
      </c>
      <c r="K22" t="s">
        <v>42</v>
      </c>
      <c r="L22" s="30">
        <f>LN(L19)</f>
        <v>0.23046448611469419</v>
      </c>
      <c r="O22" t="s">
        <v>42</v>
      </c>
      <c r="P22" s="30">
        <f>LN(P19)</f>
        <v>0.22763672325658596</v>
      </c>
      <c r="S22" t="s">
        <v>42</v>
      </c>
      <c r="T22" s="30">
        <f>LN(T19)</f>
        <v>0.23311863715498785</v>
      </c>
      <c r="W22" t="s">
        <v>42</v>
      </c>
      <c r="X22" s="30">
        <f>LN(X19)</f>
        <v>0.23063945570155531</v>
      </c>
      <c r="AA22" t="s">
        <v>42</v>
      </c>
      <c r="AB22" s="30">
        <f>LN(AB19)</f>
        <v>0.24332263712251209</v>
      </c>
    </row>
    <row r="23" spans="7:28" x14ac:dyDescent="0.25">
      <c r="G23" t="s">
        <v>43</v>
      </c>
      <c r="H23" s="30">
        <f>LN(H20)</f>
        <v>0.19422576591068044</v>
      </c>
      <c r="K23" t="s">
        <v>43</v>
      </c>
      <c r="L23" s="30">
        <f>LN(L20)</f>
        <v>0.178664995342382</v>
      </c>
      <c r="O23" t="s">
        <v>43</v>
      </c>
      <c r="P23" s="30">
        <f>LN(P20)</f>
        <v>0.1865326701662724</v>
      </c>
      <c r="S23" t="s">
        <v>43</v>
      </c>
      <c r="T23" s="30">
        <f>LN(T20)</f>
        <v>0.19545626990406217</v>
      </c>
      <c r="W23" t="s">
        <v>43</v>
      </c>
      <c r="X23" s="30">
        <f>LN(X20)</f>
        <v>0.19187268373722813</v>
      </c>
      <c r="AA23" t="s">
        <v>43</v>
      </c>
      <c r="AB23" s="30">
        <f>LN(AB20)</f>
        <v>0.22189302254987922</v>
      </c>
    </row>
    <row r="24" spans="7:28" x14ac:dyDescent="0.25">
      <c r="G24" t="s">
        <v>44</v>
      </c>
      <c r="H24" s="30">
        <f>H22-H21</f>
        <v>1.6806996094199222E-2</v>
      </c>
      <c r="K24" t="s">
        <v>44</v>
      </c>
      <c r="L24" s="30">
        <f>L22-L21</f>
        <v>2.5564384471279594E-2</v>
      </c>
      <c r="O24" t="s">
        <v>44</v>
      </c>
      <c r="P24" s="30">
        <f>P22-P21</f>
        <v>2.0340848513405951E-2</v>
      </c>
      <c r="S24" t="s">
        <v>44</v>
      </c>
      <c r="T24" s="30">
        <f>T22-T21</f>
        <v>1.8653887365330524E-2</v>
      </c>
      <c r="W24" t="s">
        <v>44</v>
      </c>
      <c r="X24" s="30">
        <f>X22-X21</f>
        <v>1.9195539918439308E-2</v>
      </c>
      <c r="AA24" t="s">
        <v>44</v>
      </c>
      <c r="AB24" s="30">
        <f>AB22-AB21</f>
        <v>1.065740483708047E-2</v>
      </c>
    </row>
    <row r="25" spans="7:28" x14ac:dyDescent="0.25">
      <c r="G25" t="s">
        <v>45</v>
      </c>
      <c r="H25" s="30">
        <f>H21-H23</f>
        <v>1.7094306922575825E-2</v>
      </c>
      <c r="K25" t="s">
        <v>45</v>
      </c>
      <c r="L25" s="30">
        <f>L21-L23</f>
        <v>2.6235106301032596E-2</v>
      </c>
      <c r="O25" t="s">
        <v>45</v>
      </c>
      <c r="P25" s="30">
        <f>P21-P23</f>
        <v>2.0763204576907612E-2</v>
      </c>
      <c r="S25" t="s">
        <v>45</v>
      </c>
      <c r="T25" s="30">
        <f>T21-T23</f>
        <v>1.9008479885595148E-2</v>
      </c>
      <c r="W25" t="s">
        <v>45</v>
      </c>
      <c r="X25" s="30">
        <f>X21-X23</f>
        <v>1.9571232045887871E-2</v>
      </c>
      <c r="AA25" t="s">
        <v>45</v>
      </c>
      <c r="AB25" s="30">
        <f>AB21-AB23</f>
        <v>1.0772209735552402E-2</v>
      </c>
    </row>
    <row r="26" spans="7:28" x14ac:dyDescent="0.25">
      <c r="G26" t="s">
        <v>46</v>
      </c>
      <c r="H26" s="31">
        <f>AVERAGE(H24:H25)</f>
        <v>1.6950651508387524E-2</v>
      </c>
      <c r="K26" t="s">
        <v>46</v>
      </c>
      <c r="L26" s="31">
        <f>AVERAGE(L24:L25)</f>
        <v>2.5899745386156095E-2</v>
      </c>
      <c r="O26" t="s">
        <v>46</v>
      </c>
      <c r="P26" s="31">
        <f>AVERAGE(P24:P25)</f>
        <v>2.0552026545156782E-2</v>
      </c>
      <c r="S26" t="s">
        <v>46</v>
      </c>
      <c r="T26" s="31">
        <f>AVERAGE(T24:T25)</f>
        <v>1.8831183625462836E-2</v>
      </c>
      <c r="W26" t="s">
        <v>46</v>
      </c>
      <c r="X26" s="31">
        <f>AVERAGE(X24:X25)</f>
        <v>1.938338598216359E-2</v>
      </c>
      <c r="AA26" t="s">
        <v>46</v>
      </c>
      <c r="AB26" s="31">
        <f>AVERAGE(AB24:AB25)</f>
        <v>1.0714807286316436E-2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F1" sqref="F1"/>
    </sheetView>
  </sheetViews>
  <sheetFormatPr defaultColWidth="11.42578125" defaultRowHeight="15" x14ac:dyDescent="0.25"/>
  <sheetData>
    <row r="1" spans="1:32" ht="17.25" thickTop="1" thickBot="1" x14ac:dyDescent="0.3">
      <c r="B1" s="23" t="s">
        <v>25</v>
      </c>
      <c r="C1" s="23" t="s">
        <v>26</v>
      </c>
      <c r="D1" s="23" t="s">
        <v>27</v>
      </c>
      <c r="E1" s="12" t="s">
        <v>6</v>
      </c>
      <c r="F1" s="12" t="s">
        <v>13</v>
      </c>
      <c r="G1" s="25">
        <f>LN(G2)</f>
        <v>0.21132007283325627</v>
      </c>
      <c r="H1" s="26">
        <f>G4</f>
        <v>0.97075456645647362</v>
      </c>
      <c r="I1" s="22" t="s">
        <v>6</v>
      </c>
      <c r="J1" s="22" t="s">
        <v>13</v>
      </c>
      <c r="K1" s="27">
        <f>LN(K2)</f>
        <v>0.2049001016434146</v>
      </c>
      <c r="L1" s="28">
        <f>K4</f>
        <v>0.95203381230979633</v>
      </c>
      <c r="M1" s="22" t="s">
        <v>6</v>
      </c>
      <c r="N1" s="22" t="s">
        <v>13</v>
      </c>
      <c r="O1" s="27">
        <f>LN(O2)</f>
        <v>0.20729587474318001</v>
      </c>
      <c r="P1" s="28">
        <f>O4</f>
        <v>0.96979107964106925</v>
      </c>
      <c r="Q1" s="22" t="s">
        <v>6</v>
      </c>
      <c r="R1" s="22" t="s">
        <v>13</v>
      </c>
      <c r="S1" s="27">
        <f>LN(S2)</f>
        <v>0.21446474978965732</v>
      </c>
      <c r="T1" s="28">
        <f>S4</f>
        <v>0.97581281253983132</v>
      </c>
      <c r="U1" s="22" t="s">
        <v>6</v>
      </c>
      <c r="V1" s="22" t="s">
        <v>13</v>
      </c>
      <c r="W1" s="27">
        <f>LN(W2)</f>
        <v>0.211443915783116</v>
      </c>
      <c r="X1" s="28">
        <f>W4</f>
        <v>0.9738479614418919</v>
      </c>
      <c r="Y1" s="22" t="s">
        <v>6</v>
      </c>
      <c r="Z1" s="22" t="s">
        <v>13</v>
      </c>
      <c r="AA1" s="27">
        <f>LN(AA2)</f>
        <v>0.23266523228543162</v>
      </c>
      <c r="AB1" s="28">
        <f>AA4</f>
        <v>0.99297738716113115</v>
      </c>
      <c r="AC1" s="22" t="s">
        <v>6</v>
      </c>
      <c r="AD1" s="22" t="s">
        <v>13</v>
      </c>
      <c r="AE1" s="27">
        <f>LN(AE2)</f>
        <v>0.19447012569573227</v>
      </c>
      <c r="AF1" s="28">
        <f>AE4</f>
        <v>0.96528224507959315</v>
      </c>
    </row>
    <row r="2" spans="1:32" ht="15.75" thickTop="1" x14ac:dyDescent="0.25">
      <c r="B2">
        <v>0.2049001016434146</v>
      </c>
      <c r="C2" s="29">
        <v>0.95203381230979633</v>
      </c>
      <c r="D2">
        <v>59.544057480155082</v>
      </c>
      <c r="E2" s="22">
        <v>1985</v>
      </c>
      <c r="F2" s="22">
        <v>1.6999999999999999E-3</v>
      </c>
      <c r="G2">
        <f t="array" ref="G2:H6">LOGEST(F2:F7,E2:E7,TRUE, TRUE)</f>
        <v>1.235307680220749</v>
      </c>
      <c r="H2">
        <v>1.2600794084495774E-185</v>
      </c>
      <c r="I2" s="22">
        <v>1990</v>
      </c>
      <c r="J2" s="22">
        <v>4.4999999999999997E-3</v>
      </c>
      <c r="K2">
        <f t="array" ref="K2:L6">LOGEST(J2:J6,I2:I6,TRUE, TRUE)</f>
        <v>1.2274024433514712</v>
      </c>
      <c r="L2">
        <v>4.7602327535692172E-180</v>
      </c>
      <c r="M2" s="22">
        <v>1985</v>
      </c>
      <c r="N2" s="22">
        <v>1.6999999999999999E-3</v>
      </c>
      <c r="O2">
        <f t="array" ref="O2:P6">LOGEST(N2:N6,M2:M6,TRUE, TRUE)</f>
        <v>1.2303465464010876</v>
      </c>
      <c r="P2">
        <v>4.0278581634758379E-182</v>
      </c>
      <c r="Q2" s="22">
        <v>1985</v>
      </c>
      <c r="R2" s="22">
        <v>1.6999999999999999E-3</v>
      </c>
      <c r="S2">
        <f t="array" ref="S2:T6">LOGEST(R2:R6,Q2:Q6,TRUE, TRUE)</f>
        <v>1.2391984381989769</v>
      </c>
      <c r="T2">
        <v>2.2539123553869304E-188</v>
      </c>
      <c r="U2" s="22">
        <v>1985</v>
      </c>
      <c r="V2" s="22">
        <v>1.6999999999999999E-3</v>
      </c>
      <c r="W2">
        <f t="array" ref="W2:X6">LOGEST(V2:V6,U2:U6,TRUE, TRUE)</f>
        <v>1.235460673841247</v>
      </c>
      <c r="X2">
        <v>9.4657746067250074E-186</v>
      </c>
      <c r="Y2" s="22">
        <v>1985</v>
      </c>
      <c r="Z2" s="22">
        <v>1.6999999999999999E-3</v>
      </c>
      <c r="AA2">
        <f t="array" ref="AA2:AB6">LOGEST(Z2:Z6,Y2:Y6,TRUE, TRUE)</f>
        <v>1.2619589454938025</v>
      </c>
      <c r="AB2">
        <v>4.5719348304588181E-204</v>
      </c>
      <c r="AC2" s="22">
        <v>1985</v>
      </c>
      <c r="AD2" s="22">
        <v>1.6999999999999999E-3</v>
      </c>
      <c r="AE2">
        <f t="array" ref="AE2:AF6">LOGEST(AD2:AD6,AC2:AC6,TRUE, TRUE)</f>
        <v>1.2146671950056409</v>
      </c>
      <c r="AF2">
        <v>4.5883584322397452E-171</v>
      </c>
    </row>
    <row r="3" spans="1:32" x14ac:dyDescent="0.25">
      <c r="B3">
        <v>0.20729587474318001</v>
      </c>
      <c r="C3" s="29">
        <v>0.96979107964106925</v>
      </c>
      <c r="D3">
        <v>96.30841500971097</v>
      </c>
      <c r="E3" s="22">
        <v>1990</v>
      </c>
      <c r="F3" s="22">
        <v>4.4999999999999997E-3</v>
      </c>
      <c r="G3">
        <v>1.8339397630779269E-2</v>
      </c>
      <c r="H3">
        <v>36.590395998922133</v>
      </c>
      <c r="I3" s="22">
        <v>1992</v>
      </c>
      <c r="J3" s="22">
        <v>1.06E-2</v>
      </c>
      <c r="K3">
        <v>2.655357263370766E-2</v>
      </c>
      <c r="L3">
        <v>53.033048939663871</v>
      </c>
      <c r="M3" s="22">
        <v>1992</v>
      </c>
      <c r="N3" s="22">
        <v>1.06E-2</v>
      </c>
      <c r="O3">
        <v>2.1123143129295079E-2</v>
      </c>
      <c r="P3">
        <v>42.166317563455472</v>
      </c>
      <c r="Q3" s="22">
        <v>1990</v>
      </c>
      <c r="R3" s="22">
        <v>4.4999999999999997E-3</v>
      </c>
      <c r="S3">
        <v>1.949416869706154E-2</v>
      </c>
      <c r="T3">
        <v>38.906757647287229</v>
      </c>
      <c r="U3" s="22">
        <v>1990</v>
      </c>
      <c r="V3" s="22">
        <v>4.4999999999999997E-3</v>
      </c>
      <c r="W3">
        <v>2.0005147593250804E-2</v>
      </c>
      <c r="X3">
        <v>39.914586115361644</v>
      </c>
      <c r="Y3" s="22">
        <v>1990</v>
      </c>
      <c r="Z3" s="22">
        <v>4.4999999999999997E-3</v>
      </c>
      <c r="AA3">
        <v>1.129667272265635E-2</v>
      </c>
      <c r="AB3">
        <v>22.518912759865653</v>
      </c>
      <c r="AC3" s="22">
        <v>1990</v>
      </c>
      <c r="AD3" s="22">
        <v>4.4999999999999997E-3</v>
      </c>
      <c r="AE3">
        <v>2.1293199595188599E-2</v>
      </c>
      <c r="AF3">
        <v>42.441817809082579</v>
      </c>
    </row>
    <row r="4" spans="1:32" ht="15.75" thickBot="1" x14ac:dyDescent="0.3">
      <c r="B4">
        <v>0.21446474978965732</v>
      </c>
      <c r="C4" s="29">
        <v>0.97581281253983132</v>
      </c>
      <c r="D4">
        <v>121.03261044469835</v>
      </c>
      <c r="E4" s="22">
        <v>1992</v>
      </c>
      <c r="F4" s="22">
        <v>1.06E-2</v>
      </c>
      <c r="G4">
        <v>0.97075456645647362</v>
      </c>
      <c r="H4">
        <v>0.32540589828029221</v>
      </c>
      <c r="I4" s="22">
        <v>1995</v>
      </c>
      <c r="J4" s="22">
        <v>1.89E-2</v>
      </c>
      <c r="K4">
        <v>0.95203381230979633</v>
      </c>
      <c r="L4">
        <v>0.36678548976516595</v>
      </c>
      <c r="M4" s="22">
        <v>1995</v>
      </c>
      <c r="N4" s="22">
        <v>1.89E-2</v>
      </c>
      <c r="O4">
        <v>0.96979107964106925</v>
      </c>
      <c r="P4">
        <v>0.35522068250151478</v>
      </c>
      <c r="Q4" s="22">
        <v>1995</v>
      </c>
      <c r="R4" s="22">
        <v>1.89E-2</v>
      </c>
      <c r="S4">
        <v>0.97581281253983132</v>
      </c>
      <c r="T4">
        <v>0.33922094167928185</v>
      </c>
      <c r="U4" s="22">
        <v>1992</v>
      </c>
      <c r="V4" s="22">
        <v>1.06E-2</v>
      </c>
      <c r="W4">
        <v>0.9738479614418919</v>
      </c>
      <c r="X4">
        <v>0.35494341356855064</v>
      </c>
      <c r="Y4" s="22">
        <v>1992</v>
      </c>
      <c r="Z4" s="22">
        <v>1.06E-2</v>
      </c>
      <c r="AA4">
        <v>0.99297738716113115</v>
      </c>
      <c r="AB4">
        <v>0.16801308577054688</v>
      </c>
      <c r="AC4" s="22">
        <v>1992</v>
      </c>
      <c r="AD4" s="22">
        <v>1.06E-2</v>
      </c>
      <c r="AE4">
        <v>0.96528224507959315</v>
      </c>
      <c r="AF4">
        <v>0.30022656341720888</v>
      </c>
    </row>
    <row r="5" spans="1:32" ht="17.25" thickTop="1" thickBot="1" x14ac:dyDescent="0.3">
      <c r="B5">
        <v>0.211443915783116</v>
      </c>
      <c r="C5" s="29">
        <v>0.9738479614418919</v>
      </c>
      <c r="D5">
        <v>111.71381067805456</v>
      </c>
      <c r="E5" s="22">
        <v>1995</v>
      </c>
      <c r="F5" s="22">
        <v>1.89E-2</v>
      </c>
      <c r="G5">
        <v>132.77348957903916</v>
      </c>
      <c r="H5">
        <v>4</v>
      </c>
      <c r="I5" s="22">
        <v>2004</v>
      </c>
      <c r="J5" s="22">
        <v>6.6732E-2</v>
      </c>
      <c r="K5" s="26">
        <v>59.544057480155082</v>
      </c>
      <c r="L5">
        <v>3</v>
      </c>
      <c r="M5" s="22">
        <v>2004</v>
      </c>
      <c r="N5" s="22">
        <v>6.6732E-2</v>
      </c>
      <c r="O5" s="26">
        <v>96.30841500971097</v>
      </c>
      <c r="P5">
        <v>3</v>
      </c>
      <c r="Q5" s="22">
        <v>2004</v>
      </c>
      <c r="R5" s="22">
        <v>6.6732E-2</v>
      </c>
      <c r="S5" s="26">
        <v>121.03261044469835</v>
      </c>
      <c r="T5">
        <v>3</v>
      </c>
      <c r="U5" s="22">
        <v>2004</v>
      </c>
      <c r="V5" s="22">
        <v>6.6732E-2</v>
      </c>
      <c r="W5" s="26">
        <v>111.71381067805456</v>
      </c>
      <c r="X5">
        <v>3</v>
      </c>
      <c r="Y5" s="22">
        <v>1995</v>
      </c>
      <c r="Z5" s="22">
        <v>1.89E-2</v>
      </c>
      <c r="AA5" s="26">
        <v>424.19142701354281</v>
      </c>
      <c r="AB5">
        <v>3</v>
      </c>
      <c r="AC5" s="22">
        <v>1995</v>
      </c>
      <c r="AD5" s="22">
        <v>1.89E-2</v>
      </c>
      <c r="AE5" s="26">
        <v>83.41111750681273</v>
      </c>
      <c r="AF5">
        <v>3</v>
      </c>
    </row>
    <row r="6" spans="1:32" ht="15.75" thickTop="1" x14ac:dyDescent="0.25">
      <c r="B6">
        <v>0.23266523228543162</v>
      </c>
      <c r="C6" s="29">
        <v>0.99297738716113115</v>
      </c>
      <c r="D6">
        <v>424.19142701354281</v>
      </c>
      <c r="E6" s="22">
        <v>2004</v>
      </c>
      <c r="F6" s="22">
        <v>6.6732E-2</v>
      </c>
      <c r="G6">
        <v>14.059251856879245</v>
      </c>
      <c r="H6">
        <v>0.42355599454241549</v>
      </c>
      <c r="I6" s="22">
        <v>2005</v>
      </c>
      <c r="J6" s="22">
        <v>0.17094000000000001</v>
      </c>
      <c r="K6">
        <v>8.0105570554842966</v>
      </c>
      <c r="L6">
        <v>0.40359478650681802</v>
      </c>
      <c r="M6" s="22">
        <v>2005</v>
      </c>
      <c r="N6" s="22">
        <v>0.17094000000000001</v>
      </c>
      <c r="O6">
        <v>12.152362735070755</v>
      </c>
      <c r="P6">
        <v>0.37854519983052592</v>
      </c>
      <c r="Q6" s="22">
        <v>2005</v>
      </c>
      <c r="R6" s="22">
        <v>0.17094000000000001</v>
      </c>
      <c r="S6">
        <v>13.927325031628641</v>
      </c>
      <c r="T6">
        <v>0.34521254182133621</v>
      </c>
      <c r="U6" s="22">
        <v>2005</v>
      </c>
      <c r="V6" s="22">
        <v>0.17094000000000001</v>
      </c>
      <c r="W6">
        <v>14.074245093430338</v>
      </c>
      <c r="X6">
        <v>0.37795448050708552</v>
      </c>
      <c r="Y6" s="22">
        <v>2005</v>
      </c>
      <c r="Z6" s="22">
        <v>0.17094000000000001</v>
      </c>
      <c r="AA6">
        <v>11.974244001552767</v>
      </c>
      <c r="AB6">
        <v>8.468519097042343E-2</v>
      </c>
      <c r="AC6" s="22">
        <v>2004</v>
      </c>
      <c r="AD6" s="22">
        <v>6.6732E-2</v>
      </c>
      <c r="AE6">
        <v>7.5183436018770502</v>
      </c>
      <c r="AF6">
        <v>0.27040796814392198</v>
      </c>
    </row>
    <row r="7" spans="1:32" x14ac:dyDescent="0.25">
      <c r="B7">
        <v>0.19447012569573227</v>
      </c>
      <c r="C7" s="29">
        <v>0.96528224507959315</v>
      </c>
      <c r="D7">
        <v>83.41111750681273</v>
      </c>
      <c r="E7" s="22">
        <v>2005</v>
      </c>
      <c r="F7" s="22">
        <v>0.17094000000000001</v>
      </c>
      <c r="G7" t="s">
        <v>28</v>
      </c>
      <c r="H7">
        <f>TINV(0.0455,H5)</f>
        <v>2.8693151696963848</v>
      </c>
      <c r="K7" t="s">
        <v>28</v>
      </c>
      <c r="L7">
        <f>TINV(0.0455,L5)</f>
        <v>3.3068299207201113</v>
      </c>
      <c r="O7" t="s">
        <v>28</v>
      </c>
      <c r="P7">
        <f>TINV(0.0455,P5)</f>
        <v>3.3068299207201113</v>
      </c>
      <c r="S7" t="s">
        <v>28</v>
      </c>
      <c r="T7">
        <f>TINV(0.0455,T5)</f>
        <v>3.3068299207201113</v>
      </c>
      <c r="W7" t="s">
        <v>28</v>
      </c>
      <c r="X7">
        <f>TINV(0.0455,X5)</f>
        <v>3.3068299207201113</v>
      </c>
      <c r="AA7" t="s">
        <v>28</v>
      </c>
      <c r="AB7">
        <f>TINV(0.0455,AB5)</f>
        <v>3.3068299207201113</v>
      </c>
    </row>
    <row r="8" spans="1:32" x14ac:dyDescent="0.25">
      <c r="A8" t="s">
        <v>47</v>
      </c>
      <c r="B8" s="23">
        <f>AVERAGE(B2:B7)</f>
        <v>0.21087333332342195</v>
      </c>
      <c r="C8" s="23">
        <f>AVERAGE(C2:C7)</f>
        <v>0.97162421636221896</v>
      </c>
      <c r="D8" s="23">
        <f>AVERAGE(D2:D7)</f>
        <v>149.36690635549573</v>
      </c>
      <c r="E8" s="23">
        <f>AVERAGE(E2:E7)</f>
        <v>1995.1666666666667</v>
      </c>
      <c r="F8" s="23">
        <f>AVERAGE(F2:F7)</f>
        <v>4.5561999999999998E-2</v>
      </c>
      <c r="G8" t="s">
        <v>29</v>
      </c>
      <c r="H8">
        <f>H7*G3</f>
        <v>5.2621511825088896E-2</v>
      </c>
      <c r="K8" t="s">
        <v>29</v>
      </c>
      <c r="L8">
        <f>L7*K3</f>
        <v>8.7808148487159218E-2</v>
      </c>
      <c r="O8" t="s">
        <v>29</v>
      </c>
      <c r="P8">
        <f>P7*O3</f>
        <v>6.9850641719606407E-2</v>
      </c>
      <c r="S8" t="s">
        <v>29</v>
      </c>
      <c r="T8">
        <f>T7*S3</f>
        <v>6.446390032700848E-2</v>
      </c>
      <c r="W8" t="s">
        <v>29</v>
      </c>
      <c r="X8">
        <f>X7*W3</f>
        <v>6.615362062978368E-2</v>
      </c>
      <c r="AA8" t="s">
        <v>29</v>
      </c>
      <c r="AB8">
        <f>AB7*AA3</f>
        <v>3.7356175363862744E-2</v>
      </c>
    </row>
    <row r="9" spans="1:32" x14ac:dyDescent="0.25">
      <c r="A9" t="s">
        <v>48</v>
      </c>
      <c r="B9" s="23">
        <f>STDEV(B2:B7)</f>
        <v>1.2693727774150367E-2</v>
      </c>
      <c r="C9" s="23">
        <f>STDEV(C2:C7)</f>
        <v>1.3459659759527726E-2</v>
      </c>
      <c r="D9" s="23">
        <f>STDEV(D2:D7)</f>
        <v>136.36907190445024</v>
      </c>
      <c r="E9" s="23">
        <f>STDEV(E2:E7)</f>
        <v>7.9351538527407683</v>
      </c>
      <c r="F9" s="23">
        <f>STDEV(F2:F7)</f>
        <v>6.5895338772935991E-2</v>
      </c>
      <c r="G9" t="s">
        <v>30</v>
      </c>
      <c r="H9">
        <f>G2+H8</f>
        <v>1.287929192045838</v>
      </c>
      <c r="K9" t="s">
        <v>30</v>
      </c>
      <c r="L9">
        <f>K2+L8</f>
        <v>1.3152105918386303</v>
      </c>
      <c r="O9" t="s">
        <v>30</v>
      </c>
      <c r="P9">
        <f>O2+P8</f>
        <v>1.300197188120694</v>
      </c>
      <c r="S9" t="s">
        <v>30</v>
      </c>
      <c r="T9">
        <f>S2+T8</f>
        <v>1.3036623385259853</v>
      </c>
      <c r="W9" t="s">
        <v>30</v>
      </c>
      <c r="X9">
        <f>W2+X8</f>
        <v>1.3016142944710307</v>
      </c>
      <c r="AA9" t="s">
        <v>30</v>
      </c>
      <c r="AB9">
        <f>AA2+AB8</f>
        <v>1.2993151208576652</v>
      </c>
    </row>
    <row r="10" spans="1:32" x14ac:dyDescent="0.25">
      <c r="A10" t="s">
        <v>49</v>
      </c>
      <c r="B10" s="23">
        <f>MIN(B2:B7)</f>
        <v>0.19447012569573227</v>
      </c>
      <c r="C10" s="23">
        <f>MIN(C2:C7)</f>
        <v>0.95203381230979633</v>
      </c>
      <c r="D10" s="23">
        <f>MIN(D2:D7)</f>
        <v>59.544057480155082</v>
      </c>
      <c r="E10" s="23">
        <f>MIN(E2:E7)</f>
        <v>1985</v>
      </c>
      <c r="F10" s="23">
        <f>MIN(F2:F7)</f>
        <v>1.6999999999999999E-3</v>
      </c>
      <c r="G10" t="s">
        <v>31</v>
      </c>
      <c r="H10">
        <f>G2-H8</f>
        <v>1.18268616839566</v>
      </c>
      <c r="K10" t="s">
        <v>31</v>
      </c>
      <c r="L10">
        <f>K2-L8</f>
        <v>1.1395942948643121</v>
      </c>
      <c r="O10" t="s">
        <v>31</v>
      </c>
      <c r="P10">
        <f>O2-P8</f>
        <v>1.1604959046814813</v>
      </c>
      <c r="S10" t="s">
        <v>31</v>
      </c>
      <c r="T10">
        <f>S2-T8</f>
        <v>1.1747345378719685</v>
      </c>
      <c r="W10" t="s">
        <v>31</v>
      </c>
      <c r="X10">
        <f>W2-X8</f>
        <v>1.1693070532114633</v>
      </c>
      <c r="AA10" t="s">
        <v>31</v>
      </c>
      <c r="AB10">
        <f>AA2-AB8</f>
        <v>1.2246027701299398</v>
      </c>
    </row>
    <row r="11" spans="1:32" x14ac:dyDescent="0.25">
      <c r="A11" t="s">
        <v>50</v>
      </c>
      <c r="B11" s="23">
        <f>MAX(B2:B7)</f>
        <v>0.23266523228543162</v>
      </c>
      <c r="C11" s="23">
        <f>MAX(C2:C7)</f>
        <v>0.99297738716113115</v>
      </c>
      <c r="D11" s="23">
        <f>MAX(D2:D7)</f>
        <v>424.19142701354281</v>
      </c>
      <c r="E11" s="23">
        <f>MAX(E2:E7)</f>
        <v>2005</v>
      </c>
      <c r="F11" s="23">
        <f>MAX(F2:F7)</f>
        <v>0.17094000000000001</v>
      </c>
      <c r="G11" t="s">
        <v>32</v>
      </c>
      <c r="H11" s="30">
        <f>LN(G2)</f>
        <v>0.21132007283325627</v>
      </c>
      <c r="K11" t="s">
        <v>32</v>
      </c>
      <c r="L11" s="30">
        <f>LN(K2)</f>
        <v>0.2049001016434146</v>
      </c>
      <c r="O11" t="s">
        <v>32</v>
      </c>
      <c r="P11" s="30">
        <f>LN(O2)</f>
        <v>0.20729587474318001</v>
      </c>
      <c r="S11" t="s">
        <v>32</v>
      </c>
      <c r="T11" s="30">
        <f>LN(S2)</f>
        <v>0.21446474978965732</v>
      </c>
      <c r="W11" t="s">
        <v>32</v>
      </c>
      <c r="X11" s="30">
        <f>LN(W2)</f>
        <v>0.211443915783116</v>
      </c>
      <c r="AA11" t="s">
        <v>32</v>
      </c>
      <c r="AB11" s="30">
        <f>LN(AA2)</f>
        <v>0.23266523228543162</v>
      </c>
    </row>
    <row r="12" spans="1:32" x14ac:dyDescent="0.25">
      <c r="A12" t="s">
        <v>51</v>
      </c>
      <c r="B12" s="23">
        <f>ABS(B11-B10)</f>
        <v>3.8195106589699351E-2</v>
      </c>
      <c r="C12" s="23">
        <f>ABS(C11-C10)</f>
        <v>4.0943574851334819E-2</v>
      </c>
      <c r="D12" s="23">
        <f>ABS(D11-D10)</f>
        <v>364.64736953338775</v>
      </c>
      <c r="E12" s="23">
        <f>ABS(E11-E10)</f>
        <v>20</v>
      </c>
      <c r="F12" s="23">
        <f>ABS(F11-F10)</f>
        <v>0.16924</v>
      </c>
      <c r="G12" t="s">
        <v>33</v>
      </c>
      <c r="H12" s="30">
        <f>LN(H9)</f>
        <v>0.25303565105128362</v>
      </c>
      <c r="K12" t="s">
        <v>33</v>
      </c>
      <c r="L12" s="30">
        <f>LN(L9)</f>
        <v>0.27399679869263455</v>
      </c>
      <c r="O12" t="s">
        <v>33</v>
      </c>
      <c r="P12" s="30">
        <f>LN(P9)</f>
        <v>0.26251593613452678</v>
      </c>
      <c r="S12" t="s">
        <v>33</v>
      </c>
      <c r="T12" s="30">
        <f>LN(T9)</f>
        <v>0.26517748712480255</v>
      </c>
      <c r="W12" t="s">
        <v>33</v>
      </c>
      <c r="X12" s="30">
        <f>LN(X9)</f>
        <v>0.26360525909274224</v>
      </c>
      <c r="AA12" t="s">
        <v>33</v>
      </c>
      <c r="AB12" s="30">
        <f>LN(AB9)</f>
        <v>0.26183729553426077</v>
      </c>
    </row>
    <row r="13" spans="1:32" x14ac:dyDescent="0.25">
      <c r="A13" t="s">
        <v>52</v>
      </c>
      <c r="B13" s="23">
        <f>COUNT(B2:B7)</f>
        <v>6</v>
      </c>
      <c r="G13" t="s">
        <v>34</v>
      </c>
      <c r="H13" s="30">
        <f>LN(H10)</f>
        <v>0.16778826526756074</v>
      </c>
      <c r="K13" t="s">
        <v>34</v>
      </c>
      <c r="L13" s="30">
        <f>LN(L10)</f>
        <v>0.13067231736751239</v>
      </c>
      <c r="O13" t="s">
        <v>34</v>
      </c>
      <c r="P13" s="30">
        <f>LN(P10)</f>
        <v>0.1488474178002179</v>
      </c>
      <c r="S13" t="s">
        <v>34</v>
      </c>
      <c r="T13" s="30">
        <f>LN(T10)</f>
        <v>0.16104219685583027</v>
      </c>
      <c r="W13" t="s">
        <v>34</v>
      </c>
      <c r="X13" s="30">
        <f>LN(X10)</f>
        <v>0.15641131114069518</v>
      </c>
      <c r="AA13" t="s">
        <v>34</v>
      </c>
      <c r="AB13" s="30">
        <f>LN(AB10)</f>
        <v>0.20261652212835651</v>
      </c>
    </row>
    <row r="14" spans="1:32" x14ac:dyDescent="0.25">
      <c r="G14" t="s">
        <v>35</v>
      </c>
      <c r="H14" s="30">
        <f>H12-H11</f>
        <v>4.1715578218027349E-2</v>
      </c>
      <c r="K14" t="s">
        <v>35</v>
      </c>
      <c r="L14" s="30">
        <f>L12-L11</f>
        <v>6.9096697049219946E-2</v>
      </c>
      <c r="O14" t="s">
        <v>35</v>
      </c>
      <c r="P14" s="30">
        <f>P12-P11</f>
        <v>5.5220061391346775E-2</v>
      </c>
      <c r="S14" t="s">
        <v>35</v>
      </c>
      <c r="T14" s="30">
        <f>T12-T11</f>
        <v>5.0712737335145225E-2</v>
      </c>
      <c r="W14" t="s">
        <v>35</v>
      </c>
      <c r="X14" s="30">
        <f>X12-X11</f>
        <v>5.216134330962624E-2</v>
      </c>
      <c r="AA14" t="s">
        <v>35</v>
      </c>
      <c r="AB14" s="30">
        <f>AB12-AB11</f>
        <v>2.917206324882915E-2</v>
      </c>
    </row>
    <row r="15" spans="1:32" x14ac:dyDescent="0.25">
      <c r="G15" t="s">
        <v>36</v>
      </c>
      <c r="H15" s="30">
        <f>H11-H13</f>
        <v>4.3531807565695524E-2</v>
      </c>
      <c r="K15" t="s">
        <v>36</v>
      </c>
      <c r="L15" s="30">
        <f>L11-L13</f>
        <v>7.4227784275902209E-2</v>
      </c>
      <c r="O15" t="s">
        <v>36</v>
      </c>
      <c r="P15" s="30">
        <f>P11-P13</f>
        <v>5.8448456942962107E-2</v>
      </c>
      <c r="S15" t="s">
        <v>36</v>
      </c>
      <c r="T15" s="30">
        <f>T11-T13</f>
        <v>5.3422552933827055E-2</v>
      </c>
      <c r="W15" t="s">
        <v>36</v>
      </c>
      <c r="X15" s="30">
        <f>X11-X13</f>
        <v>5.5032604642420824E-2</v>
      </c>
      <c r="AA15" t="s">
        <v>36</v>
      </c>
      <c r="AB15" s="30">
        <f>AB11-AB13</f>
        <v>3.0048710157075109E-2</v>
      </c>
    </row>
    <row r="16" spans="1:32" x14ac:dyDescent="0.25">
      <c r="G16" t="s">
        <v>37</v>
      </c>
      <c r="H16" s="31">
        <f>AVERAGE(H14:H15)</f>
        <v>4.2623692891861437E-2</v>
      </c>
      <c r="K16" t="s">
        <v>37</v>
      </c>
      <c r="L16" s="31">
        <f>AVERAGE(L14:L15)</f>
        <v>7.1662240662561077E-2</v>
      </c>
      <c r="O16" t="s">
        <v>37</v>
      </c>
      <c r="P16" s="31">
        <f>AVERAGE(P14:P15)</f>
        <v>5.6834259167154441E-2</v>
      </c>
      <c r="S16" t="s">
        <v>37</v>
      </c>
      <c r="T16" s="31">
        <f>AVERAGE(T14:T15)</f>
        <v>5.206764513448614E-2</v>
      </c>
      <c r="W16" t="s">
        <v>37</v>
      </c>
      <c r="X16" s="31">
        <f>AVERAGE(X14:X15)</f>
        <v>5.3596973976023532E-2</v>
      </c>
      <c r="AA16" t="s">
        <v>37</v>
      </c>
      <c r="AB16" s="31">
        <f>AVERAGE(AB14:AB15)</f>
        <v>2.9610386702952129E-2</v>
      </c>
    </row>
    <row r="17" spans="7:28" x14ac:dyDescent="0.25">
      <c r="G17" t="s">
        <v>38</v>
      </c>
      <c r="H17">
        <f>TINV(0.3173,H5)</f>
        <v>1.1416549872215624</v>
      </c>
      <c r="K17" t="s">
        <v>38</v>
      </c>
      <c r="L17">
        <f>TINV(0.3173,L5)</f>
        <v>1.1969125599716923</v>
      </c>
      <c r="O17" t="s">
        <v>38</v>
      </c>
      <c r="P17">
        <f>TINV(0.3173,P5)</f>
        <v>1.1969125599716923</v>
      </c>
      <c r="S17" t="s">
        <v>38</v>
      </c>
      <c r="T17">
        <f>TINV(0.3173,T5)</f>
        <v>1.1969125599716923</v>
      </c>
      <c r="W17" t="s">
        <v>38</v>
      </c>
      <c r="X17">
        <f>TINV(0.3173,X5)</f>
        <v>1.1969125599716923</v>
      </c>
      <c r="AA17" t="s">
        <v>38</v>
      </c>
      <c r="AB17">
        <f>TINV(0.3173,AB5)</f>
        <v>1.1969125599716923</v>
      </c>
    </row>
    <row r="18" spans="7:28" x14ac:dyDescent="0.25">
      <c r="G18" t="s">
        <v>39</v>
      </c>
      <c r="H18">
        <f>H17*G3</f>
        <v>2.0937264767818459E-2</v>
      </c>
      <c r="K18" t="s">
        <v>39</v>
      </c>
      <c r="L18">
        <f>L17*K3</f>
        <v>3.178230459740531E-2</v>
      </c>
      <c r="O18" t="s">
        <v>39</v>
      </c>
      <c r="P18">
        <f>P17*O3</f>
        <v>2.5282555317533036E-2</v>
      </c>
      <c r="S18" t="s">
        <v>39</v>
      </c>
      <c r="T18">
        <f>T17*S3</f>
        <v>2.3332815359719958E-2</v>
      </c>
      <c r="W18" t="s">
        <v>39</v>
      </c>
      <c r="X18">
        <f>X17*W3</f>
        <v>2.394441241844936E-2</v>
      </c>
      <c r="AA18" t="s">
        <v>39</v>
      </c>
      <c r="AB18">
        <f>AB17*AA3</f>
        <v>1.3521129467637E-2</v>
      </c>
    </row>
    <row r="19" spans="7:28" x14ac:dyDescent="0.25">
      <c r="G19" t="s">
        <v>40</v>
      </c>
      <c r="H19">
        <f>G2+H18</f>
        <v>1.2562449449885675</v>
      </c>
      <c r="K19" t="s">
        <v>40</v>
      </c>
      <c r="L19">
        <f>K2+L18</f>
        <v>1.2591847479488765</v>
      </c>
      <c r="O19" t="s">
        <v>40</v>
      </c>
      <c r="P19">
        <f>O2+P18</f>
        <v>1.2556291017186207</v>
      </c>
      <c r="S19" t="s">
        <v>40</v>
      </c>
      <c r="T19">
        <f>S2+T18</f>
        <v>1.2625312535586968</v>
      </c>
      <c r="W19" t="s">
        <v>40</v>
      </c>
      <c r="X19">
        <f>W2+X18</f>
        <v>1.2594050862596964</v>
      </c>
      <c r="AA19" t="s">
        <v>40</v>
      </c>
      <c r="AB19">
        <f>AA2+AB18</f>
        <v>1.2754800749614394</v>
      </c>
    </row>
    <row r="20" spans="7:28" x14ac:dyDescent="0.25">
      <c r="G20" t="s">
        <v>41</v>
      </c>
      <c r="H20">
        <f>G2-H18</f>
        <v>1.2143704154529305</v>
      </c>
      <c r="K20" t="s">
        <v>41</v>
      </c>
      <c r="L20">
        <f>K2-L18</f>
        <v>1.1956201387540659</v>
      </c>
      <c r="O20" t="s">
        <v>41</v>
      </c>
      <c r="P20">
        <f>O2-P18</f>
        <v>1.2050639910835546</v>
      </c>
      <c r="S20" t="s">
        <v>41</v>
      </c>
      <c r="T20">
        <f>S2-T18</f>
        <v>1.215865622839257</v>
      </c>
      <c r="W20" t="s">
        <v>41</v>
      </c>
      <c r="X20">
        <f>W2-X18</f>
        <v>1.2115162614227977</v>
      </c>
      <c r="AA20" t="s">
        <v>41</v>
      </c>
      <c r="AB20">
        <f>AA2-AB18</f>
        <v>1.2484378160261655</v>
      </c>
    </row>
    <row r="21" spans="7:28" x14ac:dyDescent="0.25">
      <c r="G21" t="s">
        <v>32</v>
      </c>
      <c r="H21" s="30">
        <f>LN(G2)</f>
        <v>0.21132007283325627</v>
      </c>
      <c r="K21" t="s">
        <v>32</v>
      </c>
      <c r="L21" s="30">
        <f>LN(K2)</f>
        <v>0.2049001016434146</v>
      </c>
      <c r="O21" t="s">
        <v>32</v>
      </c>
      <c r="P21" s="30">
        <f>LN(O2)</f>
        <v>0.20729587474318001</v>
      </c>
      <c r="S21" t="s">
        <v>32</v>
      </c>
      <c r="T21" s="30">
        <f>LN(S2)</f>
        <v>0.21446474978965732</v>
      </c>
      <c r="W21" t="s">
        <v>32</v>
      </c>
      <c r="X21" s="30">
        <f>LN(W2)</f>
        <v>0.211443915783116</v>
      </c>
      <c r="AA21" t="s">
        <v>32</v>
      </c>
      <c r="AB21" s="30">
        <f>LN(AA2)</f>
        <v>0.23266523228543162</v>
      </c>
    </row>
    <row r="22" spans="7:28" x14ac:dyDescent="0.25">
      <c r="G22" t="s">
        <v>42</v>
      </c>
      <c r="H22" s="30">
        <f>LN(H19)</f>
        <v>0.22812706892745549</v>
      </c>
      <c r="K22" t="s">
        <v>42</v>
      </c>
      <c r="L22" s="30">
        <f>LN(L19)</f>
        <v>0.23046448611469419</v>
      </c>
      <c r="O22" t="s">
        <v>42</v>
      </c>
      <c r="P22" s="30">
        <f>LN(P19)</f>
        <v>0.22763672325658596</v>
      </c>
      <c r="S22" t="s">
        <v>42</v>
      </c>
      <c r="T22" s="30">
        <f>LN(T19)</f>
        <v>0.23311863715498785</v>
      </c>
      <c r="W22" t="s">
        <v>42</v>
      </c>
      <c r="X22" s="30">
        <f>LN(X19)</f>
        <v>0.23063945570155531</v>
      </c>
      <c r="AA22" t="s">
        <v>42</v>
      </c>
      <c r="AB22" s="30">
        <f>LN(AB19)</f>
        <v>0.24332263712251209</v>
      </c>
    </row>
    <row r="23" spans="7:28" x14ac:dyDescent="0.25">
      <c r="G23" t="s">
        <v>43</v>
      </c>
      <c r="H23" s="30">
        <f>LN(H20)</f>
        <v>0.19422576591068044</v>
      </c>
      <c r="K23" t="s">
        <v>43</v>
      </c>
      <c r="L23" s="30">
        <f>LN(L20)</f>
        <v>0.178664995342382</v>
      </c>
      <c r="O23" t="s">
        <v>43</v>
      </c>
      <c r="P23" s="30">
        <f>LN(P20)</f>
        <v>0.1865326701662724</v>
      </c>
      <c r="S23" t="s">
        <v>43</v>
      </c>
      <c r="T23" s="30">
        <f>LN(T20)</f>
        <v>0.19545626990406217</v>
      </c>
      <c r="W23" t="s">
        <v>43</v>
      </c>
      <c r="X23" s="30">
        <f>LN(X20)</f>
        <v>0.19187268373722813</v>
      </c>
      <c r="AA23" t="s">
        <v>43</v>
      </c>
      <c r="AB23" s="30">
        <f>LN(AB20)</f>
        <v>0.22189302254987922</v>
      </c>
    </row>
    <row r="24" spans="7:28" x14ac:dyDescent="0.25">
      <c r="G24" t="s">
        <v>44</v>
      </c>
      <c r="H24" s="30">
        <f>H22-H21</f>
        <v>1.6806996094199222E-2</v>
      </c>
      <c r="K24" t="s">
        <v>44</v>
      </c>
      <c r="L24" s="30">
        <f>L22-L21</f>
        <v>2.5564384471279594E-2</v>
      </c>
      <c r="O24" t="s">
        <v>44</v>
      </c>
      <c r="P24" s="30">
        <f>P22-P21</f>
        <v>2.0340848513405951E-2</v>
      </c>
      <c r="S24" t="s">
        <v>44</v>
      </c>
      <c r="T24" s="30">
        <f>T22-T21</f>
        <v>1.8653887365330524E-2</v>
      </c>
      <c r="W24" t="s">
        <v>44</v>
      </c>
      <c r="X24" s="30">
        <f>X22-X21</f>
        <v>1.9195539918439308E-2</v>
      </c>
      <c r="AA24" t="s">
        <v>44</v>
      </c>
      <c r="AB24" s="30">
        <f>AB22-AB21</f>
        <v>1.065740483708047E-2</v>
      </c>
    </row>
    <row r="25" spans="7:28" x14ac:dyDescent="0.25">
      <c r="G25" t="s">
        <v>45</v>
      </c>
      <c r="H25" s="30">
        <f>H21-H23</f>
        <v>1.7094306922575825E-2</v>
      </c>
      <c r="K25" t="s">
        <v>45</v>
      </c>
      <c r="L25" s="30">
        <f>L21-L23</f>
        <v>2.6235106301032596E-2</v>
      </c>
      <c r="O25" t="s">
        <v>45</v>
      </c>
      <c r="P25" s="30">
        <f>P21-P23</f>
        <v>2.0763204576907612E-2</v>
      </c>
      <c r="S25" t="s">
        <v>45</v>
      </c>
      <c r="T25" s="30">
        <f>T21-T23</f>
        <v>1.9008479885595148E-2</v>
      </c>
      <c r="W25" t="s">
        <v>45</v>
      </c>
      <c r="X25" s="30">
        <f>X21-X23</f>
        <v>1.9571232045887871E-2</v>
      </c>
      <c r="AA25" t="s">
        <v>45</v>
      </c>
      <c r="AB25" s="30">
        <f>AB21-AB23</f>
        <v>1.0772209735552402E-2</v>
      </c>
    </row>
    <row r="26" spans="7:28" x14ac:dyDescent="0.25">
      <c r="G26" t="s">
        <v>46</v>
      </c>
      <c r="H26" s="31">
        <f>AVERAGE(H24:H25)</f>
        <v>1.6950651508387524E-2</v>
      </c>
      <c r="K26" t="s">
        <v>46</v>
      </c>
      <c r="L26" s="31">
        <f>AVERAGE(L24:L25)</f>
        <v>2.5899745386156095E-2</v>
      </c>
      <c r="O26" t="s">
        <v>46</v>
      </c>
      <c r="P26" s="31">
        <f>AVERAGE(P24:P25)</f>
        <v>2.0552026545156782E-2</v>
      </c>
      <c r="S26" t="s">
        <v>46</v>
      </c>
      <c r="T26" s="31">
        <f>AVERAGE(T24:T25)</f>
        <v>1.8831183625462836E-2</v>
      </c>
      <c r="W26" t="s">
        <v>46</v>
      </c>
      <c r="X26" s="31">
        <f>AVERAGE(X24:X25)</f>
        <v>1.938338598216359E-2</v>
      </c>
      <c r="AA26" t="s">
        <v>46</v>
      </c>
      <c r="AB26" s="31">
        <f>AVERAGE(AB24:AB25)</f>
        <v>1.0714807286316436E-2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workbookViewId="0">
      <selection activeCell="F1" sqref="F1"/>
    </sheetView>
  </sheetViews>
  <sheetFormatPr defaultColWidth="11.42578125" defaultRowHeight="15" x14ac:dyDescent="0.25"/>
  <sheetData>
    <row r="1" spans="1:36" ht="17.25" thickTop="1" thickBot="1" x14ac:dyDescent="0.3">
      <c r="B1" s="23" t="s">
        <v>25</v>
      </c>
      <c r="C1" s="23" t="s">
        <v>26</v>
      </c>
      <c r="D1" s="23" t="s">
        <v>27</v>
      </c>
      <c r="E1" s="12" t="s">
        <v>6</v>
      </c>
      <c r="F1" s="12" t="s">
        <v>13</v>
      </c>
      <c r="G1" s="25">
        <f>LN(G2)</f>
        <v>0.18289674563507169</v>
      </c>
      <c r="H1" s="26">
        <f>G4</f>
        <v>0.81588808033186488</v>
      </c>
      <c r="I1" s="22" t="s">
        <v>6</v>
      </c>
      <c r="J1" s="22" t="s">
        <v>13</v>
      </c>
      <c r="K1" s="27">
        <f>LN(K2)</f>
        <v>0.1723038608188924</v>
      </c>
      <c r="L1" s="28">
        <f>K4</f>
        <v>0.70403495030263552</v>
      </c>
      <c r="M1" s="22" t="s">
        <v>6</v>
      </c>
      <c r="N1" s="22" t="s">
        <v>13</v>
      </c>
      <c r="O1" s="27">
        <f>LN(O2)</f>
        <v>0.18031097201222404</v>
      </c>
      <c r="P1" s="28">
        <f>O4</f>
        <v>0.79151322906457999</v>
      </c>
      <c r="Q1" s="22" t="s">
        <v>6</v>
      </c>
      <c r="R1" s="22" t="s">
        <v>13</v>
      </c>
      <c r="S1" s="27">
        <f>LN(S2)</f>
        <v>0.18836521167288495</v>
      </c>
      <c r="T1" s="28">
        <f>S4</f>
        <v>0.82608248025715447</v>
      </c>
      <c r="U1" s="22" t="s">
        <v>6</v>
      </c>
      <c r="V1" s="22" t="s">
        <v>13</v>
      </c>
      <c r="W1" s="27">
        <f>LN(W2)</f>
        <v>0.18443806783509709</v>
      </c>
      <c r="X1" s="28">
        <f>W4</f>
        <v>0.82877770174984033</v>
      </c>
      <c r="Y1" s="22" t="s">
        <v>6</v>
      </c>
      <c r="Z1" s="22" t="s">
        <v>13</v>
      </c>
      <c r="AA1" s="27">
        <f>LN(AA2)</f>
        <v>0.21132007283325627</v>
      </c>
      <c r="AB1" s="28">
        <f>AA4</f>
        <v>0.97075456645647362</v>
      </c>
      <c r="AC1" s="22" t="s">
        <v>6</v>
      </c>
      <c r="AD1" s="22" t="s">
        <v>13</v>
      </c>
      <c r="AE1" s="27">
        <f>LN(AE2)</f>
        <v>0.18212206728973218</v>
      </c>
      <c r="AF1" s="28">
        <f>AE4</f>
        <v>0.77793950304781267</v>
      </c>
      <c r="AG1" s="22" t="s">
        <v>6</v>
      </c>
      <c r="AH1" s="22" t="s">
        <v>13</v>
      </c>
      <c r="AI1" s="27">
        <f>LN(AI2)</f>
        <v>0.15222504653104979</v>
      </c>
      <c r="AJ1" s="28">
        <f>AI4</f>
        <v>0.78029452188564075</v>
      </c>
    </row>
    <row r="2" spans="1:36" ht="15.75" thickTop="1" x14ac:dyDescent="0.25">
      <c r="B2">
        <v>0.1723038608188924</v>
      </c>
      <c r="C2" s="29">
        <v>0.70403495030263552</v>
      </c>
      <c r="D2">
        <v>9.5151093147321042</v>
      </c>
      <c r="E2" s="22">
        <v>1985</v>
      </c>
      <c r="F2" s="22">
        <v>1.6999999999999999E-3</v>
      </c>
      <c r="G2">
        <f t="array" ref="G2:H6">LOGEST(F2:F8,E2:E8,TRUE, TRUE)</f>
        <v>1.2006904251527271</v>
      </c>
      <c r="H2">
        <v>4.3065998297161596E-161</v>
      </c>
      <c r="I2" s="22">
        <v>1990</v>
      </c>
      <c r="J2" s="22">
        <v>4.4999999999999997E-3</v>
      </c>
      <c r="K2">
        <f t="array" ref="K2:L6">LOGEST(J2:J7,I2:I7,TRUE, TRUE)</f>
        <v>1.1880387768084175</v>
      </c>
      <c r="L2">
        <v>6.8894139351976108E-152</v>
      </c>
      <c r="M2" s="22">
        <v>1985</v>
      </c>
      <c r="N2" s="22">
        <v>1.6999999999999999E-3</v>
      </c>
      <c r="O2">
        <f t="array" ref="O2:P6">LOGEST(N2:N7,M2:M7,TRUE, TRUE)</f>
        <v>1.1975897221079006</v>
      </c>
      <c r="P2">
        <v>7.674407769736339E-159</v>
      </c>
      <c r="Q2" s="22">
        <v>1985</v>
      </c>
      <c r="R2" s="22">
        <v>1.6999999999999999E-3</v>
      </c>
      <c r="S2">
        <f t="array" ref="S2:T6">LOGEST(R2:R7,Q2:Q7,TRUE, TRUE)</f>
        <v>1.2072743455299038</v>
      </c>
      <c r="T2">
        <v>7.3178758794003187E-166</v>
      </c>
      <c r="U2" s="22">
        <v>1985</v>
      </c>
      <c r="V2" s="22">
        <v>1.6999999999999999E-3</v>
      </c>
      <c r="W2">
        <f t="array" ref="W2:X6">LOGEST(V2:V7,U2:U7,TRUE, TRUE)</f>
        <v>1.2025425029179997</v>
      </c>
      <c r="X2">
        <v>1.8545940552904514E-162</v>
      </c>
      <c r="Y2" s="22">
        <v>1985</v>
      </c>
      <c r="Z2" s="22">
        <v>1.6999999999999999E-3</v>
      </c>
      <c r="AA2">
        <f t="array" ref="AA2:AB6">LOGEST(Z2:Z7,Y2:Y7,TRUE, TRUE)</f>
        <v>1.235307680220749</v>
      </c>
      <c r="AB2">
        <v>1.2600794084495774E-185</v>
      </c>
      <c r="AC2" s="22">
        <v>1985</v>
      </c>
      <c r="AD2" s="22">
        <v>1.6999999999999999E-3</v>
      </c>
      <c r="AE2">
        <f t="array" ref="AE2:AF6">LOGEST(AD2:AD7,AC2:AC7,TRUE, TRUE)</f>
        <v>1.1997606364709827</v>
      </c>
      <c r="AF2">
        <v>2.0116073082204379E-160</v>
      </c>
      <c r="AG2" s="22">
        <v>1985</v>
      </c>
      <c r="AH2" s="22">
        <v>1.6999999999999999E-3</v>
      </c>
      <c r="AI2">
        <f t="array" ref="AI2:AJ6">LOGEST(AH2:AH7,AG2:AG7,TRUE, TRUE)</f>
        <v>1.1644222561371145</v>
      </c>
      <c r="AJ2">
        <v>1.4047996879188526E-134</v>
      </c>
    </row>
    <row r="3" spans="1:36" x14ac:dyDescent="0.25">
      <c r="B3">
        <v>0.18031097201222404</v>
      </c>
      <c r="C3" s="29">
        <v>0.79151322906457999</v>
      </c>
      <c r="D3">
        <v>15.185869597639947</v>
      </c>
      <c r="E3" s="22">
        <v>1990</v>
      </c>
      <c r="F3" s="22">
        <v>4.4999999999999997E-3</v>
      </c>
      <c r="G3">
        <v>3.8854975076541634E-2</v>
      </c>
      <c r="H3">
        <v>77.56057434078663</v>
      </c>
      <c r="I3" s="22">
        <v>1992</v>
      </c>
      <c r="J3" s="22">
        <v>1.06E-2</v>
      </c>
      <c r="K3">
        <v>5.5858351910001131E-2</v>
      </c>
      <c r="L3">
        <v>111.60547636493892</v>
      </c>
      <c r="M3" s="22">
        <v>1992</v>
      </c>
      <c r="N3" s="22">
        <v>1.06E-2</v>
      </c>
      <c r="O3">
        <v>4.6270300652674283E-2</v>
      </c>
      <c r="P3">
        <v>92.410102233037847</v>
      </c>
      <c r="Q3" s="22">
        <v>1990</v>
      </c>
      <c r="R3" s="22">
        <v>4.4999999999999997E-3</v>
      </c>
      <c r="S3">
        <v>4.3214616481839697E-2</v>
      </c>
      <c r="T3">
        <v>86.292990536072665</v>
      </c>
      <c r="U3" s="22">
        <v>1990</v>
      </c>
      <c r="V3" s="22">
        <v>4.4999999999999997E-3</v>
      </c>
      <c r="W3">
        <v>4.191618035785389E-2</v>
      </c>
      <c r="X3">
        <v>83.67928628486051</v>
      </c>
      <c r="Y3" s="22">
        <v>1990</v>
      </c>
      <c r="Z3" s="22">
        <v>4.4999999999999997E-3</v>
      </c>
      <c r="AA3">
        <v>1.8339397630779269E-2</v>
      </c>
      <c r="AB3">
        <v>36.590395998922133</v>
      </c>
      <c r="AC3" s="22">
        <v>1990</v>
      </c>
      <c r="AD3" s="22">
        <v>4.4999999999999997E-3</v>
      </c>
      <c r="AE3">
        <v>4.8651397172341494E-2</v>
      </c>
      <c r="AF3">
        <v>97.052003619097732</v>
      </c>
      <c r="AG3" s="22">
        <v>1990</v>
      </c>
      <c r="AH3" s="22">
        <v>4.4999999999999997E-3</v>
      </c>
      <c r="AI3">
        <v>4.0387529077802138E-2</v>
      </c>
      <c r="AJ3">
        <v>80.560102325110208</v>
      </c>
    </row>
    <row r="4" spans="1:36" ht="15.75" thickBot="1" x14ac:dyDescent="0.3">
      <c r="B4">
        <v>0.18836521167288495</v>
      </c>
      <c r="C4" s="29">
        <v>0.82608248025715447</v>
      </c>
      <c r="D4">
        <v>18.999408029245132</v>
      </c>
      <c r="E4" s="22">
        <v>1992</v>
      </c>
      <c r="F4" s="22">
        <v>1.06E-2</v>
      </c>
      <c r="G4">
        <v>0.81588808033186488</v>
      </c>
      <c r="H4">
        <v>0.73193650925721887</v>
      </c>
      <c r="I4" s="22">
        <v>1995</v>
      </c>
      <c r="J4" s="22">
        <v>1.89E-2</v>
      </c>
      <c r="K4">
        <v>0.70403495030263552</v>
      </c>
      <c r="L4">
        <v>0.80946442194905677</v>
      </c>
      <c r="M4" s="22">
        <v>1995</v>
      </c>
      <c r="N4" s="22">
        <v>1.89E-2</v>
      </c>
      <c r="O4">
        <v>0.79151322906457999</v>
      </c>
      <c r="P4">
        <v>0.81576696503369783</v>
      </c>
      <c r="Q4" s="22">
        <v>1995</v>
      </c>
      <c r="R4" s="22">
        <v>1.89E-2</v>
      </c>
      <c r="S4">
        <v>0.82608248025715447</v>
      </c>
      <c r="T4">
        <v>0.79076057091090424</v>
      </c>
      <c r="U4" s="22">
        <v>1992</v>
      </c>
      <c r="V4" s="22">
        <v>1.06E-2</v>
      </c>
      <c r="W4">
        <v>0.82877770174984033</v>
      </c>
      <c r="X4">
        <v>0.78790527060462978</v>
      </c>
      <c r="Y4" s="22">
        <v>1992</v>
      </c>
      <c r="Z4" s="22">
        <v>1.06E-2</v>
      </c>
      <c r="AA4">
        <v>0.97075456645647362</v>
      </c>
      <c r="AB4">
        <v>0.32540589828029221</v>
      </c>
      <c r="AC4" s="22">
        <v>1992</v>
      </c>
      <c r="AD4" s="22">
        <v>1.06E-2</v>
      </c>
      <c r="AE4">
        <v>0.77793950304781267</v>
      </c>
      <c r="AF4">
        <v>0.81820214334591523</v>
      </c>
      <c r="AG4" s="22">
        <v>1992</v>
      </c>
      <c r="AH4" s="22">
        <v>1.06E-2</v>
      </c>
      <c r="AI4">
        <v>0.78029452188564075</v>
      </c>
      <c r="AJ4">
        <v>0.65539059065520811</v>
      </c>
    </row>
    <row r="5" spans="1:36" ht="17.25" thickTop="1" thickBot="1" x14ac:dyDescent="0.3">
      <c r="B5">
        <v>0.18443806783509709</v>
      </c>
      <c r="C5" s="29">
        <v>0.82877770174984033</v>
      </c>
      <c r="D5">
        <v>19.361443228357501</v>
      </c>
      <c r="E5" s="22">
        <v>1995</v>
      </c>
      <c r="F5" s="22">
        <v>1.89E-2</v>
      </c>
      <c r="G5">
        <v>22.157394312180244</v>
      </c>
      <c r="H5">
        <v>5</v>
      </c>
      <c r="I5" s="22">
        <v>2002</v>
      </c>
      <c r="J5" s="22">
        <v>1.2200000000000001E-2</v>
      </c>
      <c r="K5" s="26">
        <v>9.5151093147321042</v>
      </c>
      <c r="L5">
        <v>4</v>
      </c>
      <c r="M5" s="22">
        <v>2002</v>
      </c>
      <c r="N5" s="22">
        <v>1.2200000000000001E-2</v>
      </c>
      <c r="O5" s="26">
        <v>15.185869597639947</v>
      </c>
      <c r="P5">
        <v>4</v>
      </c>
      <c r="Q5" s="22">
        <v>2002</v>
      </c>
      <c r="R5" s="22">
        <v>1.2200000000000001E-2</v>
      </c>
      <c r="S5" s="26">
        <v>18.999408029245132</v>
      </c>
      <c r="T5">
        <v>4</v>
      </c>
      <c r="U5" s="22">
        <v>2002</v>
      </c>
      <c r="V5" s="22">
        <v>1.2200000000000001E-2</v>
      </c>
      <c r="W5" s="26">
        <v>19.361443228357501</v>
      </c>
      <c r="X5">
        <v>4</v>
      </c>
      <c r="Y5" s="22">
        <v>1995</v>
      </c>
      <c r="Z5" s="22">
        <v>1.89E-2</v>
      </c>
      <c r="AA5" s="26">
        <v>132.77348957903916</v>
      </c>
      <c r="AB5">
        <v>4</v>
      </c>
      <c r="AC5" s="22">
        <v>1995</v>
      </c>
      <c r="AD5" s="22">
        <v>1.89E-2</v>
      </c>
      <c r="AE5" s="26">
        <v>14.01310928733648</v>
      </c>
      <c r="AF5">
        <v>4</v>
      </c>
      <c r="AG5" s="22">
        <v>1995</v>
      </c>
      <c r="AH5" s="22">
        <v>1.89E-2</v>
      </c>
      <c r="AI5" s="26">
        <v>14.206191462909059</v>
      </c>
      <c r="AJ5">
        <v>4</v>
      </c>
    </row>
    <row r="6" spans="1:36" ht="15.75" thickTop="1" x14ac:dyDescent="0.25">
      <c r="B6">
        <v>0.21132007283325627</v>
      </c>
      <c r="C6" s="29">
        <v>0.97075456645647362</v>
      </c>
      <c r="D6">
        <v>132.77348957903916</v>
      </c>
      <c r="E6" s="22">
        <v>2002</v>
      </c>
      <c r="F6" s="22">
        <v>1.2200000000000001E-2</v>
      </c>
      <c r="G6">
        <v>11.870404199532537</v>
      </c>
      <c r="H6">
        <v>2.6786552679182138</v>
      </c>
      <c r="I6" s="22">
        <v>2004</v>
      </c>
      <c r="J6" s="22">
        <v>6.6732E-2</v>
      </c>
      <c r="K6">
        <v>6.23461029515021</v>
      </c>
      <c r="L6">
        <v>2.6209306016052825</v>
      </c>
      <c r="M6" s="22">
        <v>2004</v>
      </c>
      <c r="N6" s="22">
        <v>6.6732E-2</v>
      </c>
      <c r="O6">
        <v>10.105827826867834</v>
      </c>
      <c r="P6">
        <v>2.6619029649611616</v>
      </c>
      <c r="Q6" s="22">
        <v>2004</v>
      </c>
      <c r="R6" s="22">
        <v>6.6732E-2</v>
      </c>
      <c r="S6">
        <v>11.880373168976432</v>
      </c>
      <c r="T6">
        <v>2.5012091220293566</v>
      </c>
      <c r="U6" s="22">
        <v>2004</v>
      </c>
      <c r="V6" s="22">
        <v>6.6732E-2</v>
      </c>
      <c r="W6">
        <v>12.019481639582823</v>
      </c>
      <c r="X6">
        <v>2.4831788617862198</v>
      </c>
      <c r="Y6" s="22">
        <v>2004</v>
      </c>
      <c r="Z6" s="22">
        <v>6.6732E-2</v>
      </c>
      <c r="AA6">
        <v>14.059251856879245</v>
      </c>
      <c r="AB6">
        <v>0.42355599454241549</v>
      </c>
      <c r="AC6" s="22">
        <v>2002</v>
      </c>
      <c r="AD6" s="22">
        <v>1.2200000000000001E-2</v>
      </c>
      <c r="AE6">
        <v>9.3811425379040152</v>
      </c>
      <c r="AF6">
        <v>2.6778189895033986</v>
      </c>
      <c r="AG6" s="22">
        <v>2002</v>
      </c>
      <c r="AH6" s="22">
        <v>1.2200000000000001E-2</v>
      </c>
      <c r="AI6">
        <v>6.1020823950634639</v>
      </c>
      <c r="AJ6">
        <v>1.7181473052775302</v>
      </c>
    </row>
    <row r="7" spans="1:36" x14ac:dyDescent="0.25">
      <c r="B7">
        <v>0.18212206728973218</v>
      </c>
      <c r="C7" s="29">
        <v>0.77793950304781267</v>
      </c>
      <c r="D7">
        <v>14.01310928733648</v>
      </c>
      <c r="E7" s="22">
        <v>2004</v>
      </c>
      <c r="F7" s="22">
        <v>6.6732E-2</v>
      </c>
      <c r="G7" t="s">
        <v>28</v>
      </c>
      <c r="H7">
        <f>TINV(0.0455,H5)</f>
        <v>2.6486542542831191</v>
      </c>
      <c r="I7" s="22">
        <v>2005</v>
      </c>
      <c r="J7" s="22">
        <v>0.17094000000000001</v>
      </c>
      <c r="K7" t="s">
        <v>28</v>
      </c>
      <c r="L7">
        <f>TINV(0.0455,L5)</f>
        <v>2.8693151696963848</v>
      </c>
      <c r="M7" s="22">
        <v>2005</v>
      </c>
      <c r="N7" s="22">
        <v>0.17094000000000001</v>
      </c>
      <c r="O7" t="s">
        <v>28</v>
      </c>
      <c r="P7">
        <f>TINV(0.0455,P5)</f>
        <v>2.8693151696963848</v>
      </c>
      <c r="Q7" s="22">
        <v>2005</v>
      </c>
      <c r="R7" s="22">
        <v>0.17094000000000001</v>
      </c>
      <c r="S7" t="s">
        <v>28</v>
      </c>
      <c r="T7">
        <f>TINV(0.0455,T5)</f>
        <v>2.8693151696963848</v>
      </c>
      <c r="U7" s="22">
        <v>2005</v>
      </c>
      <c r="V7" s="22">
        <v>0.17094000000000001</v>
      </c>
      <c r="W7" t="s">
        <v>28</v>
      </c>
      <c r="X7">
        <f>TINV(0.0455,X5)</f>
        <v>2.8693151696963848</v>
      </c>
      <c r="Y7" s="22">
        <v>2005</v>
      </c>
      <c r="Z7" s="22">
        <v>0.17094000000000001</v>
      </c>
      <c r="AA7" t="s">
        <v>28</v>
      </c>
      <c r="AB7">
        <f>TINV(0.0455,AB5)</f>
        <v>2.8693151696963848</v>
      </c>
      <c r="AC7" s="22">
        <v>2005</v>
      </c>
      <c r="AD7" s="22">
        <v>0.17094000000000001</v>
      </c>
      <c r="AE7" t="s">
        <v>28</v>
      </c>
      <c r="AF7">
        <f>TINV(0.0455,AF5)</f>
        <v>2.8693151696963848</v>
      </c>
      <c r="AG7" s="22">
        <v>2004</v>
      </c>
      <c r="AH7" s="22">
        <v>6.6732E-2</v>
      </c>
    </row>
    <row r="8" spans="1:36" x14ac:dyDescent="0.25">
      <c r="B8">
        <v>0.15222504653104979</v>
      </c>
      <c r="C8" s="29">
        <v>0.78029452188564075</v>
      </c>
      <c r="D8">
        <v>14.206191462909059</v>
      </c>
      <c r="E8" s="22">
        <v>2005</v>
      </c>
      <c r="F8" s="22">
        <v>0.17094000000000001</v>
      </c>
      <c r="G8" t="s">
        <v>29</v>
      </c>
      <c r="H8">
        <f>H7*G3</f>
        <v>0.10291339503654656</v>
      </c>
      <c r="K8" t="s">
        <v>29</v>
      </c>
      <c r="L8">
        <f>L7*K3</f>
        <v>0.16027521648960527</v>
      </c>
      <c r="O8" t="s">
        <v>29</v>
      </c>
      <c r="P8">
        <f>P7*O3</f>
        <v>0.13276407556913086</v>
      </c>
      <c r="S8" t="s">
        <v>29</v>
      </c>
      <c r="T8">
        <f>T7*S3</f>
        <v>0.12399635462395406</v>
      </c>
      <c r="W8" t="s">
        <v>29</v>
      </c>
      <c r="X8">
        <f>X7*W3</f>
        <v>0.1202707321565198</v>
      </c>
      <c r="AA8" t="s">
        <v>29</v>
      </c>
      <c r="AB8">
        <f>AB7*AA3</f>
        <v>5.2621511825088896E-2</v>
      </c>
      <c r="AE8" t="s">
        <v>29</v>
      </c>
      <c r="AF8">
        <f>AF7*AE3</f>
        <v>0.13959619193352324</v>
      </c>
    </row>
    <row r="9" spans="1:36" x14ac:dyDescent="0.25">
      <c r="A9" t="s">
        <v>47</v>
      </c>
      <c r="B9" s="23">
        <f>AVERAGE(B2:B8)</f>
        <v>0.18158361414187668</v>
      </c>
      <c r="C9" s="23">
        <f>AVERAGE(C2:C8)</f>
        <v>0.81134242182344818</v>
      </c>
      <c r="D9" s="23">
        <f>AVERAGE(D2:D8)</f>
        <v>32.00780292846563</v>
      </c>
      <c r="E9" s="23">
        <f>AVERAGE(E2:E8)</f>
        <v>1996.1428571428571</v>
      </c>
      <c r="F9" s="23">
        <f>AVERAGE(F2:F8)</f>
        <v>4.0795999999999999E-2</v>
      </c>
      <c r="G9" t="s">
        <v>30</v>
      </c>
      <c r="H9">
        <f>G2+H8</f>
        <v>1.3036038201892737</v>
      </c>
      <c r="K9" t="s">
        <v>30</v>
      </c>
      <c r="L9">
        <f>K2+L8</f>
        <v>1.3483139932980228</v>
      </c>
      <c r="O9" t="s">
        <v>30</v>
      </c>
      <c r="P9">
        <f>O2+P8</f>
        <v>1.3303537976770314</v>
      </c>
      <c r="S9" t="s">
        <v>30</v>
      </c>
      <c r="T9">
        <f>S2+T8</f>
        <v>1.3312707001538577</v>
      </c>
      <c r="W9" t="s">
        <v>30</v>
      </c>
      <c r="X9">
        <f>W2+X8</f>
        <v>1.3228132350745194</v>
      </c>
      <c r="AA9" t="s">
        <v>30</v>
      </c>
      <c r="AB9">
        <f>AA2+AB8</f>
        <v>1.287929192045838</v>
      </c>
      <c r="AE9" t="s">
        <v>30</v>
      </c>
      <c r="AF9">
        <f>AE2+AF8</f>
        <v>1.3393568284045059</v>
      </c>
    </row>
    <row r="10" spans="1:36" x14ac:dyDescent="0.25">
      <c r="A10" t="s">
        <v>48</v>
      </c>
      <c r="B10" s="23">
        <f>STDEV(B2:B8)</f>
        <v>1.7740461334385563E-2</v>
      </c>
      <c r="C10" s="23">
        <f>STDEV(C2:C8)</f>
        <v>8.1569303425757259E-2</v>
      </c>
      <c r="D10" s="23">
        <f>STDEV(D2:D8)</f>
        <v>44.557972415489097</v>
      </c>
      <c r="E10" s="23">
        <f>STDEV(E2:E8)</f>
        <v>7.6904393335398691</v>
      </c>
      <c r="F10" s="23">
        <f>STDEV(F2:F8)</f>
        <v>6.1461367421603422E-2</v>
      </c>
      <c r="G10" t="s">
        <v>31</v>
      </c>
      <c r="H10">
        <f>G2-H8</f>
        <v>1.0977770301161804</v>
      </c>
      <c r="K10" t="s">
        <v>31</v>
      </c>
      <c r="L10">
        <f>K2-L8</f>
        <v>1.0277635603188122</v>
      </c>
      <c r="O10" t="s">
        <v>31</v>
      </c>
      <c r="P10">
        <f>O2-P8</f>
        <v>1.0648256465387698</v>
      </c>
      <c r="S10" t="s">
        <v>31</v>
      </c>
      <c r="T10">
        <f>S2-T8</f>
        <v>1.0832779909059498</v>
      </c>
      <c r="W10" t="s">
        <v>31</v>
      </c>
      <c r="X10">
        <f>W2-X8</f>
        <v>1.08227177076148</v>
      </c>
      <c r="AA10" t="s">
        <v>31</v>
      </c>
      <c r="AB10">
        <f>AA2-AB8</f>
        <v>1.18268616839566</v>
      </c>
      <c r="AE10" t="s">
        <v>31</v>
      </c>
      <c r="AF10">
        <f>AE2-AF8</f>
        <v>1.0601644445374596</v>
      </c>
    </row>
    <row r="11" spans="1:36" x14ac:dyDescent="0.25">
      <c r="A11" t="s">
        <v>49</v>
      </c>
      <c r="B11" s="23">
        <f>MIN(B2:B8)</f>
        <v>0.15222504653104979</v>
      </c>
      <c r="C11" s="23">
        <f>MIN(C2:C8)</f>
        <v>0.70403495030263552</v>
      </c>
      <c r="D11" s="23">
        <f>MIN(D2:D8)</f>
        <v>9.5151093147321042</v>
      </c>
      <c r="E11" s="23">
        <f>MIN(E2:E8)</f>
        <v>1985</v>
      </c>
      <c r="F11" s="23">
        <f>MIN(F2:F8)</f>
        <v>1.6999999999999999E-3</v>
      </c>
      <c r="G11" t="s">
        <v>32</v>
      </c>
      <c r="H11" s="30">
        <f>LN(G2)</f>
        <v>0.18289674563507169</v>
      </c>
      <c r="K11" t="s">
        <v>32</v>
      </c>
      <c r="L11" s="30">
        <f>LN(K2)</f>
        <v>0.1723038608188924</v>
      </c>
      <c r="O11" t="s">
        <v>32</v>
      </c>
      <c r="P11" s="30">
        <f>LN(O2)</f>
        <v>0.18031097201222404</v>
      </c>
      <c r="S11" t="s">
        <v>32</v>
      </c>
      <c r="T11" s="30">
        <f>LN(S2)</f>
        <v>0.18836521167288495</v>
      </c>
      <c r="W11" t="s">
        <v>32</v>
      </c>
      <c r="X11" s="30">
        <f>LN(W2)</f>
        <v>0.18443806783509709</v>
      </c>
      <c r="AA11" t="s">
        <v>32</v>
      </c>
      <c r="AB11" s="30">
        <f>LN(AA2)</f>
        <v>0.21132007283325627</v>
      </c>
      <c r="AE11" t="s">
        <v>32</v>
      </c>
      <c r="AF11" s="30">
        <f>LN(AE2)</f>
        <v>0.18212206728973218</v>
      </c>
    </row>
    <row r="12" spans="1:36" x14ac:dyDescent="0.25">
      <c r="A12" t="s">
        <v>50</v>
      </c>
      <c r="B12" s="23">
        <f>MAX(B2:B8)</f>
        <v>0.21132007283325627</v>
      </c>
      <c r="C12" s="23">
        <f>MAX(C2:C8)</f>
        <v>0.97075456645647362</v>
      </c>
      <c r="D12" s="23">
        <f>MAX(D2:D8)</f>
        <v>132.77348957903916</v>
      </c>
      <c r="E12" s="23">
        <f>MAX(E2:E8)</f>
        <v>2005</v>
      </c>
      <c r="F12" s="23">
        <f>MAX(F2:F8)</f>
        <v>0.17094000000000001</v>
      </c>
      <c r="G12" t="s">
        <v>33</v>
      </c>
      <c r="H12" s="30">
        <f>LN(H9)</f>
        <v>0.26513259846890075</v>
      </c>
      <c r="K12" t="s">
        <v>33</v>
      </c>
      <c r="L12" s="30">
        <f>LN(L9)</f>
        <v>0.29885491807916958</v>
      </c>
      <c r="O12" t="s">
        <v>33</v>
      </c>
      <c r="P12" s="30">
        <f>LN(P9)</f>
        <v>0.28544492014940137</v>
      </c>
      <c r="S12" t="s">
        <v>33</v>
      </c>
      <c r="T12" s="30">
        <f>LN(T9)</f>
        <v>0.28613389976605585</v>
      </c>
      <c r="W12" t="s">
        <v>33</v>
      </c>
      <c r="X12" s="30">
        <f>LN(X9)</f>
        <v>0.27976070742358738</v>
      </c>
      <c r="AA12" t="s">
        <v>33</v>
      </c>
      <c r="AB12" s="30">
        <f>LN(AB9)</f>
        <v>0.25303565105128362</v>
      </c>
      <c r="AE12" t="s">
        <v>33</v>
      </c>
      <c r="AF12" s="30">
        <f>LN(AF9)</f>
        <v>0.29218951993351455</v>
      </c>
    </row>
    <row r="13" spans="1:36" x14ac:dyDescent="0.25">
      <c r="A13" t="s">
        <v>51</v>
      </c>
      <c r="B13" s="23">
        <f>ABS(B12-B11)</f>
        <v>5.9095026302206477E-2</v>
      </c>
      <c r="C13" s="23">
        <f>ABS(C12-C11)</f>
        <v>0.2667196161538381</v>
      </c>
      <c r="D13" s="23">
        <f>ABS(D12-D11)</f>
        <v>123.25838026430706</v>
      </c>
      <c r="E13" s="23">
        <f>ABS(E12-E11)</f>
        <v>20</v>
      </c>
      <c r="F13" s="23">
        <f>ABS(F12-F11)</f>
        <v>0.16924</v>
      </c>
      <c r="G13" t="s">
        <v>34</v>
      </c>
      <c r="H13" s="30">
        <f>LN(H10)</f>
        <v>9.3287253355068447E-2</v>
      </c>
      <c r="K13" t="s">
        <v>34</v>
      </c>
      <c r="L13" s="30">
        <f>LN(L10)</f>
        <v>2.7385140889116963E-2</v>
      </c>
      <c r="O13" t="s">
        <v>34</v>
      </c>
      <c r="P13" s="30">
        <f>LN(P10)</f>
        <v>6.2811073588919103E-2</v>
      </c>
      <c r="S13" t="s">
        <v>34</v>
      </c>
      <c r="T13" s="30">
        <f>LN(T10)</f>
        <v>7.9991621051052328E-2</v>
      </c>
      <c r="W13" t="s">
        <v>34</v>
      </c>
      <c r="X13" s="30">
        <f>LN(X10)</f>
        <v>7.9062323341348467E-2</v>
      </c>
      <c r="AA13" t="s">
        <v>34</v>
      </c>
      <c r="AB13" s="30">
        <f>LN(AB10)</f>
        <v>0.16778826526756074</v>
      </c>
      <c r="AE13" t="s">
        <v>34</v>
      </c>
      <c r="AF13" s="30">
        <f>LN(AF10)</f>
        <v>5.8424032447669687E-2</v>
      </c>
    </row>
    <row r="14" spans="1:36" x14ac:dyDescent="0.25">
      <c r="A14" t="s">
        <v>52</v>
      </c>
      <c r="B14" s="23">
        <f>COUNT(B2:B8)</f>
        <v>7</v>
      </c>
      <c r="G14" t="s">
        <v>35</v>
      </c>
      <c r="H14" s="30">
        <f>H12-H11</f>
        <v>8.223585283382906E-2</v>
      </c>
      <c r="K14" t="s">
        <v>35</v>
      </c>
      <c r="L14" s="30">
        <f>L12-L11</f>
        <v>0.12655105726027718</v>
      </c>
      <c r="O14" t="s">
        <v>35</v>
      </c>
      <c r="P14" s="30">
        <f>P12-P11</f>
        <v>0.10513394813717733</v>
      </c>
      <c r="S14" t="s">
        <v>35</v>
      </c>
      <c r="T14" s="30">
        <f>T12-T11</f>
        <v>9.7768688093170908E-2</v>
      </c>
      <c r="W14" t="s">
        <v>35</v>
      </c>
      <c r="X14" s="30">
        <f>X12-X11</f>
        <v>9.5322639588490299E-2</v>
      </c>
      <c r="AA14" t="s">
        <v>35</v>
      </c>
      <c r="AB14" s="30">
        <f>AB12-AB11</f>
        <v>4.1715578218027349E-2</v>
      </c>
      <c r="AE14" t="s">
        <v>35</v>
      </c>
      <c r="AF14" s="30">
        <f>AF12-AF11</f>
        <v>0.11006745264378237</v>
      </c>
    </row>
    <row r="15" spans="1:36" x14ac:dyDescent="0.25">
      <c r="G15" t="s">
        <v>36</v>
      </c>
      <c r="H15" s="30">
        <f>H11-H13</f>
        <v>8.9609492280003242E-2</v>
      </c>
      <c r="K15" t="s">
        <v>36</v>
      </c>
      <c r="L15" s="30">
        <f>L11-L13</f>
        <v>0.14491871992977545</v>
      </c>
      <c r="O15" t="s">
        <v>36</v>
      </c>
      <c r="P15" s="30">
        <f>P11-P13</f>
        <v>0.11749989842330494</v>
      </c>
      <c r="S15" t="s">
        <v>36</v>
      </c>
      <c r="T15" s="30">
        <f>T11-T13</f>
        <v>0.10837359062183262</v>
      </c>
      <c r="W15" t="s">
        <v>36</v>
      </c>
      <c r="X15" s="30">
        <f>X11-X13</f>
        <v>0.10537574449374862</v>
      </c>
      <c r="AA15" t="s">
        <v>36</v>
      </c>
      <c r="AB15" s="30">
        <f>AB11-AB13</f>
        <v>4.3531807565695524E-2</v>
      </c>
      <c r="AE15" t="s">
        <v>36</v>
      </c>
      <c r="AF15" s="30">
        <f>AF11-AF13</f>
        <v>0.12369803484206249</v>
      </c>
    </row>
    <row r="16" spans="1:36" x14ac:dyDescent="0.25">
      <c r="G16" t="s">
        <v>37</v>
      </c>
      <c r="H16" s="31">
        <f>AVERAGE(H14:H15)</f>
        <v>8.5922672556916158E-2</v>
      </c>
      <c r="K16" t="s">
        <v>37</v>
      </c>
      <c r="L16" s="31">
        <f>AVERAGE(L14:L15)</f>
        <v>0.1357348885950263</v>
      </c>
      <c r="O16" t="s">
        <v>37</v>
      </c>
      <c r="P16" s="31">
        <f>AVERAGE(P14:P15)</f>
        <v>0.11131692328024113</v>
      </c>
      <c r="S16" t="s">
        <v>37</v>
      </c>
      <c r="T16" s="31">
        <f>AVERAGE(T14:T15)</f>
        <v>0.10307113935750176</v>
      </c>
      <c r="W16" t="s">
        <v>37</v>
      </c>
      <c r="X16" s="31">
        <f>AVERAGE(X14:X15)</f>
        <v>0.10034919204111946</v>
      </c>
      <c r="AA16" t="s">
        <v>37</v>
      </c>
      <c r="AB16" s="31">
        <f>AVERAGE(AB14:AB15)</f>
        <v>4.2623692891861437E-2</v>
      </c>
      <c r="AE16" t="s">
        <v>37</v>
      </c>
      <c r="AF16" s="31">
        <f>AVERAGE(AF14:AF15)</f>
        <v>0.11688274374292243</v>
      </c>
    </row>
    <row r="17" spans="7:32" x14ac:dyDescent="0.25">
      <c r="G17" t="s">
        <v>38</v>
      </c>
      <c r="H17">
        <f>TINV(0.3173,H5)</f>
        <v>1.1105333938140243</v>
      </c>
      <c r="K17" t="s">
        <v>38</v>
      </c>
      <c r="L17">
        <f>TINV(0.3173,L5)</f>
        <v>1.1416549872215624</v>
      </c>
      <c r="O17" t="s">
        <v>38</v>
      </c>
      <c r="P17">
        <f>TINV(0.3173,P5)</f>
        <v>1.1416549872215624</v>
      </c>
      <c r="S17" t="s">
        <v>38</v>
      </c>
      <c r="T17">
        <f>TINV(0.3173,T5)</f>
        <v>1.1416549872215624</v>
      </c>
      <c r="W17" t="s">
        <v>38</v>
      </c>
      <c r="X17">
        <f>TINV(0.3173,X5)</f>
        <v>1.1416549872215624</v>
      </c>
      <c r="AA17" t="s">
        <v>38</v>
      </c>
      <c r="AB17">
        <f>TINV(0.3173,AB5)</f>
        <v>1.1416549872215624</v>
      </c>
      <c r="AE17" t="s">
        <v>38</v>
      </c>
      <c r="AF17">
        <f>TINV(0.3173,AF5)</f>
        <v>1.1416549872215624</v>
      </c>
    </row>
    <row r="18" spans="7:32" x14ac:dyDescent="0.25">
      <c r="G18" t="s">
        <v>39</v>
      </c>
      <c r="H18">
        <f>H17*G3</f>
        <v>4.314974733831111E-2</v>
      </c>
      <c r="K18" t="s">
        <v>39</v>
      </c>
      <c r="L18">
        <f>L17*K3</f>
        <v>6.3770966036029886E-2</v>
      </c>
      <c r="O18" t="s">
        <v>39</v>
      </c>
      <c r="P18">
        <f>P17*O3</f>
        <v>5.2824719500366712E-2</v>
      </c>
      <c r="S18" t="s">
        <v>39</v>
      </c>
      <c r="T18">
        <f>T17*S3</f>
        <v>4.9336182427359425E-2</v>
      </c>
      <c r="W18" t="s">
        <v>39</v>
      </c>
      <c r="X18">
        <f>X17*W3</f>
        <v>4.7853816350822392E-2</v>
      </c>
      <c r="AA18" t="s">
        <v>39</v>
      </c>
      <c r="AB18">
        <f>AB17*AA3</f>
        <v>2.0937264767818459E-2</v>
      </c>
      <c r="AE18" t="s">
        <v>39</v>
      </c>
      <c r="AF18">
        <f>AF17*AE3</f>
        <v>5.5543110217100691E-2</v>
      </c>
    </row>
    <row r="19" spans="7:32" x14ac:dyDescent="0.25">
      <c r="G19" t="s">
        <v>40</v>
      </c>
      <c r="H19">
        <f>G2+H18</f>
        <v>1.2438401724910382</v>
      </c>
      <c r="K19" t="s">
        <v>40</v>
      </c>
      <c r="L19">
        <f>K2+L18</f>
        <v>1.2518097428444475</v>
      </c>
      <c r="O19" t="s">
        <v>40</v>
      </c>
      <c r="P19">
        <f>O2+P18</f>
        <v>1.2504144416082674</v>
      </c>
      <c r="S19" t="s">
        <v>40</v>
      </c>
      <c r="T19">
        <f>S2+T18</f>
        <v>1.2566105279572632</v>
      </c>
      <c r="W19" t="s">
        <v>40</v>
      </c>
      <c r="X19">
        <f>W2+X18</f>
        <v>1.2503963192688221</v>
      </c>
      <c r="AA19" t="s">
        <v>40</v>
      </c>
      <c r="AB19">
        <f>AA2+AB18</f>
        <v>1.2562449449885675</v>
      </c>
      <c r="AE19" t="s">
        <v>40</v>
      </c>
      <c r="AF19">
        <f>AE2+AF18</f>
        <v>1.2553037466880834</v>
      </c>
    </row>
    <row r="20" spans="7:32" x14ac:dyDescent="0.25">
      <c r="G20" t="s">
        <v>41</v>
      </c>
      <c r="H20">
        <f>G2-H18</f>
        <v>1.1575406778144159</v>
      </c>
      <c r="K20" t="s">
        <v>41</v>
      </c>
      <c r="L20">
        <f>K2-L18</f>
        <v>1.1242678107723876</v>
      </c>
      <c r="O20" t="s">
        <v>41</v>
      </c>
      <c r="P20">
        <f>O2-P18</f>
        <v>1.1447650026075338</v>
      </c>
      <c r="S20" t="s">
        <v>41</v>
      </c>
      <c r="T20">
        <f>S2-T18</f>
        <v>1.1579381631025443</v>
      </c>
      <c r="W20" t="s">
        <v>41</v>
      </c>
      <c r="X20">
        <f>W2-X18</f>
        <v>1.1546886865671773</v>
      </c>
      <c r="AA20" t="s">
        <v>41</v>
      </c>
      <c r="AB20">
        <f>AA2-AB18</f>
        <v>1.2143704154529305</v>
      </c>
      <c r="AE20" t="s">
        <v>41</v>
      </c>
      <c r="AF20">
        <f>AE2-AF18</f>
        <v>1.1442175262538821</v>
      </c>
    </row>
    <row r="21" spans="7:32" x14ac:dyDescent="0.25">
      <c r="G21" t="s">
        <v>32</v>
      </c>
      <c r="H21" s="30">
        <f>LN(G2)</f>
        <v>0.18289674563507169</v>
      </c>
      <c r="K21" t="s">
        <v>32</v>
      </c>
      <c r="L21" s="30">
        <f>LN(K2)</f>
        <v>0.1723038608188924</v>
      </c>
      <c r="O21" t="s">
        <v>32</v>
      </c>
      <c r="P21" s="30">
        <f>LN(O2)</f>
        <v>0.18031097201222404</v>
      </c>
      <c r="S21" t="s">
        <v>32</v>
      </c>
      <c r="T21" s="30">
        <f>LN(S2)</f>
        <v>0.18836521167288495</v>
      </c>
      <c r="W21" t="s">
        <v>32</v>
      </c>
      <c r="X21" s="30">
        <f>LN(W2)</f>
        <v>0.18443806783509709</v>
      </c>
      <c r="AA21" t="s">
        <v>32</v>
      </c>
      <c r="AB21" s="30">
        <f>LN(AA2)</f>
        <v>0.21132007283325627</v>
      </c>
      <c r="AE21" t="s">
        <v>32</v>
      </c>
      <c r="AF21" s="30">
        <f>LN(AE2)</f>
        <v>0.18212206728973218</v>
      </c>
    </row>
    <row r="22" spans="7:32" x14ac:dyDescent="0.25">
      <c r="G22" t="s">
        <v>42</v>
      </c>
      <c r="H22" s="30">
        <f>LN(H19)</f>
        <v>0.21820350735793867</v>
      </c>
      <c r="K22" t="s">
        <v>42</v>
      </c>
      <c r="L22" s="30">
        <f>LN(L19)</f>
        <v>0.22459029854611626</v>
      </c>
      <c r="O22" t="s">
        <v>42</v>
      </c>
      <c r="P22" s="30">
        <f>LN(P19)</f>
        <v>0.22347504964917869</v>
      </c>
      <c r="S22" t="s">
        <v>42</v>
      </c>
      <c r="T22" s="30">
        <f>LN(T19)</f>
        <v>0.22841803908090122</v>
      </c>
      <c r="W22" t="s">
        <v>42</v>
      </c>
      <c r="X22" s="30">
        <f>LN(X19)</f>
        <v>0.2234605564778207</v>
      </c>
      <c r="AA22" t="s">
        <v>42</v>
      </c>
      <c r="AB22" s="30">
        <f>LN(AB19)</f>
        <v>0.22812706892745549</v>
      </c>
      <c r="AE22" t="s">
        <v>42</v>
      </c>
      <c r="AF22" s="30">
        <f>LN(AF19)</f>
        <v>0.22737757253292989</v>
      </c>
    </row>
    <row r="23" spans="7:32" x14ac:dyDescent="0.25">
      <c r="G23" t="s">
        <v>43</v>
      </c>
      <c r="H23" s="30">
        <f>LN(H20)</f>
        <v>0.14629764918098739</v>
      </c>
      <c r="K23" t="s">
        <v>43</v>
      </c>
      <c r="L23" s="30">
        <f>LN(L20)</f>
        <v>0.11713198890244156</v>
      </c>
      <c r="O23" t="s">
        <v>43</v>
      </c>
      <c r="P23" s="30">
        <f>LN(P20)</f>
        <v>0.13519937804467314</v>
      </c>
      <c r="S23" t="s">
        <v>43</v>
      </c>
      <c r="T23" s="30">
        <f>LN(T20)</f>
        <v>0.14664097798625117</v>
      </c>
      <c r="W23" t="s">
        <v>43</v>
      </c>
      <c r="X23" s="30">
        <f>LN(X20)</f>
        <v>0.14383077220287838</v>
      </c>
      <c r="AA23" t="s">
        <v>43</v>
      </c>
      <c r="AB23" s="30">
        <f>LN(AB20)</f>
        <v>0.19422576591068044</v>
      </c>
      <c r="AE23" t="s">
        <v>43</v>
      </c>
      <c r="AF23" s="30">
        <f>LN(AF20)</f>
        <v>0.13472102020909474</v>
      </c>
    </row>
    <row r="24" spans="7:32" x14ac:dyDescent="0.25">
      <c r="G24" t="s">
        <v>44</v>
      </c>
      <c r="H24" s="30">
        <f>H22-H21</f>
        <v>3.5306761722866981E-2</v>
      </c>
      <c r="K24" t="s">
        <v>44</v>
      </c>
      <c r="L24" s="30">
        <f>L22-L21</f>
        <v>5.2286437727223856E-2</v>
      </c>
      <c r="O24" t="s">
        <v>44</v>
      </c>
      <c r="P24" s="30">
        <f>P22-P21</f>
        <v>4.3164077636954651E-2</v>
      </c>
      <c r="S24" t="s">
        <v>44</v>
      </c>
      <c r="T24" s="30">
        <f>T22-T21</f>
        <v>4.0052827408016273E-2</v>
      </c>
      <c r="W24" t="s">
        <v>44</v>
      </c>
      <c r="X24" s="30">
        <f>X22-X21</f>
        <v>3.9022488642723618E-2</v>
      </c>
      <c r="AA24" t="s">
        <v>44</v>
      </c>
      <c r="AB24" s="30">
        <f>AB22-AB21</f>
        <v>1.6806996094199222E-2</v>
      </c>
      <c r="AE24" t="s">
        <v>44</v>
      </c>
      <c r="AF24" s="30">
        <f>AF22-AF21</f>
        <v>4.5255505243197713E-2</v>
      </c>
    </row>
    <row r="25" spans="7:32" x14ac:dyDescent="0.25">
      <c r="G25" t="s">
        <v>45</v>
      </c>
      <c r="H25" s="30">
        <f>H21-H23</f>
        <v>3.6599096454084296E-2</v>
      </c>
      <c r="K25" t="s">
        <v>45</v>
      </c>
      <c r="L25" s="30">
        <f>L21-L23</f>
        <v>5.5171871916450843E-2</v>
      </c>
      <c r="O25" t="s">
        <v>45</v>
      </c>
      <c r="P25" s="30">
        <f>P21-P23</f>
        <v>4.5111593967550906E-2</v>
      </c>
      <c r="S25" t="s">
        <v>45</v>
      </c>
      <c r="T25" s="30">
        <f>T21-T23</f>
        <v>4.1724233686633777E-2</v>
      </c>
      <c r="W25" t="s">
        <v>45</v>
      </c>
      <c r="X25" s="30">
        <f>X21-X23</f>
        <v>4.060729563221871E-2</v>
      </c>
      <c r="AA25" t="s">
        <v>45</v>
      </c>
      <c r="AB25" s="30">
        <f>AB21-AB23</f>
        <v>1.7094306922575825E-2</v>
      </c>
      <c r="AE25" t="s">
        <v>45</v>
      </c>
      <c r="AF25" s="30">
        <f>AF21-AF23</f>
        <v>4.7401047080637443E-2</v>
      </c>
    </row>
    <row r="26" spans="7:32" x14ac:dyDescent="0.25">
      <c r="G26" t="s">
        <v>46</v>
      </c>
      <c r="H26" s="31">
        <f>AVERAGE(H24:H25)</f>
        <v>3.5952929088475638E-2</v>
      </c>
      <c r="K26" t="s">
        <v>46</v>
      </c>
      <c r="L26" s="31">
        <f>AVERAGE(L24:L25)</f>
        <v>5.3729154821837349E-2</v>
      </c>
      <c r="O26" t="s">
        <v>46</v>
      </c>
      <c r="P26" s="31">
        <f>AVERAGE(P24:P25)</f>
        <v>4.4137835802252778E-2</v>
      </c>
      <c r="S26" t="s">
        <v>46</v>
      </c>
      <c r="T26" s="31">
        <f>AVERAGE(T24:T25)</f>
        <v>4.0888530547325025E-2</v>
      </c>
      <c r="W26" t="s">
        <v>46</v>
      </c>
      <c r="X26" s="31">
        <f>AVERAGE(X24:X25)</f>
        <v>3.9814892137471164E-2</v>
      </c>
      <c r="AA26" t="s">
        <v>46</v>
      </c>
      <c r="AB26" s="31">
        <f>AVERAGE(AB24:AB25)</f>
        <v>1.6950651508387524E-2</v>
      </c>
      <c r="AE26" t="s">
        <v>46</v>
      </c>
      <c r="AF26" s="31">
        <f>AVERAGE(AF24:AF25)</f>
        <v>4.6328276161917578E-2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workbookViewId="0">
      <selection activeCell="F1" sqref="F1"/>
    </sheetView>
  </sheetViews>
  <sheetFormatPr defaultColWidth="11.42578125" defaultRowHeight="15" x14ac:dyDescent="0.25"/>
  <sheetData>
    <row r="1" spans="1:36" ht="17.25" thickTop="1" thickBot="1" x14ac:dyDescent="0.3">
      <c r="B1" s="23" t="s">
        <v>25</v>
      </c>
      <c r="C1" s="23" t="s">
        <v>26</v>
      </c>
      <c r="D1" s="23" t="s">
        <v>27</v>
      </c>
      <c r="E1" s="12" t="s">
        <v>6</v>
      </c>
      <c r="F1" s="12" t="s">
        <v>13</v>
      </c>
      <c r="G1" s="27">
        <f>LN(G2)</f>
        <v>0.18289674563507169</v>
      </c>
      <c r="H1" s="28">
        <f>G4</f>
        <v>0.81588808033186488</v>
      </c>
      <c r="I1" s="22" t="s">
        <v>6</v>
      </c>
      <c r="J1" s="22" t="s">
        <v>13</v>
      </c>
      <c r="K1" s="27">
        <f>LN(K2)</f>
        <v>0.1723038608188924</v>
      </c>
      <c r="L1" s="28">
        <f>K4</f>
        <v>0.70403495030263552</v>
      </c>
      <c r="M1" s="22" t="s">
        <v>6</v>
      </c>
      <c r="N1" s="22" t="s">
        <v>13</v>
      </c>
      <c r="O1" s="27">
        <f>LN(O2)</f>
        <v>0.18031097201222404</v>
      </c>
      <c r="P1" s="28">
        <f>O4</f>
        <v>0.79151322906457999</v>
      </c>
      <c r="Q1" s="22" t="s">
        <v>6</v>
      </c>
      <c r="R1" s="22" t="s">
        <v>13</v>
      </c>
      <c r="S1" s="27">
        <f>LN(S2)</f>
        <v>0.18836521167288495</v>
      </c>
      <c r="T1" s="28">
        <f>S4</f>
        <v>0.82608248025715447</v>
      </c>
      <c r="U1" s="22" t="s">
        <v>6</v>
      </c>
      <c r="V1" s="22" t="s">
        <v>13</v>
      </c>
      <c r="W1" s="27">
        <f>LN(W2)</f>
        <v>0.18443806783509709</v>
      </c>
      <c r="X1" s="28">
        <f>W4</f>
        <v>0.82877770174984033</v>
      </c>
      <c r="Y1" s="22" t="s">
        <v>6</v>
      </c>
      <c r="Z1" s="22" t="s">
        <v>13</v>
      </c>
      <c r="AA1" s="27">
        <f>LN(AA2)</f>
        <v>0.21132007283325627</v>
      </c>
      <c r="AB1" s="28">
        <f>AA4</f>
        <v>0.97075456645647362</v>
      </c>
      <c r="AC1" s="22" t="s">
        <v>6</v>
      </c>
      <c r="AD1" s="22" t="s">
        <v>13</v>
      </c>
      <c r="AE1" s="27">
        <f>LN(AE2)</f>
        <v>0.18212206728973218</v>
      </c>
      <c r="AF1" s="28">
        <f>AE4</f>
        <v>0.77793950304781267</v>
      </c>
      <c r="AG1" s="22" t="s">
        <v>6</v>
      </c>
      <c r="AH1" s="22" t="s">
        <v>13</v>
      </c>
      <c r="AI1" s="27">
        <f>LN(AI2)</f>
        <v>0.15222504653104979</v>
      </c>
      <c r="AJ1" s="28">
        <f>AI4</f>
        <v>0.78029452188564075</v>
      </c>
    </row>
    <row r="2" spans="1:36" ht="15.75" thickTop="1" x14ac:dyDescent="0.25">
      <c r="B2">
        <v>0.1723038608188924</v>
      </c>
      <c r="C2" s="29">
        <v>0.70403495030263552</v>
      </c>
      <c r="D2">
        <v>9.5151093147321042</v>
      </c>
      <c r="E2" s="22">
        <v>1985</v>
      </c>
      <c r="F2" s="22">
        <v>1.6999999999999999E-3</v>
      </c>
      <c r="G2">
        <f t="array" ref="G2:H6">LOGEST(F2:F8,E2:E8,TRUE, TRUE)</f>
        <v>1.2006904251527271</v>
      </c>
      <c r="H2">
        <v>4.3065998297161596E-161</v>
      </c>
      <c r="I2" s="22">
        <v>1990</v>
      </c>
      <c r="J2" s="22">
        <v>4.4999999999999997E-3</v>
      </c>
      <c r="K2">
        <f t="array" ref="K2:L6">LOGEST(J2:J7,I2:I7,TRUE, TRUE)</f>
        <v>1.1880387768084175</v>
      </c>
      <c r="L2">
        <v>6.8894139351976108E-152</v>
      </c>
      <c r="M2" s="22">
        <v>1985</v>
      </c>
      <c r="N2" s="22">
        <v>1.6999999999999999E-3</v>
      </c>
      <c r="O2">
        <f t="array" ref="O2:P6">LOGEST(N2:N7,M2:M7,TRUE, TRUE)</f>
        <v>1.1975897221079006</v>
      </c>
      <c r="P2">
        <v>7.674407769736339E-159</v>
      </c>
      <c r="Q2" s="22">
        <v>1985</v>
      </c>
      <c r="R2" s="22">
        <v>1.6999999999999999E-3</v>
      </c>
      <c r="S2">
        <f t="array" ref="S2:T6">LOGEST(R2:R7,Q2:Q7,TRUE, TRUE)</f>
        <v>1.2072743455299038</v>
      </c>
      <c r="T2">
        <v>7.3178758794003187E-166</v>
      </c>
      <c r="U2" s="22">
        <v>1985</v>
      </c>
      <c r="V2" s="22">
        <v>1.6999999999999999E-3</v>
      </c>
      <c r="W2">
        <f t="array" ref="W2:X6">LOGEST(V2:V7,U2:U7,TRUE, TRUE)</f>
        <v>1.2025425029179997</v>
      </c>
      <c r="X2">
        <v>1.8545940552904514E-162</v>
      </c>
      <c r="Y2" s="22">
        <v>1985</v>
      </c>
      <c r="Z2" s="22">
        <v>1.6999999999999999E-3</v>
      </c>
      <c r="AA2">
        <f t="array" ref="AA2:AB6">LOGEST(Z2:Z7,Y2:Y7,TRUE, TRUE)</f>
        <v>1.235307680220749</v>
      </c>
      <c r="AB2">
        <v>1.2600794084495774E-185</v>
      </c>
      <c r="AC2" s="22">
        <v>1985</v>
      </c>
      <c r="AD2" s="22">
        <v>1.6999999999999999E-3</v>
      </c>
      <c r="AE2">
        <f t="array" ref="AE2:AF6">LOGEST(AD2:AD7,AC2:AC7,TRUE, TRUE)</f>
        <v>1.1997606364709827</v>
      </c>
      <c r="AF2">
        <v>2.0116073082204379E-160</v>
      </c>
      <c r="AG2" s="22">
        <v>1985</v>
      </c>
      <c r="AH2" s="22">
        <v>1.6999999999999999E-3</v>
      </c>
      <c r="AI2">
        <f t="array" ref="AI2:AJ6">LOGEST(AH2:AH7,AG2:AG7,TRUE, TRUE)</f>
        <v>1.1644222561371145</v>
      </c>
      <c r="AJ2">
        <v>1.4047996879188526E-134</v>
      </c>
    </row>
    <row r="3" spans="1:36" x14ac:dyDescent="0.25">
      <c r="B3">
        <v>0.18031097201222404</v>
      </c>
      <c r="C3" s="29">
        <v>0.79151322906457999</v>
      </c>
      <c r="D3">
        <v>15.185869597639947</v>
      </c>
      <c r="E3" s="22">
        <v>1990</v>
      </c>
      <c r="F3" s="22">
        <v>4.4999999999999997E-3</v>
      </c>
      <c r="G3">
        <v>3.8854975076541634E-2</v>
      </c>
      <c r="H3">
        <v>77.56057434078663</v>
      </c>
      <c r="I3" s="22">
        <v>1992</v>
      </c>
      <c r="J3" s="22">
        <v>1.06E-2</v>
      </c>
      <c r="K3">
        <v>5.5858351910001131E-2</v>
      </c>
      <c r="L3">
        <v>111.60547636493892</v>
      </c>
      <c r="M3" s="22">
        <v>1992</v>
      </c>
      <c r="N3" s="22">
        <v>1.06E-2</v>
      </c>
      <c r="O3">
        <v>4.6270300652674283E-2</v>
      </c>
      <c r="P3">
        <v>92.410102233037847</v>
      </c>
      <c r="Q3" s="22">
        <v>1990</v>
      </c>
      <c r="R3" s="22">
        <v>4.4999999999999997E-3</v>
      </c>
      <c r="S3">
        <v>4.3214616481839697E-2</v>
      </c>
      <c r="T3">
        <v>86.292990536072665</v>
      </c>
      <c r="U3" s="22">
        <v>1990</v>
      </c>
      <c r="V3" s="22">
        <v>4.4999999999999997E-3</v>
      </c>
      <c r="W3">
        <v>4.191618035785389E-2</v>
      </c>
      <c r="X3">
        <v>83.67928628486051</v>
      </c>
      <c r="Y3" s="22">
        <v>1990</v>
      </c>
      <c r="Z3" s="22">
        <v>4.4999999999999997E-3</v>
      </c>
      <c r="AA3">
        <v>1.8339397630779269E-2</v>
      </c>
      <c r="AB3">
        <v>36.590395998922133</v>
      </c>
      <c r="AC3" s="22">
        <v>1990</v>
      </c>
      <c r="AD3" s="22">
        <v>4.4999999999999997E-3</v>
      </c>
      <c r="AE3">
        <v>4.8651397172341494E-2</v>
      </c>
      <c r="AF3">
        <v>97.052003619097732</v>
      </c>
      <c r="AG3" s="22">
        <v>1990</v>
      </c>
      <c r="AH3" s="22">
        <v>4.4999999999999997E-3</v>
      </c>
      <c r="AI3">
        <v>4.0387529077802138E-2</v>
      </c>
      <c r="AJ3">
        <v>80.560102325110208</v>
      </c>
    </row>
    <row r="4" spans="1:36" ht="15.75" thickBot="1" x14ac:dyDescent="0.3">
      <c r="B4">
        <v>0.18836521167288495</v>
      </c>
      <c r="C4" s="29">
        <v>0.82608248025715447</v>
      </c>
      <c r="D4">
        <v>18.999408029245132</v>
      </c>
      <c r="E4" s="22">
        <v>1992</v>
      </c>
      <c r="F4" s="22">
        <v>1.06E-2</v>
      </c>
      <c r="G4">
        <v>0.81588808033186488</v>
      </c>
      <c r="H4">
        <v>0.73193650925721887</v>
      </c>
      <c r="I4" s="22">
        <v>1995</v>
      </c>
      <c r="J4" s="22">
        <v>1.89E-2</v>
      </c>
      <c r="K4">
        <v>0.70403495030263552</v>
      </c>
      <c r="L4">
        <v>0.80946442194905677</v>
      </c>
      <c r="M4" s="22">
        <v>1995</v>
      </c>
      <c r="N4" s="22">
        <v>1.89E-2</v>
      </c>
      <c r="O4">
        <v>0.79151322906457999</v>
      </c>
      <c r="P4">
        <v>0.81576696503369783</v>
      </c>
      <c r="Q4" s="22">
        <v>1995</v>
      </c>
      <c r="R4" s="22">
        <v>1.89E-2</v>
      </c>
      <c r="S4">
        <v>0.82608248025715447</v>
      </c>
      <c r="T4">
        <v>0.79076057091090424</v>
      </c>
      <c r="U4" s="22">
        <v>1992</v>
      </c>
      <c r="V4" s="22">
        <v>1.06E-2</v>
      </c>
      <c r="W4">
        <v>0.82877770174984033</v>
      </c>
      <c r="X4">
        <v>0.78790527060462978</v>
      </c>
      <c r="Y4" s="22">
        <v>1992</v>
      </c>
      <c r="Z4" s="22">
        <v>1.06E-2</v>
      </c>
      <c r="AA4">
        <v>0.97075456645647362</v>
      </c>
      <c r="AB4">
        <v>0.32540589828029221</v>
      </c>
      <c r="AC4" s="22">
        <v>1992</v>
      </c>
      <c r="AD4" s="22">
        <v>1.06E-2</v>
      </c>
      <c r="AE4">
        <v>0.77793950304781267</v>
      </c>
      <c r="AF4">
        <v>0.81820214334591523</v>
      </c>
      <c r="AG4" s="22">
        <v>1992</v>
      </c>
      <c r="AH4" s="22">
        <v>1.06E-2</v>
      </c>
      <c r="AI4">
        <v>0.78029452188564075</v>
      </c>
      <c r="AJ4">
        <v>0.65539059065520811</v>
      </c>
    </row>
    <row r="5" spans="1:36" ht="17.25" thickTop="1" thickBot="1" x14ac:dyDescent="0.3">
      <c r="B5">
        <v>0.18443806783509709</v>
      </c>
      <c r="C5" s="29">
        <v>0.82877770174984033</v>
      </c>
      <c r="D5">
        <v>19.361443228357501</v>
      </c>
      <c r="E5" s="22">
        <v>1995</v>
      </c>
      <c r="F5" s="22">
        <v>1.89E-2</v>
      </c>
      <c r="G5">
        <v>22.157394312180244</v>
      </c>
      <c r="H5">
        <v>5</v>
      </c>
      <c r="I5" s="22">
        <v>2002</v>
      </c>
      <c r="J5" s="22">
        <v>1.2200000000000001E-2</v>
      </c>
      <c r="K5" s="26">
        <v>9.5151093147321042</v>
      </c>
      <c r="L5">
        <v>4</v>
      </c>
      <c r="M5" s="22">
        <v>2002</v>
      </c>
      <c r="N5" s="22">
        <v>1.2200000000000001E-2</v>
      </c>
      <c r="O5" s="26">
        <v>15.185869597639947</v>
      </c>
      <c r="P5">
        <v>4</v>
      </c>
      <c r="Q5" s="22">
        <v>2002</v>
      </c>
      <c r="R5" s="22">
        <v>1.2200000000000001E-2</v>
      </c>
      <c r="S5" s="26">
        <v>18.999408029245132</v>
      </c>
      <c r="T5">
        <v>4</v>
      </c>
      <c r="U5" s="22">
        <v>2002</v>
      </c>
      <c r="V5" s="22">
        <v>1.2200000000000001E-2</v>
      </c>
      <c r="W5" s="26">
        <v>19.361443228357501</v>
      </c>
      <c r="X5">
        <v>4</v>
      </c>
      <c r="Y5" s="22">
        <v>1995</v>
      </c>
      <c r="Z5" s="22">
        <v>1.89E-2</v>
      </c>
      <c r="AA5" s="26">
        <v>132.77348957903916</v>
      </c>
      <c r="AB5">
        <v>4</v>
      </c>
      <c r="AC5" s="22">
        <v>1995</v>
      </c>
      <c r="AD5" s="22">
        <v>1.89E-2</v>
      </c>
      <c r="AE5" s="26">
        <v>14.01310928733648</v>
      </c>
      <c r="AF5">
        <v>4</v>
      </c>
      <c r="AG5" s="22">
        <v>1995</v>
      </c>
      <c r="AH5" s="22">
        <v>1.89E-2</v>
      </c>
      <c r="AI5" s="26">
        <v>14.206191462909059</v>
      </c>
      <c r="AJ5">
        <v>4</v>
      </c>
    </row>
    <row r="6" spans="1:36" ht="15.75" thickTop="1" x14ac:dyDescent="0.25">
      <c r="B6">
        <v>0.21132007283325627</v>
      </c>
      <c r="C6" s="29">
        <v>0.97075456645647362</v>
      </c>
      <c r="D6">
        <v>132.77348957903916</v>
      </c>
      <c r="E6" s="22">
        <v>2002</v>
      </c>
      <c r="F6" s="22">
        <v>1.2200000000000001E-2</v>
      </c>
      <c r="G6">
        <v>11.870404199532537</v>
      </c>
      <c r="H6">
        <v>2.6786552679182138</v>
      </c>
      <c r="I6" s="22">
        <v>2004</v>
      </c>
      <c r="J6" s="22">
        <v>6.6732E-2</v>
      </c>
      <c r="K6">
        <v>6.23461029515021</v>
      </c>
      <c r="L6">
        <v>2.6209306016052825</v>
      </c>
      <c r="M6" s="22">
        <v>2004</v>
      </c>
      <c r="N6" s="22">
        <v>6.6732E-2</v>
      </c>
      <c r="O6">
        <v>10.105827826867834</v>
      </c>
      <c r="P6">
        <v>2.6619029649611616</v>
      </c>
      <c r="Q6" s="22">
        <v>2004</v>
      </c>
      <c r="R6" s="22">
        <v>6.6732E-2</v>
      </c>
      <c r="S6">
        <v>11.880373168976432</v>
      </c>
      <c r="T6">
        <v>2.5012091220293566</v>
      </c>
      <c r="U6" s="22">
        <v>2004</v>
      </c>
      <c r="V6" s="22">
        <v>6.6732E-2</v>
      </c>
      <c r="W6">
        <v>12.019481639582823</v>
      </c>
      <c r="X6">
        <v>2.4831788617862198</v>
      </c>
      <c r="Y6" s="22">
        <v>2004</v>
      </c>
      <c r="Z6" s="22">
        <v>6.6732E-2</v>
      </c>
      <c r="AA6">
        <v>14.059251856879245</v>
      </c>
      <c r="AB6">
        <v>0.42355599454241549</v>
      </c>
      <c r="AC6" s="22">
        <v>2002</v>
      </c>
      <c r="AD6" s="22">
        <v>1.2200000000000001E-2</v>
      </c>
      <c r="AE6">
        <v>9.3811425379040152</v>
      </c>
      <c r="AF6">
        <v>2.6778189895033986</v>
      </c>
      <c r="AG6" s="22">
        <v>2002</v>
      </c>
      <c r="AH6" s="22">
        <v>1.2200000000000001E-2</v>
      </c>
      <c r="AI6">
        <v>6.1020823950634639</v>
      </c>
      <c r="AJ6">
        <v>1.7181473052775302</v>
      </c>
    </row>
    <row r="7" spans="1:36" x14ac:dyDescent="0.25">
      <c r="B7">
        <v>0.18212206728973218</v>
      </c>
      <c r="C7" s="29">
        <v>0.77793950304781267</v>
      </c>
      <c r="D7">
        <v>14.01310928733648</v>
      </c>
      <c r="E7" s="22">
        <v>2004</v>
      </c>
      <c r="F7" s="22">
        <v>6.6732E-2</v>
      </c>
      <c r="G7" t="s">
        <v>28</v>
      </c>
      <c r="H7">
        <f>TINV(0.0455,H5)</f>
        <v>2.6486542542831191</v>
      </c>
      <c r="I7" s="22">
        <v>2005</v>
      </c>
      <c r="J7" s="22">
        <v>0.17094000000000001</v>
      </c>
      <c r="K7" t="s">
        <v>28</v>
      </c>
      <c r="L7">
        <f>TINV(0.0455,L5)</f>
        <v>2.8693151696963848</v>
      </c>
      <c r="M7" s="22">
        <v>2005</v>
      </c>
      <c r="N7" s="22">
        <v>0.17094000000000001</v>
      </c>
      <c r="O7" t="s">
        <v>28</v>
      </c>
      <c r="P7">
        <f>TINV(0.0455,P5)</f>
        <v>2.8693151696963848</v>
      </c>
      <c r="Q7" s="22">
        <v>2005</v>
      </c>
      <c r="R7" s="22">
        <v>0.17094000000000001</v>
      </c>
      <c r="S7" t="s">
        <v>28</v>
      </c>
      <c r="T7">
        <f>TINV(0.0455,T5)</f>
        <v>2.8693151696963848</v>
      </c>
      <c r="U7" s="22">
        <v>2005</v>
      </c>
      <c r="V7" s="22">
        <v>0.17094000000000001</v>
      </c>
      <c r="W7" t="s">
        <v>28</v>
      </c>
      <c r="X7">
        <f>TINV(0.0455,X5)</f>
        <v>2.8693151696963848</v>
      </c>
      <c r="Y7" s="22">
        <v>2005</v>
      </c>
      <c r="Z7" s="22">
        <v>0.17094000000000001</v>
      </c>
      <c r="AA7" t="s">
        <v>28</v>
      </c>
      <c r="AB7">
        <f>TINV(0.0455,AB5)</f>
        <v>2.8693151696963848</v>
      </c>
      <c r="AC7" s="22">
        <v>2005</v>
      </c>
      <c r="AD7" s="22">
        <v>0.17094000000000001</v>
      </c>
      <c r="AE7" t="s">
        <v>28</v>
      </c>
      <c r="AF7">
        <f>TINV(0.0455,AF5)</f>
        <v>2.8693151696963848</v>
      </c>
      <c r="AG7" s="22">
        <v>2004</v>
      </c>
      <c r="AH7" s="22">
        <v>6.6732E-2</v>
      </c>
    </row>
    <row r="8" spans="1:36" x14ac:dyDescent="0.25">
      <c r="B8">
        <v>0.15222504653104979</v>
      </c>
      <c r="C8" s="29">
        <v>0.78029452188564075</v>
      </c>
      <c r="D8">
        <v>14.206191462909059</v>
      </c>
      <c r="E8" s="22">
        <v>2005</v>
      </c>
      <c r="F8" s="22">
        <v>0.17094000000000001</v>
      </c>
      <c r="G8" t="s">
        <v>29</v>
      </c>
      <c r="H8">
        <f>H7*G3</f>
        <v>0.10291339503654656</v>
      </c>
      <c r="K8" t="s">
        <v>29</v>
      </c>
      <c r="L8">
        <f>L7*K3</f>
        <v>0.16027521648960527</v>
      </c>
      <c r="O8" t="s">
        <v>29</v>
      </c>
      <c r="P8">
        <f>P7*O3</f>
        <v>0.13276407556913086</v>
      </c>
      <c r="S8" t="s">
        <v>29</v>
      </c>
      <c r="T8">
        <f>T7*S3</f>
        <v>0.12399635462395406</v>
      </c>
      <c r="W8" t="s">
        <v>29</v>
      </c>
      <c r="X8">
        <f>X7*W3</f>
        <v>0.1202707321565198</v>
      </c>
      <c r="AA8" t="s">
        <v>29</v>
      </c>
      <c r="AB8">
        <f>AB7*AA3</f>
        <v>5.2621511825088896E-2</v>
      </c>
      <c r="AE8" t="s">
        <v>29</v>
      </c>
      <c r="AF8">
        <f>AF7*AE3</f>
        <v>0.13959619193352324</v>
      </c>
    </row>
    <row r="9" spans="1:36" x14ac:dyDescent="0.25">
      <c r="A9" t="s">
        <v>47</v>
      </c>
      <c r="B9" s="23">
        <f>AVERAGE(B2:B8)</f>
        <v>0.18158361414187668</v>
      </c>
      <c r="C9" s="23">
        <f>AVERAGE(C2:C8)</f>
        <v>0.81134242182344818</v>
      </c>
      <c r="D9" s="23">
        <f>AVERAGE(D2:D8)</f>
        <v>32.00780292846563</v>
      </c>
      <c r="E9" s="23">
        <f>AVERAGE(E2:E8)</f>
        <v>1996.1428571428571</v>
      </c>
      <c r="F9" s="23">
        <f>AVERAGE(F2:F8)</f>
        <v>4.0795999999999999E-2</v>
      </c>
      <c r="G9" t="s">
        <v>30</v>
      </c>
      <c r="H9">
        <f>G2+H8</f>
        <v>1.3036038201892737</v>
      </c>
      <c r="K9" t="s">
        <v>30</v>
      </c>
      <c r="L9">
        <f>K2+L8</f>
        <v>1.3483139932980228</v>
      </c>
      <c r="O9" t="s">
        <v>30</v>
      </c>
      <c r="P9">
        <f>O2+P8</f>
        <v>1.3303537976770314</v>
      </c>
      <c r="S9" t="s">
        <v>30</v>
      </c>
      <c r="T9">
        <f>S2+T8</f>
        <v>1.3312707001538577</v>
      </c>
      <c r="W9" t="s">
        <v>30</v>
      </c>
      <c r="X9">
        <f>W2+X8</f>
        <v>1.3228132350745194</v>
      </c>
      <c r="AA9" t="s">
        <v>30</v>
      </c>
      <c r="AB9">
        <f>AA2+AB8</f>
        <v>1.287929192045838</v>
      </c>
      <c r="AE9" t="s">
        <v>30</v>
      </c>
      <c r="AF9">
        <f>AE2+AF8</f>
        <v>1.3393568284045059</v>
      </c>
    </row>
    <row r="10" spans="1:36" x14ac:dyDescent="0.25">
      <c r="A10" t="s">
        <v>48</v>
      </c>
      <c r="B10" s="23">
        <f>STDEV(B2:B8)</f>
        <v>1.7740461334385563E-2</v>
      </c>
      <c r="C10" s="23">
        <f>STDEV(C2:C8)</f>
        <v>8.1569303425757259E-2</v>
      </c>
      <c r="D10" s="23">
        <f>STDEV(D2:D8)</f>
        <v>44.557972415489097</v>
      </c>
      <c r="E10" s="23">
        <f>STDEV(E2:E8)</f>
        <v>7.6904393335398691</v>
      </c>
      <c r="F10" s="23">
        <f>STDEV(F2:F8)</f>
        <v>6.1461367421603422E-2</v>
      </c>
      <c r="G10" t="s">
        <v>31</v>
      </c>
      <c r="H10">
        <f>G2-H8</f>
        <v>1.0977770301161804</v>
      </c>
      <c r="K10" t="s">
        <v>31</v>
      </c>
      <c r="L10">
        <f>K2-L8</f>
        <v>1.0277635603188122</v>
      </c>
      <c r="O10" t="s">
        <v>31</v>
      </c>
      <c r="P10">
        <f>O2-P8</f>
        <v>1.0648256465387698</v>
      </c>
      <c r="S10" t="s">
        <v>31</v>
      </c>
      <c r="T10">
        <f>S2-T8</f>
        <v>1.0832779909059498</v>
      </c>
      <c r="W10" t="s">
        <v>31</v>
      </c>
      <c r="X10">
        <f>W2-X8</f>
        <v>1.08227177076148</v>
      </c>
      <c r="AA10" t="s">
        <v>31</v>
      </c>
      <c r="AB10">
        <f>AA2-AB8</f>
        <v>1.18268616839566</v>
      </c>
      <c r="AE10" t="s">
        <v>31</v>
      </c>
      <c r="AF10">
        <f>AE2-AF8</f>
        <v>1.0601644445374596</v>
      </c>
    </row>
    <row r="11" spans="1:36" x14ac:dyDescent="0.25">
      <c r="A11" t="s">
        <v>49</v>
      </c>
      <c r="B11" s="23">
        <f>MIN(B2:B8)</f>
        <v>0.15222504653104979</v>
      </c>
      <c r="C11" s="23">
        <f>MIN(C2:C8)</f>
        <v>0.70403495030263552</v>
      </c>
      <c r="D11" s="23">
        <f>MIN(D2:D8)</f>
        <v>9.5151093147321042</v>
      </c>
      <c r="E11" s="23">
        <f>MIN(E2:E8)</f>
        <v>1985</v>
      </c>
      <c r="F11" s="23">
        <f>MIN(F2:F8)</f>
        <v>1.6999999999999999E-3</v>
      </c>
      <c r="G11" t="s">
        <v>32</v>
      </c>
      <c r="H11" s="30">
        <f>LN(G2)</f>
        <v>0.18289674563507169</v>
      </c>
      <c r="K11" t="s">
        <v>32</v>
      </c>
      <c r="L11" s="30">
        <f>LN(K2)</f>
        <v>0.1723038608188924</v>
      </c>
      <c r="O11" t="s">
        <v>32</v>
      </c>
      <c r="P11" s="30">
        <f>LN(O2)</f>
        <v>0.18031097201222404</v>
      </c>
      <c r="S11" t="s">
        <v>32</v>
      </c>
      <c r="T11" s="30">
        <f>LN(S2)</f>
        <v>0.18836521167288495</v>
      </c>
      <c r="W11" t="s">
        <v>32</v>
      </c>
      <c r="X11" s="30">
        <f>LN(W2)</f>
        <v>0.18443806783509709</v>
      </c>
      <c r="AA11" t="s">
        <v>32</v>
      </c>
      <c r="AB11" s="30">
        <f>LN(AA2)</f>
        <v>0.21132007283325627</v>
      </c>
      <c r="AE11" t="s">
        <v>32</v>
      </c>
      <c r="AF11" s="30">
        <f>LN(AE2)</f>
        <v>0.18212206728973218</v>
      </c>
    </row>
    <row r="12" spans="1:36" x14ac:dyDescent="0.25">
      <c r="A12" t="s">
        <v>50</v>
      </c>
      <c r="B12" s="23">
        <f>MAX(B2:B8)</f>
        <v>0.21132007283325627</v>
      </c>
      <c r="C12" s="23">
        <f>MAX(C2:C8)</f>
        <v>0.97075456645647362</v>
      </c>
      <c r="D12" s="23">
        <f>MAX(D2:D8)</f>
        <v>132.77348957903916</v>
      </c>
      <c r="E12" s="23">
        <f>MAX(E2:E8)</f>
        <v>2005</v>
      </c>
      <c r="F12" s="23">
        <f>MAX(F2:F8)</f>
        <v>0.17094000000000001</v>
      </c>
      <c r="G12" t="s">
        <v>33</v>
      </c>
      <c r="H12" s="30">
        <f>LN(H9)</f>
        <v>0.26513259846890075</v>
      </c>
      <c r="K12" t="s">
        <v>33</v>
      </c>
      <c r="L12" s="30">
        <f>LN(L9)</f>
        <v>0.29885491807916958</v>
      </c>
      <c r="O12" t="s">
        <v>33</v>
      </c>
      <c r="P12" s="30">
        <f>LN(P9)</f>
        <v>0.28544492014940137</v>
      </c>
      <c r="S12" t="s">
        <v>33</v>
      </c>
      <c r="T12" s="30">
        <f>LN(T9)</f>
        <v>0.28613389976605585</v>
      </c>
      <c r="W12" t="s">
        <v>33</v>
      </c>
      <c r="X12" s="30">
        <f>LN(X9)</f>
        <v>0.27976070742358738</v>
      </c>
      <c r="AA12" t="s">
        <v>33</v>
      </c>
      <c r="AB12" s="30">
        <f>LN(AB9)</f>
        <v>0.25303565105128362</v>
      </c>
      <c r="AE12" t="s">
        <v>33</v>
      </c>
      <c r="AF12" s="30">
        <f>LN(AF9)</f>
        <v>0.29218951993351455</v>
      </c>
    </row>
    <row r="13" spans="1:36" x14ac:dyDescent="0.25">
      <c r="A13" t="s">
        <v>51</v>
      </c>
      <c r="B13" s="23">
        <f>ABS(B12-B11)</f>
        <v>5.9095026302206477E-2</v>
      </c>
      <c r="C13" s="23">
        <f>ABS(C12-C11)</f>
        <v>0.2667196161538381</v>
      </c>
      <c r="D13" s="23">
        <f>ABS(D12-D11)</f>
        <v>123.25838026430706</v>
      </c>
      <c r="E13" s="23">
        <f>ABS(E12-E11)</f>
        <v>20</v>
      </c>
      <c r="F13" s="23">
        <f>ABS(F12-F11)</f>
        <v>0.16924</v>
      </c>
      <c r="G13" t="s">
        <v>34</v>
      </c>
      <c r="H13" s="30">
        <f>LN(H10)</f>
        <v>9.3287253355068447E-2</v>
      </c>
      <c r="K13" t="s">
        <v>34</v>
      </c>
      <c r="L13" s="30">
        <f>LN(L10)</f>
        <v>2.7385140889116963E-2</v>
      </c>
      <c r="O13" t="s">
        <v>34</v>
      </c>
      <c r="P13" s="30">
        <f>LN(P10)</f>
        <v>6.2811073588919103E-2</v>
      </c>
      <c r="S13" t="s">
        <v>34</v>
      </c>
      <c r="T13" s="30">
        <f>LN(T10)</f>
        <v>7.9991621051052328E-2</v>
      </c>
      <c r="W13" t="s">
        <v>34</v>
      </c>
      <c r="X13" s="30">
        <f>LN(X10)</f>
        <v>7.9062323341348467E-2</v>
      </c>
      <c r="AA13" t="s">
        <v>34</v>
      </c>
      <c r="AB13" s="30">
        <f>LN(AB10)</f>
        <v>0.16778826526756074</v>
      </c>
      <c r="AE13" t="s">
        <v>34</v>
      </c>
      <c r="AF13" s="30">
        <f>LN(AF10)</f>
        <v>5.8424032447669687E-2</v>
      </c>
    </row>
    <row r="14" spans="1:36" x14ac:dyDescent="0.25">
      <c r="A14" t="s">
        <v>52</v>
      </c>
      <c r="B14" s="23">
        <f>COUNT(B2:B8)</f>
        <v>7</v>
      </c>
      <c r="G14" t="s">
        <v>35</v>
      </c>
      <c r="H14" s="30">
        <f>H12-H11</f>
        <v>8.223585283382906E-2</v>
      </c>
      <c r="K14" t="s">
        <v>35</v>
      </c>
      <c r="L14" s="30">
        <f>L12-L11</f>
        <v>0.12655105726027718</v>
      </c>
      <c r="O14" t="s">
        <v>35</v>
      </c>
      <c r="P14" s="30">
        <f>P12-P11</f>
        <v>0.10513394813717733</v>
      </c>
      <c r="S14" t="s">
        <v>35</v>
      </c>
      <c r="T14" s="30">
        <f>T12-T11</f>
        <v>9.7768688093170908E-2</v>
      </c>
      <c r="W14" t="s">
        <v>35</v>
      </c>
      <c r="X14" s="30">
        <f>X12-X11</f>
        <v>9.5322639588490299E-2</v>
      </c>
      <c r="AA14" t="s">
        <v>35</v>
      </c>
      <c r="AB14" s="30">
        <f>AB12-AB11</f>
        <v>4.1715578218027349E-2</v>
      </c>
      <c r="AE14" t="s">
        <v>35</v>
      </c>
      <c r="AF14" s="30">
        <f>AF12-AF11</f>
        <v>0.11006745264378237</v>
      </c>
    </row>
    <row r="15" spans="1:36" x14ac:dyDescent="0.25">
      <c r="G15" t="s">
        <v>36</v>
      </c>
      <c r="H15" s="30">
        <f>H11-H13</f>
        <v>8.9609492280003242E-2</v>
      </c>
      <c r="K15" t="s">
        <v>36</v>
      </c>
      <c r="L15" s="30">
        <f>L11-L13</f>
        <v>0.14491871992977545</v>
      </c>
      <c r="O15" t="s">
        <v>36</v>
      </c>
      <c r="P15" s="30">
        <f>P11-P13</f>
        <v>0.11749989842330494</v>
      </c>
      <c r="S15" t="s">
        <v>36</v>
      </c>
      <c r="T15" s="30">
        <f>T11-T13</f>
        <v>0.10837359062183262</v>
      </c>
      <c r="W15" t="s">
        <v>36</v>
      </c>
      <c r="X15" s="30">
        <f>X11-X13</f>
        <v>0.10537574449374862</v>
      </c>
      <c r="AA15" t="s">
        <v>36</v>
      </c>
      <c r="AB15" s="30">
        <f>AB11-AB13</f>
        <v>4.3531807565695524E-2</v>
      </c>
      <c r="AE15" t="s">
        <v>36</v>
      </c>
      <c r="AF15" s="30">
        <f>AF11-AF13</f>
        <v>0.12369803484206249</v>
      </c>
    </row>
    <row r="16" spans="1:36" x14ac:dyDescent="0.25">
      <c r="G16" t="s">
        <v>37</v>
      </c>
      <c r="H16" s="31">
        <f>AVERAGE(H14:H15)</f>
        <v>8.5922672556916158E-2</v>
      </c>
      <c r="K16" t="s">
        <v>37</v>
      </c>
      <c r="L16" s="31">
        <f>AVERAGE(L14:L15)</f>
        <v>0.1357348885950263</v>
      </c>
      <c r="O16" t="s">
        <v>37</v>
      </c>
      <c r="P16" s="31">
        <f>AVERAGE(P14:P15)</f>
        <v>0.11131692328024113</v>
      </c>
      <c r="S16" t="s">
        <v>37</v>
      </c>
      <c r="T16" s="31">
        <f>AVERAGE(T14:T15)</f>
        <v>0.10307113935750176</v>
      </c>
      <c r="W16" t="s">
        <v>37</v>
      </c>
      <c r="X16" s="31">
        <f>AVERAGE(X14:X15)</f>
        <v>0.10034919204111946</v>
      </c>
      <c r="AA16" t="s">
        <v>37</v>
      </c>
      <c r="AB16" s="31">
        <f>AVERAGE(AB14:AB15)</f>
        <v>4.2623692891861437E-2</v>
      </c>
      <c r="AE16" t="s">
        <v>37</v>
      </c>
      <c r="AF16" s="31">
        <f>AVERAGE(AF14:AF15)</f>
        <v>0.11688274374292243</v>
      </c>
    </row>
    <row r="17" spans="7:32" x14ac:dyDescent="0.25">
      <c r="G17" t="s">
        <v>38</v>
      </c>
      <c r="H17">
        <f>TINV(0.3173,H5)</f>
        <v>1.1105333938140243</v>
      </c>
      <c r="K17" t="s">
        <v>38</v>
      </c>
      <c r="L17">
        <f>TINV(0.3173,L5)</f>
        <v>1.1416549872215624</v>
      </c>
      <c r="O17" t="s">
        <v>38</v>
      </c>
      <c r="P17">
        <f>TINV(0.3173,P5)</f>
        <v>1.1416549872215624</v>
      </c>
      <c r="S17" t="s">
        <v>38</v>
      </c>
      <c r="T17">
        <f>TINV(0.3173,T5)</f>
        <v>1.1416549872215624</v>
      </c>
      <c r="W17" t="s">
        <v>38</v>
      </c>
      <c r="X17">
        <f>TINV(0.3173,X5)</f>
        <v>1.1416549872215624</v>
      </c>
      <c r="AA17" t="s">
        <v>38</v>
      </c>
      <c r="AB17">
        <f>TINV(0.3173,AB5)</f>
        <v>1.1416549872215624</v>
      </c>
      <c r="AE17" t="s">
        <v>38</v>
      </c>
      <c r="AF17">
        <f>TINV(0.3173,AF5)</f>
        <v>1.1416549872215624</v>
      </c>
    </row>
    <row r="18" spans="7:32" x14ac:dyDescent="0.25">
      <c r="G18" t="s">
        <v>39</v>
      </c>
      <c r="H18">
        <f>H17*G3</f>
        <v>4.314974733831111E-2</v>
      </c>
      <c r="K18" t="s">
        <v>39</v>
      </c>
      <c r="L18">
        <f>L17*K3</f>
        <v>6.3770966036029886E-2</v>
      </c>
      <c r="O18" t="s">
        <v>39</v>
      </c>
      <c r="P18">
        <f>P17*O3</f>
        <v>5.2824719500366712E-2</v>
      </c>
      <c r="S18" t="s">
        <v>39</v>
      </c>
      <c r="T18">
        <f>T17*S3</f>
        <v>4.9336182427359425E-2</v>
      </c>
      <c r="W18" t="s">
        <v>39</v>
      </c>
      <c r="X18">
        <f>X17*W3</f>
        <v>4.7853816350822392E-2</v>
      </c>
      <c r="AA18" t="s">
        <v>39</v>
      </c>
      <c r="AB18">
        <f>AB17*AA3</f>
        <v>2.0937264767818459E-2</v>
      </c>
      <c r="AE18" t="s">
        <v>39</v>
      </c>
      <c r="AF18">
        <f>AF17*AE3</f>
        <v>5.5543110217100691E-2</v>
      </c>
    </row>
    <row r="19" spans="7:32" x14ac:dyDescent="0.25">
      <c r="G19" t="s">
        <v>40</v>
      </c>
      <c r="H19">
        <f>G2+H18</f>
        <v>1.2438401724910382</v>
      </c>
      <c r="K19" t="s">
        <v>40</v>
      </c>
      <c r="L19">
        <f>K2+L18</f>
        <v>1.2518097428444475</v>
      </c>
      <c r="O19" t="s">
        <v>40</v>
      </c>
      <c r="P19">
        <f>O2+P18</f>
        <v>1.2504144416082674</v>
      </c>
      <c r="S19" t="s">
        <v>40</v>
      </c>
      <c r="T19">
        <f>S2+T18</f>
        <v>1.2566105279572632</v>
      </c>
      <c r="W19" t="s">
        <v>40</v>
      </c>
      <c r="X19">
        <f>W2+X18</f>
        <v>1.2503963192688221</v>
      </c>
      <c r="AA19" t="s">
        <v>40</v>
      </c>
      <c r="AB19">
        <f>AA2+AB18</f>
        <v>1.2562449449885675</v>
      </c>
      <c r="AE19" t="s">
        <v>40</v>
      </c>
      <c r="AF19">
        <f>AE2+AF18</f>
        <v>1.2553037466880834</v>
      </c>
    </row>
    <row r="20" spans="7:32" x14ac:dyDescent="0.25">
      <c r="G20" t="s">
        <v>41</v>
      </c>
      <c r="H20">
        <f>G2-H18</f>
        <v>1.1575406778144159</v>
      </c>
      <c r="K20" t="s">
        <v>41</v>
      </c>
      <c r="L20">
        <f>K2-L18</f>
        <v>1.1242678107723876</v>
      </c>
      <c r="O20" t="s">
        <v>41</v>
      </c>
      <c r="P20">
        <f>O2-P18</f>
        <v>1.1447650026075338</v>
      </c>
      <c r="S20" t="s">
        <v>41</v>
      </c>
      <c r="T20">
        <f>S2-T18</f>
        <v>1.1579381631025443</v>
      </c>
      <c r="W20" t="s">
        <v>41</v>
      </c>
      <c r="X20">
        <f>W2-X18</f>
        <v>1.1546886865671773</v>
      </c>
      <c r="AA20" t="s">
        <v>41</v>
      </c>
      <c r="AB20">
        <f>AA2-AB18</f>
        <v>1.2143704154529305</v>
      </c>
      <c r="AE20" t="s">
        <v>41</v>
      </c>
      <c r="AF20">
        <f>AE2-AF18</f>
        <v>1.1442175262538821</v>
      </c>
    </row>
    <row r="21" spans="7:32" x14ac:dyDescent="0.25">
      <c r="G21" t="s">
        <v>32</v>
      </c>
      <c r="H21" s="30">
        <f>LN(G2)</f>
        <v>0.18289674563507169</v>
      </c>
      <c r="K21" t="s">
        <v>32</v>
      </c>
      <c r="L21" s="30">
        <f>LN(K2)</f>
        <v>0.1723038608188924</v>
      </c>
      <c r="O21" t="s">
        <v>32</v>
      </c>
      <c r="P21" s="30">
        <f>LN(O2)</f>
        <v>0.18031097201222404</v>
      </c>
      <c r="S21" t="s">
        <v>32</v>
      </c>
      <c r="T21" s="30">
        <f>LN(S2)</f>
        <v>0.18836521167288495</v>
      </c>
      <c r="W21" t="s">
        <v>32</v>
      </c>
      <c r="X21" s="30">
        <f>LN(W2)</f>
        <v>0.18443806783509709</v>
      </c>
      <c r="AA21" t="s">
        <v>32</v>
      </c>
      <c r="AB21" s="30">
        <f>LN(AA2)</f>
        <v>0.21132007283325627</v>
      </c>
      <c r="AE21" t="s">
        <v>32</v>
      </c>
      <c r="AF21" s="30">
        <f>LN(AE2)</f>
        <v>0.18212206728973218</v>
      </c>
    </row>
    <row r="22" spans="7:32" x14ac:dyDescent="0.25">
      <c r="G22" t="s">
        <v>42</v>
      </c>
      <c r="H22" s="30">
        <f>LN(H19)</f>
        <v>0.21820350735793867</v>
      </c>
      <c r="K22" t="s">
        <v>42</v>
      </c>
      <c r="L22" s="30">
        <f>LN(L19)</f>
        <v>0.22459029854611626</v>
      </c>
      <c r="O22" t="s">
        <v>42</v>
      </c>
      <c r="P22" s="30">
        <f>LN(P19)</f>
        <v>0.22347504964917869</v>
      </c>
      <c r="S22" t="s">
        <v>42</v>
      </c>
      <c r="T22" s="30">
        <f>LN(T19)</f>
        <v>0.22841803908090122</v>
      </c>
      <c r="W22" t="s">
        <v>42</v>
      </c>
      <c r="X22" s="30">
        <f>LN(X19)</f>
        <v>0.2234605564778207</v>
      </c>
      <c r="AA22" t="s">
        <v>42</v>
      </c>
      <c r="AB22" s="30">
        <f>LN(AB19)</f>
        <v>0.22812706892745549</v>
      </c>
      <c r="AE22" t="s">
        <v>42</v>
      </c>
      <c r="AF22" s="30">
        <f>LN(AF19)</f>
        <v>0.22737757253292989</v>
      </c>
    </row>
    <row r="23" spans="7:32" x14ac:dyDescent="0.25">
      <c r="G23" t="s">
        <v>43</v>
      </c>
      <c r="H23" s="30">
        <f>LN(H20)</f>
        <v>0.14629764918098739</v>
      </c>
      <c r="K23" t="s">
        <v>43</v>
      </c>
      <c r="L23" s="30">
        <f>LN(L20)</f>
        <v>0.11713198890244156</v>
      </c>
      <c r="O23" t="s">
        <v>43</v>
      </c>
      <c r="P23" s="30">
        <f>LN(P20)</f>
        <v>0.13519937804467314</v>
      </c>
      <c r="S23" t="s">
        <v>43</v>
      </c>
      <c r="T23" s="30">
        <f>LN(T20)</f>
        <v>0.14664097798625117</v>
      </c>
      <c r="W23" t="s">
        <v>43</v>
      </c>
      <c r="X23" s="30">
        <f>LN(X20)</f>
        <v>0.14383077220287838</v>
      </c>
      <c r="AA23" t="s">
        <v>43</v>
      </c>
      <c r="AB23" s="30">
        <f>LN(AB20)</f>
        <v>0.19422576591068044</v>
      </c>
      <c r="AE23" t="s">
        <v>43</v>
      </c>
      <c r="AF23" s="30">
        <f>LN(AF20)</f>
        <v>0.13472102020909474</v>
      </c>
    </row>
    <row r="24" spans="7:32" x14ac:dyDescent="0.25">
      <c r="G24" t="s">
        <v>44</v>
      </c>
      <c r="H24" s="30">
        <f>H22-H21</f>
        <v>3.5306761722866981E-2</v>
      </c>
      <c r="K24" t="s">
        <v>44</v>
      </c>
      <c r="L24" s="30">
        <f>L22-L21</f>
        <v>5.2286437727223856E-2</v>
      </c>
      <c r="O24" t="s">
        <v>44</v>
      </c>
      <c r="P24" s="30">
        <f>P22-P21</f>
        <v>4.3164077636954651E-2</v>
      </c>
      <c r="S24" t="s">
        <v>44</v>
      </c>
      <c r="T24" s="30">
        <f>T22-T21</f>
        <v>4.0052827408016273E-2</v>
      </c>
      <c r="W24" t="s">
        <v>44</v>
      </c>
      <c r="X24" s="30">
        <f>X22-X21</f>
        <v>3.9022488642723618E-2</v>
      </c>
      <c r="AA24" t="s">
        <v>44</v>
      </c>
      <c r="AB24" s="30">
        <f>AB22-AB21</f>
        <v>1.6806996094199222E-2</v>
      </c>
      <c r="AE24" t="s">
        <v>44</v>
      </c>
      <c r="AF24" s="30">
        <f>AF22-AF21</f>
        <v>4.5255505243197713E-2</v>
      </c>
    </row>
    <row r="25" spans="7:32" x14ac:dyDescent="0.25">
      <c r="G25" t="s">
        <v>45</v>
      </c>
      <c r="H25" s="30">
        <f>H21-H23</f>
        <v>3.6599096454084296E-2</v>
      </c>
      <c r="K25" t="s">
        <v>45</v>
      </c>
      <c r="L25" s="30">
        <f>L21-L23</f>
        <v>5.5171871916450843E-2</v>
      </c>
      <c r="O25" t="s">
        <v>45</v>
      </c>
      <c r="P25" s="30">
        <f>P21-P23</f>
        <v>4.5111593967550906E-2</v>
      </c>
      <c r="S25" t="s">
        <v>45</v>
      </c>
      <c r="T25" s="30">
        <f>T21-T23</f>
        <v>4.1724233686633777E-2</v>
      </c>
      <c r="W25" t="s">
        <v>45</v>
      </c>
      <c r="X25" s="30">
        <f>X21-X23</f>
        <v>4.060729563221871E-2</v>
      </c>
      <c r="AA25" t="s">
        <v>45</v>
      </c>
      <c r="AB25" s="30">
        <f>AB21-AB23</f>
        <v>1.7094306922575825E-2</v>
      </c>
      <c r="AE25" t="s">
        <v>45</v>
      </c>
      <c r="AF25" s="30">
        <f>AF21-AF23</f>
        <v>4.7401047080637443E-2</v>
      </c>
    </row>
    <row r="26" spans="7:32" x14ac:dyDescent="0.25">
      <c r="G26" t="s">
        <v>46</v>
      </c>
      <c r="H26" s="31">
        <f>AVERAGE(H24:H25)</f>
        <v>3.5952929088475638E-2</v>
      </c>
      <c r="K26" t="s">
        <v>46</v>
      </c>
      <c r="L26" s="31">
        <f>AVERAGE(L24:L25)</f>
        <v>5.3729154821837349E-2</v>
      </c>
      <c r="O26" t="s">
        <v>46</v>
      </c>
      <c r="P26" s="31">
        <f>AVERAGE(P24:P25)</f>
        <v>4.4137835802252778E-2</v>
      </c>
      <c r="S26" t="s">
        <v>46</v>
      </c>
      <c r="T26" s="31">
        <f>AVERAGE(T24:T25)</f>
        <v>4.0888530547325025E-2</v>
      </c>
      <c r="W26" t="s">
        <v>46</v>
      </c>
      <c r="X26" s="31">
        <f>AVERAGE(X24:X25)</f>
        <v>3.9814892137471164E-2</v>
      </c>
      <c r="AA26" t="s">
        <v>46</v>
      </c>
      <c r="AB26" s="31">
        <f>AVERAGE(AB24:AB25)</f>
        <v>1.6950651508387524E-2</v>
      </c>
      <c r="AE26" t="s">
        <v>46</v>
      </c>
      <c r="AF26" s="31">
        <f>AVERAGE(AF24:AF25)</f>
        <v>4.6328276161917578E-2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:B8"/>
    </sheetView>
  </sheetViews>
  <sheetFormatPr defaultColWidth="8.85546875" defaultRowHeight="15" x14ac:dyDescent="0.25"/>
  <sheetData>
    <row r="1" spans="1:2" x14ac:dyDescent="0.25">
      <c r="A1" s="22" t="s">
        <v>6</v>
      </c>
      <c r="B1" s="22" t="s">
        <v>13</v>
      </c>
    </row>
    <row r="2" spans="1:2" x14ac:dyDescent="0.25">
      <c r="A2" s="22">
        <v>1985</v>
      </c>
      <c r="B2" s="43">
        <v>1.6999999999999999E-3</v>
      </c>
    </row>
    <row r="3" spans="1:2" x14ac:dyDescent="0.25">
      <c r="A3" s="22">
        <v>1990</v>
      </c>
      <c r="B3" s="43">
        <v>4.4999999999999997E-3</v>
      </c>
    </row>
    <row r="4" spans="1:2" x14ac:dyDescent="0.25">
      <c r="A4" s="22">
        <v>1992</v>
      </c>
      <c r="B4" s="43">
        <v>1.06E-2</v>
      </c>
    </row>
    <row r="5" spans="1:2" x14ac:dyDescent="0.25">
      <c r="A5" s="22">
        <v>1995</v>
      </c>
      <c r="B5" s="43">
        <v>1.89E-2</v>
      </c>
    </row>
    <row r="6" spans="1:2" x14ac:dyDescent="0.25">
      <c r="A6" s="22">
        <v>2002</v>
      </c>
      <c r="B6" s="43">
        <v>1.2200000000000001E-2</v>
      </c>
    </row>
    <row r="7" spans="1:2" x14ac:dyDescent="0.25">
      <c r="A7" s="22">
        <v>2004</v>
      </c>
      <c r="B7" s="43">
        <v>6.6732E-2</v>
      </c>
    </row>
    <row r="8" spans="1:2" x14ac:dyDescent="0.25">
      <c r="A8" s="22">
        <v>2005</v>
      </c>
      <c r="B8" s="43">
        <v>0.17094000000000001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20" sqref="D20"/>
    </sheetView>
  </sheetViews>
  <sheetFormatPr defaultColWidth="8.85546875" defaultRowHeight="15" x14ac:dyDescent="0.25"/>
  <sheetData>
    <row r="1" spans="1:12" x14ac:dyDescent="0.25">
      <c r="A1" t="s">
        <v>24</v>
      </c>
    </row>
    <row r="7" spans="1:12" x14ac:dyDescent="0.25">
      <c r="A7" s="15" t="s">
        <v>6</v>
      </c>
      <c r="B7" s="15" t="s">
        <v>13</v>
      </c>
      <c r="G7" s="23" t="s">
        <v>14</v>
      </c>
      <c r="H7" s="23" t="s">
        <v>15</v>
      </c>
      <c r="I7" s="23" t="s">
        <v>16</v>
      </c>
      <c r="J7" s="23" t="s">
        <v>17</v>
      </c>
      <c r="K7" s="23" t="s">
        <v>18</v>
      </c>
      <c r="L7" s="23" t="s">
        <v>19</v>
      </c>
    </row>
    <row r="8" spans="1:12" x14ac:dyDescent="0.25">
      <c r="A8" s="15">
        <v>1985</v>
      </c>
      <c r="B8" s="15">
        <v>1.6999999999999999E-3</v>
      </c>
      <c r="G8">
        <v>1</v>
      </c>
      <c r="H8" s="24" t="s">
        <v>20</v>
      </c>
      <c r="I8" t="s">
        <v>21</v>
      </c>
      <c r="J8" t="s">
        <v>22</v>
      </c>
      <c r="K8" t="s">
        <v>23</v>
      </c>
    </row>
    <row r="9" spans="1:12" x14ac:dyDescent="0.25">
      <c r="A9" s="15">
        <v>1990</v>
      </c>
      <c r="B9" s="15">
        <v>4.4999999999999997E-3</v>
      </c>
    </row>
    <row r="10" spans="1:12" x14ac:dyDescent="0.25">
      <c r="A10" s="15">
        <v>1991</v>
      </c>
      <c r="B10" s="15"/>
    </row>
    <row r="11" spans="1:12" x14ac:dyDescent="0.25">
      <c r="A11" s="15">
        <v>1992</v>
      </c>
      <c r="B11" s="15">
        <v>1.06E-2</v>
      </c>
    </row>
    <row r="12" spans="1:12" x14ac:dyDescent="0.25">
      <c r="A12" s="15">
        <v>1993</v>
      </c>
      <c r="B12" s="15"/>
    </row>
    <row r="13" spans="1:12" x14ac:dyDescent="0.25">
      <c r="A13" s="15">
        <v>1994</v>
      </c>
      <c r="B13" s="15"/>
    </row>
    <row r="14" spans="1:12" x14ac:dyDescent="0.25">
      <c r="A14" s="15">
        <v>1995</v>
      </c>
      <c r="B14" s="15">
        <v>1.89E-2</v>
      </c>
    </row>
    <row r="15" spans="1:12" x14ac:dyDescent="0.25">
      <c r="A15" s="15">
        <v>1996</v>
      </c>
      <c r="B15" s="15"/>
    </row>
    <row r="16" spans="1:12" x14ac:dyDescent="0.25">
      <c r="A16" s="15">
        <v>2002</v>
      </c>
      <c r="B16" s="15">
        <v>1.2200000000000001E-2</v>
      </c>
    </row>
    <row r="17" spans="1:2" x14ac:dyDescent="0.25">
      <c r="A17" s="15">
        <v>2003</v>
      </c>
      <c r="B17" s="21"/>
    </row>
    <row r="18" spans="1:2" x14ac:dyDescent="0.25">
      <c r="A18" s="15">
        <v>2004</v>
      </c>
      <c r="B18" s="15">
        <v>6.6732E-2</v>
      </c>
    </row>
    <row r="19" spans="1:2" x14ac:dyDescent="0.25">
      <c r="A19" s="15">
        <v>2005</v>
      </c>
      <c r="B19" s="15">
        <v>0.17094000000000001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4" workbookViewId="0">
      <selection activeCell="M18" sqref="M18"/>
    </sheetView>
  </sheetViews>
  <sheetFormatPr defaultColWidth="8.85546875" defaultRowHeight="15" x14ac:dyDescent="0.25"/>
  <sheetData>
    <row r="1" spans="1:11" x14ac:dyDescent="0.25">
      <c r="J1" s="1" t="s">
        <v>0</v>
      </c>
      <c r="K1" s="2">
        <v>1960</v>
      </c>
    </row>
    <row r="2" spans="1:11" ht="30" x14ac:dyDescent="0.25">
      <c r="J2" s="3" t="s">
        <v>1</v>
      </c>
      <c r="K2" s="4">
        <f>G23+((G30-G23)/(F30-F23))*(1960-F23)</f>
        <v>0</v>
      </c>
    </row>
    <row r="3" spans="1:11" ht="24" x14ac:dyDescent="0.25">
      <c r="J3" s="5" t="s">
        <v>2</v>
      </c>
      <c r="K3" s="6">
        <v>70</v>
      </c>
    </row>
    <row r="4" spans="1:11" ht="22.5" x14ac:dyDescent="0.25">
      <c r="F4" s="35" t="s">
        <v>3</v>
      </c>
      <c r="G4" s="36"/>
      <c r="H4" s="37"/>
      <c r="I4" s="38"/>
      <c r="J4" s="7" t="s">
        <v>4</v>
      </c>
      <c r="K4" s="6">
        <v>9</v>
      </c>
    </row>
    <row r="5" spans="1:11" ht="30.75" thickBot="1" x14ac:dyDescent="0.3">
      <c r="F5" s="8"/>
      <c r="G5" s="9"/>
      <c r="H5" s="10"/>
      <c r="I5" s="10"/>
      <c r="J5" s="3" t="s">
        <v>5</v>
      </c>
      <c r="K5" s="6">
        <f>K3*(K4-1)</f>
        <v>560</v>
      </c>
    </row>
    <row r="6" spans="1:11" ht="15.75" thickTop="1" x14ac:dyDescent="0.25">
      <c r="A6" s="39" t="s">
        <v>6</v>
      </c>
      <c r="B6" s="41" t="s">
        <v>7</v>
      </c>
      <c r="C6" s="41"/>
      <c r="D6" s="41"/>
      <c r="F6" s="42" t="s">
        <v>8</v>
      </c>
      <c r="G6" s="42"/>
      <c r="H6" s="11"/>
      <c r="I6" s="11"/>
      <c r="J6" s="42" t="s">
        <v>8</v>
      </c>
      <c r="K6" s="42"/>
    </row>
    <row r="7" spans="1:11" x14ac:dyDescent="0.25">
      <c r="A7" s="40"/>
      <c r="B7" s="13" t="s">
        <v>9</v>
      </c>
      <c r="C7" s="13" t="s">
        <v>10</v>
      </c>
      <c r="D7" s="13" t="s">
        <v>11</v>
      </c>
      <c r="F7" s="14" t="s">
        <v>6</v>
      </c>
      <c r="G7" s="13" t="s">
        <v>9</v>
      </c>
      <c r="H7" s="13" t="s">
        <v>10</v>
      </c>
      <c r="I7" s="13" t="s">
        <v>11</v>
      </c>
      <c r="J7" s="14" t="s">
        <v>6</v>
      </c>
      <c r="K7" s="14" t="s">
        <v>12</v>
      </c>
    </row>
    <row r="8" spans="1:11" x14ac:dyDescent="0.25">
      <c r="A8" s="15">
        <v>1884</v>
      </c>
      <c r="B8" s="15"/>
      <c r="C8" s="15"/>
      <c r="D8" s="15"/>
      <c r="F8" s="16">
        <f>A8</f>
        <v>1884</v>
      </c>
      <c r="G8" s="16"/>
      <c r="H8" s="16"/>
      <c r="I8" s="16"/>
      <c r="J8" s="16"/>
      <c r="K8" s="17"/>
    </row>
    <row r="9" spans="1:11" x14ac:dyDescent="0.25">
      <c r="A9" s="15">
        <v>1890</v>
      </c>
      <c r="B9" s="15"/>
      <c r="C9" s="15"/>
      <c r="D9" s="15"/>
      <c r="F9" s="16">
        <f t="shared" ref="F9:G64" si="0">A9</f>
        <v>1890</v>
      </c>
      <c r="G9" s="16"/>
      <c r="H9" s="16"/>
      <c r="I9" s="16"/>
      <c r="J9" s="16"/>
      <c r="K9" s="17"/>
    </row>
    <row r="10" spans="1:11" x14ac:dyDescent="0.25">
      <c r="A10" s="15">
        <v>1901</v>
      </c>
      <c r="B10" s="15"/>
      <c r="C10" s="15"/>
      <c r="D10" s="15"/>
      <c r="F10" s="16">
        <f t="shared" si="0"/>
        <v>1901</v>
      </c>
      <c r="G10" s="16"/>
      <c r="H10" s="16"/>
      <c r="I10" s="16"/>
      <c r="J10" s="16"/>
      <c r="K10" s="17"/>
    </row>
    <row r="11" spans="1:11" x14ac:dyDescent="0.25">
      <c r="A11" s="15">
        <v>1911</v>
      </c>
      <c r="B11" s="15"/>
      <c r="C11" s="15"/>
      <c r="D11" s="15"/>
      <c r="F11" s="16">
        <f t="shared" si="0"/>
        <v>1911</v>
      </c>
      <c r="G11" s="16"/>
      <c r="H11" s="16"/>
      <c r="I11" s="16"/>
      <c r="J11" s="16"/>
      <c r="K11" s="17"/>
    </row>
    <row r="12" spans="1:11" x14ac:dyDescent="0.25">
      <c r="A12" s="15">
        <v>1914</v>
      </c>
      <c r="B12" s="15"/>
      <c r="C12" s="15"/>
      <c r="D12" s="15"/>
      <c r="F12" s="16">
        <f t="shared" si="0"/>
        <v>1914</v>
      </c>
      <c r="G12" s="16"/>
      <c r="H12" s="16"/>
      <c r="I12" s="16"/>
      <c r="J12" s="16"/>
      <c r="K12" s="17"/>
    </row>
    <row r="13" spans="1:11" x14ac:dyDescent="0.25">
      <c r="A13" s="15">
        <v>1920</v>
      </c>
      <c r="B13" s="15"/>
      <c r="C13" s="15"/>
      <c r="D13" s="15"/>
      <c r="F13" s="16">
        <f t="shared" si="0"/>
        <v>1920</v>
      </c>
      <c r="G13" s="16"/>
      <c r="H13" s="16"/>
      <c r="I13" s="16"/>
      <c r="J13" s="16"/>
      <c r="K13" s="17"/>
    </row>
    <row r="14" spans="1:11" x14ac:dyDescent="0.25">
      <c r="A14" s="15">
        <v>1935</v>
      </c>
      <c r="B14" s="15"/>
      <c r="C14" s="15"/>
      <c r="D14" s="15"/>
      <c r="F14" s="16">
        <f t="shared" si="0"/>
        <v>1935</v>
      </c>
      <c r="G14" s="16"/>
      <c r="H14" s="16"/>
      <c r="I14" s="16"/>
      <c r="J14" s="16"/>
      <c r="K14" s="17"/>
    </row>
    <row r="15" spans="1:11" x14ac:dyDescent="0.25">
      <c r="A15" s="15">
        <v>1937</v>
      </c>
      <c r="B15" s="15"/>
      <c r="C15" s="15"/>
      <c r="D15" s="15"/>
      <c r="F15" s="16">
        <f t="shared" si="0"/>
        <v>1937</v>
      </c>
      <c r="G15" s="16"/>
      <c r="H15" s="16"/>
      <c r="I15" s="16"/>
      <c r="J15" s="16"/>
      <c r="K15" s="17"/>
    </row>
    <row r="16" spans="1:11" x14ac:dyDescent="0.25">
      <c r="A16" s="15">
        <v>1940</v>
      </c>
      <c r="B16" s="15"/>
      <c r="C16" s="15"/>
      <c r="D16" s="15"/>
      <c r="F16" s="16">
        <f t="shared" si="0"/>
        <v>1940</v>
      </c>
      <c r="G16" s="16"/>
      <c r="H16" s="16"/>
      <c r="I16" s="16"/>
      <c r="J16" s="16"/>
      <c r="K16" s="17"/>
    </row>
    <row r="17" spans="1:11" x14ac:dyDescent="0.25">
      <c r="A17" s="15">
        <v>1941</v>
      </c>
      <c r="B17" s="18">
        <v>7.06E-7</v>
      </c>
      <c r="C17" s="15"/>
      <c r="D17" s="15"/>
      <c r="F17" s="16">
        <f t="shared" si="0"/>
        <v>1941</v>
      </c>
      <c r="G17" s="17">
        <f>B17</f>
        <v>7.06E-7</v>
      </c>
      <c r="H17" s="16"/>
      <c r="I17" s="16"/>
      <c r="J17" s="16"/>
      <c r="K17" s="17"/>
    </row>
    <row r="18" spans="1:11" x14ac:dyDescent="0.25">
      <c r="A18" s="15">
        <v>1942</v>
      </c>
      <c r="B18" s="15"/>
      <c r="C18" s="15"/>
      <c r="D18" s="15"/>
      <c r="F18" s="16">
        <f t="shared" si="0"/>
        <v>1942</v>
      </c>
      <c r="G18" s="17"/>
      <c r="H18" s="16"/>
      <c r="I18" s="16"/>
      <c r="J18" s="16"/>
      <c r="K18" s="17"/>
    </row>
    <row r="19" spans="1:11" x14ac:dyDescent="0.25">
      <c r="A19" s="15">
        <v>1943</v>
      </c>
      <c r="B19" s="18">
        <v>4.6799999999999999E-5</v>
      </c>
      <c r="C19" s="15"/>
      <c r="D19" s="15"/>
      <c r="F19" s="16">
        <f t="shared" si="0"/>
        <v>1943</v>
      </c>
      <c r="G19" s="17">
        <f t="shared" si="0"/>
        <v>4.6799999999999999E-5</v>
      </c>
      <c r="H19" s="16"/>
      <c r="I19" s="16"/>
      <c r="J19" s="16"/>
      <c r="K19" s="17"/>
    </row>
    <row r="20" spans="1:11" x14ac:dyDescent="0.25">
      <c r="A20" s="15">
        <v>1945</v>
      </c>
      <c r="B20" s="15"/>
      <c r="C20" s="15"/>
      <c r="D20" s="15"/>
      <c r="F20" s="16">
        <f t="shared" si="0"/>
        <v>1945</v>
      </c>
      <c r="G20" s="17"/>
      <c r="H20" s="16"/>
      <c r="I20" s="16"/>
      <c r="J20" s="16"/>
      <c r="K20" s="17"/>
    </row>
    <row r="21" spans="1:11" x14ac:dyDescent="0.25">
      <c r="A21" s="15">
        <v>1946</v>
      </c>
      <c r="B21" s="19">
        <v>1.9400000000000001E-2</v>
      </c>
      <c r="C21" s="15"/>
      <c r="D21" s="15"/>
      <c r="F21" s="16">
        <f t="shared" si="0"/>
        <v>1946</v>
      </c>
      <c r="G21" s="17">
        <f t="shared" si="0"/>
        <v>1.9400000000000001E-2</v>
      </c>
      <c r="H21" s="16"/>
      <c r="I21" s="16"/>
      <c r="J21" s="16"/>
      <c r="K21" s="17"/>
    </row>
    <row r="22" spans="1:11" x14ac:dyDescent="0.25">
      <c r="A22" s="15">
        <v>1947</v>
      </c>
      <c r="B22" s="15"/>
      <c r="C22" s="15"/>
      <c r="D22" s="15"/>
      <c r="F22" s="16">
        <f t="shared" si="0"/>
        <v>1947</v>
      </c>
      <c r="G22" s="17"/>
      <c r="H22" s="16"/>
      <c r="I22" s="16"/>
      <c r="J22" s="16"/>
      <c r="K22" s="17"/>
    </row>
    <row r="23" spans="1:11" x14ac:dyDescent="0.25">
      <c r="A23" s="15">
        <v>1950</v>
      </c>
      <c r="B23" s="18">
        <v>2.5900000000000001E-4</v>
      </c>
      <c r="C23" s="15"/>
      <c r="D23" s="15"/>
      <c r="F23" s="16">
        <f t="shared" si="0"/>
        <v>1950</v>
      </c>
      <c r="G23" s="17"/>
      <c r="H23" s="16"/>
      <c r="I23" s="16"/>
      <c r="J23" s="16"/>
      <c r="K23" s="17"/>
    </row>
    <row r="24" spans="1:11" x14ac:dyDescent="0.25">
      <c r="A24" s="15">
        <v>1952</v>
      </c>
      <c r="B24" s="15"/>
      <c r="C24" s="15"/>
      <c r="D24" s="15"/>
      <c r="F24" s="16">
        <f t="shared" si="0"/>
        <v>1952</v>
      </c>
      <c r="G24" s="17"/>
      <c r="H24" s="16"/>
      <c r="I24" s="16"/>
      <c r="J24" s="16"/>
      <c r="K24" s="17"/>
    </row>
    <row r="25" spans="1:11" x14ac:dyDescent="0.25">
      <c r="A25" s="15">
        <v>1955</v>
      </c>
      <c r="B25" s="15"/>
      <c r="C25" s="15"/>
      <c r="D25" s="15"/>
      <c r="F25" s="16">
        <f t="shared" si="0"/>
        <v>1955</v>
      </c>
      <c r="G25" s="17"/>
      <c r="H25" s="16"/>
      <c r="I25" s="16"/>
      <c r="J25" s="16"/>
      <c r="K25" s="17"/>
    </row>
    <row r="26" spans="1:11" x14ac:dyDescent="0.25">
      <c r="A26" s="15">
        <v>1956</v>
      </c>
      <c r="B26" s="18">
        <v>2.14E-3</v>
      </c>
      <c r="C26" s="15"/>
      <c r="D26" s="15"/>
      <c r="F26" s="16">
        <f t="shared" si="0"/>
        <v>1956</v>
      </c>
      <c r="G26" s="17"/>
      <c r="H26" s="16"/>
      <c r="I26" s="16"/>
      <c r="J26" s="16"/>
      <c r="K26" s="17"/>
    </row>
    <row r="27" spans="1:11" x14ac:dyDescent="0.25">
      <c r="A27" s="15">
        <v>1960</v>
      </c>
      <c r="B27" s="15"/>
      <c r="C27" s="15"/>
      <c r="D27" s="15"/>
      <c r="F27" s="16">
        <f t="shared" si="0"/>
        <v>1960</v>
      </c>
      <c r="G27" s="17"/>
      <c r="H27" s="16"/>
      <c r="I27" s="16"/>
      <c r="J27" s="16"/>
      <c r="K27" s="17"/>
    </row>
    <row r="28" spans="1:11" x14ac:dyDescent="0.25">
      <c r="A28" s="15">
        <v>1962</v>
      </c>
      <c r="B28" s="15"/>
      <c r="C28" s="18">
        <v>2.7799999999999999E-3</v>
      </c>
      <c r="D28" s="15"/>
      <c r="F28" s="16">
        <f t="shared" si="0"/>
        <v>1962</v>
      </c>
      <c r="G28" s="17"/>
      <c r="H28" s="16">
        <f t="shared" ref="H28:I64" si="1">C28</f>
        <v>2.7799999999999999E-3</v>
      </c>
      <c r="I28" s="16"/>
      <c r="J28" s="16"/>
      <c r="K28" s="17"/>
    </row>
    <row r="29" spans="1:11" x14ac:dyDescent="0.25">
      <c r="A29" s="15">
        <v>1965</v>
      </c>
      <c r="B29" s="15"/>
      <c r="C29" s="15"/>
      <c r="D29" s="15"/>
      <c r="F29" s="16">
        <f t="shared" si="0"/>
        <v>1965</v>
      </c>
      <c r="G29" s="17"/>
      <c r="H29" s="16"/>
      <c r="I29" s="16"/>
      <c r="J29" s="16"/>
      <c r="K29" s="17"/>
    </row>
    <row r="30" spans="1:11" x14ac:dyDescent="0.25">
      <c r="A30" s="15">
        <v>1968</v>
      </c>
      <c r="B30" s="15"/>
      <c r="C30" s="18">
        <v>9.7199999999999995E-3</v>
      </c>
      <c r="D30" s="15"/>
      <c r="F30" s="16">
        <f t="shared" si="0"/>
        <v>1968</v>
      </c>
      <c r="G30" s="17"/>
      <c r="H30" s="16">
        <f t="shared" si="1"/>
        <v>9.7199999999999995E-3</v>
      </c>
      <c r="I30" s="16"/>
      <c r="J30" s="16"/>
      <c r="K30" s="17"/>
    </row>
    <row r="31" spans="1:11" x14ac:dyDescent="0.25">
      <c r="A31" s="15">
        <v>1970</v>
      </c>
      <c r="B31" s="15"/>
      <c r="C31" s="15"/>
      <c r="D31" s="15"/>
      <c r="F31" s="16">
        <f t="shared" si="0"/>
        <v>1970</v>
      </c>
      <c r="G31" s="17"/>
      <c r="H31" s="16"/>
      <c r="I31" s="16"/>
      <c r="J31" s="16"/>
      <c r="K31" s="17"/>
    </row>
    <row r="32" spans="1:11" x14ac:dyDescent="0.25">
      <c r="A32" s="15">
        <v>1972</v>
      </c>
      <c r="B32" s="15"/>
      <c r="C32" s="15"/>
      <c r="D32" s="15"/>
      <c r="F32" s="16">
        <f t="shared" si="0"/>
        <v>1972</v>
      </c>
      <c r="G32" s="17"/>
      <c r="H32" s="16"/>
      <c r="I32" s="16"/>
      <c r="J32" s="16"/>
      <c r="K32" s="17"/>
    </row>
    <row r="33" spans="1:11" x14ac:dyDescent="0.25">
      <c r="A33" s="15">
        <v>1973</v>
      </c>
      <c r="B33" s="15"/>
      <c r="C33" s="15">
        <v>2.1000000000000001E-2</v>
      </c>
      <c r="D33" s="15"/>
      <c r="F33" s="16">
        <f t="shared" si="0"/>
        <v>1973</v>
      </c>
      <c r="G33" s="17"/>
      <c r="H33" s="16">
        <f t="shared" si="1"/>
        <v>2.1000000000000001E-2</v>
      </c>
      <c r="I33" s="16"/>
      <c r="J33" s="16"/>
      <c r="K33" s="17"/>
    </row>
    <row r="34" spans="1:11" x14ac:dyDescent="0.25">
      <c r="A34" s="15">
        <v>1975</v>
      </c>
      <c r="B34" s="15"/>
      <c r="C34" s="15"/>
      <c r="D34" s="15"/>
      <c r="F34" s="16">
        <f t="shared" si="0"/>
        <v>1975</v>
      </c>
      <c r="G34" s="17"/>
      <c r="H34" s="16"/>
      <c r="I34" s="16"/>
      <c r="J34" s="16"/>
      <c r="K34" s="17"/>
    </row>
    <row r="35" spans="1:11" x14ac:dyDescent="0.25">
      <c r="A35" s="15">
        <v>1977</v>
      </c>
      <c r="B35" s="15"/>
      <c r="C35" s="15">
        <v>4.2000000000000003E-2</v>
      </c>
      <c r="D35" s="15"/>
      <c r="F35" s="16">
        <f t="shared" si="0"/>
        <v>1977</v>
      </c>
      <c r="G35" s="17"/>
      <c r="H35" s="16">
        <f t="shared" si="1"/>
        <v>4.2000000000000003E-2</v>
      </c>
      <c r="I35" s="16"/>
      <c r="J35" s="16"/>
      <c r="K35" s="17"/>
    </row>
    <row r="36" spans="1:11" x14ac:dyDescent="0.25">
      <c r="A36" s="15">
        <v>1978</v>
      </c>
      <c r="B36" s="15"/>
      <c r="C36" s="15"/>
      <c r="D36" s="15"/>
      <c r="F36" s="16">
        <f t="shared" si="0"/>
        <v>1978</v>
      </c>
      <c r="G36" s="17"/>
      <c r="H36" s="16"/>
      <c r="I36" s="16"/>
      <c r="J36" s="16"/>
      <c r="K36" s="17"/>
    </row>
    <row r="37" spans="1:11" x14ac:dyDescent="0.25">
      <c r="A37" s="15">
        <v>1979</v>
      </c>
      <c r="B37" s="15"/>
      <c r="C37" s="15"/>
      <c r="D37" s="15"/>
      <c r="F37" s="16">
        <f t="shared" si="0"/>
        <v>1979</v>
      </c>
      <c r="G37" s="17"/>
      <c r="H37" s="16"/>
      <c r="I37" s="16"/>
      <c r="J37" s="16"/>
      <c r="K37" s="17"/>
    </row>
    <row r="38" spans="1:11" x14ac:dyDescent="0.25">
      <c r="A38" s="15">
        <v>1980</v>
      </c>
      <c r="B38" s="19">
        <v>2.5000000000000001E-3</v>
      </c>
      <c r="C38" s="15"/>
      <c r="D38" s="15"/>
      <c r="F38" s="16">
        <f t="shared" si="0"/>
        <v>1980</v>
      </c>
      <c r="G38" s="17"/>
      <c r="H38" s="16"/>
      <c r="I38" s="16"/>
      <c r="J38" s="16"/>
      <c r="K38" s="17"/>
    </row>
    <row r="39" spans="1:11" x14ac:dyDescent="0.25">
      <c r="A39" s="15">
        <v>1981</v>
      </c>
      <c r="B39" s="15"/>
      <c r="C39" s="15"/>
      <c r="D39" s="15"/>
      <c r="F39" s="16">
        <f t="shared" si="0"/>
        <v>1981</v>
      </c>
      <c r="G39" s="17"/>
      <c r="H39" s="16"/>
      <c r="I39" s="16"/>
      <c r="J39" s="16"/>
      <c r="K39" s="17"/>
    </row>
    <row r="40" spans="1:11" x14ac:dyDescent="0.25">
      <c r="A40" s="15">
        <v>1982</v>
      </c>
      <c r="B40" s="15"/>
      <c r="C40" s="15"/>
      <c r="D40" s="15"/>
      <c r="F40" s="16">
        <f t="shared" si="0"/>
        <v>1982</v>
      </c>
      <c r="G40" s="17"/>
      <c r="H40" s="16"/>
      <c r="I40" s="16"/>
      <c r="J40" s="16"/>
      <c r="K40" s="17"/>
    </row>
    <row r="41" spans="1:11" x14ac:dyDescent="0.25">
      <c r="A41" s="15">
        <v>1983</v>
      </c>
      <c r="B41" s="15"/>
      <c r="C41" s="15">
        <v>5.6000000000000001E-2</v>
      </c>
      <c r="D41" s="15"/>
      <c r="F41" s="16">
        <f t="shared" si="0"/>
        <v>1983</v>
      </c>
      <c r="G41" s="17"/>
      <c r="H41" s="16">
        <f t="shared" si="1"/>
        <v>5.6000000000000001E-2</v>
      </c>
      <c r="I41" s="16"/>
      <c r="J41" s="16"/>
      <c r="K41" s="17"/>
    </row>
    <row r="42" spans="1:11" x14ac:dyDescent="0.25">
      <c r="A42" s="15">
        <v>1984</v>
      </c>
      <c r="B42" s="15"/>
      <c r="C42" s="15"/>
      <c r="D42" s="15"/>
      <c r="F42" s="16">
        <f t="shared" si="0"/>
        <v>1984</v>
      </c>
      <c r="G42" s="17"/>
      <c r="H42" s="16"/>
      <c r="I42" s="16"/>
      <c r="J42" s="16"/>
      <c r="K42" s="17"/>
    </row>
    <row r="43" spans="1:11" x14ac:dyDescent="0.25">
      <c r="A43" s="15">
        <v>1985</v>
      </c>
      <c r="B43" s="15"/>
      <c r="C43" s="15">
        <v>9.7000000000000003E-2</v>
      </c>
      <c r="D43" s="15">
        <v>1.6999999999999999E-3</v>
      </c>
      <c r="F43" s="16">
        <f t="shared" si="0"/>
        <v>1985</v>
      </c>
      <c r="G43" s="17"/>
      <c r="H43" s="16">
        <f t="shared" si="1"/>
        <v>9.7000000000000003E-2</v>
      </c>
      <c r="I43" s="16">
        <f t="shared" si="1"/>
        <v>1.6999999999999999E-3</v>
      </c>
      <c r="J43" s="16"/>
      <c r="K43" s="17"/>
    </row>
    <row r="44" spans="1:11" x14ac:dyDescent="0.25">
      <c r="A44" s="15">
        <v>1986</v>
      </c>
      <c r="B44" s="19">
        <v>0.19400000000000001</v>
      </c>
      <c r="C44" s="15"/>
      <c r="D44" s="15"/>
      <c r="F44" s="16">
        <f t="shared" si="0"/>
        <v>1986</v>
      </c>
      <c r="G44" s="17">
        <f t="shared" si="0"/>
        <v>0.19400000000000001</v>
      </c>
      <c r="H44" s="16"/>
      <c r="I44" s="16"/>
      <c r="J44" s="16"/>
      <c r="K44" s="17"/>
    </row>
    <row r="45" spans="1:11" x14ac:dyDescent="0.25">
      <c r="A45" s="15">
        <v>1987</v>
      </c>
      <c r="B45" s="15"/>
      <c r="C45" s="15"/>
      <c r="D45" s="15"/>
      <c r="F45" s="16">
        <f t="shared" si="0"/>
        <v>1987</v>
      </c>
      <c r="G45" s="17"/>
      <c r="H45" s="16"/>
      <c r="I45" s="16"/>
      <c r="J45" s="16"/>
      <c r="K45" s="17"/>
    </row>
    <row r="46" spans="1:11" x14ac:dyDescent="0.25">
      <c r="A46" s="15">
        <v>1988</v>
      </c>
      <c r="B46" s="15"/>
      <c r="C46" s="15"/>
      <c r="D46" s="15"/>
      <c r="F46" s="16">
        <f t="shared" si="0"/>
        <v>1988</v>
      </c>
      <c r="G46" s="17"/>
      <c r="H46" s="16"/>
      <c r="I46" s="16"/>
      <c r="J46" s="16"/>
      <c r="K46" s="17"/>
    </row>
    <row r="47" spans="1:11" x14ac:dyDescent="0.25">
      <c r="A47" s="15">
        <v>1989</v>
      </c>
      <c r="B47" s="15"/>
      <c r="C47" s="15"/>
      <c r="D47" s="15"/>
      <c r="F47" s="16">
        <f t="shared" si="0"/>
        <v>1989</v>
      </c>
      <c r="G47" s="17"/>
      <c r="H47" s="16"/>
      <c r="I47" s="16"/>
      <c r="J47" s="16"/>
      <c r="K47" s="17"/>
    </row>
    <row r="48" spans="1:11" x14ac:dyDescent="0.25">
      <c r="A48" s="15">
        <v>1990</v>
      </c>
      <c r="B48" s="19">
        <v>2.7799999999999998E-2</v>
      </c>
      <c r="C48" s="15">
        <v>0.19400000000000001</v>
      </c>
      <c r="D48" s="15">
        <v>4.4999999999999997E-3</v>
      </c>
      <c r="F48" s="16">
        <f t="shared" si="0"/>
        <v>1990</v>
      </c>
      <c r="G48" s="17"/>
      <c r="H48" s="16">
        <f t="shared" si="1"/>
        <v>0.19400000000000001</v>
      </c>
      <c r="I48" s="16">
        <f t="shared" si="1"/>
        <v>4.4999999999999997E-3</v>
      </c>
      <c r="J48" s="16"/>
      <c r="K48" s="17"/>
    </row>
    <row r="49" spans="1:11" x14ac:dyDescent="0.25">
      <c r="A49" s="15">
        <v>1991</v>
      </c>
      <c r="B49" s="19">
        <v>0.25</v>
      </c>
      <c r="C49" s="15"/>
      <c r="D49" s="15"/>
      <c r="F49" s="16">
        <f t="shared" si="0"/>
        <v>1991</v>
      </c>
      <c r="G49" s="17">
        <f t="shared" si="0"/>
        <v>0.25</v>
      </c>
      <c r="H49" s="16"/>
      <c r="I49" s="16"/>
      <c r="J49" s="16"/>
      <c r="K49" s="17"/>
    </row>
    <row r="50" spans="1:11" x14ac:dyDescent="0.25">
      <c r="A50" s="15">
        <v>1992</v>
      </c>
      <c r="B50" s="20"/>
      <c r="C50" s="15">
        <v>0.41699999999999998</v>
      </c>
      <c r="D50" s="15">
        <v>1.06E-2</v>
      </c>
      <c r="F50" s="16">
        <f t="shared" si="0"/>
        <v>1992</v>
      </c>
      <c r="G50" s="17"/>
      <c r="H50" s="16">
        <f t="shared" si="1"/>
        <v>0.41699999999999998</v>
      </c>
      <c r="I50" s="16">
        <f t="shared" si="1"/>
        <v>1.06E-2</v>
      </c>
      <c r="J50" s="16"/>
      <c r="K50" s="17"/>
    </row>
    <row r="51" spans="1:11" x14ac:dyDescent="0.25">
      <c r="A51" s="15">
        <v>1993</v>
      </c>
      <c r="B51" s="15"/>
      <c r="C51" s="15"/>
      <c r="D51" s="15"/>
      <c r="F51" s="16">
        <f t="shared" si="0"/>
        <v>1993</v>
      </c>
      <c r="G51" s="17"/>
      <c r="H51" s="16"/>
      <c r="I51" s="16"/>
      <c r="J51" s="16"/>
      <c r="K51" s="17"/>
    </row>
    <row r="52" spans="1:11" x14ac:dyDescent="0.25">
      <c r="A52" s="15">
        <v>1994</v>
      </c>
      <c r="B52" s="15"/>
      <c r="C52" s="15"/>
      <c r="D52" s="15"/>
      <c r="F52" s="16">
        <f t="shared" si="0"/>
        <v>1994</v>
      </c>
      <c r="G52" s="17"/>
      <c r="H52" s="16"/>
      <c r="I52" s="16"/>
      <c r="J52" s="16"/>
      <c r="K52" s="17"/>
    </row>
    <row r="53" spans="1:11" x14ac:dyDescent="0.25">
      <c r="A53" s="15">
        <v>1995</v>
      </c>
      <c r="B53" s="19">
        <v>0.27800000000000002</v>
      </c>
      <c r="C53" s="15">
        <v>0.69399999999999995</v>
      </c>
      <c r="D53" s="15">
        <v>1.89E-2</v>
      </c>
      <c r="F53" s="16">
        <f t="shared" si="0"/>
        <v>1995</v>
      </c>
      <c r="G53" s="17">
        <f t="shared" si="0"/>
        <v>0.27800000000000002</v>
      </c>
      <c r="H53" s="16">
        <f t="shared" si="1"/>
        <v>0.69399999999999995</v>
      </c>
      <c r="I53" s="16">
        <f t="shared" si="1"/>
        <v>1.89E-2</v>
      </c>
      <c r="J53" s="16"/>
      <c r="K53" s="17"/>
    </row>
    <row r="54" spans="1:11" x14ac:dyDescent="0.25">
      <c r="A54" s="15">
        <v>1996</v>
      </c>
      <c r="B54" s="15"/>
      <c r="C54" s="15"/>
      <c r="D54" s="15"/>
      <c r="F54" s="16">
        <f t="shared" si="0"/>
        <v>1996</v>
      </c>
      <c r="G54" s="17"/>
      <c r="H54" s="16"/>
      <c r="I54" s="16"/>
      <c r="J54" s="16"/>
      <c r="K54" s="17"/>
    </row>
    <row r="55" spans="1:11" x14ac:dyDescent="0.25">
      <c r="A55" s="15">
        <v>1997</v>
      </c>
      <c r="B55" s="15"/>
      <c r="C55" s="15"/>
      <c r="D55" s="15"/>
      <c r="F55" s="16">
        <f t="shared" si="0"/>
        <v>1997</v>
      </c>
      <c r="G55" s="17"/>
      <c r="H55" s="16"/>
      <c r="I55" s="16"/>
      <c r="J55" s="16"/>
      <c r="K55" s="17"/>
    </row>
    <row r="56" spans="1:11" x14ac:dyDescent="0.25">
      <c r="A56" s="15">
        <v>1998</v>
      </c>
      <c r="B56" s="19">
        <v>0.111</v>
      </c>
      <c r="C56" s="15"/>
      <c r="D56" s="15"/>
      <c r="F56" s="16">
        <f t="shared" si="0"/>
        <v>1998</v>
      </c>
      <c r="G56" s="17"/>
      <c r="H56" s="16"/>
      <c r="I56" s="16"/>
      <c r="J56" s="16"/>
      <c r="K56" s="17"/>
    </row>
    <row r="57" spans="1:11" x14ac:dyDescent="0.25">
      <c r="A57" s="15">
        <v>1999</v>
      </c>
      <c r="B57" s="19">
        <v>0.222</v>
      </c>
      <c r="C57" s="15"/>
      <c r="D57" s="15"/>
      <c r="F57" s="16">
        <f t="shared" si="0"/>
        <v>1999</v>
      </c>
      <c r="G57" s="17"/>
      <c r="H57" s="16"/>
      <c r="I57" s="16"/>
      <c r="J57" s="16"/>
      <c r="K57" s="17"/>
    </row>
    <row r="58" spans="1:11" x14ac:dyDescent="0.25">
      <c r="A58" s="15">
        <v>1999</v>
      </c>
      <c r="B58" s="19">
        <v>0.36099999999999999</v>
      </c>
      <c r="C58" s="15"/>
      <c r="D58" s="15"/>
      <c r="F58" s="16">
        <f t="shared" si="0"/>
        <v>1999</v>
      </c>
      <c r="G58" s="17">
        <f t="shared" si="0"/>
        <v>0.36099999999999999</v>
      </c>
      <c r="H58" s="16"/>
      <c r="I58" s="16"/>
      <c r="J58" s="16"/>
      <c r="K58" s="17"/>
    </row>
    <row r="59" spans="1:11" x14ac:dyDescent="0.25">
      <c r="A59" s="15">
        <v>2000</v>
      </c>
      <c r="B59" s="19">
        <v>0.30599999999999999</v>
      </c>
      <c r="C59" s="15"/>
      <c r="D59" s="15"/>
      <c r="F59" s="16">
        <f t="shared" si="0"/>
        <v>2000</v>
      </c>
      <c r="G59" s="17"/>
      <c r="H59" s="16"/>
      <c r="I59" s="16"/>
      <c r="J59" s="16"/>
      <c r="K59" s="17"/>
    </row>
    <row r="60" spans="1:11" x14ac:dyDescent="0.25">
      <c r="A60" s="15">
        <v>2001</v>
      </c>
      <c r="B60" s="21"/>
      <c r="C60" s="15"/>
      <c r="D60" s="15"/>
      <c r="F60" s="16">
        <f t="shared" si="0"/>
        <v>2001</v>
      </c>
      <c r="G60" s="17"/>
      <c r="H60" s="16"/>
      <c r="I60" s="16"/>
      <c r="J60" s="16"/>
      <c r="K60" s="17"/>
    </row>
    <row r="61" spans="1:11" x14ac:dyDescent="0.25">
      <c r="A61" s="15">
        <v>2002</v>
      </c>
      <c r="B61" s="21"/>
      <c r="C61" s="15">
        <v>0.41699999999999998</v>
      </c>
      <c r="D61" s="15">
        <v>1.2200000000000001E-2</v>
      </c>
      <c r="F61" s="16">
        <f t="shared" si="0"/>
        <v>2002</v>
      </c>
      <c r="G61" s="17"/>
      <c r="H61" s="16"/>
      <c r="I61" s="16"/>
      <c r="J61" s="16"/>
      <c r="K61" s="17"/>
    </row>
    <row r="62" spans="1:11" x14ac:dyDescent="0.25">
      <c r="A62" s="15">
        <v>2003</v>
      </c>
      <c r="B62" s="21"/>
      <c r="C62" s="21"/>
      <c r="D62" s="21"/>
      <c r="F62" s="16">
        <f t="shared" si="0"/>
        <v>2003</v>
      </c>
      <c r="G62" s="17"/>
      <c r="H62" s="16"/>
      <c r="I62" s="16"/>
      <c r="J62" s="16"/>
      <c r="K62" s="17"/>
    </row>
    <row r="63" spans="1:11" x14ac:dyDescent="0.25">
      <c r="A63" s="15">
        <v>2004</v>
      </c>
      <c r="B63" s="21"/>
      <c r="C63" s="15">
        <v>1.208</v>
      </c>
      <c r="D63" s="15">
        <v>6.6732E-2</v>
      </c>
      <c r="F63" s="16">
        <f t="shared" si="0"/>
        <v>2004</v>
      </c>
      <c r="G63" s="17"/>
      <c r="H63" s="16">
        <f t="shared" si="1"/>
        <v>1.208</v>
      </c>
      <c r="I63" s="16">
        <f t="shared" si="1"/>
        <v>6.6732E-2</v>
      </c>
      <c r="J63" s="16"/>
      <c r="K63" s="17"/>
    </row>
    <row r="64" spans="1:11" x14ac:dyDescent="0.25">
      <c r="A64" s="15">
        <v>2005</v>
      </c>
      <c r="B64" s="21"/>
      <c r="C64" s="15">
        <v>2.66</v>
      </c>
      <c r="D64" s="15">
        <v>0.17094000000000001</v>
      </c>
      <c r="F64" s="16">
        <f t="shared" si="0"/>
        <v>2005</v>
      </c>
      <c r="G64" s="17"/>
      <c r="H64" s="16">
        <f t="shared" si="1"/>
        <v>2.66</v>
      </c>
      <c r="I64" s="16">
        <f t="shared" si="1"/>
        <v>0.17094000000000001</v>
      </c>
      <c r="J64" s="16"/>
      <c r="K64" s="17"/>
    </row>
  </sheetData>
  <mergeCells count="5">
    <mergeCell ref="F4:I4"/>
    <mergeCell ref="A6:A7"/>
    <mergeCell ref="B6:D6"/>
    <mergeCell ref="F6:G6"/>
    <mergeCell ref="J6:K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cap_wh_lit_kg_$_orig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2013-11-05T02:09:36Z</dcterms:created>
  <dcterms:modified xsi:type="dcterms:W3CDTF">2014-01-05T23:57:33Z</dcterms:modified>
</cp:coreProperties>
</file>