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840" yWindow="945" windowWidth="20730" windowHeight="11760" activeTab="6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" sheetId="2" r:id="rId7"/>
    <sheet name="cap_wh_lit_kg_$_orig" sheetId="1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5" l="1"/>
  <c r="E9" i="5"/>
  <c r="E11" i="5"/>
  <c r="E13" i="9"/>
  <c r="B9" i="5"/>
  <c r="E12" i="9"/>
  <c r="B10" i="5"/>
  <c r="E11" i="9"/>
  <c r="B8" i="5"/>
  <c r="E10" i="9"/>
  <c r="B7" i="5"/>
  <c r="E9" i="9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E5" i="9"/>
  <c r="H17" i="5"/>
  <c r="H18" i="5"/>
  <c r="H19" i="5"/>
  <c r="H22" i="5"/>
  <c r="H21" i="5"/>
  <c r="H24" i="5"/>
  <c r="H20" i="5"/>
  <c r="H23" i="5"/>
  <c r="H25" i="5"/>
  <c r="H26" i="5"/>
  <c r="E6" i="9"/>
  <c r="E7" i="9"/>
  <c r="G1" i="5"/>
  <c r="E2" i="9"/>
  <c r="E8" i="9"/>
  <c r="G4" i="5"/>
  <c r="H1" i="5"/>
  <c r="E4" i="9"/>
  <c r="B12" i="5"/>
  <c r="E3" i="9"/>
  <c r="E14" i="7"/>
  <c r="E13" i="7"/>
  <c r="E15" i="7"/>
  <c r="D13" i="9"/>
  <c r="B13" i="7"/>
  <c r="D12" i="9"/>
  <c r="B14" i="7"/>
  <c r="D11" i="9"/>
  <c r="B12" i="7"/>
  <c r="D10" i="9"/>
  <c r="B11" i="7"/>
  <c r="D9" i="9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D5" i="9"/>
  <c r="H17" i="7"/>
  <c r="H18" i="7"/>
  <c r="H19" i="7"/>
  <c r="H22" i="7"/>
  <c r="H21" i="7"/>
  <c r="H24" i="7"/>
  <c r="H20" i="7"/>
  <c r="H23" i="7"/>
  <c r="H25" i="7"/>
  <c r="H26" i="7"/>
  <c r="D6" i="9"/>
  <c r="D7" i="9"/>
  <c r="G1" i="7"/>
  <c r="D2" i="9"/>
  <c r="D8" i="9"/>
  <c r="G4" i="7"/>
  <c r="H1" i="7"/>
  <c r="D4" i="9"/>
  <c r="B16" i="7"/>
  <c r="D3" i="9"/>
  <c r="E12" i="6"/>
  <c r="E11" i="6"/>
  <c r="E13" i="6"/>
  <c r="C13" i="9"/>
  <c r="B11" i="6"/>
  <c r="C12" i="9"/>
  <c r="B12" i="6"/>
  <c r="C11" i="9"/>
  <c r="B10" i="6"/>
  <c r="C10" i="9"/>
  <c r="B9" i="6"/>
  <c r="C9" i="9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C5" i="9"/>
  <c r="H17" i="6"/>
  <c r="H18" i="6"/>
  <c r="H19" i="6"/>
  <c r="H22" i="6"/>
  <c r="H21" i="6"/>
  <c r="H24" i="6"/>
  <c r="H20" i="6"/>
  <c r="H23" i="6"/>
  <c r="H25" i="6"/>
  <c r="H26" i="6"/>
  <c r="C6" i="9"/>
  <c r="C7" i="9"/>
  <c r="G1" i="6"/>
  <c r="C2" i="9"/>
  <c r="C8" i="9"/>
  <c r="G4" i="6"/>
  <c r="H1" i="6"/>
  <c r="C4" i="9"/>
  <c r="B14" i="6"/>
  <c r="C3" i="9"/>
  <c r="E19" i="8"/>
  <c r="E18" i="8"/>
  <c r="E20" i="8"/>
  <c r="B13" i="9"/>
  <c r="B18" i="8"/>
  <c r="B12" i="9"/>
  <c r="B19" i="8"/>
  <c r="B11" i="9"/>
  <c r="B17" i="8"/>
  <c r="B10" i="9"/>
  <c r="B16" i="8"/>
  <c r="B9" i="9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B5" i="9"/>
  <c r="H17" i="8"/>
  <c r="H18" i="8"/>
  <c r="H19" i="8"/>
  <c r="H22" i="8"/>
  <c r="H21" i="8"/>
  <c r="H24" i="8"/>
  <c r="H20" i="8"/>
  <c r="H23" i="8"/>
  <c r="H25" i="8"/>
  <c r="H26" i="8"/>
  <c r="B6" i="9"/>
  <c r="B7" i="9"/>
  <c r="G1" i="8"/>
  <c r="B2" i="9"/>
  <c r="B8" i="9"/>
  <c r="G4" i="8"/>
  <c r="H1" i="8"/>
  <c r="B4" i="9"/>
  <c r="B21" i="8"/>
  <c r="B3" i="9"/>
  <c r="F19" i="8"/>
  <c r="F18" i="8"/>
  <c r="F20" i="8"/>
  <c r="F17" i="8"/>
  <c r="F16" i="8"/>
  <c r="E17" i="8"/>
  <c r="E16" i="8"/>
  <c r="D19" i="8"/>
  <c r="D18" i="8"/>
  <c r="D20" i="8"/>
  <c r="D17" i="8"/>
  <c r="D16" i="8"/>
  <c r="C19" i="8"/>
  <c r="C18" i="8"/>
  <c r="C20" i="8"/>
  <c r="C17" i="8"/>
  <c r="C16" i="8"/>
  <c r="B20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2" i="8" a="1"/>
  <c r="BK4" i="8"/>
  <c r="BL1" i="8"/>
  <c r="BK2" i="8"/>
  <c r="BK1" i="8"/>
  <c r="BL2" i="8"/>
  <c r="BK3" i="8"/>
  <c r="BL3" i="8"/>
  <c r="BL4" i="8"/>
  <c r="BK5" i="8"/>
  <c r="BL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14" i="7"/>
  <c r="F13" i="7"/>
  <c r="F15" i="7"/>
  <c r="F12" i="7"/>
  <c r="F11" i="7"/>
  <c r="E12" i="7"/>
  <c r="E11" i="7"/>
  <c r="D14" i="7"/>
  <c r="D13" i="7"/>
  <c r="D15" i="7"/>
  <c r="D12" i="7"/>
  <c r="D11" i="7"/>
  <c r="C14" i="7"/>
  <c r="C13" i="7"/>
  <c r="C15" i="7"/>
  <c r="C12" i="7"/>
  <c r="C11" i="7"/>
  <c r="B15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2" i="7" a="1"/>
  <c r="AQ4" i="7"/>
  <c r="AR1" i="7"/>
  <c r="AQ2" i="7"/>
  <c r="AQ1" i="7"/>
  <c r="AR2" i="7"/>
  <c r="AQ3" i="7"/>
  <c r="AR3" i="7"/>
  <c r="AR4" i="7"/>
  <c r="AQ5" i="7"/>
  <c r="AR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2" i="6"/>
  <c r="F11" i="6"/>
  <c r="F13" i="6"/>
  <c r="F10" i="6"/>
  <c r="F9" i="6"/>
  <c r="E10" i="6"/>
  <c r="E9" i="6"/>
  <c r="D12" i="6"/>
  <c r="D11" i="6"/>
  <c r="D13" i="6"/>
  <c r="D10" i="6"/>
  <c r="D9" i="6"/>
  <c r="C12" i="6"/>
  <c r="C11" i="6"/>
  <c r="C13" i="6"/>
  <c r="C10" i="6"/>
  <c r="C9" i="6"/>
  <c r="B13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2" i="6" a="1"/>
  <c r="AI4" i="6"/>
  <c r="AJ1" i="6"/>
  <c r="AI2" i="6"/>
  <c r="AI1" i="6"/>
  <c r="AJ2" i="6"/>
  <c r="AI3" i="6"/>
  <c r="AJ3" i="6"/>
  <c r="AJ4" i="6"/>
  <c r="AI5" i="6"/>
  <c r="AJ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0" i="5"/>
  <c r="F9" i="5"/>
  <c r="F11" i="5"/>
  <c r="F8" i="5"/>
  <c r="F7" i="5"/>
  <c r="E8" i="5"/>
  <c r="E7" i="5"/>
  <c r="D10" i="5"/>
  <c r="D9" i="5"/>
  <c r="D11" i="5"/>
  <c r="D8" i="5"/>
  <c r="D7" i="5"/>
  <c r="C10" i="5"/>
  <c r="C9" i="5"/>
  <c r="C11" i="5"/>
  <c r="C8" i="5"/>
  <c r="C7" i="5"/>
  <c r="B11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2" i="5" a="1"/>
  <c r="AA4" i="5"/>
  <c r="AB1" i="5"/>
  <c r="AA2" i="5"/>
  <c r="AA1" i="5"/>
  <c r="AB2" i="5"/>
  <c r="AA3" i="5"/>
  <c r="AB3" i="5"/>
  <c r="AB4" i="5"/>
  <c r="AA5" i="5"/>
  <c r="AB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I64" i="1"/>
  <c r="H64" i="1"/>
  <c r="F64" i="1"/>
  <c r="I63" i="1"/>
  <c r="H63" i="1"/>
  <c r="F63" i="1"/>
  <c r="F62" i="1"/>
  <c r="F61" i="1"/>
  <c r="F60" i="1"/>
  <c r="F59" i="1"/>
  <c r="G58" i="1"/>
  <c r="F58" i="1"/>
  <c r="F57" i="1"/>
  <c r="F56" i="1"/>
  <c r="F55" i="1"/>
  <c r="F54" i="1"/>
  <c r="I53" i="1"/>
  <c r="H53" i="1"/>
  <c r="G53" i="1"/>
  <c r="F53" i="1"/>
  <c r="F52" i="1"/>
  <c r="F51" i="1"/>
  <c r="I50" i="1"/>
  <c r="H50" i="1"/>
  <c r="F50" i="1"/>
  <c r="G49" i="1"/>
  <c r="F49" i="1"/>
  <c r="I48" i="1"/>
  <c r="H48" i="1"/>
  <c r="F48" i="1"/>
  <c r="F47" i="1"/>
  <c r="F46" i="1"/>
  <c r="F45" i="1"/>
  <c r="G44" i="1"/>
  <c r="F44" i="1"/>
  <c r="I43" i="1"/>
  <c r="H43" i="1"/>
  <c r="F43" i="1"/>
  <c r="F42" i="1"/>
  <c r="H41" i="1"/>
  <c r="F41" i="1"/>
  <c r="F40" i="1"/>
  <c r="F39" i="1"/>
  <c r="F38" i="1"/>
  <c r="F37" i="1"/>
  <c r="F36" i="1"/>
  <c r="H35" i="1"/>
  <c r="F35" i="1"/>
  <c r="F34" i="1"/>
  <c r="H33" i="1"/>
  <c r="F33" i="1"/>
  <c r="F32" i="1"/>
  <c r="F31" i="1"/>
  <c r="H30" i="1"/>
  <c r="F30" i="1"/>
  <c r="F29" i="1"/>
  <c r="H28" i="1"/>
  <c r="F28" i="1"/>
  <c r="F27" i="1"/>
  <c r="F26" i="1"/>
  <c r="F25" i="1"/>
  <c r="F24" i="1"/>
  <c r="F23" i="1"/>
  <c r="F22" i="1"/>
  <c r="G21" i="1"/>
  <c r="F21" i="1"/>
  <c r="F20" i="1"/>
  <c r="G19" i="1"/>
  <c r="F19" i="1"/>
  <c r="F18" i="1"/>
  <c r="G17" i="1"/>
  <c r="F17" i="1"/>
  <c r="F16" i="1"/>
  <c r="F15" i="1"/>
  <c r="F14" i="1"/>
  <c r="F13" i="1"/>
  <c r="F12" i="1"/>
  <c r="F11" i="1"/>
  <c r="F10" i="1"/>
  <c r="F9" i="1"/>
  <c r="F8" i="1"/>
  <c r="K5" i="1"/>
  <c r="K2" i="1"/>
</calcChain>
</file>

<file path=xl/sharedStrings.xml><?xml version="1.0" encoding="utf-8"?>
<sst xmlns="http://schemas.openxmlformats.org/spreadsheetml/2006/main" count="866" uniqueCount="69">
  <si>
    <t>Ref year</t>
  </si>
  <si>
    <t>Ref val, mbits/cc</t>
  </si>
  <si>
    <t>separation unit (yrs)</t>
  </si>
  <si>
    <t>non-dominated points</t>
  </si>
  <si>
    <t>Graph serial # (n)</t>
  </si>
  <si>
    <t>years offset</t>
  </si>
  <si>
    <t>Year</t>
  </si>
  <si>
    <t>Capacitor</t>
  </si>
  <si>
    <t>combined</t>
  </si>
  <si>
    <t>Wh/Liter</t>
  </si>
  <si>
    <t>Wh/kg</t>
  </si>
  <si>
    <t>**Wh/$</t>
  </si>
  <si>
    <t>wh/$</t>
  </si>
  <si>
    <t>Capacitor kw.hr/lit</t>
  </si>
  <si>
    <t>Yr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</si>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</sst>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22">
    <xf numFmtId="0" fontId="0" fillId="0" borderId="0"/>
    <xf numFmtId="9" fontId="12" fillId="0" borderId="0" applyFont="0" applyFill="0" applyBorder="0" applyAlignment="0" applyProtection="0"/>
    <xf numFmtId="0" fontId="13" fillId="4" borderId="7" applyNumberFormat="0" applyAlignment="0" applyProtection="0"/>
    <xf numFmtId="0" fontId="14" fillId="5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/>
    </xf>
    <xf numFmtId="11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13" fillId="4" borderId="7" xfId="2"/>
    <xf numFmtId="0" fontId="14" fillId="5" borderId="8" xfId="3"/>
    <xf numFmtId="164" fontId="13" fillId="4" borderId="7" xfId="2" applyNumberFormat="1"/>
    <xf numFmtId="2" fontId="14" fillId="5" borderId="8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1" fontId="0" fillId="0" borderId="0" xfId="0" applyNumberFormat="1"/>
  </cellXfs>
  <cellStyles count="32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sourcedata!$A$8:$A$28</c:f>
              <c:numCache>
                <c:formatCode>General</c:formatCode>
                <c:ptCount val="21"/>
                <c:pt idx="0">
                  <c:v>1941</c:v>
                </c:pt>
                <c:pt idx="1">
                  <c:v>1942</c:v>
                </c:pt>
                <c:pt idx="2">
                  <c:v>1943</c:v>
                </c:pt>
                <c:pt idx="3">
                  <c:v>1945</c:v>
                </c:pt>
                <c:pt idx="4">
                  <c:v>1946</c:v>
                </c:pt>
                <c:pt idx="5">
                  <c:v>1947</c:v>
                </c:pt>
                <c:pt idx="6">
                  <c:v>1950</c:v>
                </c:pt>
                <c:pt idx="7">
                  <c:v>1952</c:v>
                </c:pt>
                <c:pt idx="8">
                  <c:v>1955</c:v>
                </c:pt>
                <c:pt idx="9">
                  <c:v>1956</c:v>
                </c:pt>
                <c:pt idx="10">
                  <c:v>1980</c:v>
                </c:pt>
                <c:pt idx="11">
                  <c:v>1986</c:v>
                </c:pt>
                <c:pt idx="12">
                  <c:v>1990</c:v>
                </c:pt>
                <c:pt idx="13">
                  <c:v>1991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1999</c:v>
                </c:pt>
                <c:pt idx="20">
                  <c:v>2000</c:v>
                </c:pt>
              </c:numCache>
            </c:numRef>
          </c:xVal>
          <c:yVal>
            <c:numRef>
              <c:f>sourcedata!$B$8:$B$28</c:f>
              <c:numCache>
                <c:formatCode>General</c:formatCode>
                <c:ptCount val="21"/>
                <c:pt idx="0" formatCode="0.00E+00">
                  <c:v>7.06E-7</c:v>
                </c:pt>
                <c:pt idx="2" formatCode="0.00E+00">
                  <c:v>4.6799999999999999E-5</c:v>
                </c:pt>
                <c:pt idx="4" formatCode="0.00E+00">
                  <c:v>1.9400000000000001E-2</c:v>
                </c:pt>
                <c:pt idx="6" formatCode="0.00E+00">
                  <c:v>2.5900000000000001E-4</c:v>
                </c:pt>
                <c:pt idx="9" formatCode="0.00E+00">
                  <c:v>2.14E-3</c:v>
                </c:pt>
                <c:pt idx="10" formatCode="0.00E+00">
                  <c:v>2.5000000000000001E-3</c:v>
                </c:pt>
                <c:pt idx="11" formatCode="0.00E+00">
                  <c:v>0.19400000000000001</c:v>
                </c:pt>
                <c:pt idx="12" formatCode="0.00E+00">
                  <c:v>2.7799999999999998E-2</c:v>
                </c:pt>
                <c:pt idx="13" formatCode="0.00E+00">
                  <c:v>0.25</c:v>
                </c:pt>
                <c:pt idx="14" formatCode="0.00E+00">
                  <c:v>0.27800000000000002</c:v>
                </c:pt>
                <c:pt idx="17" formatCode="0.00E+00">
                  <c:v>0.111</c:v>
                </c:pt>
                <c:pt idx="18" formatCode="0.00E+00">
                  <c:v>0.222</c:v>
                </c:pt>
                <c:pt idx="19" formatCode="0.00E+00">
                  <c:v>0.36099999999999999</c:v>
                </c:pt>
                <c:pt idx="20" formatCode="0.00E+00">
                  <c:v>0.30599999999999999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7440"/>
        <c:axId val="179128192"/>
      </c:scatterChart>
      <c:valAx>
        <c:axId val="17911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128192"/>
        <c:crosses val="autoZero"/>
        <c:crossBetween val="midCat"/>
      </c:valAx>
      <c:valAx>
        <c:axId val="179128192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79117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12</xdr:row>
      <xdr:rowOff>90487</xdr:rowOff>
    </xdr:from>
    <xdr:to>
      <xdr:col>13</xdr:col>
      <xdr:colOff>466725</xdr:colOff>
      <xdr:row>26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57</v>
      </c>
      <c r="B2" s="31">
        <f>PRMallall!G1</f>
        <v>0.14449798190335156</v>
      </c>
      <c r="C2" s="31">
        <f>PRMallND!G1</f>
        <v>0.16546564557971993</v>
      </c>
      <c r="D2" s="31">
        <f>PRM70all!G1</f>
        <v>0.17880093424221533</v>
      </c>
      <c r="E2" s="31">
        <f>PRM70ND!G1</f>
        <v>0.23240891553030457</v>
      </c>
    </row>
    <row r="3" spans="1:5" x14ac:dyDescent="0.25">
      <c r="A3" t="s">
        <v>52</v>
      </c>
      <c r="B3">
        <f>PRMallall!B21</f>
        <v>14</v>
      </c>
      <c r="C3">
        <f>PRMallND!B14</f>
        <v>7</v>
      </c>
      <c r="D3">
        <f>PRM70all!B16</f>
        <v>9</v>
      </c>
      <c r="E3">
        <f>PRM70ND!B12</f>
        <v>5</v>
      </c>
    </row>
    <row r="4" spans="1:5" x14ac:dyDescent="0.25">
      <c r="A4" t="s">
        <v>26</v>
      </c>
      <c r="B4" s="30">
        <f>PRMallall!H1</f>
        <v>0.72880909487424372</v>
      </c>
      <c r="C4" s="30">
        <f>PRMallND!H1</f>
        <v>0.71885045204922959</v>
      </c>
      <c r="D4" s="30">
        <f>PRM70all!H1</f>
        <v>0.57933075831267966</v>
      </c>
      <c r="E4" s="30">
        <f>PRM70ND!H1</f>
        <v>0.68484930269723843</v>
      </c>
    </row>
    <row r="5" spans="1:5" x14ac:dyDescent="0.25">
      <c r="A5" t="s">
        <v>58</v>
      </c>
      <c r="B5" s="31">
        <f>PRMallall!H16</f>
        <v>4.917733703061495E-2</v>
      </c>
      <c r="C5" s="31">
        <f>PRMallND!H16</f>
        <v>0.10425724941285555</v>
      </c>
      <c r="D5" s="31">
        <f>PRM70all!H16</f>
        <v>0.11750637527099392</v>
      </c>
      <c r="E5" s="31">
        <f>PRM70ND!H16</f>
        <v>0.24326652458504805</v>
      </c>
    </row>
    <row r="6" spans="1:5" x14ac:dyDescent="0.25">
      <c r="A6" t="s">
        <v>59</v>
      </c>
      <c r="B6" s="31">
        <f>PRMallall!H26</f>
        <v>2.2982668768102898E-2</v>
      </c>
      <c r="C6" s="31">
        <f>PRMallND!H26</f>
        <v>4.3583079949833882E-2</v>
      </c>
      <c r="D6" s="31">
        <f>PRM70all!H26</f>
        <v>5.1900981317811859E-2</v>
      </c>
      <c r="E6" s="31">
        <f>PRM70ND!H26</f>
        <v>8.6569581018376029E-2</v>
      </c>
    </row>
    <row r="7" spans="1:5" x14ac:dyDescent="0.25">
      <c r="A7" t="s">
        <v>60</v>
      </c>
      <c r="B7" s="31">
        <f>SUM(B5:B6)/3</f>
        <v>2.4053335266239279E-2</v>
      </c>
      <c r="C7" s="31">
        <f>SUM(C5:C6)/3</f>
        <v>4.9280109787563142E-2</v>
      </c>
      <c r="D7" s="31">
        <f>SUM(D5:D6)/3</f>
        <v>5.6469118862935264E-2</v>
      </c>
      <c r="E7" s="31">
        <f>SUM(E5:E6)/3</f>
        <v>0.10994536853447469</v>
      </c>
    </row>
    <row r="8" spans="1:5" x14ac:dyDescent="0.25">
      <c r="A8" t="s">
        <v>61</v>
      </c>
      <c r="B8" s="32">
        <f>B7/B2</f>
        <v>0.16646139239735205</v>
      </c>
      <c r="C8" s="32">
        <f>C7/C2</f>
        <v>0.29782683659140835</v>
      </c>
      <c r="D8" s="32">
        <f>D7/D2</f>
        <v>0.31582116224537471</v>
      </c>
      <c r="E8" s="32">
        <f>E7/E2</f>
        <v>0.4730686354419934</v>
      </c>
    </row>
    <row r="9" spans="1:5" x14ac:dyDescent="0.25">
      <c r="A9" t="s">
        <v>62</v>
      </c>
      <c r="B9" s="31">
        <f>PRMallall!B16</f>
        <v>0.14434242315702656</v>
      </c>
      <c r="C9" s="31">
        <f>PRMallND!B9</f>
        <v>0.16488768081576302</v>
      </c>
      <c r="D9" s="31">
        <f>PRM70all!B11</f>
        <v>0.17334206446742179</v>
      </c>
      <c r="E9" s="31">
        <f>PRM70ND!B7</f>
        <v>0.21762877854822768</v>
      </c>
    </row>
    <row r="10" spans="1:5" x14ac:dyDescent="0.25">
      <c r="A10" t="s">
        <v>63</v>
      </c>
      <c r="B10" s="31">
        <f>PRMallall!B17</f>
        <v>1.1129231364608633E-2</v>
      </c>
      <c r="C10" s="31">
        <f>PRMallND!B10</f>
        <v>2.6627320870463933E-2</v>
      </c>
      <c r="D10" s="31">
        <f>PRM70all!B12</f>
        <v>4.3523806090053775E-2</v>
      </c>
      <c r="E10" s="31">
        <f>PRM70ND!B8</f>
        <v>0.10049562349920678</v>
      </c>
    </row>
    <row r="11" spans="1:5" x14ac:dyDescent="0.25">
      <c r="A11" t="s">
        <v>65</v>
      </c>
      <c r="B11" s="31">
        <f>PRMallall!B19</f>
        <v>0.1705228970828625</v>
      </c>
      <c r="C11" s="31">
        <f>PRMallND!B12</f>
        <v>0.20824605282543793</v>
      </c>
      <c r="D11" s="31">
        <f>PRM70all!B14</f>
        <v>0.22398898811440973</v>
      </c>
      <c r="E11" s="31">
        <f>PRM70ND!B10</f>
        <v>0.3023149871135023</v>
      </c>
    </row>
    <row r="12" spans="1:5" x14ac:dyDescent="0.25">
      <c r="A12" t="s">
        <v>64</v>
      </c>
      <c r="B12" s="31">
        <f>PRMallall!B18</f>
        <v>0.11492901931698857</v>
      </c>
      <c r="C12" s="31">
        <f>PRMallND!B11</f>
        <v>0.11718458871164893</v>
      </c>
      <c r="D12" s="31">
        <f>PRM70all!B13</f>
        <v>6.4840810569137652E-2</v>
      </c>
      <c r="E12" s="31">
        <f>PRM70ND!B9</f>
        <v>4.579014086736425E-2</v>
      </c>
    </row>
    <row r="13" spans="1:5" x14ac:dyDescent="0.25">
      <c r="A13" t="s">
        <v>66</v>
      </c>
      <c r="B13">
        <f>PRMallall!E20</f>
        <v>59</v>
      </c>
      <c r="C13">
        <f>PRMallND!E13</f>
        <v>58</v>
      </c>
      <c r="D13">
        <f>PRM70all!E15</f>
        <v>20</v>
      </c>
      <c r="E13">
        <f>PRM70ND!E11</f>
        <v>19</v>
      </c>
    </row>
    <row r="14" spans="1:5" x14ac:dyDescent="0.25">
      <c r="A14" t="s">
        <v>67</v>
      </c>
    </row>
    <row r="15" spans="1:5" x14ac:dyDescent="0.25">
      <c r="A15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1" sqref="F1"/>
    </sheetView>
  </sheetViews>
  <sheetFormatPr defaultColWidth="11.42578125" defaultRowHeight="15" x14ac:dyDescent="0.25"/>
  <sheetData>
    <row r="1" spans="1:28" ht="17.25" thickTop="1" thickBot="1" x14ac:dyDescent="0.3">
      <c r="B1" s="21" t="s">
        <v>25</v>
      </c>
      <c r="C1" s="21" t="s">
        <v>26</v>
      </c>
      <c r="D1" s="21" t="s">
        <v>27</v>
      </c>
      <c r="E1" s="21" t="s">
        <v>14</v>
      </c>
      <c r="F1" s="21" t="s">
        <v>9</v>
      </c>
      <c r="G1" s="23">
        <f>LN(G2)</f>
        <v>0.23240891553030457</v>
      </c>
      <c r="H1" s="24">
        <f>G4</f>
        <v>0.68484930269723843</v>
      </c>
      <c r="I1" t="s">
        <v>14</v>
      </c>
      <c r="J1" t="s">
        <v>9</v>
      </c>
      <c r="K1" s="25">
        <f>LN(K2)</f>
        <v>4.579014086736425E-2</v>
      </c>
      <c r="L1" s="26">
        <f>K4</f>
        <v>0.97979630504507875</v>
      </c>
      <c r="M1" t="s">
        <v>14</v>
      </c>
      <c r="N1" t="s">
        <v>9</v>
      </c>
      <c r="O1" s="25">
        <f>LN(O2)</f>
        <v>0.27424033569300088</v>
      </c>
      <c r="P1" s="26">
        <f>O4</f>
        <v>0.88362726229975463</v>
      </c>
      <c r="Q1" t="s">
        <v>14</v>
      </c>
      <c r="R1" t="s">
        <v>9</v>
      </c>
      <c r="S1" s="25">
        <f>LN(S2)</f>
        <v>0.22929579837141559</v>
      </c>
      <c r="T1" s="26">
        <f>S4</f>
        <v>0.70267998045699132</v>
      </c>
      <c r="U1" t="s">
        <v>14</v>
      </c>
      <c r="V1" t="s">
        <v>9</v>
      </c>
      <c r="W1" s="25">
        <f>LN(W2)</f>
        <v>0.23650263069585536</v>
      </c>
      <c r="X1" s="26">
        <f>W4</f>
        <v>0.6631146964506176</v>
      </c>
      <c r="Y1" t="s">
        <v>14</v>
      </c>
      <c r="Z1" t="s">
        <v>9</v>
      </c>
      <c r="AA1" s="25">
        <f>LN(AA2)</f>
        <v>0.3023149871135023</v>
      </c>
      <c r="AB1" s="26">
        <f>AA4</f>
        <v>0.73646932359951411</v>
      </c>
    </row>
    <row r="2" spans="1:28" ht="15.75" thickTop="1" x14ac:dyDescent="0.25">
      <c r="B2">
        <v>4.579014086736425E-2</v>
      </c>
      <c r="C2" s="27">
        <v>0.97979630504507875</v>
      </c>
      <c r="D2">
        <v>96.99179355372469</v>
      </c>
      <c r="E2">
        <v>1980</v>
      </c>
      <c r="F2">
        <v>2.5000000000000001E-3</v>
      </c>
      <c r="G2">
        <f t="array" ref="G2:H6">LOGEST(F2:F6,E2:E6,TRUE, TRUE)</f>
        <v>1.2616355257225138</v>
      </c>
      <c r="H2">
        <v>1.3752445826179287E-202</v>
      </c>
      <c r="I2">
        <v>1986</v>
      </c>
      <c r="J2">
        <v>0.19400000000000001</v>
      </c>
      <c r="K2">
        <f t="array" ref="K2:L6">LOGEST(J2:J5,I2:I5,TRUE, TRUE)</f>
        <v>1.0468546958846623</v>
      </c>
      <c r="L2">
        <v>6.2113909574479817E-41</v>
      </c>
      <c r="M2">
        <v>1980</v>
      </c>
      <c r="N2">
        <v>2.5000000000000001E-3</v>
      </c>
      <c r="O2">
        <f t="array" ref="O2:P6">LOGEST(N2:N5,M2:M5,TRUE, TRUE)</f>
        <v>1.3155309332869312</v>
      </c>
      <c r="P2">
        <v>6.1569170806538253E-239</v>
      </c>
      <c r="Q2">
        <v>1980</v>
      </c>
      <c r="R2">
        <v>2.5000000000000001E-3</v>
      </c>
      <c r="S2">
        <f t="array" ref="S2:T6">LOGEST(R2:R5,Q2:Q5,TRUE, TRUE)</f>
        <v>1.2577140137493394</v>
      </c>
      <c r="T2">
        <v>5.6733884612285921E-200</v>
      </c>
      <c r="U2">
        <v>1980</v>
      </c>
      <c r="V2">
        <v>2.5000000000000001E-3</v>
      </c>
      <c r="W2">
        <f t="array" ref="W2:X6">LOGEST(V2:V5,U2:U5,TRUE, TRUE)</f>
        <v>1.2668108882099036</v>
      </c>
      <c r="X2">
        <v>4.1357279772446879E-206</v>
      </c>
      <c r="Y2">
        <v>1980</v>
      </c>
      <c r="Z2">
        <v>2.5000000000000001E-3</v>
      </c>
      <c r="AA2">
        <f t="array" ref="AA2:AB6">LOGEST(Z2:Z5,Y2:Y5,TRUE, TRUE)</f>
        <v>1.3529873331716178</v>
      </c>
      <c r="AB2">
        <v>7.4130171370760913E-263</v>
      </c>
    </row>
    <row r="3" spans="1:28" x14ac:dyDescent="0.25">
      <c r="B3">
        <v>0.27424033569300088</v>
      </c>
      <c r="C3" s="27">
        <v>0.88362726229975463</v>
      </c>
      <c r="D3">
        <v>15.186155791501866</v>
      </c>
      <c r="E3">
        <v>1986</v>
      </c>
      <c r="F3">
        <v>0.19400000000000001</v>
      </c>
      <c r="G3">
        <v>9.1023553077751923E-2</v>
      </c>
      <c r="H3">
        <v>181.15609432793502</v>
      </c>
      <c r="I3">
        <v>1991</v>
      </c>
      <c r="J3">
        <v>0.25</v>
      </c>
      <c r="K3">
        <v>4.6494810761725739E-3</v>
      </c>
      <c r="L3">
        <v>9.265280465022153</v>
      </c>
      <c r="M3">
        <v>1991</v>
      </c>
      <c r="N3">
        <v>0.25</v>
      </c>
      <c r="O3">
        <v>7.0373217298520044E-2</v>
      </c>
      <c r="P3">
        <v>140.13155578677467</v>
      </c>
      <c r="Q3">
        <v>1986</v>
      </c>
      <c r="R3">
        <v>0.19400000000000001</v>
      </c>
      <c r="S3">
        <v>0.10546646386497603</v>
      </c>
      <c r="T3">
        <v>209.87973378683904</v>
      </c>
      <c r="U3">
        <v>1986</v>
      </c>
      <c r="V3">
        <v>0.19400000000000001</v>
      </c>
      <c r="W3">
        <v>0.1191976475104638</v>
      </c>
      <c r="X3">
        <v>237.08557415828889</v>
      </c>
      <c r="Y3">
        <v>1986</v>
      </c>
      <c r="Z3">
        <v>0.19400000000000001</v>
      </c>
      <c r="AA3">
        <v>0.12787420223274029</v>
      </c>
      <c r="AB3">
        <v>254.21492712453883</v>
      </c>
    </row>
    <row r="4" spans="1:28" ht="15.75" thickBot="1" x14ac:dyDescent="0.3">
      <c r="B4">
        <v>0.22929579837141559</v>
      </c>
      <c r="C4" s="27">
        <v>0.70267998045699132</v>
      </c>
      <c r="D4">
        <v>4.7267586053373405</v>
      </c>
      <c r="E4">
        <v>1991</v>
      </c>
      <c r="F4">
        <v>0.25</v>
      </c>
      <c r="G4">
        <v>0.68484930269723843</v>
      </c>
      <c r="H4">
        <v>1.3586618385305986</v>
      </c>
      <c r="I4">
        <v>1995</v>
      </c>
      <c r="J4">
        <v>0.27800000000000002</v>
      </c>
      <c r="K4">
        <v>0.97979630504507875</v>
      </c>
      <c r="L4">
        <v>4.47776650715003E-2</v>
      </c>
      <c r="M4">
        <v>1995</v>
      </c>
      <c r="N4">
        <v>0.27800000000000002</v>
      </c>
      <c r="O4">
        <v>0.88362726229975463</v>
      </c>
      <c r="P4">
        <v>0.9970918888816882</v>
      </c>
      <c r="Q4">
        <v>1995</v>
      </c>
      <c r="R4">
        <v>0.27800000000000002</v>
      </c>
      <c r="S4">
        <v>0.70267998045699132</v>
      </c>
      <c r="T4">
        <v>1.5714149197587726</v>
      </c>
      <c r="U4">
        <v>1991</v>
      </c>
      <c r="V4">
        <v>0.25</v>
      </c>
      <c r="W4">
        <v>0.6631146964506176</v>
      </c>
      <c r="X4">
        <v>1.6602311162526688</v>
      </c>
      <c r="Y4">
        <v>1991</v>
      </c>
      <c r="Z4">
        <v>0.25</v>
      </c>
      <c r="AA4">
        <v>0.73646932359951411</v>
      </c>
      <c r="AB4">
        <v>1.4353843600858722</v>
      </c>
    </row>
    <row r="5" spans="1:28" ht="17.25" thickTop="1" thickBot="1" x14ac:dyDescent="0.3">
      <c r="B5">
        <v>0.23650263069585536</v>
      </c>
      <c r="C5" s="27">
        <v>0.6631146964506176</v>
      </c>
      <c r="D5">
        <v>3.9367386434737415</v>
      </c>
      <c r="E5">
        <v>1995</v>
      </c>
      <c r="F5">
        <v>0.27800000000000002</v>
      </c>
      <c r="G5">
        <v>6.5192554726221497</v>
      </c>
      <c r="H5">
        <v>3</v>
      </c>
      <c r="I5">
        <v>1999</v>
      </c>
      <c r="J5">
        <v>0.36099999999999999</v>
      </c>
      <c r="K5" s="24">
        <v>96.99179355372469</v>
      </c>
      <c r="L5">
        <v>2</v>
      </c>
      <c r="M5">
        <v>1999</v>
      </c>
      <c r="N5">
        <v>0.36099999999999999</v>
      </c>
      <c r="O5" s="24">
        <v>15.186155791501866</v>
      </c>
      <c r="P5">
        <v>2</v>
      </c>
      <c r="Q5">
        <v>1999</v>
      </c>
      <c r="R5">
        <v>0.36099999999999999</v>
      </c>
      <c r="S5" s="24">
        <v>4.7267586053373405</v>
      </c>
      <c r="T5">
        <v>2</v>
      </c>
      <c r="U5">
        <v>1999</v>
      </c>
      <c r="V5">
        <v>0.36099999999999999</v>
      </c>
      <c r="W5" s="24">
        <v>3.9367386434737415</v>
      </c>
      <c r="X5">
        <v>2</v>
      </c>
      <c r="Y5">
        <v>1995</v>
      </c>
      <c r="Z5">
        <v>0.27800000000000002</v>
      </c>
      <c r="AA5" s="24">
        <v>5.5892492946840564</v>
      </c>
      <c r="AB5">
        <v>2</v>
      </c>
    </row>
    <row r="6" spans="1:28" ht="15.75" thickTop="1" x14ac:dyDescent="0.25">
      <c r="B6">
        <v>0.3023149871135023</v>
      </c>
      <c r="C6" s="27">
        <v>0.73646932359951411</v>
      </c>
      <c r="D6">
        <v>5.5892492946840564</v>
      </c>
      <c r="E6">
        <v>1999</v>
      </c>
      <c r="F6">
        <v>0.36099999999999999</v>
      </c>
      <c r="G6">
        <v>12.03429781520421</v>
      </c>
      <c r="H6">
        <v>5.5378859744380389</v>
      </c>
      <c r="K6">
        <v>0.19447235681057226</v>
      </c>
      <c r="L6">
        <v>4.0100785785109156E-3</v>
      </c>
      <c r="O6">
        <v>15.097958165492706</v>
      </c>
      <c r="P6">
        <v>1.9883844697473056</v>
      </c>
      <c r="S6">
        <v>11.671997019474233</v>
      </c>
      <c r="T6">
        <v>4.9386897000809391</v>
      </c>
      <c r="W6">
        <v>10.851097899255656</v>
      </c>
      <c r="X6">
        <v>5.5127347187471649</v>
      </c>
      <c r="AA6">
        <v>11.515688280613077</v>
      </c>
      <c r="AB6">
        <v>4.1206565223582583</v>
      </c>
    </row>
    <row r="7" spans="1:28" x14ac:dyDescent="0.25">
      <c r="A7" t="s">
        <v>47</v>
      </c>
      <c r="B7" s="21">
        <f>AVERAGE(B2:B6)</f>
        <v>0.21762877854822768</v>
      </c>
      <c r="C7" s="21">
        <f>AVERAGE(C2:C6)</f>
        <v>0.79313751357039131</v>
      </c>
      <c r="D7" s="21">
        <f>AVERAGE(D2:D6)</f>
        <v>25.286139177744339</v>
      </c>
      <c r="E7" s="21">
        <f>AVERAGE(E2:E6)</f>
        <v>1990.2</v>
      </c>
      <c r="F7" s="21">
        <f>AVERAGE(F2:F6)</f>
        <v>0.21710000000000002</v>
      </c>
      <c r="G7" t="s">
        <v>28</v>
      </c>
      <c r="H7">
        <f>TINV(0.0455,H5)</f>
        <v>3.3068299207201113</v>
      </c>
      <c r="K7" t="s">
        <v>28</v>
      </c>
      <c r="L7">
        <f>TINV(0.0455,L5)</f>
        <v>4.5265507600819905</v>
      </c>
      <c r="O7" t="s">
        <v>28</v>
      </c>
      <c r="P7">
        <f>TINV(0.0455,P5)</f>
        <v>4.5265507600819905</v>
      </c>
      <c r="S7" t="s">
        <v>28</v>
      </c>
      <c r="T7">
        <f>TINV(0.0455,T5)</f>
        <v>4.5265507600819905</v>
      </c>
      <c r="W7" t="s">
        <v>28</v>
      </c>
      <c r="X7">
        <f>TINV(0.0455,X5)</f>
        <v>4.5265507600819905</v>
      </c>
    </row>
    <row r="8" spans="1:28" x14ac:dyDescent="0.25">
      <c r="A8" t="s">
        <v>48</v>
      </c>
      <c r="B8" s="21">
        <f>STDEV(B2:B6)</f>
        <v>0.10049562349920678</v>
      </c>
      <c r="C8" s="21">
        <f>STDEV(C2:C6)</f>
        <v>0.13353808546927065</v>
      </c>
      <c r="D8" s="21">
        <f>STDEV(D2:D6)</f>
        <v>40.342790674571297</v>
      </c>
      <c r="E8" s="21">
        <f>STDEV(E2:E6)</f>
        <v>7.463243262818116</v>
      </c>
      <c r="F8" s="21">
        <f>STDEV(F2:F6)</f>
        <v>0.13424343559370044</v>
      </c>
      <c r="G8" t="s">
        <v>29</v>
      </c>
      <c r="H8">
        <f>H7*G3</f>
        <v>0.30099940880776521</v>
      </c>
      <c r="K8" t="s">
        <v>29</v>
      </c>
      <c r="L8">
        <f>L7*K3</f>
        <v>2.1046112099335795E-2</v>
      </c>
      <c r="O8" t="s">
        <v>29</v>
      </c>
      <c r="P8">
        <f>P7*O3</f>
        <v>0.31854794025203098</v>
      </c>
      <c r="S8" t="s">
        <v>29</v>
      </c>
      <c r="T8">
        <f>T7*S3</f>
        <v>0.47739930217116705</v>
      </c>
      <c r="W8" t="s">
        <v>29</v>
      </c>
      <c r="X8">
        <f>X7*W3</f>
        <v>0.53955420193847514</v>
      </c>
    </row>
    <row r="9" spans="1:28" x14ac:dyDescent="0.25">
      <c r="A9" t="s">
        <v>49</v>
      </c>
      <c r="B9" s="21">
        <f>MIN(B2:B6)</f>
        <v>4.579014086736425E-2</v>
      </c>
      <c r="C9" s="21">
        <f>MIN(C2:C6)</f>
        <v>0.6631146964506176</v>
      </c>
      <c r="D9" s="21">
        <f>MIN(D2:D6)</f>
        <v>3.9367386434737415</v>
      </c>
      <c r="E9" s="21">
        <f>MIN(E2:E6)</f>
        <v>1980</v>
      </c>
      <c r="F9" s="21">
        <f>MIN(F2:F6)</f>
        <v>2.5000000000000001E-3</v>
      </c>
      <c r="G9" t="s">
        <v>30</v>
      </c>
      <c r="H9">
        <f>G2+H8</f>
        <v>1.562634934530279</v>
      </c>
      <c r="K9" t="s">
        <v>30</v>
      </c>
      <c r="L9">
        <f>K2+L8</f>
        <v>1.067900807983998</v>
      </c>
      <c r="O9" t="s">
        <v>30</v>
      </c>
      <c r="P9">
        <f>O2+P8</f>
        <v>1.6340788735389622</v>
      </c>
      <c r="S9" t="s">
        <v>30</v>
      </c>
      <c r="T9">
        <f>S2+T8</f>
        <v>1.7351133159205065</v>
      </c>
      <c r="W9" t="s">
        <v>30</v>
      </c>
      <c r="X9">
        <f>W2+X8</f>
        <v>1.8063650901483788</v>
      </c>
    </row>
    <row r="10" spans="1:28" x14ac:dyDescent="0.25">
      <c r="A10" t="s">
        <v>50</v>
      </c>
      <c r="B10" s="21">
        <f>MAX(B2:B6)</f>
        <v>0.3023149871135023</v>
      </c>
      <c r="C10" s="21">
        <f>MAX(C2:C6)</f>
        <v>0.97979630504507875</v>
      </c>
      <c r="D10" s="21">
        <f>MAX(D2:D6)</f>
        <v>96.99179355372469</v>
      </c>
      <c r="E10" s="21">
        <f>MAX(E2:E6)</f>
        <v>1999</v>
      </c>
      <c r="F10" s="21">
        <f>MAX(F2:F6)</f>
        <v>0.36099999999999999</v>
      </c>
      <c r="G10" t="s">
        <v>31</v>
      </c>
      <c r="H10">
        <f>G2-H8</f>
        <v>0.96063611691474859</v>
      </c>
      <c r="K10" t="s">
        <v>31</v>
      </c>
      <c r="L10">
        <f>K2-L8</f>
        <v>1.0258085837853266</v>
      </c>
      <c r="O10" t="s">
        <v>31</v>
      </c>
      <c r="P10">
        <f>O2-P8</f>
        <v>0.99698299303490012</v>
      </c>
      <c r="S10" t="s">
        <v>31</v>
      </c>
      <c r="T10">
        <f>S2-T8</f>
        <v>0.78031471157817234</v>
      </c>
      <c r="W10" t="s">
        <v>31</v>
      </c>
      <c r="X10">
        <f>W2-X8</f>
        <v>0.72725668627142848</v>
      </c>
    </row>
    <row r="11" spans="1:28" x14ac:dyDescent="0.25">
      <c r="A11" t="s">
        <v>51</v>
      </c>
      <c r="B11" s="21">
        <f>ABS(B10-B9)</f>
        <v>0.25652484624613803</v>
      </c>
      <c r="C11" s="21">
        <f>ABS(C10-C9)</f>
        <v>0.31668160859446115</v>
      </c>
      <c r="D11" s="21">
        <f>ABS(D10-D9)</f>
        <v>93.055054910250945</v>
      </c>
      <c r="E11" s="21">
        <f>ABS(E10-E9)</f>
        <v>19</v>
      </c>
      <c r="F11" s="21">
        <f>ABS(F10-F9)</f>
        <v>0.35849999999999999</v>
      </c>
      <c r="G11" t="s">
        <v>32</v>
      </c>
      <c r="H11" s="28">
        <f>LN(G2)</f>
        <v>0.23240891553030457</v>
      </c>
      <c r="K11" t="s">
        <v>32</v>
      </c>
      <c r="L11" s="28">
        <f>LN(K2)</f>
        <v>4.579014086736425E-2</v>
      </c>
      <c r="O11" t="s">
        <v>32</v>
      </c>
      <c r="P11" s="28">
        <f>LN(O2)</f>
        <v>0.27424033569300088</v>
      </c>
      <c r="S11" t="s">
        <v>32</v>
      </c>
      <c r="T11" s="28">
        <f>LN(S2)</f>
        <v>0.22929579837141559</v>
      </c>
      <c r="W11" t="s">
        <v>32</v>
      </c>
      <c r="X11" s="28">
        <f>LN(W2)</f>
        <v>0.23650263069585536</v>
      </c>
    </row>
    <row r="12" spans="1:28" x14ac:dyDescent="0.25">
      <c r="A12" t="s">
        <v>52</v>
      </c>
      <c r="B12" s="21">
        <f>COUNT(B2:B6)</f>
        <v>5</v>
      </c>
      <c r="G12" t="s">
        <v>33</v>
      </c>
      <c r="H12" s="28">
        <f>LN(H9)</f>
        <v>0.4463734569991521</v>
      </c>
      <c r="K12" t="s">
        <v>33</v>
      </c>
      <c r="L12" s="28">
        <f>LN(L9)</f>
        <v>6.5694859805243852E-2</v>
      </c>
      <c r="O12" t="s">
        <v>33</v>
      </c>
      <c r="P12" s="28">
        <f>LN(P9)</f>
        <v>0.49107926549252467</v>
      </c>
      <c r="S12" t="s">
        <v>33</v>
      </c>
      <c r="T12" s="28">
        <f>LN(T9)</f>
        <v>0.5510727230358462</v>
      </c>
      <c r="W12" t="s">
        <v>33</v>
      </c>
      <c r="X12" s="28">
        <f>LN(X9)</f>
        <v>0.59131658857792324</v>
      </c>
    </row>
    <row r="13" spans="1:28" x14ac:dyDescent="0.25">
      <c r="G13" t="s">
        <v>34</v>
      </c>
      <c r="H13" s="28">
        <f>LN(H10)</f>
        <v>-4.0159592170944024E-2</v>
      </c>
      <c r="K13" t="s">
        <v>34</v>
      </c>
      <c r="L13" s="28">
        <f>LN(L10)</f>
        <v>2.5481163831690291E-2</v>
      </c>
      <c r="O13" t="s">
        <v>34</v>
      </c>
      <c r="P13" s="28">
        <f>LN(P10)</f>
        <v>-3.0215673053088712E-3</v>
      </c>
      <c r="S13" t="s">
        <v>34</v>
      </c>
      <c r="T13" s="28">
        <f>LN(T10)</f>
        <v>-0.24805796429093516</v>
      </c>
      <c r="W13" t="s">
        <v>34</v>
      </c>
      <c r="X13" s="28">
        <f>LN(X10)</f>
        <v>-0.31847578773856594</v>
      </c>
    </row>
    <row r="14" spans="1:28" x14ac:dyDescent="0.25">
      <c r="G14" t="s">
        <v>35</v>
      </c>
      <c r="H14" s="28">
        <f>H12-H11</f>
        <v>0.21396454146884752</v>
      </c>
      <c r="K14" t="s">
        <v>35</v>
      </c>
      <c r="L14" s="28">
        <f>L12-L11</f>
        <v>1.9904718937879602E-2</v>
      </c>
      <c r="O14" t="s">
        <v>35</v>
      </c>
      <c r="P14" s="28">
        <f>P12-P11</f>
        <v>0.21683892979952379</v>
      </c>
      <c r="S14" t="s">
        <v>35</v>
      </c>
      <c r="T14" s="28">
        <f>T12-T11</f>
        <v>0.32177692466443064</v>
      </c>
      <c r="W14" t="s">
        <v>35</v>
      </c>
      <c r="X14" s="28">
        <f>X12-X11</f>
        <v>0.35481395788206788</v>
      </c>
    </row>
    <row r="15" spans="1:28" x14ac:dyDescent="0.25">
      <c r="G15" t="s">
        <v>36</v>
      </c>
      <c r="H15" s="28">
        <f>H11-H13</f>
        <v>0.27256850770124857</v>
      </c>
      <c r="K15" t="s">
        <v>36</v>
      </c>
      <c r="L15" s="28">
        <f>L11-L13</f>
        <v>2.0308977035673959E-2</v>
      </c>
      <c r="O15" t="s">
        <v>36</v>
      </c>
      <c r="P15" s="28">
        <f>P11-P13</f>
        <v>0.27726190299830977</v>
      </c>
      <c r="S15" t="s">
        <v>36</v>
      </c>
      <c r="T15" s="28">
        <f>T11-T13</f>
        <v>0.47735376266235074</v>
      </c>
      <c r="W15" t="s">
        <v>36</v>
      </c>
      <c r="X15" s="28">
        <f>X11-X13</f>
        <v>0.55497841843442131</v>
      </c>
    </row>
    <row r="16" spans="1:28" x14ac:dyDescent="0.25">
      <c r="G16" t="s">
        <v>37</v>
      </c>
      <c r="H16" s="29">
        <f>AVERAGE(H14:H15)</f>
        <v>0.24326652458504805</v>
      </c>
      <c r="K16" t="s">
        <v>37</v>
      </c>
      <c r="L16" s="29">
        <f>AVERAGE(L14:L15)</f>
        <v>2.0106847986776782E-2</v>
      </c>
      <c r="O16" t="s">
        <v>37</v>
      </c>
      <c r="P16" s="29">
        <f>AVERAGE(P14:P15)</f>
        <v>0.24705041639891678</v>
      </c>
      <c r="S16" t="s">
        <v>37</v>
      </c>
      <c r="T16" s="29">
        <f>AVERAGE(T14:T15)</f>
        <v>0.39956534366339069</v>
      </c>
      <c r="W16" t="s">
        <v>37</v>
      </c>
      <c r="X16" s="29">
        <f>AVERAGE(X14:X15)</f>
        <v>0.45489618815824462</v>
      </c>
    </row>
    <row r="17" spans="7:24" x14ac:dyDescent="0.25">
      <c r="G17" t="s">
        <v>38</v>
      </c>
      <c r="H17">
        <f>TINV(0.3173,H5)</f>
        <v>1.1969125599716923</v>
      </c>
      <c r="K17" t="s">
        <v>38</v>
      </c>
      <c r="L17">
        <f>TINV(0.3173,L5)</f>
        <v>1.3213154624456929</v>
      </c>
      <c r="O17" t="s">
        <v>38</v>
      </c>
      <c r="P17">
        <f>TINV(0.3173,P5)</f>
        <v>1.3213154624456929</v>
      </c>
      <c r="S17" t="s">
        <v>38</v>
      </c>
      <c r="T17">
        <f>TINV(0.3173,T5)</f>
        <v>1.3213154624456929</v>
      </c>
      <c r="W17" t="s">
        <v>38</v>
      </c>
      <c r="X17">
        <f>TINV(0.3173,X5)</f>
        <v>1.3213154624456929</v>
      </c>
    </row>
    <row r="18" spans="7:24" x14ac:dyDescent="0.25">
      <c r="G18" t="s">
        <v>39</v>
      </c>
      <c r="H18">
        <f>H17*G3</f>
        <v>0.10894723393201126</v>
      </c>
      <c r="K18" t="s">
        <v>39</v>
      </c>
      <c r="L18">
        <f>L17*K3</f>
        <v>6.1434312382954619E-3</v>
      </c>
      <c r="O18" t="s">
        <v>39</v>
      </c>
      <c r="P18">
        <f>P17*O3</f>
        <v>9.2985220158585249E-2</v>
      </c>
      <c r="S18" t="s">
        <v>39</v>
      </c>
      <c r="T18">
        <f>T17*S3</f>
        <v>0.13935446947426275</v>
      </c>
      <c r="W18" t="s">
        <v>39</v>
      </c>
      <c r="X18">
        <f>X17*W3</f>
        <v>0.15749769474272718</v>
      </c>
    </row>
    <row r="19" spans="7:24" x14ac:dyDescent="0.25">
      <c r="G19" t="s">
        <v>40</v>
      </c>
      <c r="H19">
        <f>G2+H18</f>
        <v>1.370582759654525</v>
      </c>
      <c r="K19" t="s">
        <v>40</v>
      </c>
      <c r="L19">
        <f>K2+L18</f>
        <v>1.0529981271229578</v>
      </c>
      <c r="O19" t="s">
        <v>40</v>
      </c>
      <c r="P19">
        <f>O2+P18</f>
        <v>1.4085161534455164</v>
      </c>
      <c r="S19" t="s">
        <v>40</v>
      </c>
      <c r="T19">
        <f>S2+T18</f>
        <v>1.3970684832236022</v>
      </c>
      <c r="W19" t="s">
        <v>40</v>
      </c>
      <c r="X19">
        <f>W2+X18</f>
        <v>1.4243085829526307</v>
      </c>
    </row>
    <row r="20" spans="7:24" x14ac:dyDescent="0.25">
      <c r="G20" t="s">
        <v>41</v>
      </c>
      <c r="H20">
        <f>G2-H18</f>
        <v>1.1526882917905026</v>
      </c>
      <c r="K20" t="s">
        <v>41</v>
      </c>
      <c r="L20">
        <f>K2-L18</f>
        <v>1.0407112646463668</v>
      </c>
      <c r="O20" t="s">
        <v>41</v>
      </c>
      <c r="P20">
        <f>O2-P18</f>
        <v>1.2225457131283459</v>
      </c>
      <c r="S20" t="s">
        <v>41</v>
      </c>
      <c r="T20">
        <f>S2-T18</f>
        <v>1.1183595442750767</v>
      </c>
      <c r="W20" t="s">
        <v>41</v>
      </c>
      <c r="X20">
        <f>W2-X18</f>
        <v>1.1093131934671765</v>
      </c>
    </row>
    <row r="21" spans="7:24" x14ac:dyDescent="0.25">
      <c r="G21" t="s">
        <v>32</v>
      </c>
      <c r="H21" s="28">
        <f>LN(G2)</f>
        <v>0.23240891553030457</v>
      </c>
      <c r="K21" t="s">
        <v>32</v>
      </c>
      <c r="L21" s="28">
        <f>LN(K2)</f>
        <v>4.579014086736425E-2</v>
      </c>
      <c r="O21" t="s">
        <v>32</v>
      </c>
      <c r="P21" s="28">
        <f>LN(O2)</f>
        <v>0.27424033569300088</v>
      </c>
      <c r="S21" t="s">
        <v>32</v>
      </c>
      <c r="T21" s="28">
        <f>LN(S2)</f>
        <v>0.22929579837141559</v>
      </c>
      <c r="W21" t="s">
        <v>32</v>
      </c>
      <c r="X21" s="28">
        <f>LN(W2)</f>
        <v>0.23650263069585536</v>
      </c>
    </row>
    <row r="22" spans="7:24" x14ac:dyDescent="0.25">
      <c r="G22" t="s">
        <v>42</v>
      </c>
      <c r="H22" s="28">
        <f>LN(H19)</f>
        <v>0.31523602140560969</v>
      </c>
      <c r="K22" t="s">
        <v>42</v>
      </c>
      <c r="L22" s="28">
        <f>LN(L19)</f>
        <v>5.1641454539580384E-2</v>
      </c>
      <c r="O22" t="s">
        <v>42</v>
      </c>
      <c r="P22" s="28">
        <f>LN(P19)</f>
        <v>0.34253677681344452</v>
      </c>
      <c r="S22" t="s">
        <v>42</v>
      </c>
      <c r="T22" s="28">
        <f>LN(T19)</f>
        <v>0.33437610070795099</v>
      </c>
      <c r="W22" t="s">
        <v>42</v>
      </c>
      <c r="X22" s="28">
        <f>LN(X19)</f>
        <v>0.35368649102508187</v>
      </c>
    </row>
    <row r="23" spans="7:24" x14ac:dyDescent="0.25">
      <c r="G23" t="s">
        <v>43</v>
      </c>
      <c r="H23" s="28">
        <f>LN(H20)</f>
        <v>0.14209685936885763</v>
      </c>
      <c r="K23" t="s">
        <v>43</v>
      </c>
      <c r="L23" s="28">
        <f>LN(L20)</f>
        <v>3.9904387708378251E-2</v>
      </c>
      <c r="O23" t="s">
        <v>43</v>
      </c>
      <c r="P23" s="28">
        <f>LN(P20)</f>
        <v>0.20093533481980477</v>
      </c>
      <c r="S23" t="s">
        <v>43</v>
      </c>
      <c r="T23" s="28">
        <f>LN(T20)</f>
        <v>0.11186291898467576</v>
      </c>
      <c r="W23" t="s">
        <v>43</v>
      </c>
      <c r="X23" s="28">
        <f>LN(X20)</f>
        <v>0.10374107919862474</v>
      </c>
    </row>
    <row r="24" spans="7:24" x14ac:dyDescent="0.25">
      <c r="G24" t="s">
        <v>44</v>
      </c>
      <c r="H24" s="28">
        <f>H22-H21</f>
        <v>8.2827105875305118E-2</v>
      </c>
      <c r="K24" t="s">
        <v>44</v>
      </c>
      <c r="L24" s="28">
        <f>L22-L21</f>
        <v>5.8513136722161338E-3</v>
      </c>
      <c r="O24" t="s">
        <v>44</v>
      </c>
      <c r="P24" s="28">
        <f>P22-P21</f>
        <v>6.8296441120443641E-2</v>
      </c>
      <c r="S24" t="s">
        <v>44</v>
      </c>
      <c r="T24" s="28">
        <f>T22-T21</f>
        <v>0.1050803023365354</v>
      </c>
      <c r="W24" t="s">
        <v>44</v>
      </c>
      <c r="X24" s="28">
        <f>X22-X21</f>
        <v>0.11718386032922651</v>
      </c>
    </row>
    <row r="25" spans="7:24" x14ac:dyDescent="0.25">
      <c r="G25" t="s">
        <v>45</v>
      </c>
      <c r="H25" s="28">
        <f>H21-H23</f>
        <v>9.0312056161446941E-2</v>
      </c>
      <c r="K25" t="s">
        <v>45</v>
      </c>
      <c r="L25" s="28">
        <f>L21-L23</f>
        <v>5.8857531589859985E-3</v>
      </c>
      <c r="O25" t="s">
        <v>45</v>
      </c>
      <c r="P25" s="28">
        <f>P21-P23</f>
        <v>7.3305000873196108E-2</v>
      </c>
      <c r="S25" t="s">
        <v>45</v>
      </c>
      <c r="T25" s="28">
        <f>T21-T23</f>
        <v>0.11743287938673982</v>
      </c>
      <c r="W25" t="s">
        <v>45</v>
      </c>
      <c r="X25" s="28">
        <f>X21-X23</f>
        <v>0.13276155149723062</v>
      </c>
    </row>
    <row r="26" spans="7:24" x14ac:dyDescent="0.25">
      <c r="G26" t="s">
        <v>46</v>
      </c>
      <c r="H26" s="29">
        <f>AVERAGE(H24:H25)</f>
        <v>8.6569581018376029E-2</v>
      </c>
      <c r="K26" t="s">
        <v>46</v>
      </c>
      <c r="L26" s="29">
        <f>AVERAGE(L24:L25)</f>
        <v>5.8685334156010661E-3</v>
      </c>
      <c r="O26" t="s">
        <v>46</v>
      </c>
      <c r="P26" s="29">
        <f>AVERAGE(P24:P25)</f>
        <v>7.0800720996819874E-2</v>
      </c>
      <c r="S26" t="s">
        <v>46</v>
      </c>
      <c r="T26" s="29">
        <f>AVERAGE(T24:T25)</f>
        <v>0.11125659086163761</v>
      </c>
      <c r="W26" t="s">
        <v>46</v>
      </c>
      <c r="X26" s="29">
        <f>AVERAGE(X24:X25)</f>
        <v>0.12497270591322857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selection activeCell="F1" sqref="F1"/>
    </sheetView>
  </sheetViews>
  <sheetFormatPr defaultColWidth="11.42578125" defaultRowHeight="15" x14ac:dyDescent="0.25"/>
  <sheetData>
    <row r="1" spans="1:36" ht="17.25" thickTop="1" thickBot="1" x14ac:dyDescent="0.3">
      <c r="B1" s="21" t="s">
        <v>25</v>
      </c>
      <c r="C1" s="21" t="s">
        <v>26</v>
      </c>
      <c r="D1" s="21" t="s">
        <v>27</v>
      </c>
      <c r="E1" s="21" t="s">
        <v>14</v>
      </c>
      <c r="F1" s="21" t="s">
        <v>9</v>
      </c>
      <c r="G1" s="23">
        <f>LN(G2)</f>
        <v>0.16546564557971993</v>
      </c>
      <c r="H1" s="24">
        <f>G4</f>
        <v>0.71885045204922959</v>
      </c>
      <c r="I1" t="s">
        <v>14</v>
      </c>
      <c r="J1" t="s">
        <v>9</v>
      </c>
      <c r="K1" s="25">
        <f>LN(K2)</f>
        <v>0.11718458871164893</v>
      </c>
      <c r="L1" s="26">
        <f>K4</f>
        <v>0.72608889429759815</v>
      </c>
      <c r="M1" t="s">
        <v>14</v>
      </c>
      <c r="N1" t="s">
        <v>9</v>
      </c>
      <c r="O1" s="25">
        <f>LN(O2)</f>
        <v>0.16076938565479257</v>
      </c>
      <c r="P1" s="26">
        <f>O4</f>
        <v>0.6541913157727296</v>
      </c>
      <c r="Q1" t="s">
        <v>14</v>
      </c>
      <c r="R1" t="s">
        <v>9</v>
      </c>
      <c r="S1" s="25">
        <f>LN(S2)</f>
        <v>0.20824605282543793</v>
      </c>
      <c r="T1" s="26">
        <f>S4</f>
        <v>0.94083336299092568</v>
      </c>
      <c r="U1" t="s">
        <v>14</v>
      </c>
      <c r="V1" t="s">
        <v>9</v>
      </c>
      <c r="W1" s="25">
        <f>LN(W2)</f>
        <v>0.16237142700863422</v>
      </c>
      <c r="X1" s="26">
        <f>W4</f>
        <v>0.70219490989788647</v>
      </c>
      <c r="Y1" t="s">
        <v>14</v>
      </c>
      <c r="Z1" t="s">
        <v>9</v>
      </c>
      <c r="AA1" s="25">
        <f>LN(AA2)</f>
        <v>0.16446212067895657</v>
      </c>
      <c r="AB1" s="26">
        <f>AA4</f>
        <v>0.69405714186985223</v>
      </c>
      <c r="AC1" t="s">
        <v>14</v>
      </c>
      <c r="AD1" t="s">
        <v>9</v>
      </c>
      <c r="AE1" s="25">
        <f>LN(AE2)</f>
        <v>0.16834913283308775</v>
      </c>
      <c r="AF1" s="26">
        <f>AE4</f>
        <v>0.69342116980641277</v>
      </c>
      <c r="AG1" t="s">
        <v>14</v>
      </c>
      <c r="AH1" t="s">
        <v>9</v>
      </c>
      <c r="AI1" s="25">
        <f>LN(AI2)</f>
        <v>0.17283105799778317</v>
      </c>
      <c r="AJ1" s="26">
        <f>AI4</f>
        <v>0.6935926292304696</v>
      </c>
    </row>
    <row r="2" spans="1:36" ht="15.75" thickTop="1" x14ac:dyDescent="0.25">
      <c r="B2">
        <v>0.11718458871164893</v>
      </c>
      <c r="C2" s="27">
        <v>0.72608889429759815</v>
      </c>
      <c r="D2">
        <v>10.603277912893052</v>
      </c>
      <c r="E2">
        <v>1941</v>
      </c>
      <c r="F2">
        <v>7.06E-7</v>
      </c>
      <c r="G2">
        <f t="array" ref="G2:H6">LOGEST(F2:F8,E2:E8,TRUE, TRUE)</f>
        <v>1.1799424257851507</v>
      </c>
      <c r="H2">
        <v>1.7741971202645292E-144</v>
      </c>
      <c r="I2">
        <v>1943</v>
      </c>
      <c r="J2">
        <v>4.6799999999999999E-5</v>
      </c>
      <c r="K2">
        <f t="array" ref="K2:L6">LOGEST(J2:J7,I2:I7,TRUE, TRUE)</f>
        <v>1.1243269486000378</v>
      </c>
      <c r="L2">
        <v>1.0228474710663388E-102</v>
      </c>
      <c r="M2">
        <v>1941</v>
      </c>
      <c r="N2">
        <v>7.06E-7</v>
      </c>
      <c r="O2">
        <f t="array" ref="O2:P6">LOGEST(N2:N7,M2:M7,TRUE, TRUE)</f>
        <v>1.1744141008431839</v>
      </c>
      <c r="P2">
        <v>2.0601824362926237E-140</v>
      </c>
      <c r="Q2">
        <v>1941</v>
      </c>
      <c r="R2">
        <v>7.06E-7</v>
      </c>
      <c r="S2">
        <f t="array" ref="S2:T6">LOGEST(R2:R7,Q2:Q7,TRUE, TRUE)</f>
        <v>1.2315161503010581</v>
      </c>
      <c r="T2">
        <v>1.4898304239964726E-181</v>
      </c>
      <c r="U2">
        <v>1941</v>
      </c>
      <c r="V2">
        <v>7.06E-7</v>
      </c>
      <c r="W2">
        <f t="array" ref="W2:X6">LOGEST(V2:V7,U2:U7,TRUE, TRUE)</f>
        <v>1.1762970686927254</v>
      </c>
      <c r="X2">
        <v>6.9390891412117218E-142</v>
      </c>
      <c r="Y2">
        <v>1941</v>
      </c>
      <c r="Z2">
        <v>7.06E-7</v>
      </c>
      <c r="AA2">
        <f t="array" ref="AA2:AB6">LOGEST(Z2:Z7,Y2:Y7,TRUE, TRUE)</f>
        <v>1.1787589181184372</v>
      </c>
      <c r="AB2">
        <v>1.2431095798326533E-143</v>
      </c>
      <c r="AC2">
        <v>1941</v>
      </c>
      <c r="AD2">
        <v>7.06E-7</v>
      </c>
      <c r="AE2">
        <f t="array" ref="AE2:AF6">LOGEST(AD2:AD7,AC2:AC7,TRUE, TRUE)</f>
        <v>1.1833496847627216</v>
      </c>
      <c r="AF2">
        <v>6.4984269334248157E-147</v>
      </c>
      <c r="AG2">
        <v>1941</v>
      </c>
      <c r="AH2">
        <v>7.06E-7</v>
      </c>
      <c r="AI2">
        <f t="array" ref="AI2:AJ6">LOGEST(AH2:AH7,AG2:AG7,TRUE, TRUE)</f>
        <v>1.1886652726288678</v>
      </c>
      <c r="AJ2">
        <v>1.0325779766472156E-150</v>
      </c>
    </row>
    <row r="3" spans="1:36" x14ac:dyDescent="0.25">
      <c r="B3">
        <v>0.16076938565479257</v>
      </c>
      <c r="C3" s="27">
        <v>0.6541913157727296</v>
      </c>
      <c r="D3">
        <v>7.567089499033929</v>
      </c>
      <c r="E3">
        <v>1943</v>
      </c>
      <c r="F3">
        <v>4.6799999999999999E-5</v>
      </c>
      <c r="G3">
        <v>4.6277752129858005E-2</v>
      </c>
      <c r="H3">
        <v>91.247089119349326</v>
      </c>
      <c r="I3">
        <v>1946</v>
      </c>
      <c r="J3">
        <v>1.9400000000000001E-2</v>
      </c>
      <c r="K3">
        <v>3.59873964185577E-2</v>
      </c>
      <c r="L3">
        <v>71.13994373851169</v>
      </c>
      <c r="M3">
        <v>1946</v>
      </c>
      <c r="N3">
        <v>1.9400000000000001E-2</v>
      </c>
      <c r="O3">
        <v>5.8443863387090698E-2</v>
      </c>
      <c r="P3">
        <v>115.5127842405587</v>
      </c>
      <c r="Q3">
        <v>1943</v>
      </c>
      <c r="R3">
        <v>4.6799999999999999E-5</v>
      </c>
      <c r="S3">
        <v>2.6111322599873244E-2</v>
      </c>
      <c r="T3">
        <v>51.59550765356591</v>
      </c>
      <c r="U3">
        <v>1943</v>
      </c>
      <c r="V3">
        <v>4.6799999999999999E-5</v>
      </c>
      <c r="W3">
        <v>5.2870915618266248E-2</v>
      </c>
      <c r="X3">
        <v>104.12070333490711</v>
      </c>
      <c r="Y3">
        <v>1943</v>
      </c>
      <c r="Z3">
        <v>4.6799999999999999E-5</v>
      </c>
      <c r="AA3">
        <v>5.4595699714242052E-2</v>
      </c>
      <c r="AB3">
        <v>107.47143727777346</v>
      </c>
      <c r="AC3">
        <v>1943</v>
      </c>
      <c r="AD3">
        <v>4.6799999999999999E-5</v>
      </c>
      <c r="AE3">
        <v>5.596975698299389E-2</v>
      </c>
      <c r="AF3">
        <v>110.13847991756346</v>
      </c>
      <c r="AG3">
        <v>1943</v>
      </c>
      <c r="AH3">
        <v>4.6799999999999999E-5</v>
      </c>
      <c r="AI3">
        <v>5.7436658020918241E-2</v>
      </c>
      <c r="AJ3">
        <v>112.98621345905863</v>
      </c>
    </row>
    <row r="4" spans="1:36" ht="15.75" thickBot="1" x14ac:dyDescent="0.3">
      <c r="B4">
        <v>0.20824605282543793</v>
      </c>
      <c r="C4" s="27">
        <v>0.94083336299092568</v>
      </c>
      <c r="D4">
        <v>63.605667690501484</v>
      </c>
      <c r="E4">
        <v>1946</v>
      </c>
      <c r="F4">
        <v>1.9400000000000001E-2</v>
      </c>
      <c r="G4">
        <v>0.71885045204922959</v>
      </c>
      <c r="H4">
        <v>3.0317100016833827</v>
      </c>
      <c r="I4">
        <v>1986</v>
      </c>
      <c r="J4">
        <v>0.19400000000000001</v>
      </c>
      <c r="K4">
        <v>0.72608889429759815</v>
      </c>
      <c r="L4">
        <v>2.03617863494943</v>
      </c>
      <c r="M4">
        <v>1986</v>
      </c>
      <c r="N4">
        <v>0.19400000000000001</v>
      </c>
      <c r="O4">
        <v>0.6541913157727296</v>
      </c>
      <c r="P4">
        <v>3.3772934927791995</v>
      </c>
      <c r="Q4">
        <v>1986</v>
      </c>
      <c r="R4">
        <v>0.19400000000000001</v>
      </c>
      <c r="S4">
        <v>0.94083336299092568</v>
      </c>
      <c r="T4">
        <v>1.5511165939550833</v>
      </c>
      <c r="U4">
        <v>1946</v>
      </c>
      <c r="V4">
        <v>1.9400000000000001E-2</v>
      </c>
      <c r="W4">
        <v>0.70219490989788647</v>
      </c>
      <c r="X4">
        <v>3.3641998062688909</v>
      </c>
      <c r="Y4">
        <v>1946</v>
      </c>
      <c r="Z4">
        <v>1.9400000000000001E-2</v>
      </c>
      <c r="AA4">
        <v>0.69405714186985223</v>
      </c>
      <c r="AB4">
        <v>3.3881606217770512</v>
      </c>
      <c r="AC4">
        <v>1946</v>
      </c>
      <c r="AD4">
        <v>1.9400000000000001E-2</v>
      </c>
      <c r="AE4">
        <v>0.69342116980641277</v>
      </c>
      <c r="AF4">
        <v>3.3820432893957024</v>
      </c>
      <c r="AG4">
        <v>1946</v>
      </c>
      <c r="AH4">
        <v>1.9400000000000001E-2</v>
      </c>
      <c r="AI4">
        <v>0.6935926292304696</v>
      </c>
      <c r="AJ4">
        <v>3.355992029678418</v>
      </c>
    </row>
    <row r="5" spans="1:36" ht="17.25" thickTop="1" thickBot="1" x14ac:dyDescent="0.3">
      <c r="B5">
        <v>0.16237142700863422</v>
      </c>
      <c r="C5" s="27">
        <v>0.70219490989788647</v>
      </c>
      <c r="D5">
        <v>9.431603867578124</v>
      </c>
      <c r="E5">
        <v>1986</v>
      </c>
      <c r="F5">
        <v>0.19400000000000001</v>
      </c>
      <c r="G5">
        <v>12.784129608045841</v>
      </c>
      <c r="H5">
        <v>5</v>
      </c>
      <c r="I5">
        <v>1991</v>
      </c>
      <c r="J5">
        <v>0.25</v>
      </c>
      <c r="K5" s="24">
        <v>10.603277912893052</v>
      </c>
      <c r="L5">
        <v>4</v>
      </c>
      <c r="M5">
        <v>1991</v>
      </c>
      <c r="N5">
        <v>0.25</v>
      </c>
      <c r="O5" s="24">
        <v>7.567089499033929</v>
      </c>
      <c r="P5">
        <v>4</v>
      </c>
      <c r="Q5">
        <v>1991</v>
      </c>
      <c r="R5">
        <v>0.25</v>
      </c>
      <c r="S5" s="24">
        <v>63.605667690501484</v>
      </c>
      <c r="T5">
        <v>4</v>
      </c>
      <c r="U5">
        <v>1991</v>
      </c>
      <c r="V5">
        <v>0.25</v>
      </c>
      <c r="W5" s="24">
        <v>9.431603867578124</v>
      </c>
      <c r="X5">
        <v>4</v>
      </c>
      <c r="Y5">
        <v>1986</v>
      </c>
      <c r="Z5">
        <v>0.19400000000000001</v>
      </c>
      <c r="AA5" s="24">
        <v>9.0743369021492395</v>
      </c>
      <c r="AB5">
        <v>4</v>
      </c>
      <c r="AC5">
        <v>1986</v>
      </c>
      <c r="AD5">
        <v>0.19400000000000001</v>
      </c>
      <c r="AE5" s="24">
        <v>9.0472152870901912</v>
      </c>
      <c r="AF5">
        <v>4</v>
      </c>
      <c r="AG5">
        <v>1986</v>
      </c>
      <c r="AH5">
        <v>0.19400000000000001</v>
      </c>
      <c r="AI5" s="24">
        <v>9.0545162472891985</v>
      </c>
      <c r="AJ5">
        <v>4</v>
      </c>
    </row>
    <row r="6" spans="1:36" ht="15.75" thickTop="1" x14ac:dyDescent="0.25">
      <c r="B6">
        <v>0.16446212067895657</v>
      </c>
      <c r="C6" s="27">
        <v>0.69405714186985223</v>
      </c>
      <c r="D6">
        <v>9.0743369021492395</v>
      </c>
      <c r="E6">
        <v>1991</v>
      </c>
      <c r="F6">
        <v>0.25</v>
      </c>
      <c r="G6">
        <v>117.50232985254613</v>
      </c>
      <c r="H6">
        <v>45.956327671535284</v>
      </c>
      <c r="I6">
        <v>1995</v>
      </c>
      <c r="J6">
        <v>0.27800000000000002</v>
      </c>
      <c r="K6">
        <v>43.961438697967267</v>
      </c>
      <c r="L6">
        <v>16.584093733698094</v>
      </c>
      <c r="M6">
        <v>1995</v>
      </c>
      <c r="N6">
        <v>0.27800000000000002</v>
      </c>
      <c r="O6">
        <v>86.311065318247643</v>
      </c>
      <c r="P6">
        <v>45.624445345474903</v>
      </c>
      <c r="Q6">
        <v>1995</v>
      </c>
      <c r="R6">
        <v>0.27800000000000002</v>
      </c>
      <c r="S6">
        <v>153.0328632113972</v>
      </c>
      <c r="T6">
        <v>9.6238507521712737</v>
      </c>
      <c r="U6">
        <v>1995</v>
      </c>
      <c r="V6">
        <v>0.27800000000000002</v>
      </c>
      <c r="W6">
        <v>106.74538669036173</v>
      </c>
      <c r="X6">
        <v>45.271361345998571</v>
      </c>
      <c r="Y6">
        <v>1995</v>
      </c>
      <c r="Z6">
        <v>0.27800000000000002</v>
      </c>
      <c r="AA6">
        <v>104.17005190099667</v>
      </c>
      <c r="AB6">
        <v>45.918529595842621</v>
      </c>
      <c r="AC6">
        <v>1991</v>
      </c>
      <c r="AD6">
        <v>0.25</v>
      </c>
      <c r="AE6">
        <v>103.48400999266612</v>
      </c>
      <c r="AF6">
        <v>45.752867245386014</v>
      </c>
      <c r="AG6">
        <v>1991</v>
      </c>
      <c r="AH6">
        <v>0.25</v>
      </c>
      <c r="AI6">
        <v>101.97814171387333</v>
      </c>
      <c r="AJ6">
        <v>45.050730013060267</v>
      </c>
    </row>
    <row r="7" spans="1:36" x14ac:dyDescent="0.25">
      <c r="B7">
        <v>0.16834913283308775</v>
      </c>
      <c r="C7" s="27">
        <v>0.69342116980641277</v>
      </c>
      <c r="D7">
        <v>9.0472152870901912</v>
      </c>
      <c r="E7">
        <v>1995</v>
      </c>
      <c r="F7">
        <v>0.27800000000000002</v>
      </c>
      <c r="G7" t="s">
        <v>28</v>
      </c>
      <c r="H7">
        <f>TINV(0.0455,H5)</f>
        <v>2.6486542542831191</v>
      </c>
      <c r="I7">
        <v>1999</v>
      </c>
      <c r="J7">
        <v>0.36099999999999999</v>
      </c>
      <c r="K7" t="s">
        <v>28</v>
      </c>
      <c r="L7">
        <f>TINV(0.0455,L5)</f>
        <v>2.8693151696963848</v>
      </c>
      <c r="M7">
        <v>1999</v>
      </c>
      <c r="N7">
        <v>0.36099999999999999</v>
      </c>
      <c r="O7" t="s">
        <v>28</v>
      </c>
      <c r="P7">
        <f>TINV(0.0455,P5)</f>
        <v>2.8693151696963848</v>
      </c>
      <c r="Q7">
        <v>1999</v>
      </c>
      <c r="R7">
        <v>0.36099999999999999</v>
      </c>
      <c r="S7" t="s">
        <v>28</v>
      </c>
      <c r="T7">
        <f>TINV(0.0455,T5)</f>
        <v>2.8693151696963848</v>
      </c>
      <c r="U7">
        <v>1999</v>
      </c>
      <c r="V7">
        <v>0.36099999999999999</v>
      </c>
      <c r="W7" t="s">
        <v>28</v>
      </c>
      <c r="X7">
        <f>TINV(0.0455,X5)</f>
        <v>2.8693151696963848</v>
      </c>
      <c r="Y7">
        <v>1999</v>
      </c>
      <c r="Z7">
        <v>0.36099999999999999</v>
      </c>
      <c r="AA7" t="s">
        <v>28</v>
      </c>
      <c r="AB7">
        <f>TINV(0.0455,AB5)</f>
        <v>2.8693151696963848</v>
      </c>
      <c r="AC7">
        <v>1999</v>
      </c>
      <c r="AD7">
        <v>0.36099999999999999</v>
      </c>
      <c r="AE7" t="s">
        <v>28</v>
      </c>
      <c r="AF7">
        <f>TINV(0.0455,AF5)</f>
        <v>2.8693151696963848</v>
      </c>
      <c r="AG7">
        <v>1995</v>
      </c>
      <c r="AH7">
        <v>0.27800000000000002</v>
      </c>
    </row>
    <row r="8" spans="1:36" x14ac:dyDescent="0.25">
      <c r="B8">
        <v>0.17283105799778317</v>
      </c>
      <c r="C8" s="27">
        <v>0.6935926292304696</v>
      </c>
      <c r="D8">
        <v>9.0545162472891985</v>
      </c>
      <c r="E8">
        <v>1999</v>
      </c>
      <c r="F8">
        <v>0.36099999999999999</v>
      </c>
      <c r="G8" t="s">
        <v>29</v>
      </c>
      <c r="H8">
        <f>H7*G3</f>
        <v>0.12257376505740808</v>
      </c>
      <c r="K8" t="s">
        <v>29</v>
      </c>
      <c r="L8">
        <f>L7*K3</f>
        <v>0.10325918246164496</v>
      </c>
      <c r="O8" t="s">
        <v>29</v>
      </c>
      <c r="P8">
        <f>P7*O3</f>
        <v>0.16769386379224246</v>
      </c>
      <c r="S8" t="s">
        <v>29</v>
      </c>
      <c r="T8">
        <f>T7*S3</f>
        <v>7.4921614036652345E-2</v>
      </c>
      <c r="W8" t="s">
        <v>29</v>
      </c>
      <c r="X8">
        <f>X7*W3</f>
        <v>0.15170332021922886</v>
      </c>
      <c r="AA8" t="s">
        <v>29</v>
      </c>
      <c r="AB8">
        <f>AB7*AA3</f>
        <v>0.1566522693902633</v>
      </c>
      <c r="AE8" t="s">
        <v>29</v>
      </c>
      <c r="AF8">
        <f>AF7*AE3</f>
        <v>0.16059487275552453</v>
      </c>
    </row>
    <row r="9" spans="1:36" x14ac:dyDescent="0.25">
      <c r="A9" t="s">
        <v>47</v>
      </c>
      <c r="B9" s="21">
        <f>AVERAGE(B2:B8)</f>
        <v>0.16488768081576302</v>
      </c>
      <c r="C9" s="21">
        <f>AVERAGE(C2:C8)</f>
        <v>0.72919706055226763</v>
      </c>
      <c r="D9" s="21">
        <f>AVERAGE(D2:D8)</f>
        <v>16.911958200933604</v>
      </c>
      <c r="E9" s="21">
        <f>AVERAGE(E2:E8)</f>
        <v>1971.5714285714287</v>
      </c>
      <c r="F9" s="21">
        <f>AVERAGE(F2:F8)</f>
        <v>0.15749250085714286</v>
      </c>
      <c r="G9" t="s">
        <v>30</v>
      </c>
      <c r="H9">
        <f>G2+H8</f>
        <v>1.3025161908425589</v>
      </c>
      <c r="K9" t="s">
        <v>30</v>
      </c>
      <c r="L9">
        <f>K2+L8</f>
        <v>1.2275861310616827</v>
      </c>
      <c r="O9" t="s">
        <v>30</v>
      </c>
      <c r="P9">
        <f>O2+P8</f>
        <v>1.3421079646354264</v>
      </c>
      <c r="S9" t="s">
        <v>30</v>
      </c>
      <c r="T9">
        <f>S2+T8</f>
        <v>1.3064377643377105</v>
      </c>
      <c r="W9" t="s">
        <v>30</v>
      </c>
      <c r="X9">
        <f>W2+X8</f>
        <v>1.3280003889119543</v>
      </c>
      <c r="AA9" t="s">
        <v>30</v>
      </c>
      <c r="AB9">
        <f>AA2+AB8</f>
        <v>1.3354111875087005</v>
      </c>
      <c r="AE9" t="s">
        <v>30</v>
      </c>
      <c r="AF9">
        <f>AE2+AF8</f>
        <v>1.3439445575182463</v>
      </c>
    </row>
    <row r="10" spans="1:36" x14ac:dyDescent="0.25">
      <c r="A10" t="s">
        <v>48</v>
      </c>
      <c r="B10" s="21">
        <f>STDEV(B2:B8)</f>
        <v>2.6627320870463933E-2</v>
      </c>
      <c r="C10" s="21">
        <f>STDEV(C2:C8)</f>
        <v>9.5687831750511293E-2</v>
      </c>
      <c r="D10" s="21">
        <f>STDEV(D2:D8)</f>
        <v>20.609084193061022</v>
      </c>
      <c r="E10" s="21">
        <f>STDEV(E2:E8)</f>
        <v>26.744825934855402</v>
      </c>
      <c r="F10" s="21">
        <f>STDEV(F2:F8)</f>
        <v>0.14971648061534978</v>
      </c>
      <c r="G10" t="s">
        <v>31</v>
      </c>
      <c r="H10">
        <f>G2-H8</f>
        <v>1.0573686607277426</v>
      </c>
      <c r="K10" t="s">
        <v>31</v>
      </c>
      <c r="L10">
        <f>K2-L8</f>
        <v>1.0210677661383929</v>
      </c>
      <c r="O10" t="s">
        <v>31</v>
      </c>
      <c r="P10">
        <f>O2-P8</f>
        <v>1.0067202370509414</v>
      </c>
      <c r="S10" t="s">
        <v>31</v>
      </c>
      <c r="T10">
        <f>S2-T8</f>
        <v>1.1565945362644057</v>
      </c>
      <c r="W10" t="s">
        <v>31</v>
      </c>
      <c r="X10">
        <f>W2-X8</f>
        <v>1.0245937484734966</v>
      </c>
      <c r="AA10" t="s">
        <v>31</v>
      </c>
      <c r="AB10">
        <f>AA2-AB8</f>
        <v>1.022106648728174</v>
      </c>
      <c r="AE10" t="s">
        <v>31</v>
      </c>
      <c r="AF10">
        <f>AE2-AF8</f>
        <v>1.022754812007197</v>
      </c>
    </row>
    <row r="11" spans="1:36" x14ac:dyDescent="0.25">
      <c r="A11" t="s">
        <v>49</v>
      </c>
      <c r="B11" s="21">
        <f>MIN(B2:B8)</f>
        <v>0.11718458871164893</v>
      </c>
      <c r="C11" s="21">
        <f>MIN(C2:C8)</f>
        <v>0.6541913157727296</v>
      </c>
      <c r="D11" s="21">
        <f>MIN(D2:D8)</f>
        <v>7.567089499033929</v>
      </c>
      <c r="E11" s="21">
        <f>MIN(E2:E8)</f>
        <v>1941</v>
      </c>
      <c r="F11" s="21">
        <f>MIN(F2:F8)</f>
        <v>7.06E-7</v>
      </c>
      <c r="G11" t="s">
        <v>32</v>
      </c>
      <c r="H11" s="28">
        <f>LN(G2)</f>
        <v>0.16546564557971993</v>
      </c>
      <c r="K11" t="s">
        <v>32</v>
      </c>
      <c r="L11" s="28">
        <f>LN(K2)</f>
        <v>0.11718458871164893</v>
      </c>
      <c r="O11" t="s">
        <v>32</v>
      </c>
      <c r="P11" s="28">
        <f>LN(O2)</f>
        <v>0.16076938565479257</v>
      </c>
      <c r="S11" t="s">
        <v>32</v>
      </c>
      <c r="T11" s="28">
        <f>LN(S2)</f>
        <v>0.20824605282543793</v>
      </c>
      <c r="W11" t="s">
        <v>32</v>
      </c>
      <c r="X11" s="28">
        <f>LN(W2)</f>
        <v>0.16237142700863422</v>
      </c>
      <c r="AA11" t="s">
        <v>32</v>
      </c>
      <c r="AB11" s="28">
        <f>LN(AA2)</f>
        <v>0.16446212067895657</v>
      </c>
      <c r="AE11" t="s">
        <v>32</v>
      </c>
      <c r="AF11" s="28">
        <f>LN(AE2)</f>
        <v>0.16834913283308775</v>
      </c>
    </row>
    <row r="12" spans="1:36" x14ac:dyDescent="0.25">
      <c r="A12" t="s">
        <v>50</v>
      </c>
      <c r="B12" s="21">
        <f>MAX(B2:B8)</f>
        <v>0.20824605282543793</v>
      </c>
      <c r="C12" s="21">
        <f>MAX(C2:C8)</f>
        <v>0.94083336299092568</v>
      </c>
      <c r="D12" s="21">
        <f>MAX(D2:D8)</f>
        <v>63.605667690501484</v>
      </c>
      <c r="E12" s="21">
        <f>MAX(E2:E8)</f>
        <v>1999</v>
      </c>
      <c r="F12" s="21">
        <f>MAX(F2:F8)</f>
        <v>0.36099999999999999</v>
      </c>
      <c r="G12" t="s">
        <v>33</v>
      </c>
      <c r="H12" s="28">
        <f>LN(H9)</f>
        <v>0.26429792515742245</v>
      </c>
      <c r="K12" t="s">
        <v>33</v>
      </c>
      <c r="L12" s="28">
        <f>LN(L9)</f>
        <v>0.20504974609591328</v>
      </c>
      <c r="O12" t="s">
        <v>33</v>
      </c>
      <c r="P12" s="28">
        <f>LN(P9)</f>
        <v>0.29424148586152599</v>
      </c>
      <c r="S12" t="s">
        <v>33</v>
      </c>
      <c r="T12" s="28">
        <f>LN(T9)</f>
        <v>0.26730416943459812</v>
      </c>
      <c r="W12" t="s">
        <v>33</v>
      </c>
      <c r="X12" s="28">
        <f>LN(X9)</f>
        <v>0.28367434390958646</v>
      </c>
      <c r="AA12" t="s">
        <v>33</v>
      </c>
      <c r="AB12" s="28">
        <f>LN(AB9)</f>
        <v>0.28923925005271289</v>
      </c>
      <c r="AE12" t="s">
        <v>33</v>
      </c>
      <c r="AF12" s="28">
        <f>LN(AF9)</f>
        <v>0.29560898940353403</v>
      </c>
    </row>
    <row r="13" spans="1:36" x14ac:dyDescent="0.25">
      <c r="A13" t="s">
        <v>51</v>
      </c>
      <c r="B13" s="21">
        <f>ABS(B12-B11)</f>
        <v>9.1061464113789001E-2</v>
      </c>
      <c r="C13" s="21">
        <f>ABS(C12-C11)</f>
        <v>0.28664204721819608</v>
      </c>
      <c r="D13" s="21">
        <f>ABS(D12-D11)</f>
        <v>56.038578191467558</v>
      </c>
      <c r="E13" s="21">
        <f>ABS(E12-E11)</f>
        <v>58</v>
      </c>
      <c r="F13" s="21">
        <f>ABS(F12-F11)</f>
        <v>0.36099929399999997</v>
      </c>
      <c r="G13" t="s">
        <v>34</v>
      </c>
      <c r="H13" s="28">
        <f>LN(H10)</f>
        <v>5.5783426331711364E-2</v>
      </c>
      <c r="K13" t="s">
        <v>34</v>
      </c>
      <c r="L13" s="28">
        <f>LN(L10)</f>
        <v>2.0848909299663175E-2</v>
      </c>
      <c r="O13" t="s">
        <v>34</v>
      </c>
      <c r="P13" s="28">
        <f>LN(P10)</f>
        <v>6.6977569162859768E-3</v>
      </c>
      <c r="S13" t="s">
        <v>34</v>
      </c>
      <c r="T13" s="28">
        <f>LN(T10)</f>
        <v>0.1454799427678328</v>
      </c>
      <c r="W13" t="s">
        <v>34</v>
      </c>
      <c r="X13" s="28">
        <f>LN(X10)</f>
        <v>2.4296191073057475E-2</v>
      </c>
      <c r="AA13" t="s">
        <v>34</v>
      </c>
      <c r="AB13" s="28">
        <f>LN(AB10)</f>
        <v>2.186583930010929E-2</v>
      </c>
      <c r="AE13" t="s">
        <v>34</v>
      </c>
      <c r="AF13" s="28">
        <f>LN(AF10)</f>
        <v>2.2499782785451405E-2</v>
      </c>
    </row>
    <row r="14" spans="1:36" x14ac:dyDescent="0.25">
      <c r="A14" t="s">
        <v>52</v>
      </c>
      <c r="B14" s="21">
        <f>COUNT(B2:B8)</f>
        <v>7</v>
      </c>
      <c r="G14" t="s">
        <v>35</v>
      </c>
      <c r="H14" s="28">
        <f>H12-H11</f>
        <v>9.883227957770252E-2</v>
      </c>
      <c r="K14" t="s">
        <v>35</v>
      </c>
      <c r="L14" s="28">
        <f>L12-L11</f>
        <v>8.7865157384264356E-2</v>
      </c>
      <c r="O14" t="s">
        <v>35</v>
      </c>
      <c r="P14" s="28">
        <f>P12-P11</f>
        <v>0.13347210020673342</v>
      </c>
      <c r="S14" t="s">
        <v>35</v>
      </c>
      <c r="T14" s="28">
        <f>T12-T11</f>
        <v>5.9058116609160188E-2</v>
      </c>
      <c r="W14" t="s">
        <v>35</v>
      </c>
      <c r="X14" s="28">
        <f>X12-X11</f>
        <v>0.12130291690095224</v>
      </c>
      <c r="AA14" t="s">
        <v>35</v>
      </c>
      <c r="AB14" s="28">
        <f>AB12-AB11</f>
        <v>0.12477712937375632</v>
      </c>
      <c r="AE14" t="s">
        <v>35</v>
      </c>
      <c r="AF14" s="28">
        <f>AF12-AF11</f>
        <v>0.12725985657044628</v>
      </c>
    </row>
    <row r="15" spans="1:36" x14ac:dyDescent="0.25">
      <c r="G15" t="s">
        <v>36</v>
      </c>
      <c r="H15" s="28">
        <f>H11-H13</f>
        <v>0.10968221924800857</v>
      </c>
      <c r="K15" t="s">
        <v>36</v>
      </c>
      <c r="L15" s="28">
        <f>L11-L13</f>
        <v>9.6335679411985758E-2</v>
      </c>
      <c r="O15" t="s">
        <v>36</v>
      </c>
      <c r="P15" s="28">
        <f>P11-P13</f>
        <v>0.15407162873850661</v>
      </c>
      <c r="S15" t="s">
        <v>36</v>
      </c>
      <c r="T15" s="28">
        <f>T11-T13</f>
        <v>6.2766110057605129E-2</v>
      </c>
      <c r="W15" t="s">
        <v>36</v>
      </c>
      <c r="X15" s="28">
        <f>X11-X13</f>
        <v>0.13807523593557675</v>
      </c>
      <c r="AA15" t="s">
        <v>36</v>
      </c>
      <c r="AB15" s="28">
        <f>AB11-AB13</f>
        <v>0.14259628137884728</v>
      </c>
      <c r="AE15" t="s">
        <v>36</v>
      </c>
      <c r="AF15" s="28">
        <f>AF11-AF13</f>
        <v>0.14584935004763636</v>
      </c>
    </row>
    <row r="16" spans="1:36" x14ac:dyDescent="0.25">
      <c r="G16" t="s">
        <v>37</v>
      </c>
      <c r="H16" s="29">
        <f>AVERAGE(H14:H15)</f>
        <v>0.10425724941285555</v>
      </c>
      <c r="K16" t="s">
        <v>37</v>
      </c>
      <c r="L16" s="29">
        <f>AVERAGE(L14:L15)</f>
        <v>9.210041839812505E-2</v>
      </c>
      <c r="O16" t="s">
        <v>37</v>
      </c>
      <c r="P16" s="29">
        <f>AVERAGE(P14:P15)</f>
        <v>0.14377186447262003</v>
      </c>
      <c r="S16" t="s">
        <v>37</v>
      </c>
      <c r="T16" s="29">
        <f>AVERAGE(T14:T15)</f>
        <v>6.0912113333382659E-2</v>
      </c>
      <c r="W16" t="s">
        <v>37</v>
      </c>
      <c r="X16" s="29">
        <f>AVERAGE(X14:X15)</f>
        <v>0.12968907641826449</v>
      </c>
      <c r="AA16" t="s">
        <v>37</v>
      </c>
      <c r="AB16" s="29">
        <f>AVERAGE(AB14:AB15)</f>
        <v>0.13368670537630178</v>
      </c>
      <c r="AE16" t="s">
        <v>37</v>
      </c>
      <c r="AF16" s="29">
        <f>AVERAGE(AF14:AF15)</f>
        <v>0.13655460330904132</v>
      </c>
    </row>
    <row r="17" spans="7:32" x14ac:dyDescent="0.25">
      <c r="G17" t="s">
        <v>38</v>
      </c>
      <c r="H17">
        <f>TINV(0.3173,H5)</f>
        <v>1.1105333938140243</v>
      </c>
      <c r="K17" t="s">
        <v>38</v>
      </c>
      <c r="L17">
        <f>TINV(0.3173,L5)</f>
        <v>1.1416549872215624</v>
      </c>
      <c r="O17" t="s">
        <v>38</v>
      </c>
      <c r="P17">
        <f>TINV(0.3173,P5)</f>
        <v>1.1416549872215624</v>
      </c>
      <c r="S17" t="s">
        <v>38</v>
      </c>
      <c r="T17">
        <f>TINV(0.3173,T5)</f>
        <v>1.1416549872215624</v>
      </c>
      <c r="W17" t="s">
        <v>38</v>
      </c>
      <c r="X17">
        <f>TINV(0.3173,X5)</f>
        <v>1.1416549872215624</v>
      </c>
      <c r="AA17" t="s">
        <v>38</v>
      </c>
      <c r="AB17">
        <f>TINV(0.3173,AB5)</f>
        <v>1.1416549872215624</v>
      </c>
      <c r="AE17" t="s">
        <v>38</v>
      </c>
      <c r="AF17">
        <f>TINV(0.3173,AF5)</f>
        <v>1.1416549872215624</v>
      </c>
    </row>
    <row r="18" spans="7:32" x14ac:dyDescent="0.25">
      <c r="G18" t="s">
        <v>39</v>
      </c>
      <c r="H18">
        <f>H17*G3</f>
        <v>5.1392989130855403E-2</v>
      </c>
      <c r="K18" t="s">
        <v>39</v>
      </c>
      <c r="L18">
        <f>L17*K3</f>
        <v>4.1085190598365795E-2</v>
      </c>
      <c r="O18" t="s">
        <v>39</v>
      </c>
      <c r="P18">
        <f>P17*O3</f>
        <v>6.6722728108367768E-2</v>
      </c>
      <c r="S18" t="s">
        <v>39</v>
      </c>
      <c r="T18">
        <f>T17*S3</f>
        <v>2.9810121669096384E-2</v>
      </c>
      <c r="W18" t="s">
        <v>39</v>
      </c>
      <c r="X18">
        <f>X17*W3</f>
        <v>6.036034449456406E-2</v>
      </c>
      <c r="AA18" t="s">
        <v>39</v>
      </c>
      <c r="AB18">
        <f>AB17*AA3</f>
        <v>6.2329452859615268E-2</v>
      </c>
      <c r="AE18" t="s">
        <v>39</v>
      </c>
      <c r="AF18">
        <f>AF17*AE3</f>
        <v>6.3898152193213847E-2</v>
      </c>
    </row>
    <row r="19" spans="7:32" x14ac:dyDescent="0.25">
      <c r="G19" t="s">
        <v>40</v>
      </c>
      <c r="H19">
        <f>G2+H18</f>
        <v>1.2313354149160061</v>
      </c>
      <c r="K19" t="s">
        <v>40</v>
      </c>
      <c r="L19">
        <f>K2+L18</f>
        <v>1.1654121391984036</v>
      </c>
      <c r="O19" t="s">
        <v>40</v>
      </c>
      <c r="P19">
        <f>O2+P18</f>
        <v>1.2411368289515516</v>
      </c>
      <c r="S19" t="s">
        <v>40</v>
      </c>
      <c r="T19">
        <f>S2+T18</f>
        <v>1.2613262719701546</v>
      </c>
      <c r="W19" t="s">
        <v>40</v>
      </c>
      <c r="X19">
        <f>W2+X18</f>
        <v>1.2366574131872894</v>
      </c>
      <c r="AA19" t="s">
        <v>40</v>
      </c>
      <c r="AB19">
        <f>AA2+AB18</f>
        <v>1.2410883709780525</v>
      </c>
      <c r="AE19" t="s">
        <v>40</v>
      </c>
      <c r="AF19">
        <f>AE2+AF18</f>
        <v>1.2472478369559354</v>
      </c>
    </row>
    <row r="20" spans="7:32" x14ac:dyDescent="0.25">
      <c r="G20" t="s">
        <v>41</v>
      </c>
      <c r="H20">
        <f>G2-H18</f>
        <v>1.1285494366542954</v>
      </c>
      <c r="K20" t="s">
        <v>41</v>
      </c>
      <c r="L20">
        <f>K2-L18</f>
        <v>1.083241758001672</v>
      </c>
      <c r="O20" t="s">
        <v>41</v>
      </c>
      <c r="P20">
        <f>O2-P18</f>
        <v>1.1076913727348161</v>
      </c>
      <c r="S20" t="s">
        <v>41</v>
      </c>
      <c r="T20">
        <f>S2-T18</f>
        <v>1.2017060286319616</v>
      </c>
      <c r="W20" t="s">
        <v>41</v>
      </c>
      <c r="X20">
        <f>W2-X18</f>
        <v>1.1159367241981615</v>
      </c>
      <c r="AA20" t="s">
        <v>41</v>
      </c>
      <c r="AB20">
        <f>AA2-AB18</f>
        <v>1.116429465258822</v>
      </c>
      <c r="AE20" t="s">
        <v>41</v>
      </c>
      <c r="AF20">
        <f>AE2-AF18</f>
        <v>1.1194515325695078</v>
      </c>
    </row>
    <row r="21" spans="7:32" x14ac:dyDescent="0.25">
      <c r="G21" t="s">
        <v>32</v>
      </c>
      <c r="H21" s="28">
        <f>LN(G2)</f>
        <v>0.16546564557971993</v>
      </c>
      <c r="K21" t="s">
        <v>32</v>
      </c>
      <c r="L21" s="28">
        <f>LN(K2)</f>
        <v>0.11718458871164893</v>
      </c>
      <c r="O21" t="s">
        <v>32</v>
      </c>
      <c r="P21" s="28">
        <f>LN(O2)</f>
        <v>0.16076938565479257</v>
      </c>
      <c r="S21" t="s">
        <v>32</v>
      </c>
      <c r="T21" s="28">
        <f>LN(S2)</f>
        <v>0.20824605282543793</v>
      </c>
      <c r="W21" t="s">
        <v>32</v>
      </c>
      <c r="X21" s="28">
        <f>LN(W2)</f>
        <v>0.16237142700863422</v>
      </c>
      <c r="AA21" t="s">
        <v>32</v>
      </c>
      <c r="AB21" s="28">
        <f>LN(AA2)</f>
        <v>0.16446212067895657</v>
      </c>
      <c r="AE21" t="s">
        <v>32</v>
      </c>
      <c r="AF21" s="28">
        <f>LN(AE2)</f>
        <v>0.16834913283308775</v>
      </c>
    </row>
    <row r="22" spans="7:32" x14ac:dyDescent="0.25">
      <c r="G22" t="s">
        <v>42</v>
      </c>
      <c r="H22" s="28">
        <f>LN(H19)</f>
        <v>0.20809928361861363</v>
      </c>
      <c r="K22" t="s">
        <v>42</v>
      </c>
      <c r="L22" s="28">
        <f>LN(L19)</f>
        <v>0.15307479200895538</v>
      </c>
      <c r="O22" t="s">
        <v>42</v>
      </c>
      <c r="P22" s="28">
        <f>LN(P19)</f>
        <v>0.21602775715633832</v>
      </c>
      <c r="S22" t="s">
        <v>42</v>
      </c>
      <c r="T22" s="28">
        <f>LN(T19)</f>
        <v>0.23216376417352155</v>
      </c>
      <c r="W22" t="s">
        <v>42</v>
      </c>
      <c r="X22" s="28">
        <f>LN(X19)</f>
        <v>0.21241210532536012</v>
      </c>
      <c r="AA22" t="s">
        <v>42</v>
      </c>
      <c r="AB22" s="28">
        <f>LN(AB19)</f>
        <v>0.21598871317797028</v>
      </c>
      <c r="AE22" t="s">
        <v>42</v>
      </c>
      <c r="AF22" s="28">
        <f>LN(AF19)</f>
        <v>0.22093939350690292</v>
      </c>
    </row>
    <row r="23" spans="7:32" x14ac:dyDescent="0.25">
      <c r="G23" t="s">
        <v>43</v>
      </c>
      <c r="H23" s="28">
        <f>LN(H20)</f>
        <v>0.12093312371894586</v>
      </c>
      <c r="K23" t="s">
        <v>43</v>
      </c>
      <c r="L23" s="28">
        <f>LN(L20)</f>
        <v>7.9958173025204027E-2</v>
      </c>
      <c r="O23" t="s">
        <v>43</v>
      </c>
      <c r="P23" s="28">
        <f>LN(P20)</f>
        <v>0.10227800506121541</v>
      </c>
      <c r="S23" t="s">
        <v>43</v>
      </c>
      <c r="T23" s="28">
        <f>LN(T20)</f>
        <v>0.18374223767543457</v>
      </c>
      <c r="W23" t="s">
        <v>43</v>
      </c>
      <c r="X23" s="28">
        <f>LN(X20)</f>
        <v>0.10969416360451734</v>
      </c>
      <c r="AA23" t="s">
        <v>43</v>
      </c>
      <c r="AB23" s="28">
        <f>LN(AB20)</f>
        <v>0.11013561543351365</v>
      </c>
      <c r="AE23" t="s">
        <v>43</v>
      </c>
      <c r="AF23" s="28">
        <f>LN(AF20)</f>
        <v>0.11283886230035932</v>
      </c>
    </row>
    <row r="24" spans="7:32" x14ac:dyDescent="0.25">
      <c r="G24" t="s">
        <v>44</v>
      </c>
      <c r="H24" s="28">
        <f>H22-H21</f>
        <v>4.2633638038893695E-2</v>
      </c>
      <c r="K24" t="s">
        <v>44</v>
      </c>
      <c r="L24" s="28">
        <f>L22-L21</f>
        <v>3.5890203297306453E-2</v>
      </c>
      <c r="O24" t="s">
        <v>44</v>
      </c>
      <c r="P24" s="28">
        <f>P22-P21</f>
        <v>5.525837150154575E-2</v>
      </c>
      <c r="S24" t="s">
        <v>44</v>
      </c>
      <c r="T24" s="28">
        <f>T22-T21</f>
        <v>2.3917711348083626E-2</v>
      </c>
      <c r="W24" t="s">
        <v>44</v>
      </c>
      <c r="X24" s="28">
        <f>X22-X21</f>
        <v>5.0040678316725901E-2</v>
      </c>
      <c r="AA24" t="s">
        <v>44</v>
      </c>
      <c r="AB24" s="28">
        <f>AB22-AB21</f>
        <v>5.1526592499013701E-2</v>
      </c>
      <c r="AE24" t="s">
        <v>44</v>
      </c>
      <c r="AF24" s="28">
        <f>AF22-AF21</f>
        <v>5.259026067381517E-2</v>
      </c>
    </row>
    <row r="25" spans="7:32" x14ac:dyDescent="0.25">
      <c r="G25" t="s">
        <v>45</v>
      </c>
      <c r="H25" s="28">
        <f>H21-H23</f>
        <v>4.4532521860774069E-2</v>
      </c>
      <c r="K25" t="s">
        <v>45</v>
      </c>
      <c r="L25" s="28">
        <f>L21-L23</f>
        <v>3.72264156864449E-2</v>
      </c>
      <c r="O25" t="s">
        <v>45</v>
      </c>
      <c r="P25" s="28">
        <f>P21-P23</f>
        <v>5.8491380593577155E-2</v>
      </c>
      <c r="S25" t="s">
        <v>45</v>
      </c>
      <c r="T25" s="28">
        <f>T21-T23</f>
        <v>2.4503815150003355E-2</v>
      </c>
      <c r="W25" t="s">
        <v>45</v>
      </c>
      <c r="X25" s="28">
        <f>X21-X23</f>
        <v>5.2677263404116881E-2</v>
      </c>
      <c r="AA25" t="s">
        <v>45</v>
      </c>
      <c r="AB25" s="28">
        <f>AB21-AB23</f>
        <v>5.4326505245442927E-2</v>
      </c>
      <c r="AE25" t="s">
        <v>45</v>
      </c>
      <c r="AF25" s="28">
        <f>AF21-AF23</f>
        <v>5.5510270532728431E-2</v>
      </c>
    </row>
    <row r="26" spans="7:32" x14ac:dyDescent="0.25">
      <c r="G26" t="s">
        <v>46</v>
      </c>
      <c r="H26" s="29">
        <f>AVERAGE(H24:H25)</f>
        <v>4.3583079949833882E-2</v>
      </c>
      <c r="K26" t="s">
        <v>46</v>
      </c>
      <c r="L26" s="29">
        <f>AVERAGE(L24:L25)</f>
        <v>3.6558309491875676E-2</v>
      </c>
      <c r="O26" t="s">
        <v>46</v>
      </c>
      <c r="P26" s="29">
        <f>AVERAGE(P24:P25)</f>
        <v>5.6874876047561453E-2</v>
      </c>
      <c r="S26" t="s">
        <v>46</v>
      </c>
      <c r="T26" s="29">
        <f>AVERAGE(T24:T25)</f>
        <v>2.421076324904349E-2</v>
      </c>
      <c r="W26" t="s">
        <v>46</v>
      </c>
      <c r="X26" s="29">
        <f>AVERAGE(X24:X25)</f>
        <v>5.1358970860421391E-2</v>
      </c>
      <c r="AA26" t="s">
        <v>46</v>
      </c>
      <c r="AB26" s="29">
        <f>AVERAGE(AB24:AB25)</f>
        <v>5.2926548872228314E-2</v>
      </c>
      <c r="AE26" t="s">
        <v>46</v>
      </c>
      <c r="AF26" s="29">
        <f>AVERAGE(AF24:AF25)</f>
        <v>5.4050265603271801E-2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F1" sqref="F1"/>
    </sheetView>
  </sheetViews>
  <sheetFormatPr defaultColWidth="11.42578125" defaultRowHeight="15" x14ac:dyDescent="0.25"/>
  <sheetData>
    <row r="1" spans="1:44" ht="17.25" thickTop="1" thickBot="1" x14ac:dyDescent="0.3">
      <c r="B1" s="21" t="s">
        <v>25</v>
      </c>
      <c r="C1" s="21" t="s">
        <v>26</v>
      </c>
      <c r="D1" s="21" t="s">
        <v>27</v>
      </c>
      <c r="E1" s="21" t="s">
        <v>14</v>
      </c>
      <c r="F1" s="21" t="s">
        <v>9</v>
      </c>
      <c r="G1" s="23">
        <f>LN(G2)</f>
        <v>0.17880093424221533</v>
      </c>
      <c r="H1" s="24">
        <f>G4</f>
        <v>0.57933075831267966</v>
      </c>
      <c r="I1" t="s">
        <v>14</v>
      </c>
      <c r="J1" t="s">
        <v>9</v>
      </c>
      <c r="K1" s="25">
        <f>LN(K2)</f>
        <v>6.4840810569137652E-2</v>
      </c>
      <c r="L1" s="26">
        <f>K4</f>
        <v>0.16306299423832582</v>
      </c>
      <c r="M1" t="s">
        <v>14</v>
      </c>
      <c r="N1" t="s">
        <v>9</v>
      </c>
      <c r="O1" s="25">
        <f>LN(O2)</f>
        <v>0.22398898811440973</v>
      </c>
      <c r="P1" s="26">
        <f>O4</f>
        <v>0.78650702692195928</v>
      </c>
      <c r="Q1" t="s">
        <v>14</v>
      </c>
      <c r="R1" t="s">
        <v>9</v>
      </c>
      <c r="S1" s="25">
        <f>LN(S2)</f>
        <v>0.17096935606034763</v>
      </c>
      <c r="T1" s="26">
        <f>S4</f>
        <v>0.57334445444857018</v>
      </c>
      <c r="U1" t="s">
        <v>14</v>
      </c>
      <c r="V1" t="s">
        <v>9</v>
      </c>
      <c r="W1" s="25">
        <f>LN(W2)</f>
        <v>0.18631825087634313</v>
      </c>
      <c r="X1" s="26">
        <f>W4</f>
        <v>0.64351080984534204</v>
      </c>
      <c r="Y1" t="s">
        <v>14</v>
      </c>
      <c r="Z1" t="s">
        <v>9</v>
      </c>
      <c r="AA1" s="25">
        <f>LN(AA2)</f>
        <v>0.17552683726688828</v>
      </c>
      <c r="AB1" s="26">
        <f>AA4</f>
        <v>0.5785430938026449</v>
      </c>
      <c r="AC1" t="s">
        <v>14</v>
      </c>
      <c r="AD1" t="s">
        <v>9</v>
      </c>
      <c r="AE1" s="25">
        <f>LN(AE2)</f>
        <v>0.19237728008285179</v>
      </c>
      <c r="AF1" s="26">
        <f>AE4</f>
        <v>0.62330346415367888</v>
      </c>
      <c r="AG1" t="s">
        <v>14</v>
      </c>
      <c r="AH1" t="s">
        <v>9</v>
      </c>
      <c r="AI1" s="25">
        <f>LN(AI2)</f>
        <v>0.18576702829974598</v>
      </c>
      <c r="AJ1" s="26">
        <f>AI4</f>
        <v>0.57612653423987914</v>
      </c>
      <c r="AK1" t="s">
        <v>14</v>
      </c>
      <c r="AL1" t="s">
        <v>9</v>
      </c>
      <c r="AM1" s="25">
        <f>LN(AM2)</f>
        <v>0.17634522553835225</v>
      </c>
      <c r="AN1" s="26">
        <f>AM4</f>
        <v>0.54651118020637912</v>
      </c>
      <c r="AO1" t="s">
        <v>14</v>
      </c>
      <c r="AP1" t="s">
        <v>9</v>
      </c>
      <c r="AQ1" s="25">
        <f>LN(AQ2)</f>
        <v>0.1839448033987196</v>
      </c>
      <c r="AR1" s="26">
        <f>AQ4</f>
        <v>0.55792590245611706</v>
      </c>
    </row>
    <row r="2" spans="1:44" ht="15.75" thickTop="1" x14ac:dyDescent="0.25">
      <c r="B2">
        <v>6.4840810569137652E-2</v>
      </c>
      <c r="C2" s="27">
        <v>0.16306299423832582</v>
      </c>
      <c r="D2">
        <v>1.1689983340377681</v>
      </c>
      <c r="E2">
        <v>1980</v>
      </c>
      <c r="F2">
        <v>2.5000000000000001E-3</v>
      </c>
      <c r="G2">
        <f t="array" ref="G2:H6">LOGEST(F2:F10,E2:E10,TRUE, TRUE)</f>
        <v>1.1957826810880094</v>
      </c>
      <c r="H2">
        <v>1.8862784244717036E-156</v>
      </c>
      <c r="I2">
        <v>1986</v>
      </c>
      <c r="J2">
        <v>0.19400000000000001</v>
      </c>
      <c r="K2">
        <f t="array" ref="K2:L6">LOGEST(J2:J9,I2:I9,TRUE, TRUE)</f>
        <v>1.0669891574673289</v>
      </c>
      <c r="L2">
        <v>1.1992771445380405E-57</v>
      </c>
      <c r="M2">
        <v>1980</v>
      </c>
      <c r="N2">
        <v>2.5000000000000001E-3</v>
      </c>
      <c r="O2">
        <f t="array" ref="O2:P6">LOGEST(N2:N9,M2:M9,TRUE, TRUE)</f>
        <v>1.2510572428532842</v>
      </c>
      <c r="P2">
        <v>1.1070297005954629E-195</v>
      </c>
      <c r="Q2">
        <v>1980</v>
      </c>
      <c r="R2">
        <v>2.5000000000000001E-3</v>
      </c>
      <c r="S2">
        <f t="array" ref="S2:T6">LOGEST(R2:R9,Q2:Q9,TRUE, TRUE)</f>
        <v>1.1864543908278826</v>
      </c>
      <c r="T2">
        <v>1.2614350060072807E-149</v>
      </c>
      <c r="U2">
        <v>1980</v>
      </c>
      <c r="V2">
        <v>2.5000000000000001E-3</v>
      </c>
      <c r="W2">
        <f t="array" ref="W2:X6">LOGEST(V2:V9,U2:U9,TRUE, TRUE)</f>
        <v>1.2048056298180765</v>
      </c>
      <c r="X2">
        <v>5.0488279236172258E-163</v>
      </c>
      <c r="Y2">
        <v>1980</v>
      </c>
      <c r="Z2">
        <v>2.5000000000000001E-3</v>
      </c>
      <c r="AA2">
        <f t="array" ref="AA2:AB6">LOGEST(Z2:Z9,Y2:Y9,TRUE, TRUE)</f>
        <v>1.1918739748620095</v>
      </c>
      <c r="AB2">
        <v>1.1961794546633269E-153</v>
      </c>
      <c r="AC2">
        <v>1980</v>
      </c>
      <c r="AD2">
        <v>2.5000000000000001E-3</v>
      </c>
      <c r="AE2">
        <f t="array" ref="AE2:AF6">LOGEST(AD2:AD9,AC2:AC9,TRUE, TRUE)</f>
        <v>1.2121277423635248</v>
      </c>
      <c r="AF2">
        <v>3.758371312922023E-168</v>
      </c>
      <c r="AG2">
        <v>1980</v>
      </c>
      <c r="AH2">
        <v>2.5000000000000001E-3</v>
      </c>
      <c r="AI2">
        <f t="array" ref="AI2:AJ6">LOGEST(AH2:AH9,AG2:AG9,TRUE, TRUE)</f>
        <v>1.2041416967587664</v>
      </c>
      <c r="AJ2">
        <v>1.8514688609450402E-162</v>
      </c>
      <c r="AK2">
        <v>1980</v>
      </c>
      <c r="AL2">
        <v>2.5000000000000001E-3</v>
      </c>
      <c r="AM2">
        <f t="array" ref="AM2:AN6">LOGEST(AL2:AL9,AK2:AK9,TRUE, TRUE)</f>
        <v>1.1928497897873813</v>
      </c>
      <c r="AN2">
        <v>2.475117237700942E-154</v>
      </c>
      <c r="AO2">
        <v>1980</v>
      </c>
      <c r="AP2">
        <v>2.5000000000000001E-3</v>
      </c>
      <c r="AQ2">
        <f t="array" ref="AQ2:AR6">LOGEST(AP2:AP9,AO2:AO9,TRUE, TRUE)</f>
        <v>1.2019494777392172</v>
      </c>
      <c r="AR2">
        <v>6.8676994595510782E-161</v>
      </c>
    </row>
    <row r="3" spans="1:44" x14ac:dyDescent="0.25">
      <c r="B3">
        <v>0.22398898811440973</v>
      </c>
      <c r="C3" s="27">
        <v>0.78650702692195928</v>
      </c>
      <c r="D3">
        <v>22.103969481968612</v>
      </c>
      <c r="E3">
        <v>1986</v>
      </c>
      <c r="F3">
        <v>0.19400000000000001</v>
      </c>
      <c r="G3">
        <v>5.7587450168426819E-2</v>
      </c>
      <c r="H3">
        <v>114.77879818497981</v>
      </c>
      <c r="I3">
        <v>1990</v>
      </c>
      <c r="J3">
        <v>2.7799999999999998E-2</v>
      </c>
      <c r="K3">
        <v>5.9971027414207539E-2</v>
      </c>
      <c r="L3">
        <v>119.62755925154406</v>
      </c>
      <c r="M3">
        <v>1990</v>
      </c>
      <c r="N3">
        <v>2.7799999999999998E-2</v>
      </c>
      <c r="O3">
        <v>4.7642169692876241E-2</v>
      </c>
      <c r="P3">
        <v>94.99897019481665</v>
      </c>
      <c r="Q3">
        <v>1986</v>
      </c>
      <c r="R3">
        <v>0.19400000000000001</v>
      </c>
      <c r="S3">
        <v>6.0210681117506368E-2</v>
      </c>
      <c r="T3">
        <v>120.03069126169916</v>
      </c>
      <c r="U3">
        <v>1986</v>
      </c>
      <c r="V3">
        <v>0.19400000000000001</v>
      </c>
      <c r="W3">
        <v>5.6614155385823116E-2</v>
      </c>
      <c r="X3">
        <v>112.85390919553714</v>
      </c>
      <c r="Y3">
        <v>1986</v>
      </c>
      <c r="Z3">
        <v>0.19400000000000001</v>
      </c>
      <c r="AA3">
        <v>6.1161289442867306E-2</v>
      </c>
      <c r="AB3">
        <v>121.8875275891462</v>
      </c>
      <c r="AC3">
        <v>1986</v>
      </c>
      <c r="AD3">
        <v>0.19400000000000001</v>
      </c>
      <c r="AE3">
        <v>6.1055416457075663E-2</v>
      </c>
      <c r="AF3">
        <v>121.65359525675839</v>
      </c>
      <c r="AG3">
        <v>1986</v>
      </c>
      <c r="AH3">
        <v>0.19400000000000001</v>
      </c>
      <c r="AI3">
        <v>6.5050731585348215E-2</v>
      </c>
      <c r="AJ3">
        <v>129.60614897580464</v>
      </c>
      <c r="AK3">
        <v>1986</v>
      </c>
      <c r="AL3">
        <v>0.19400000000000001</v>
      </c>
      <c r="AM3">
        <v>6.5580065706516116E-2</v>
      </c>
      <c r="AN3">
        <v>130.66078672228488</v>
      </c>
      <c r="AO3">
        <v>1986</v>
      </c>
      <c r="AP3">
        <v>0.19400000000000001</v>
      </c>
      <c r="AQ3">
        <v>6.6845345165689532E-2</v>
      </c>
      <c r="AR3">
        <v>133.17332568618227</v>
      </c>
    </row>
    <row r="4" spans="1:44" ht="15.75" thickBot="1" x14ac:dyDescent="0.3">
      <c r="B4">
        <v>0.17096935606034763</v>
      </c>
      <c r="C4" s="27">
        <v>0.57334445444857018</v>
      </c>
      <c r="D4">
        <v>8.0628665502174979</v>
      </c>
      <c r="E4">
        <v>1990</v>
      </c>
      <c r="F4">
        <v>2.7799999999999998E-2</v>
      </c>
      <c r="G4">
        <v>0.57933075831267966</v>
      </c>
      <c r="H4">
        <v>1.1238982665079795</v>
      </c>
      <c r="I4">
        <v>1991</v>
      </c>
      <c r="J4">
        <v>0.25</v>
      </c>
      <c r="K4">
        <v>0.16306299423832582</v>
      </c>
      <c r="L4">
        <v>0.82118711278805456</v>
      </c>
      <c r="M4">
        <v>1991</v>
      </c>
      <c r="N4">
        <v>0.25</v>
      </c>
      <c r="O4">
        <v>0.78650702692195928</v>
      </c>
      <c r="P4">
        <v>0.85755905447177228</v>
      </c>
      <c r="Q4">
        <v>1991</v>
      </c>
      <c r="R4">
        <v>0.25</v>
      </c>
      <c r="S4">
        <v>0.57334445444857018</v>
      </c>
      <c r="T4">
        <v>1.1581755759100576</v>
      </c>
      <c r="U4">
        <v>1990</v>
      </c>
      <c r="V4">
        <v>2.7799999999999998E-2</v>
      </c>
      <c r="W4">
        <v>0.64351080984534204</v>
      </c>
      <c r="X4">
        <v>1.0976067094069217</v>
      </c>
      <c r="Y4">
        <v>1990</v>
      </c>
      <c r="Z4">
        <v>2.7799999999999998E-2</v>
      </c>
      <c r="AA4">
        <v>0.5785430938026449</v>
      </c>
      <c r="AB4">
        <v>1.1873405434434812</v>
      </c>
      <c r="AC4">
        <v>1990</v>
      </c>
      <c r="AD4">
        <v>2.7799999999999998E-2</v>
      </c>
      <c r="AE4">
        <v>0.62330346415367888</v>
      </c>
      <c r="AF4">
        <v>1.1487508054736759</v>
      </c>
      <c r="AG4">
        <v>1990</v>
      </c>
      <c r="AH4">
        <v>2.7799999999999998E-2</v>
      </c>
      <c r="AI4">
        <v>0.57612653423987914</v>
      </c>
      <c r="AJ4">
        <v>1.2027790556780873</v>
      </c>
      <c r="AK4">
        <v>1990</v>
      </c>
      <c r="AL4">
        <v>2.7799999999999998E-2</v>
      </c>
      <c r="AM4">
        <v>0.54651118020637912</v>
      </c>
      <c r="AN4">
        <v>1.2125663705764784</v>
      </c>
      <c r="AO4">
        <v>1990</v>
      </c>
      <c r="AP4">
        <v>2.7799999999999998E-2</v>
      </c>
      <c r="AQ4">
        <v>0.55792590245611706</v>
      </c>
      <c r="AR4">
        <v>1.2096976092312728</v>
      </c>
    </row>
    <row r="5" spans="1:44" ht="17.25" thickTop="1" thickBot="1" x14ac:dyDescent="0.3">
      <c r="B5">
        <v>0.18631825087634313</v>
      </c>
      <c r="C5" s="27">
        <v>0.64351080984534204</v>
      </c>
      <c r="D5">
        <v>10.83080487629087</v>
      </c>
      <c r="E5">
        <v>1991</v>
      </c>
      <c r="F5">
        <v>0.25</v>
      </c>
      <c r="G5">
        <v>9.6401517066537448</v>
      </c>
      <c r="H5">
        <v>7</v>
      </c>
      <c r="I5">
        <v>1995</v>
      </c>
      <c r="J5">
        <v>0.27800000000000002</v>
      </c>
      <c r="K5" s="24">
        <v>1.1689983340377681</v>
      </c>
      <c r="L5">
        <v>6</v>
      </c>
      <c r="M5">
        <v>1995</v>
      </c>
      <c r="N5">
        <v>0.27800000000000002</v>
      </c>
      <c r="O5" s="24">
        <v>22.103969481968612</v>
      </c>
      <c r="P5">
        <v>6</v>
      </c>
      <c r="Q5">
        <v>1995</v>
      </c>
      <c r="R5">
        <v>0.27800000000000002</v>
      </c>
      <c r="S5" s="24">
        <v>8.0628665502174979</v>
      </c>
      <c r="T5">
        <v>6</v>
      </c>
      <c r="U5">
        <v>1995</v>
      </c>
      <c r="V5">
        <v>0.27800000000000002</v>
      </c>
      <c r="W5" s="24">
        <v>10.83080487629087</v>
      </c>
      <c r="X5">
        <v>6</v>
      </c>
      <c r="Y5">
        <v>1991</v>
      </c>
      <c r="Z5">
        <v>0.25</v>
      </c>
      <c r="AA5" s="24">
        <v>8.2363309552469115</v>
      </c>
      <c r="AB5">
        <v>6</v>
      </c>
      <c r="AC5">
        <v>1991</v>
      </c>
      <c r="AD5">
        <v>0.25</v>
      </c>
      <c r="AE5" s="24">
        <v>9.9279404747374365</v>
      </c>
      <c r="AF5">
        <v>6</v>
      </c>
      <c r="AG5">
        <v>1991</v>
      </c>
      <c r="AH5">
        <v>0.25</v>
      </c>
      <c r="AI5" s="24">
        <v>8.1551677202543473</v>
      </c>
      <c r="AJ5">
        <v>6</v>
      </c>
      <c r="AK5">
        <v>1991</v>
      </c>
      <c r="AL5">
        <v>0.25</v>
      </c>
      <c r="AM5" s="24">
        <v>7.230756168874354</v>
      </c>
      <c r="AN5">
        <v>6</v>
      </c>
      <c r="AO5">
        <v>1991</v>
      </c>
      <c r="AP5">
        <v>0.25</v>
      </c>
      <c r="AQ5" s="24">
        <v>7.5723853384203412</v>
      </c>
      <c r="AR5">
        <v>6</v>
      </c>
    </row>
    <row r="6" spans="1:44" ht="15.75" thickTop="1" x14ac:dyDescent="0.25">
      <c r="B6">
        <v>0.17552683726688828</v>
      </c>
      <c r="C6" s="27">
        <v>0.5785430938026449</v>
      </c>
      <c r="D6">
        <v>8.2363309552469115</v>
      </c>
      <c r="E6">
        <v>1995</v>
      </c>
      <c r="F6">
        <v>0.27800000000000002</v>
      </c>
      <c r="G6">
        <v>12.176931729603053</v>
      </c>
      <c r="H6">
        <v>8.8420311942174887</v>
      </c>
      <c r="I6">
        <v>1998</v>
      </c>
      <c r="J6">
        <v>0.111</v>
      </c>
      <c r="K6">
        <v>0.78831200911177657</v>
      </c>
      <c r="L6">
        <v>4.0460896452550861</v>
      </c>
      <c r="M6">
        <v>1998</v>
      </c>
      <c r="N6">
        <v>0.111</v>
      </c>
      <c r="O6">
        <v>16.255425642071579</v>
      </c>
      <c r="P6">
        <v>4.4124451914391205</v>
      </c>
      <c r="Q6">
        <v>1998</v>
      </c>
      <c r="R6">
        <v>0.111</v>
      </c>
      <c r="S6">
        <v>10.815292663325279</v>
      </c>
      <c r="T6">
        <v>8.0482239878075621</v>
      </c>
      <c r="U6">
        <v>1998</v>
      </c>
      <c r="V6">
        <v>0.111</v>
      </c>
      <c r="W6">
        <v>13.048309157890904</v>
      </c>
      <c r="X6">
        <v>7.2284429312105427</v>
      </c>
      <c r="Y6">
        <v>1998</v>
      </c>
      <c r="Z6">
        <v>0.111</v>
      </c>
      <c r="AA6">
        <v>11.61139460772047</v>
      </c>
      <c r="AB6">
        <v>8.4586653966279677</v>
      </c>
      <c r="AC6">
        <v>1995</v>
      </c>
      <c r="AD6">
        <v>0.27800000000000002</v>
      </c>
      <c r="AE6">
        <v>13.101192333794916</v>
      </c>
      <c r="AF6">
        <v>7.9177704784585154</v>
      </c>
      <c r="AG6">
        <v>1995</v>
      </c>
      <c r="AH6">
        <v>0.27800000000000002</v>
      </c>
      <c r="AI6">
        <v>11.797897297134552</v>
      </c>
      <c r="AJ6">
        <v>8.6800647406672287</v>
      </c>
      <c r="AK6">
        <v>1995</v>
      </c>
      <c r="AL6">
        <v>0.27800000000000002</v>
      </c>
      <c r="AM6">
        <v>10.631505186177662</v>
      </c>
      <c r="AN6">
        <v>8.8219032183180808</v>
      </c>
      <c r="AO6">
        <v>1995</v>
      </c>
      <c r="AP6">
        <v>0.27800000000000002</v>
      </c>
      <c r="AQ6">
        <v>11.081188703396405</v>
      </c>
      <c r="AR6">
        <v>8.7802098346791428</v>
      </c>
    </row>
    <row r="7" spans="1:44" x14ac:dyDescent="0.25">
      <c r="B7">
        <v>0.19237728008285179</v>
      </c>
      <c r="C7" s="27">
        <v>0.62330346415367888</v>
      </c>
      <c r="D7">
        <v>9.9279404747374365</v>
      </c>
      <c r="E7">
        <v>1998</v>
      </c>
      <c r="F7">
        <v>0.111</v>
      </c>
      <c r="G7" t="s">
        <v>28</v>
      </c>
      <c r="H7">
        <f>TINV(0.0455,H5)</f>
        <v>2.428809082234241</v>
      </c>
      <c r="I7">
        <v>1999</v>
      </c>
      <c r="J7">
        <v>0.222</v>
      </c>
      <c r="K7" t="s">
        <v>28</v>
      </c>
      <c r="L7">
        <f>TINV(0.0455,L5)</f>
        <v>2.5165283481216276</v>
      </c>
      <c r="M7">
        <v>1999</v>
      </c>
      <c r="N7">
        <v>0.222</v>
      </c>
      <c r="O7" t="s">
        <v>28</v>
      </c>
      <c r="P7">
        <f>TINV(0.0455,P5)</f>
        <v>2.5165283481216276</v>
      </c>
      <c r="Q7">
        <v>1999</v>
      </c>
      <c r="R7">
        <v>0.222</v>
      </c>
      <c r="S7" t="s">
        <v>28</v>
      </c>
      <c r="T7">
        <f>TINV(0.0455,T5)</f>
        <v>2.5165283481216276</v>
      </c>
      <c r="U7">
        <v>1999</v>
      </c>
      <c r="V7">
        <v>0.222</v>
      </c>
      <c r="W7" t="s">
        <v>28</v>
      </c>
      <c r="X7">
        <f>TINV(0.0455,X5)</f>
        <v>2.5165283481216276</v>
      </c>
      <c r="Y7">
        <v>1999</v>
      </c>
      <c r="Z7">
        <v>0.222</v>
      </c>
      <c r="AA7" t="s">
        <v>28</v>
      </c>
      <c r="AB7">
        <f>TINV(0.0455,AB5)</f>
        <v>2.5165283481216276</v>
      </c>
      <c r="AC7">
        <v>1999</v>
      </c>
      <c r="AD7">
        <v>0.222</v>
      </c>
      <c r="AE7" t="s">
        <v>28</v>
      </c>
      <c r="AF7">
        <f>TINV(0.0455,AF5)</f>
        <v>2.5165283481216276</v>
      </c>
      <c r="AG7">
        <v>1998</v>
      </c>
      <c r="AH7">
        <v>0.111</v>
      </c>
      <c r="AI7" t="s">
        <v>28</v>
      </c>
      <c r="AJ7">
        <f>TINV(0.0455,AJ5)</f>
        <v>2.5165283481216276</v>
      </c>
      <c r="AK7">
        <v>1998</v>
      </c>
      <c r="AL7">
        <v>0.111</v>
      </c>
      <c r="AM7" t="s">
        <v>28</v>
      </c>
      <c r="AN7">
        <f>TINV(0.0455,AN5)</f>
        <v>2.5165283481216276</v>
      </c>
      <c r="AO7">
        <v>1998</v>
      </c>
      <c r="AP7">
        <v>0.111</v>
      </c>
    </row>
    <row r="8" spans="1:44" x14ac:dyDescent="0.25">
      <c r="B8">
        <v>0.18576702829974598</v>
      </c>
      <c r="C8" s="27">
        <v>0.57612653423987914</v>
      </c>
      <c r="D8">
        <v>8.1551677202543473</v>
      </c>
      <c r="E8">
        <v>1999</v>
      </c>
      <c r="F8">
        <v>0.222</v>
      </c>
      <c r="G8" t="s">
        <v>29</v>
      </c>
      <c r="H8">
        <f>H7*G3</f>
        <v>0.13986892199178683</v>
      </c>
      <c r="I8">
        <v>1999</v>
      </c>
      <c r="J8">
        <v>0.36099999999999999</v>
      </c>
      <c r="K8" t="s">
        <v>29</v>
      </c>
      <c r="L8">
        <f>L7*K3</f>
        <v>0.15091879055383253</v>
      </c>
      <c r="M8">
        <v>1999</v>
      </c>
      <c r="N8">
        <v>0.36099999999999999</v>
      </c>
      <c r="O8" t="s">
        <v>29</v>
      </c>
      <c r="P8">
        <f>P7*O3</f>
        <v>0.11989287059814412</v>
      </c>
      <c r="Q8">
        <v>1999</v>
      </c>
      <c r="R8">
        <v>0.36099999999999999</v>
      </c>
      <c r="S8" t="s">
        <v>29</v>
      </c>
      <c r="T8">
        <f>T7*S3</f>
        <v>0.15152188589191637</v>
      </c>
      <c r="U8">
        <v>1999</v>
      </c>
      <c r="V8">
        <v>0.36099999999999999</v>
      </c>
      <c r="W8" t="s">
        <v>29</v>
      </c>
      <c r="X8">
        <f>X7*W3</f>
        <v>0.14247112693338659</v>
      </c>
      <c r="Y8">
        <v>1999</v>
      </c>
      <c r="Z8">
        <v>0.36099999999999999</v>
      </c>
      <c r="AA8" t="s">
        <v>29</v>
      </c>
      <c r="AB8">
        <f>AB7*AA3</f>
        <v>0.15391411869064761</v>
      </c>
      <c r="AC8">
        <v>1999</v>
      </c>
      <c r="AD8">
        <v>0.36099999999999999</v>
      </c>
      <c r="AE8" t="s">
        <v>29</v>
      </c>
      <c r="AF8">
        <f>AF7*AE3</f>
        <v>0.15364768632060266</v>
      </c>
      <c r="AG8">
        <v>1999</v>
      </c>
      <c r="AH8">
        <v>0.36099999999999999</v>
      </c>
      <c r="AI8" t="s">
        <v>29</v>
      </c>
      <c r="AJ8">
        <f>AJ7*AI3</f>
        <v>0.16370201010057972</v>
      </c>
      <c r="AK8">
        <v>1999</v>
      </c>
      <c r="AL8">
        <v>0.222</v>
      </c>
      <c r="AM8" t="s">
        <v>29</v>
      </c>
      <c r="AN8">
        <f>AN7*AM3</f>
        <v>0.1650340944221268</v>
      </c>
      <c r="AO8">
        <v>1999</v>
      </c>
      <c r="AP8">
        <v>0.222</v>
      </c>
    </row>
    <row r="9" spans="1:44" x14ac:dyDescent="0.25">
      <c r="B9">
        <v>0.17634522553835225</v>
      </c>
      <c r="C9" s="27">
        <v>0.54651118020637912</v>
      </c>
      <c r="D9">
        <v>7.230756168874354</v>
      </c>
      <c r="E9">
        <v>1999</v>
      </c>
      <c r="F9">
        <v>0.36099999999999999</v>
      </c>
      <c r="G9" t="s">
        <v>30</v>
      </c>
      <c r="H9">
        <f>G2+H8</f>
        <v>1.3356516030797962</v>
      </c>
      <c r="I9">
        <v>2000</v>
      </c>
      <c r="J9">
        <v>0.30599999999999999</v>
      </c>
      <c r="K9" t="s">
        <v>30</v>
      </c>
      <c r="L9">
        <f>K2+L8</f>
        <v>1.2179079480211614</v>
      </c>
      <c r="M9">
        <v>2000</v>
      </c>
      <c r="N9">
        <v>0.30599999999999999</v>
      </c>
      <c r="O9" t="s">
        <v>30</v>
      </c>
      <c r="P9">
        <f>O2+P8</f>
        <v>1.3709501134514284</v>
      </c>
      <c r="Q9">
        <v>2000</v>
      </c>
      <c r="R9">
        <v>0.30599999999999999</v>
      </c>
      <c r="S9" t="s">
        <v>30</v>
      </c>
      <c r="T9">
        <f>S2+T8</f>
        <v>1.3379762767197989</v>
      </c>
      <c r="U9">
        <v>2000</v>
      </c>
      <c r="V9">
        <v>0.30599999999999999</v>
      </c>
      <c r="W9" t="s">
        <v>30</v>
      </c>
      <c r="X9">
        <f>W2+X8</f>
        <v>1.3472767567514632</v>
      </c>
      <c r="Y9">
        <v>2000</v>
      </c>
      <c r="Z9">
        <v>0.30599999999999999</v>
      </c>
      <c r="AA9" t="s">
        <v>30</v>
      </c>
      <c r="AB9">
        <f>AA2+AB8</f>
        <v>1.3457880935526572</v>
      </c>
      <c r="AC9">
        <v>2000</v>
      </c>
      <c r="AD9">
        <v>0.30599999999999999</v>
      </c>
      <c r="AE9" t="s">
        <v>30</v>
      </c>
      <c r="AF9">
        <f>AE2+AF8</f>
        <v>1.3657754286841275</v>
      </c>
      <c r="AG9">
        <v>2000</v>
      </c>
      <c r="AH9">
        <v>0.30599999999999999</v>
      </c>
      <c r="AI9" t="s">
        <v>30</v>
      </c>
      <c r="AJ9">
        <f>AI2+AJ8</f>
        <v>1.3678437068593461</v>
      </c>
      <c r="AK9">
        <v>2000</v>
      </c>
      <c r="AL9">
        <v>0.30599999999999999</v>
      </c>
      <c r="AM9" t="s">
        <v>30</v>
      </c>
      <c r="AN9">
        <f>AM2+AN8</f>
        <v>1.357883884209508</v>
      </c>
      <c r="AO9">
        <v>1999</v>
      </c>
      <c r="AP9">
        <v>0.36099999999999999</v>
      </c>
    </row>
    <row r="10" spans="1:44" x14ac:dyDescent="0.25">
      <c r="B10">
        <v>0.1839448033987196</v>
      </c>
      <c r="C10" s="27">
        <v>0.55792590245611706</v>
      </c>
      <c r="D10">
        <v>7.5723853384203412</v>
      </c>
      <c r="E10">
        <v>2000</v>
      </c>
      <c r="F10">
        <v>0.30599999999999999</v>
      </c>
      <c r="G10" t="s">
        <v>31</v>
      </c>
      <c r="H10">
        <f>G2-H8</f>
        <v>1.0559137590962226</v>
      </c>
      <c r="K10" t="s">
        <v>31</v>
      </c>
      <c r="L10">
        <f>K2-L8</f>
        <v>0.91607036691349641</v>
      </c>
      <c r="O10" t="s">
        <v>31</v>
      </c>
      <c r="P10">
        <f>O2-P8</f>
        <v>1.1311643722551401</v>
      </c>
      <c r="S10" t="s">
        <v>31</v>
      </c>
      <c r="T10">
        <f>S2-T8</f>
        <v>1.0349325049359663</v>
      </c>
      <c r="W10" t="s">
        <v>31</v>
      </c>
      <c r="X10">
        <f>W2-X8</f>
        <v>1.0623345028846898</v>
      </c>
      <c r="AA10" t="s">
        <v>31</v>
      </c>
      <c r="AB10">
        <f>AA2-AB8</f>
        <v>1.0379598561713619</v>
      </c>
      <c r="AE10" t="s">
        <v>31</v>
      </c>
      <c r="AF10">
        <f>AE2-AF8</f>
        <v>1.0584800560429222</v>
      </c>
      <c r="AI10" t="s">
        <v>31</v>
      </c>
      <c r="AJ10">
        <f>AI2-AJ8</f>
        <v>1.0404396866581866</v>
      </c>
      <c r="AM10" t="s">
        <v>31</v>
      </c>
      <c r="AN10">
        <f>AM2-AN8</f>
        <v>1.0278156953652546</v>
      </c>
    </row>
    <row r="11" spans="1:44" x14ac:dyDescent="0.25">
      <c r="A11" t="s">
        <v>47</v>
      </c>
      <c r="B11" s="21">
        <f>AVERAGE(B2:B10)</f>
        <v>0.17334206446742179</v>
      </c>
      <c r="C11" s="21">
        <f>AVERAGE(C2:C10)</f>
        <v>0.56098171781254402</v>
      </c>
      <c r="D11" s="21">
        <f>AVERAGE(D2:D10)</f>
        <v>9.2543577666720171</v>
      </c>
      <c r="E11" s="21">
        <f>AVERAGE(E2:E10)</f>
        <v>1993.1111111111111</v>
      </c>
      <c r="F11" s="21">
        <f>AVERAGE(F2:F10)</f>
        <v>0.19469999999999998</v>
      </c>
      <c r="G11" t="s">
        <v>32</v>
      </c>
      <c r="H11" s="28">
        <f>LN(G2)</f>
        <v>0.17880093424221533</v>
      </c>
      <c r="K11" t="s">
        <v>32</v>
      </c>
      <c r="L11" s="28">
        <f>LN(K2)</f>
        <v>6.4840810569137652E-2</v>
      </c>
      <c r="O11" t="s">
        <v>32</v>
      </c>
      <c r="P11" s="28">
        <f>LN(O2)</f>
        <v>0.22398898811440973</v>
      </c>
      <c r="S11" t="s">
        <v>32</v>
      </c>
      <c r="T11" s="28">
        <f>LN(S2)</f>
        <v>0.17096935606034763</v>
      </c>
      <c r="W11" t="s">
        <v>32</v>
      </c>
      <c r="X11" s="28">
        <f>LN(W2)</f>
        <v>0.18631825087634313</v>
      </c>
      <c r="AA11" t="s">
        <v>32</v>
      </c>
      <c r="AB11" s="28">
        <f>LN(AA2)</f>
        <v>0.17552683726688828</v>
      </c>
      <c r="AE11" t="s">
        <v>32</v>
      </c>
      <c r="AF11" s="28">
        <f>LN(AE2)</f>
        <v>0.19237728008285179</v>
      </c>
      <c r="AI11" t="s">
        <v>32</v>
      </c>
      <c r="AJ11" s="28">
        <f>LN(AI2)</f>
        <v>0.18576702829974598</v>
      </c>
      <c r="AM11" t="s">
        <v>32</v>
      </c>
      <c r="AN11" s="28">
        <f>LN(AM2)</f>
        <v>0.17634522553835225</v>
      </c>
    </row>
    <row r="12" spans="1:44" x14ac:dyDescent="0.25">
      <c r="A12" t="s">
        <v>48</v>
      </c>
      <c r="B12" s="21">
        <f>STDEV(B2:B10)</f>
        <v>4.3523806090053775E-2</v>
      </c>
      <c r="C12" s="21">
        <f>STDEV(C2:C10)</f>
        <v>0.1661344959035895</v>
      </c>
      <c r="D12" s="21">
        <f>STDEV(D2:D10)</f>
        <v>5.5228242422313425</v>
      </c>
      <c r="E12" s="21">
        <f>STDEV(E2:E10)</f>
        <v>6.9000805148281499</v>
      </c>
      <c r="F12" s="21">
        <f>STDEV(F2:F10)</f>
        <v>0.12378826681071191</v>
      </c>
      <c r="G12" t="s">
        <v>33</v>
      </c>
      <c r="H12" s="28">
        <f>LN(H9)</f>
        <v>0.28941926496856746</v>
      </c>
      <c r="K12" t="s">
        <v>33</v>
      </c>
      <c r="L12" s="28">
        <f>LN(L9)</f>
        <v>0.1971345900943641</v>
      </c>
      <c r="O12" t="s">
        <v>33</v>
      </c>
      <c r="P12" s="28">
        <f>LN(P9)</f>
        <v>0.31550401293889063</v>
      </c>
      <c r="S12" t="s">
        <v>33</v>
      </c>
      <c r="T12" s="28">
        <f>LN(T9)</f>
        <v>0.29115823114511352</v>
      </c>
      <c r="W12" t="s">
        <v>33</v>
      </c>
      <c r="X12" s="28">
        <f>LN(X9)</f>
        <v>0.29808533790626474</v>
      </c>
      <c r="AA12" t="s">
        <v>33</v>
      </c>
      <c r="AB12" s="28">
        <f>LN(AB9)</f>
        <v>0.29697978461796259</v>
      </c>
      <c r="AE12" t="s">
        <v>33</v>
      </c>
      <c r="AF12" s="28">
        <f>LN(AF9)</f>
        <v>0.31172234696284912</v>
      </c>
      <c r="AI12" t="s">
        <v>33</v>
      </c>
      <c r="AJ12" s="28">
        <f>LN(AJ9)</f>
        <v>0.31323556330157909</v>
      </c>
      <c r="AM12" t="s">
        <v>33</v>
      </c>
      <c r="AN12" s="28">
        <f>LN(AN9)</f>
        <v>0.30592752048038113</v>
      </c>
    </row>
    <row r="13" spans="1:44" x14ac:dyDescent="0.25">
      <c r="A13" t="s">
        <v>49</v>
      </c>
      <c r="B13" s="21">
        <f>MIN(B2:B10)</f>
        <v>6.4840810569137652E-2</v>
      </c>
      <c r="C13" s="21">
        <f>MIN(C2:C10)</f>
        <v>0.16306299423832582</v>
      </c>
      <c r="D13" s="21">
        <f>MIN(D2:D10)</f>
        <v>1.1689983340377681</v>
      </c>
      <c r="E13" s="21">
        <f>MIN(E2:E10)</f>
        <v>1980</v>
      </c>
      <c r="F13" s="21">
        <f>MIN(F2:F10)</f>
        <v>2.5000000000000001E-3</v>
      </c>
      <c r="G13" t="s">
        <v>34</v>
      </c>
      <c r="H13" s="28">
        <f>LN(H10)</f>
        <v>5.4406514426579608E-2</v>
      </c>
      <c r="K13" t="s">
        <v>34</v>
      </c>
      <c r="L13" s="28">
        <f>LN(L10)</f>
        <v>-8.7662097483935164E-2</v>
      </c>
      <c r="O13" t="s">
        <v>34</v>
      </c>
      <c r="P13" s="28">
        <f>LN(P10)</f>
        <v>0.12324752013300626</v>
      </c>
      <c r="S13" t="s">
        <v>34</v>
      </c>
      <c r="T13" s="28">
        <f>LN(T10)</f>
        <v>3.4336211968642151E-2</v>
      </c>
      <c r="W13" t="s">
        <v>34</v>
      </c>
      <c r="X13" s="28">
        <f>LN(X10)</f>
        <v>6.0468847693395895E-2</v>
      </c>
      <c r="AA13" t="s">
        <v>34</v>
      </c>
      <c r="AB13" s="28">
        <f>LN(AB10)</f>
        <v>3.7257109787123162E-2</v>
      </c>
      <c r="AE13" t="s">
        <v>34</v>
      </c>
      <c r="AF13" s="28">
        <f>LN(AF10)</f>
        <v>5.6833969698621825E-2</v>
      </c>
      <c r="AI13" t="s">
        <v>34</v>
      </c>
      <c r="AJ13" s="28">
        <f>LN(AJ10)</f>
        <v>3.9643399441716076E-2</v>
      </c>
      <c r="AM13" t="s">
        <v>34</v>
      </c>
      <c r="AN13" s="28">
        <f>LN(AN10)</f>
        <v>2.7435866295407604E-2</v>
      </c>
    </row>
    <row r="14" spans="1:44" x14ac:dyDescent="0.25">
      <c r="A14" t="s">
        <v>50</v>
      </c>
      <c r="B14" s="21">
        <f>MAX(B2:B10)</f>
        <v>0.22398898811440973</v>
      </c>
      <c r="C14" s="21">
        <f>MAX(C2:C10)</f>
        <v>0.78650702692195928</v>
      </c>
      <c r="D14" s="21">
        <f>MAX(D2:D10)</f>
        <v>22.103969481968612</v>
      </c>
      <c r="E14" s="21">
        <f>MAX(E2:E10)</f>
        <v>2000</v>
      </c>
      <c r="F14" s="21">
        <f>MAX(F2:F10)</f>
        <v>0.36099999999999999</v>
      </c>
      <c r="G14" t="s">
        <v>35</v>
      </c>
      <c r="H14" s="28">
        <f>H12-H11</f>
        <v>0.11061833072635213</v>
      </c>
      <c r="K14" t="s">
        <v>35</v>
      </c>
      <c r="L14" s="28">
        <f>L12-L11</f>
        <v>0.13229377952522645</v>
      </c>
      <c r="O14" t="s">
        <v>35</v>
      </c>
      <c r="P14" s="28">
        <f>P12-P11</f>
        <v>9.1515024824480901E-2</v>
      </c>
      <c r="S14" t="s">
        <v>35</v>
      </c>
      <c r="T14" s="28">
        <f>T12-T11</f>
        <v>0.12018887508476589</v>
      </c>
      <c r="W14" t="s">
        <v>35</v>
      </c>
      <c r="X14" s="28">
        <f>X12-X11</f>
        <v>0.11176708702992161</v>
      </c>
      <c r="AA14" t="s">
        <v>35</v>
      </c>
      <c r="AB14" s="28">
        <f>AB12-AB11</f>
        <v>0.12145294735107431</v>
      </c>
      <c r="AE14" t="s">
        <v>35</v>
      </c>
      <c r="AF14" s="28">
        <f>AF12-AF11</f>
        <v>0.11934506687999732</v>
      </c>
      <c r="AI14" t="s">
        <v>35</v>
      </c>
      <c r="AJ14" s="28">
        <f>AJ12-AJ11</f>
        <v>0.12746853500183311</v>
      </c>
      <c r="AM14" t="s">
        <v>35</v>
      </c>
      <c r="AN14" s="28">
        <f>AN12-AN11</f>
        <v>0.12958229494202889</v>
      </c>
    </row>
    <row r="15" spans="1:44" x14ac:dyDescent="0.25">
      <c r="A15" t="s">
        <v>51</v>
      </c>
      <c r="B15" s="21">
        <f>ABS(B14-B13)</f>
        <v>0.15914817754527208</v>
      </c>
      <c r="C15" s="21">
        <f>ABS(C14-C13)</f>
        <v>0.62344403268363346</v>
      </c>
      <c r="D15" s="21">
        <f>ABS(D14-D13)</f>
        <v>20.934971147930845</v>
      </c>
      <c r="E15" s="21">
        <f>ABS(E14-E13)</f>
        <v>20</v>
      </c>
      <c r="F15" s="21">
        <f>ABS(F14-F13)</f>
        <v>0.35849999999999999</v>
      </c>
      <c r="G15" t="s">
        <v>36</v>
      </c>
      <c r="H15" s="28">
        <f>H11-H13</f>
        <v>0.12439441981563572</v>
      </c>
      <c r="K15" t="s">
        <v>36</v>
      </c>
      <c r="L15" s="28">
        <f>L11-L13</f>
        <v>0.15250290805307282</v>
      </c>
      <c r="O15" t="s">
        <v>36</v>
      </c>
      <c r="P15" s="28">
        <f>P11-P13</f>
        <v>0.10074146798140347</v>
      </c>
      <c r="S15" t="s">
        <v>36</v>
      </c>
      <c r="T15" s="28">
        <f>T11-T13</f>
        <v>0.13663314409170549</v>
      </c>
      <c r="W15" t="s">
        <v>36</v>
      </c>
      <c r="X15" s="28">
        <f>X11-X13</f>
        <v>0.12584940318294724</v>
      </c>
      <c r="AA15" t="s">
        <v>36</v>
      </c>
      <c r="AB15" s="28">
        <f>AB11-AB13</f>
        <v>0.13826972747976513</v>
      </c>
      <c r="AE15" t="s">
        <v>36</v>
      </c>
      <c r="AF15" s="28">
        <f>AF11-AF13</f>
        <v>0.13554331038422995</v>
      </c>
      <c r="AI15" t="s">
        <v>36</v>
      </c>
      <c r="AJ15" s="28">
        <f>AJ11-AJ13</f>
        <v>0.1461236288580299</v>
      </c>
      <c r="AM15" t="s">
        <v>36</v>
      </c>
      <c r="AN15" s="28">
        <f>AN11-AN13</f>
        <v>0.14890935924294463</v>
      </c>
    </row>
    <row r="16" spans="1:44" x14ac:dyDescent="0.25">
      <c r="A16" t="s">
        <v>52</v>
      </c>
      <c r="B16" s="21">
        <f>COUNT(B2:B10)</f>
        <v>9</v>
      </c>
      <c r="G16" t="s">
        <v>37</v>
      </c>
      <c r="H16" s="29">
        <f>AVERAGE(H14:H15)</f>
        <v>0.11750637527099392</v>
      </c>
      <c r="K16" t="s">
        <v>37</v>
      </c>
      <c r="L16" s="29">
        <f>AVERAGE(L14:L15)</f>
        <v>0.14239834378914962</v>
      </c>
      <c r="O16" t="s">
        <v>37</v>
      </c>
      <c r="P16" s="29">
        <f>AVERAGE(P14:P15)</f>
        <v>9.612824640294218E-2</v>
      </c>
      <c r="S16" t="s">
        <v>37</v>
      </c>
      <c r="T16" s="29">
        <f>AVERAGE(T14:T15)</f>
        <v>0.1284110095882357</v>
      </c>
      <c r="W16" t="s">
        <v>37</v>
      </c>
      <c r="X16" s="29">
        <f>AVERAGE(X14:X15)</f>
        <v>0.11880824510643442</v>
      </c>
      <c r="AA16" t="s">
        <v>37</v>
      </c>
      <c r="AB16" s="29">
        <f>AVERAGE(AB14:AB15)</f>
        <v>0.12986133741541972</v>
      </c>
      <c r="AE16" t="s">
        <v>37</v>
      </c>
      <c r="AF16" s="29">
        <f>AVERAGE(AF14:AF15)</f>
        <v>0.12744418863211365</v>
      </c>
      <c r="AI16" t="s">
        <v>37</v>
      </c>
      <c r="AJ16" s="29">
        <f>AVERAGE(AJ14:AJ15)</f>
        <v>0.13679608192993151</v>
      </c>
      <c r="AM16" t="s">
        <v>37</v>
      </c>
      <c r="AN16" s="29">
        <f>AVERAGE(AN14:AN15)</f>
        <v>0.13924582709248676</v>
      </c>
    </row>
    <row r="17" spans="7:40" x14ac:dyDescent="0.25">
      <c r="G17" t="s">
        <v>38</v>
      </c>
      <c r="H17">
        <f>TINV(0.3173,H5)</f>
        <v>1.0767385673224843</v>
      </c>
      <c r="K17" t="s">
        <v>38</v>
      </c>
      <c r="L17">
        <f>TINV(0.3173,L5)</f>
        <v>1.0905949070768337</v>
      </c>
      <c r="O17" t="s">
        <v>38</v>
      </c>
      <c r="P17">
        <f>TINV(0.3173,P5)</f>
        <v>1.0905949070768337</v>
      </c>
      <c r="S17" t="s">
        <v>38</v>
      </c>
      <c r="T17">
        <f>TINV(0.3173,T5)</f>
        <v>1.0905949070768337</v>
      </c>
      <c r="W17" t="s">
        <v>38</v>
      </c>
      <c r="X17">
        <f>TINV(0.3173,X5)</f>
        <v>1.0905949070768337</v>
      </c>
      <c r="AA17" t="s">
        <v>38</v>
      </c>
      <c r="AB17">
        <f>TINV(0.3173,AB5)</f>
        <v>1.0905949070768337</v>
      </c>
      <c r="AE17" t="s">
        <v>38</v>
      </c>
      <c r="AF17">
        <f>TINV(0.3173,AF5)</f>
        <v>1.0905949070768337</v>
      </c>
      <c r="AI17" t="s">
        <v>38</v>
      </c>
      <c r="AJ17">
        <f>TINV(0.3173,AJ5)</f>
        <v>1.0905949070768337</v>
      </c>
      <c r="AM17" t="s">
        <v>38</v>
      </c>
      <c r="AN17">
        <f>TINV(0.3173,AN5)</f>
        <v>1.0905949070768337</v>
      </c>
    </row>
    <row r="18" spans="7:40" x14ac:dyDescent="0.25">
      <c r="G18" t="s">
        <v>39</v>
      </c>
      <c r="H18">
        <f>H17*G3</f>
        <v>6.2006628590106853E-2</v>
      </c>
      <c r="K18" t="s">
        <v>39</v>
      </c>
      <c r="L18">
        <f>L17*K3</f>
        <v>6.540409707009992E-2</v>
      </c>
      <c r="O18" t="s">
        <v>39</v>
      </c>
      <c r="P18">
        <f>P17*O3</f>
        <v>5.1958307629141109E-2</v>
      </c>
      <c r="S18" t="s">
        <v>39</v>
      </c>
      <c r="T18">
        <f>T17*S3</f>
        <v>6.5665462178379722E-2</v>
      </c>
      <c r="W18" t="s">
        <v>39</v>
      </c>
      <c r="X18">
        <f>X17*W3</f>
        <v>6.1743109532235184E-2</v>
      </c>
      <c r="AA18" t="s">
        <v>39</v>
      </c>
      <c r="AB18">
        <f>AB17*AA3</f>
        <v>6.6702190776643203E-2</v>
      </c>
      <c r="AE18" t="s">
        <v>39</v>
      </c>
      <c r="AF18">
        <f>AF17*AE3</f>
        <v>6.6586726237541818E-2</v>
      </c>
      <c r="AI18" t="s">
        <v>39</v>
      </c>
      <c r="AJ18">
        <f>AJ17*AI3</f>
        <v>7.0943996568602882E-2</v>
      </c>
      <c r="AM18" t="s">
        <v>39</v>
      </c>
      <c r="AN18">
        <f>AN17*AM3</f>
        <v>7.152128566529059E-2</v>
      </c>
    </row>
    <row r="19" spans="7:40" x14ac:dyDescent="0.25">
      <c r="G19" t="s">
        <v>40</v>
      </c>
      <c r="H19">
        <f>G2+H18</f>
        <v>1.2577893096781163</v>
      </c>
      <c r="K19" t="s">
        <v>40</v>
      </c>
      <c r="L19">
        <f>K2+L18</f>
        <v>1.1323932545374289</v>
      </c>
      <c r="O19" t="s">
        <v>40</v>
      </c>
      <c r="P19">
        <f>O2+P18</f>
        <v>1.3030155504824252</v>
      </c>
      <c r="S19" t="s">
        <v>40</v>
      </c>
      <c r="T19">
        <f>S2+T18</f>
        <v>1.2521198530062623</v>
      </c>
      <c r="W19" t="s">
        <v>40</v>
      </c>
      <c r="X19">
        <f>W2+X18</f>
        <v>1.2665487393503116</v>
      </c>
      <c r="AA19" t="s">
        <v>40</v>
      </c>
      <c r="AB19">
        <f>AA2+AB18</f>
        <v>1.2585761656386527</v>
      </c>
      <c r="AE19" t="s">
        <v>40</v>
      </c>
      <c r="AF19">
        <f>AE2+AF18</f>
        <v>1.2787144686010667</v>
      </c>
      <c r="AI19" t="s">
        <v>40</v>
      </c>
      <c r="AJ19">
        <f>AI2+AJ18</f>
        <v>1.2750856933273693</v>
      </c>
      <c r="AM19" t="s">
        <v>40</v>
      </c>
      <c r="AN19">
        <f>AM2+AN18</f>
        <v>1.2643710754526718</v>
      </c>
    </row>
    <row r="20" spans="7:40" x14ac:dyDescent="0.25">
      <c r="G20" t="s">
        <v>41</v>
      </c>
      <c r="H20">
        <f>G2-H18</f>
        <v>1.1337760524979026</v>
      </c>
      <c r="K20" t="s">
        <v>41</v>
      </c>
      <c r="L20">
        <f>K2-L18</f>
        <v>1.0015850603972289</v>
      </c>
      <c r="O20" t="s">
        <v>41</v>
      </c>
      <c r="P20">
        <f>O2-P18</f>
        <v>1.1990989352241432</v>
      </c>
      <c r="S20" t="s">
        <v>41</v>
      </c>
      <c r="T20">
        <f>S2-T18</f>
        <v>1.120788928649503</v>
      </c>
      <c r="W20" t="s">
        <v>41</v>
      </c>
      <c r="X20">
        <f>W2-X18</f>
        <v>1.1430625202858413</v>
      </c>
      <c r="AA20" t="s">
        <v>41</v>
      </c>
      <c r="AB20">
        <f>AA2-AB18</f>
        <v>1.1251717840853663</v>
      </c>
      <c r="AE20" t="s">
        <v>41</v>
      </c>
      <c r="AF20">
        <f>AE2-AF18</f>
        <v>1.1455410161259829</v>
      </c>
      <c r="AI20" t="s">
        <v>41</v>
      </c>
      <c r="AJ20">
        <f>AI2-AJ18</f>
        <v>1.1331977001901634</v>
      </c>
      <c r="AM20" t="s">
        <v>41</v>
      </c>
      <c r="AN20">
        <f>AM2-AN18</f>
        <v>1.1213285041220908</v>
      </c>
    </row>
    <row r="21" spans="7:40" x14ac:dyDescent="0.25">
      <c r="G21" t="s">
        <v>32</v>
      </c>
      <c r="H21" s="28">
        <f>LN(G2)</f>
        <v>0.17880093424221533</v>
      </c>
      <c r="K21" t="s">
        <v>32</v>
      </c>
      <c r="L21" s="28">
        <f>LN(K2)</f>
        <v>6.4840810569137652E-2</v>
      </c>
      <c r="O21" t="s">
        <v>32</v>
      </c>
      <c r="P21" s="28">
        <f>LN(O2)</f>
        <v>0.22398898811440973</v>
      </c>
      <c r="S21" t="s">
        <v>32</v>
      </c>
      <c r="T21" s="28">
        <f>LN(S2)</f>
        <v>0.17096935606034763</v>
      </c>
      <c r="W21" t="s">
        <v>32</v>
      </c>
      <c r="X21" s="28">
        <f>LN(W2)</f>
        <v>0.18631825087634313</v>
      </c>
      <c r="AA21" t="s">
        <v>32</v>
      </c>
      <c r="AB21" s="28">
        <f>LN(AA2)</f>
        <v>0.17552683726688828</v>
      </c>
      <c r="AE21" t="s">
        <v>32</v>
      </c>
      <c r="AF21" s="28">
        <f>LN(AE2)</f>
        <v>0.19237728008285179</v>
      </c>
      <c r="AI21" t="s">
        <v>32</v>
      </c>
      <c r="AJ21" s="28">
        <f>LN(AI2)</f>
        <v>0.18576702829974598</v>
      </c>
      <c r="AM21" t="s">
        <v>32</v>
      </c>
      <c r="AN21" s="28">
        <f>LN(AM2)</f>
        <v>0.17634522553835225</v>
      </c>
    </row>
    <row r="22" spans="7:40" x14ac:dyDescent="0.25">
      <c r="G22" t="s">
        <v>42</v>
      </c>
      <c r="H22" s="28">
        <f>LN(H19)</f>
        <v>0.22935566386878792</v>
      </c>
      <c r="K22" t="s">
        <v>42</v>
      </c>
      <c r="L22" s="28">
        <f>LN(L19)</f>
        <v>0.12433331745353947</v>
      </c>
      <c r="O22" t="s">
        <v>42</v>
      </c>
      <c r="P22" s="28">
        <f>LN(P19)</f>
        <v>0.26468123244020109</v>
      </c>
      <c r="S22" t="s">
        <v>42</v>
      </c>
      <c r="T22" s="28">
        <f>LN(T19)</f>
        <v>0.22483799733438431</v>
      </c>
      <c r="W22" t="s">
        <v>42</v>
      </c>
      <c r="X22" s="28">
        <f>LN(X19)</f>
        <v>0.23629567321719677</v>
      </c>
      <c r="AA22" t="s">
        <v>42</v>
      </c>
      <c r="AB22" s="28">
        <f>LN(AB19)</f>
        <v>0.22998105473025107</v>
      </c>
      <c r="AE22" t="s">
        <v>42</v>
      </c>
      <c r="AF22" s="28">
        <f>LN(AF19)</f>
        <v>0.24585525185743851</v>
      </c>
      <c r="AI22" t="s">
        <v>42</v>
      </c>
      <c r="AJ22" s="28">
        <f>LN(AJ19)</f>
        <v>0.24301338680470685</v>
      </c>
      <c r="AM22" t="s">
        <v>42</v>
      </c>
      <c r="AN22" s="28">
        <f>LN(AN19)</f>
        <v>0.23457482499253207</v>
      </c>
    </row>
    <row r="23" spans="7:40" x14ac:dyDescent="0.25">
      <c r="G23" t="s">
        <v>43</v>
      </c>
      <c r="H23" s="28">
        <f>LN(H20)</f>
        <v>0.1255537012331642</v>
      </c>
      <c r="K23" t="s">
        <v>43</v>
      </c>
      <c r="L23" s="28">
        <f>LN(L20)</f>
        <v>1.5838055148653964E-3</v>
      </c>
      <c r="O23" t="s">
        <v>43</v>
      </c>
      <c r="P23" s="28">
        <f>LN(P20)</f>
        <v>0.18157038742365786</v>
      </c>
      <c r="S23" t="s">
        <v>43</v>
      </c>
      <c r="T23" s="28">
        <f>LN(T20)</f>
        <v>0.11403283791326974</v>
      </c>
      <c r="W23" t="s">
        <v>43</v>
      </c>
      <c r="X23" s="28">
        <f>LN(X20)</f>
        <v>0.13371108172957952</v>
      </c>
      <c r="AA23" t="s">
        <v>43</v>
      </c>
      <c r="AB23" s="28">
        <f>LN(AB20)</f>
        <v>0.11793572096415865</v>
      </c>
      <c r="AE23" t="s">
        <v>43</v>
      </c>
      <c r="AF23" s="28">
        <f>LN(AF20)</f>
        <v>0.13587702857853007</v>
      </c>
      <c r="AI23" t="s">
        <v>43</v>
      </c>
      <c r="AJ23" s="28">
        <f>LN(AJ20)</f>
        <v>0.12504345948942891</v>
      </c>
      <c r="AM23" t="s">
        <v>43</v>
      </c>
      <c r="AN23" s="28">
        <f>LN(AN20)</f>
        <v>0.1145141467645526</v>
      </c>
    </row>
    <row r="24" spans="7:40" x14ac:dyDescent="0.25">
      <c r="G24" t="s">
        <v>44</v>
      </c>
      <c r="H24" s="28">
        <f>H22-H21</f>
        <v>5.0554729626572592E-2</v>
      </c>
      <c r="K24" t="s">
        <v>44</v>
      </c>
      <c r="L24" s="28">
        <f>L22-L21</f>
        <v>5.9492506884401816E-2</v>
      </c>
      <c r="O24" t="s">
        <v>44</v>
      </c>
      <c r="P24" s="28">
        <f>P22-P21</f>
        <v>4.0692244325791355E-2</v>
      </c>
      <c r="S24" t="s">
        <v>44</v>
      </c>
      <c r="T24" s="28">
        <f>T22-T21</f>
        <v>5.3868641274036677E-2</v>
      </c>
      <c r="W24" t="s">
        <v>44</v>
      </c>
      <c r="X24" s="28">
        <f>X22-X21</f>
        <v>4.9977422340853644E-2</v>
      </c>
      <c r="AA24" t="s">
        <v>44</v>
      </c>
      <c r="AB24" s="28">
        <f>AB22-AB21</f>
        <v>5.4454217463362792E-2</v>
      </c>
      <c r="AE24" t="s">
        <v>44</v>
      </c>
      <c r="AF24" s="28">
        <f>AF22-AF21</f>
        <v>5.3477971774586713E-2</v>
      </c>
      <c r="AI24" t="s">
        <v>44</v>
      </c>
      <c r="AJ24" s="28">
        <f>AJ22-AJ21</f>
        <v>5.7246358504960876E-2</v>
      </c>
      <c r="AM24" t="s">
        <v>44</v>
      </c>
      <c r="AN24" s="28">
        <f>AN22-AN21</f>
        <v>5.8229599454179826E-2</v>
      </c>
    </row>
    <row r="25" spans="7:40" x14ac:dyDescent="0.25">
      <c r="G25" t="s">
        <v>45</v>
      </c>
      <c r="H25" s="28">
        <f>H21-H23</f>
        <v>5.3247233009051126E-2</v>
      </c>
      <c r="K25" t="s">
        <v>45</v>
      </c>
      <c r="L25" s="28">
        <f>L21-L23</f>
        <v>6.3257005054272258E-2</v>
      </c>
      <c r="O25" t="s">
        <v>45</v>
      </c>
      <c r="P25" s="28">
        <f>P21-P23</f>
        <v>4.2418600690751873E-2</v>
      </c>
      <c r="S25" t="s">
        <v>45</v>
      </c>
      <c r="T25" s="28">
        <f>T21-T23</f>
        <v>5.6936518147077897E-2</v>
      </c>
      <c r="W25" t="s">
        <v>45</v>
      </c>
      <c r="X25" s="28">
        <f>X21-X23</f>
        <v>5.260716914676361E-2</v>
      </c>
      <c r="AA25" t="s">
        <v>45</v>
      </c>
      <c r="AB25" s="28">
        <f>AB21-AB23</f>
        <v>5.7591116302729631E-2</v>
      </c>
      <c r="AE25" t="s">
        <v>45</v>
      </c>
      <c r="AF25" s="28">
        <f>AF21-AF23</f>
        <v>5.6500251504321725E-2</v>
      </c>
      <c r="AI25" t="s">
        <v>45</v>
      </c>
      <c r="AJ25" s="28">
        <f>AJ21-AJ23</f>
        <v>6.0723568810317069E-2</v>
      </c>
      <c r="AM25" t="s">
        <v>45</v>
      </c>
      <c r="AN25" s="28">
        <f>AN21-AN23</f>
        <v>6.1831078773799647E-2</v>
      </c>
    </row>
    <row r="26" spans="7:40" x14ac:dyDescent="0.25">
      <c r="G26" t="s">
        <v>46</v>
      </c>
      <c r="H26" s="29">
        <f>AVERAGE(H24:H25)</f>
        <v>5.1900981317811859E-2</v>
      </c>
      <c r="K26" t="s">
        <v>46</v>
      </c>
      <c r="L26" s="29">
        <f>AVERAGE(L24:L25)</f>
        <v>6.1374755969337037E-2</v>
      </c>
      <c r="O26" t="s">
        <v>46</v>
      </c>
      <c r="P26" s="29">
        <f>AVERAGE(P24:P25)</f>
        <v>4.1555422508271614E-2</v>
      </c>
      <c r="S26" t="s">
        <v>46</v>
      </c>
      <c r="T26" s="29">
        <f>AVERAGE(T24:T25)</f>
        <v>5.5402579710557287E-2</v>
      </c>
      <c r="W26" t="s">
        <v>46</v>
      </c>
      <c r="X26" s="29">
        <f>AVERAGE(X24:X25)</f>
        <v>5.1292295743808627E-2</v>
      </c>
      <c r="AA26" t="s">
        <v>46</v>
      </c>
      <c r="AB26" s="29">
        <f>AVERAGE(AB24:AB25)</f>
        <v>5.6022666883046211E-2</v>
      </c>
      <c r="AE26" t="s">
        <v>46</v>
      </c>
      <c r="AF26" s="29">
        <f>AVERAGE(AF24:AF25)</f>
        <v>5.4989111639454219E-2</v>
      </c>
      <c r="AI26" t="s">
        <v>46</v>
      </c>
      <c r="AJ26" s="29">
        <f>AVERAGE(AJ24:AJ25)</f>
        <v>5.8984963657638972E-2</v>
      </c>
      <c r="AM26" t="s">
        <v>46</v>
      </c>
      <c r="AN26" s="29">
        <f>AVERAGE(AN24:AN25)</f>
        <v>6.0030339113989736E-2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workbookViewId="0">
      <selection activeCell="F1" sqref="F1"/>
    </sheetView>
  </sheetViews>
  <sheetFormatPr defaultColWidth="11.42578125" defaultRowHeight="15" x14ac:dyDescent="0.25"/>
  <sheetData>
    <row r="1" spans="1:64" ht="17.25" thickTop="1" thickBot="1" x14ac:dyDescent="0.3">
      <c r="B1" s="21" t="s">
        <v>25</v>
      </c>
      <c r="C1" s="21" t="s">
        <v>26</v>
      </c>
      <c r="D1" s="21" t="s">
        <v>27</v>
      </c>
      <c r="E1" s="21" t="s">
        <v>14</v>
      </c>
      <c r="F1" s="21" t="s">
        <v>9</v>
      </c>
      <c r="G1" s="25">
        <f>LN(G2)</f>
        <v>0.14449798190335156</v>
      </c>
      <c r="H1" s="26">
        <f>G4</f>
        <v>0.72880909487424372</v>
      </c>
      <c r="I1" t="s">
        <v>14</v>
      </c>
      <c r="J1" t="s">
        <v>9</v>
      </c>
      <c r="K1" s="25">
        <f>LN(K2)</f>
        <v>0.11492901931698857</v>
      </c>
      <c r="L1" s="26">
        <f>K4</f>
        <v>0.72841718982571646</v>
      </c>
      <c r="M1" t="s">
        <v>14</v>
      </c>
      <c r="N1" t="s">
        <v>9</v>
      </c>
      <c r="O1" s="25">
        <f>LN(O2)</f>
        <v>0.14061157351999157</v>
      </c>
      <c r="P1" s="26">
        <f>O4</f>
        <v>0.68139307020837769</v>
      </c>
      <c r="Q1" t="s">
        <v>14</v>
      </c>
      <c r="R1" t="s">
        <v>9</v>
      </c>
      <c r="S1" s="25">
        <f>LN(S2)</f>
        <v>0.1705228970828625</v>
      </c>
      <c r="T1" s="26">
        <f>S4</f>
        <v>0.87485052135548824</v>
      </c>
      <c r="U1" t="s">
        <v>14</v>
      </c>
      <c r="V1" t="s">
        <v>9</v>
      </c>
      <c r="W1" s="25">
        <f>LN(W2)</f>
        <v>0.14471477698933194</v>
      </c>
      <c r="X1" s="26">
        <f>W4</f>
        <v>0.70689990504020173</v>
      </c>
      <c r="Y1" t="s">
        <v>14</v>
      </c>
      <c r="Z1" t="s">
        <v>9</v>
      </c>
      <c r="AA1" s="25">
        <f>LN(AA2)</f>
        <v>0.14872002833798595</v>
      </c>
      <c r="AB1" s="26">
        <f>AA4</f>
        <v>0.7340603310712247</v>
      </c>
      <c r="AC1" t="s">
        <v>14</v>
      </c>
      <c r="AD1" t="s">
        <v>9</v>
      </c>
      <c r="AE1" s="25">
        <f>LN(AE2)</f>
        <v>0.1454781107033194</v>
      </c>
      <c r="AF1" s="26">
        <f>AE4</f>
        <v>0.7467176615261395</v>
      </c>
      <c r="AG1" t="s">
        <v>14</v>
      </c>
      <c r="AH1" t="s">
        <v>9</v>
      </c>
      <c r="AI1" s="25">
        <f>LN(AI2)</f>
        <v>0.14246347150413047</v>
      </c>
      <c r="AJ1" s="26">
        <f>AI4</f>
        <v>0.72901845335486437</v>
      </c>
      <c r="AK1" t="s">
        <v>14</v>
      </c>
      <c r="AL1" t="s">
        <v>9</v>
      </c>
      <c r="AM1" s="25">
        <f>LN(AM2)</f>
        <v>0.14662084999961458</v>
      </c>
      <c r="AN1" s="26">
        <f>AM4</f>
        <v>0.73366544370706321</v>
      </c>
      <c r="AO1" t="s">
        <v>14</v>
      </c>
      <c r="AP1" t="s">
        <v>9</v>
      </c>
      <c r="AQ1" s="25">
        <f>LN(AQ2)</f>
        <v>0.14233085658722827</v>
      </c>
      <c r="AR1" s="26">
        <f>AQ4</f>
        <v>0.72060294652743773</v>
      </c>
      <c r="AS1" t="s">
        <v>14</v>
      </c>
      <c r="AT1" t="s">
        <v>9</v>
      </c>
      <c r="AU1" s="25">
        <f>LN(AU2)</f>
        <v>0.14300703445466806</v>
      </c>
      <c r="AV1" s="26">
        <f>AU4</f>
        <v>0.71560832899985405</v>
      </c>
      <c r="AW1" t="s">
        <v>14</v>
      </c>
      <c r="AX1" t="s">
        <v>9</v>
      </c>
      <c r="AY1" s="25">
        <f>LN(AY2)</f>
        <v>0.14727878867279312</v>
      </c>
      <c r="AZ1" s="26">
        <f>AY4</f>
        <v>0.72542093124792673</v>
      </c>
      <c r="BA1" t="s">
        <v>14</v>
      </c>
      <c r="BB1" t="s">
        <v>9</v>
      </c>
      <c r="BC1" s="25">
        <f>LN(BC2)</f>
        <v>0.14548291276647102</v>
      </c>
      <c r="BD1" s="26">
        <f>BC4</f>
        <v>0.71659867273409139</v>
      </c>
      <c r="BE1" t="s">
        <v>14</v>
      </c>
      <c r="BF1" t="s">
        <v>9</v>
      </c>
      <c r="BG1" s="25">
        <f>LN(BG2)</f>
        <v>0.143757777663713</v>
      </c>
      <c r="BH1" s="26">
        <f>BG4</f>
        <v>0.71158740358677441</v>
      </c>
      <c r="BI1" t="s">
        <v>14</v>
      </c>
      <c r="BJ1" t="s">
        <v>9</v>
      </c>
      <c r="BK1" s="25">
        <f>LN(BK2)</f>
        <v>0.14487582659927323</v>
      </c>
      <c r="BL1" s="26">
        <f>BK4</f>
        <v>0.71313063063874882</v>
      </c>
    </row>
    <row r="2" spans="1:64" ht="15.75" thickTop="1" x14ac:dyDescent="0.25">
      <c r="B2">
        <v>0.11492901931698857</v>
      </c>
      <c r="C2" s="27">
        <v>0.72841718982571646</v>
      </c>
      <c r="D2">
        <v>29.503299869903188</v>
      </c>
      <c r="E2">
        <v>1941</v>
      </c>
      <c r="F2">
        <v>7.06E-7</v>
      </c>
      <c r="G2">
        <f t="array" ref="G2:H6">LOGEST(F2:F15,E2:E15,TRUE, TRUE)</f>
        <v>1.1554593631327317</v>
      </c>
      <c r="H2">
        <v>1.0478750415167716E-126</v>
      </c>
      <c r="I2">
        <v>1943</v>
      </c>
      <c r="J2">
        <v>4.6799999999999999E-5</v>
      </c>
      <c r="K2">
        <f t="array" ref="K2:L6">LOGEST(J2:J14,I2:I14,TRUE, TRUE)</f>
        <v>1.1217938090551638</v>
      </c>
      <c r="L2">
        <v>3.9085522798287798E-101</v>
      </c>
      <c r="M2">
        <v>1941</v>
      </c>
      <c r="N2">
        <v>7.06E-7</v>
      </c>
      <c r="O2">
        <f t="array" ref="O2:P6">LOGEST(N2:N14,M2:M14,TRUE, TRUE)</f>
        <v>1.1509774910111592</v>
      </c>
      <c r="P2">
        <v>2.4143406165945372E-123</v>
      </c>
      <c r="Q2">
        <v>1941</v>
      </c>
      <c r="R2">
        <v>7.06E-7</v>
      </c>
      <c r="S2">
        <f t="array" ref="S2:T6">LOGEST(R2:R14,Q2:Q14,TRUE, TRUE)</f>
        <v>1.1859248058415033</v>
      </c>
      <c r="T2">
        <v>3.0668491662832963E-149</v>
      </c>
      <c r="U2">
        <v>1941</v>
      </c>
      <c r="V2">
        <v>7.06E-7</v>
      </c>
      <c r="W2">
        <f t="array" ref="W2:X6">LOGEST(V2:V14,U2:U14,TRUE, TRUE)</f>
        <v>1.1557098882000294</v>
      </c>
      <c r="X2">
        <v>6.7976474813304533E-127</v>
      </c>
      <c r="Y2">
        <v>1941</v>
      </c>
      <c r="Z2">
        <v>7.06E-7</v>
      </c>
      <c r="AA2">
        <f t="array" ref="AA2:AB6">LOGEST(Z2:Z14,Y2:Y14,TRUE, TRUE)</f>
        <v>1.1603480791481691</v>
      </c>
      <c r="AB2">
        <v>2.2368368603613356E-130</v>
      </c>
      <c r="AC2">
        <v>1941</v>
      </c>
      <c r="AD2">
        <v>7.06E-7</v>
      </c>
      <c r="AE2">
        <f t="array" ref="AE2:AF6">LOGEST(AD2:AD14,AC2:AC14,TRUE, TRUE)</f>
        <v>1.1565924173105404</v>
      </c>
      <c r="AF2">
        <v>1.7637331382213689E-127</v>
      </c>
      <c r="AG2">
        <v>1941</v>
      </c>
      <c r="AH2">
        <v>7.06E-7</v>
      </c>
      <c r="AI2">
        <f t="array" ref="AI2:AJ6">LOGEST(AH2:AH14,AG2:AG14,TRUE, TRUE)</f>
        <v>1.1531109587791495</v>
      </c>
      <c r="AJ2">
        <v>5.2153037021428213E-125</v>
      </c>
      <c r="AK2">
        <v>1941</v>
      </c>
      <c r="AL2">
        <v>7.06E-7</v>
      </c>
      <c r="AM2">
        <f t="array" ref="AM2:AN6">LOGEST(AL2:AL14,AK2:AK14,TRUE, TRUE)</f>
        <v>1.1579148563732309</v>
      </c>
      <c r="AN2">
        <v>1.7141797038866085E-128</v>
      </c>
      <c r="AO2">
        <v>1941</v>
      </c>
      <c r="AP2">
        <v>7.06E-7</v>
      </c>
      <c r="AQ2">
        <f t="array" ref="AQ2:AR6">LOGEST(AP2:AP14,AO2:AO14,TRUE, TRUE)</f>
        <v>1.1529580492044413</v>
      </c>
      <c r="AR2">
        <v>7.0208137593203923E-125</v>
      </c>
      <c r="AS2">
        <v>1941</v>
      </c>
      <c r="AT2">
        <v>7.06E-7</v>
      </c>
      <c r="AU2">
        <f t="array" ref="AU2:AV6">LOGEST(AT2:AT14,AS2:AS14,TRUE, TRUE)</f>
        <v>1.1537379175545448</v>
      </c>
      <c r="AV2">
        <v>1.9133348786842183E-125</v>
      </c>
      <c r="AW2">
        <v>1941</v>
      </c>
      <c r="AX2">
        <v>7.06E-7</v>
      </c>
      <c r="AY2">
        <f t="array" ref="AY2:AZ6">LOGEST(AX2:AX14,AW2:AW14,TRUE, TRUE)</f>
        <v>1.158676944013461</v>
      </c>
      <c r="AZ2">
        <v>4.5986782500008834E-129</v>
      </c>
      <c r="BA2">
        <v>1941</v>
      </c>
      <c r="BB2">
        <v>7.06E-7</v>
      </c>
      <c r="BC2">
        <f t="array" ref="BC2:BD6">LOGEST(BB2:BB14,BA2:BA14,TRUE, TRUE)</f>
        <v>1.1565979713537045</v>
      </c>
      <c r="BD2">
        <v>1.5302999744960216E-127</v>
      </c>
      <c r="BE2">
        <v>1941</v>
      </c>
      <c r="BF2">
        <v>7.06E-7</v>
      </c>
      <c r="BG2">
        <f t="array" ref="BG2:BH6">LOGEST(BF2:BF14,BE2:BE14,TRUE, TRUE)</f>
        <v>1.1546044036747547</v>
      </c>
      <c r="BH2">
        <v>4.4487380360648502E-126</v>
      </c>
      <c r="BI2">
        <v>1941</v>
      </c>
      <c r="BJ2">
        <v>7.06E-7</v>
      </c>
      <c r="BK2">
        <f t="array" ref="BK2:BL6">LOGEST(BJ2:BJ14,BI2:BI14,TRUE, TRUE)</f>
        <v>1.1558960298153442</v>
      </c>
      <c r="BL2">
        <v>5.0074061339081262E-127</v>
      </c>
    </row>
    <row r="3" spans="1:64" x14ac:dyDescent="0.25">
      <c r="B3">
        <v>0.14061157351999157</v>
      </c>
      <c r="C3" s="27">
        <v>0.68139307020837769</v>
      </c>
      <c r="D3">
        <v>23.52530052373406</v>
      </c>
      <c r="E3">
        <v>1943</v>
      </c>
      <c r="F3">
        <v>4.6799999999999999E-5</v>
      </c>
      <c r="G3">
        <v>2.5444963201787588E-2</v>
      </c>
      <c r="H3">
        <v>50.300777629330319</v>
      </c>
      <c r="I3">
        <v>1946</v>
      </c>
      <c r="J3">
        <v>1.9400000000000001E-2</v>
      </c>
      <c r="K3">
        <v>2.1158964220891523E-2</v>
      </c>
      <c r="L3">
        <v>41.885791809173604</v>
      </c>
      <c r="M3">
        <v>1946</v>
      </c>
      <c r="N3">
        <v>1.9400000000000001E-2</v>
      </c>
      <c r="O3">
        <v>2.8990351310306747E-2</v>
      </c>
      <c r="P3">
        <v>57.384247379931125</v>
      </c>
      <c r="Q3">
        <v>1943</v>
      </c>
      <c r="R3">
        <v>4.6799999999999999E-5</v>
      </c>
      <c r="S3">
        <v>1.9446164478071685E-2</v>
      </c>
      <c r="T3">
        <v>38.487829719328069</v>
      </c>
      <c r="U3">
        <v>1943</v>
      </c>
      <c r="V3">
        <v>4.6799999999999999E-5</v>
      </c>
      <c r="W3">
        <v>2.8096068626170548E-2</v>
      </c>
      <c r="X3">
        <v>55.599202229792851</v>
      </c>
      <c r="Y3">
        <v>1943</v>
      </c>
      <c r="Z3">
        <v>4.6799999999999999E-5</v>
      </c>
      <c r="AA3">
        <v>2.698974623340791E-2</v>
      </c>
      <c r="AB3">
        <v>53.397609889032246</v>
      </c>
      <c r="AC3">
        <v>1943</v>
      </c>
      <c r="AD3">
        <v>4.6799999999999999E-5</v>
      </c>
      <c r="AE3">
        <v>2.5546155512532361E-2</v>
      </c>
      <c r="AF3">
        <v>50.494616345976908</v>
      </c>
      <c r="AG3">
        <v>1943</v>
      </c>
      <c r="AH3">
        <v>4.6799999999999999E-5</v>
      </c>
      <c r="AI3">
        <v>2.6188328388639541E-2</v>
      </c>
      <c r="AJ3">
        <v>51.75180994167826</v>
      </c>
      <c r="AK3">
        <v>1943</v>
      </c>
      <c r="AL3">
        <v>4.6799999999999999E-5</v>
      </c>
      <c r="AM3">
        <v>2.6635700184722427E-2</v>
      </c>
      <c r="AN3">
        <v>52.627633925375356</v>
      </c>
      <c r="AO3">
        <v>1943</v>
      </c>
      <c r="AP3">
        <v>4.6799999999999999E-5</v>
      </c>
      <c r="AQ3">
        <v>2.6721794177162254E-2</v>
      </c>
      <c r="AR3">
        <v>52.795670253815977</v>
      </c>
      <c r="AS3">
        <v>1943</v>
      </c>
      <c r="AT3">
        <v>4.6799999999999999E-5</v>
      </c>
      <c r="AU3">
        <v>2.7182024609919263E-2</v>
      </c>
      <c r="AV3">
        <v>53.696534631006301</v>
      </c>
      <c r="AW3">
        <v>1943</v>
      </c>
      <c r="AX3">
        <v>4.6799999999999999E-5</v>
      </c>
      <c r="AY3">
        <v>2.732011565941803E-2</v>
      </c>
      <c r="AZ3">
        <v>53.962953377086464</v>
      </c>
      <c r="BA3">
        <v>1943</v>
      </c>
      <c r="BB3">
        <v>4.6799999999999999E-5</v>
      </c>
      <c r="BC3">
        <v>2.7585355504455039E-2</v>
      </c>
      <c r="BD3">
        <v>54.48471063878236</v>
      </c>
      <c r="BE3">
        <v>1943</v>
      </c>
      <c r="BF3">
        <v>4.6799999999999999E-5</v>
      </c>
      <c r="BG3">
        <v>2.7594847235352476E-2</v>
      </c>
      <c r="BH3">
        <v>54.503458057546801</v>
      </c>
      <c r="BI3">
        <v>1943</v>
      </c>
      <c r="BJ3">
        <v>4.6799999999999999E-5</v>
      </c>
      <c r="BK3">
        <v>2.7704934531363249E-2</v>
      </c>
      <c r="BL3">
        <v>54.718737483273863</v>
      </c>
    </row>
    <row r="4" spans="1:64" ht="15.75" thickBot="1" x14ac:dyDescent="0.3">
      <c r="B4">
        <v>0.1705228970828625</v>
      </c>
      <c r="C4" s="27">
        <v>0.87485052135548824</v>
      </c>
      <c r="D4">
        <v>76.894892724608127</v>
      </c>
      <c r="E4">
        <v>1946</v>
      </c>
      <c r="F4">
        <v>1.9400000000000001E-2</v>
      </c>
      <c r="G4">
        <v>0.72880909487424372</v>
      </c>
      <c r="H4">
        <v>2.1738484247123928</v>
      </c>
      <c r="I4">
        <v>1950</v>
      </c>
      <c r="J4">
        <v>2.5900000000000001E-4</v>
      </c>
      <c r="K4">
        <v>0.72841718982571646</v>
      </c>
      <c r="L4">
        <v>1.6287222859286334</v>
      </c>
      <c r="M4">
        <v>1950</v>
      </c>
      <c r="N4">
        <v>2.5900000000000001E-4</v>
      </c>
      <c r="O4">
        <v>0.68139307020837769</v>
      </c>
      <c r="P4">
        <v>2.2595313456448425</v>
      </c>
      <c r="Q4">
        <v>1950</v>
      </c>
      <c r="R4">
        <v>2.5900000000000001E-4</v>
      </c>
      <c r="S4">
        <v>0.87485052135548824</v>
      </c>
      <c r="T4">
        <v>1.5413981238751882</v>
      </c>
      <c r="U4">
        <v>1946</v>
      </c>
      <c r="V4">
        <v>1.9400000000000001E-2</v>
      </c>
      <c r="W4">
        <v>0.70689990504020173</v>
      </c>
      <c r="X4">
        <v>2.2704522744851641</v>
      </c>
      <c r="Y4">
        <v>1946</v>
      </c>
      <c r="Z4">
        <v>1.9400000000000001E-2</v>
      </c>
      <c r="AA4">
        <v>0.7340603310712247</v>
      </c>
      <c r="AB4">
        <v>2.2316406399118733</v>
      </c>
      <c r="AC4">
        <v>1946</v>
      </c>
      <c r="AD4">
        <v>1.9400000000000001E-2</v>
      </c>
      <c r="AE4">
        <v>0.7467176615261395</v>
      </c>
      <c r="AF4">
        <v>2.1807546793104087</v>
      </c>
      <c r="AG4">
        <v>1946</v>
      </c>
      <c r="AH4">
        <v>1.9400000000000001E-2</v>
      </c>
      <c r="AI4">
        <v>0.72901845335486437</v>
      </c>
      <c r="AJ4">
        <v>2.2230790554003148</v>
      </c>
      <c r="AK4">
        <v>1946</v>
      </c>
      <c r="AL4">
        <v>1.9400000000000001E-2</v>
      </c>
      <c r="AM4">
        <v>0.73366544370706321</v>
      </c>
      <c r="AN4">
        <v>2.2457495732617905</v>
      </c>
      <c r="AO4">
        <v>1946</v>
      </c>
      <c r="AP4">
        <v>1.9400000000000001E-2</v>
      </c>
      <c r="AQ4">
        <v>0.72060294652743773</v>
      </c>
      <c r="AR4">
        <v>2.248298290712035</v>
      </c>
      <c r="AS4">
        <v>1946</v>
      </c>
      <c r="AT4">
        <v>1.9400000000000001E-2</v>
      </c>
      <c r="AU4">
        <v>0.71560832899985405</v>
      </c>
      <c r="AV4">
        <v>2.2642429455255617</v>
      </c>
      <c r="AW4">
        <v>1946</v>
      </c>
      <c r="AX4">
        <v>1.9400000000000001E-2</v>
      </c>
      <c r="AY4">
        <v>0.72542093124792673</v>
      </c>
      <c r="AZ4">
        <v>2.2546831606632098</v>
      </c>
      <c r="BA4">
        <v>1946</v>
      </c>
      <c r="BB4">
        <v>1.9400000000000001E-2</v>
      </c>
      <c r="BC4">
        <v>0.71659867273409139</v>
      </c>
      <c r="BD4">
        <v>2.2687173103561595</v>
      </c>
      <c r="BE4">
        <v>1946</v>
      </c>
      <c r="BF4">
        <v>1.9400000000000001E-2</v>
      </c>
      <c r="BG4">
        <v>0.71158740358677441</v>
      </c>
      <c r="BH4">
        <v>2.2694979439132936</v>
      </c>
      <c r="BI4">
        <v>1946</v>
      </c>
      <c r="BJ4">
        <v>1.9400000000000001E-2</v>
      </c>
      <c r="BK4">
        <v>0.71313063063874882</v>
      </c>
      <c r="BL4">
        <v>2.2702707261726025</v>
      </c>
    </row>
    <row r="5" spans="1:64" ht="17.25" thickTop="1" thickBot="1" x14ac:dyDescent="0.3">
      <c r="B5">
        <v>0.14471477698933194</v>
      </c>
      <c r="C5" s="27">
        <v>0.70689990504020173</v>
      </c>
      <c r="D5">
        <v>26.529841133312367</v>
      </c>
      <c r="E5">
        <v>1950</v>
      </c>
      <c r="F5">
        <v>2.5900000000000001E-4</v>
      </c>
      <c r="G5">
        <v>32.24927153967564</v>
      </c>
      <c r="H5">
        <v>12</v>
      </c>
      <c r="I5">
        <v>1956</v>
      </c>
      <c r="J5">
        <v>2.14E-3</v>
      </c>
      <c r="K5" s="24">
        <v>29.503299869903188</v>
      </c>
      <c r="L5">
        <v>11</v>
      </c>
      <c r="M5">
        <v>1956</v>
      </c>
      <c r="N5">
        <v>2.14E-3</v>
      </c>
      <c r="O5" s="24">
        <v>23.52530052373406</v>
      </c>
      <c r="P5">
        <v>11</v>
      </c>
      <c r="Q5">
        <v>1956</v>
      </c>
      <c r="R5">
        <v>2.14E-3</v>
      </c>
      <c r="S5" s="24">
        <v>76.894892724608127</v>
      </c>
      <c r="T5">
        <v>11</v>
      </c>
      <c r="U5">
        <v>1956</v>
      </c>
      <c r="V5">
        <v>2.14E-3</v>
      </c>
      <c r="W5" s="24">
        <v>26.529841133312367</v>
      </c>
      <c r="X5">
        <v>11</v>
      </c>
      <c r="Y5">
        <v>1950</v>
      </c>
      <c r="Z5">
        <v>2.5900000000000001E-4</v>
      </c>
      <c r="AA5" s="24">
        <v>30.3627648868964</v>
      </c>
      <c r="AB5">
        <v>11</v>
      </c>
      <c r="AC5">
        <v>1950</v>
      </c>
      <c r="AD5">
        <v>2.5900000000000001E-4</v>
      </c>
      <c r="AE5" s="24">
        <v>32.429794853758565</v>
      </c>
      <c r="AF5">
        <v>11</v>
      </c>
      <c r="AG5">
        <v>1950</v>
      </c>
      <c r="AH5">
        <v>2.5900000000000001E-4</v>
      </c>
      <c r="AI5" s="24">
        <v>29.593170037534229</v>
      </c>
      <c r="AJ5">
        <v>11</v>
      </c>
      <c r="AK5">
        <v>1950</v>
      </c>
      <c r="AL5">
        <v>2.5900000000000001E-4</v>
      </c>
      <c r="AM5" s="24">
        <v>30.301437384269757</v>
      </c>
      <c r="AN5">
        <v>11</v>
      </c>
      <c r="AO5">
        <v>1950</v>
      </c>
      <c r="AP5">
        <v>2.5900000000000001E-4</v>
      </c>
      <c r="AQ5" s="24">
        <v>28.370493937869096</v>
      </c>
      <c r="AR5">
        <v>11</v>
      </c>
      <c r="AS5">
        <v>1950</v>
      </c>
      <c r="AT5">
        <v>2.5900000000000001E-4</v>
      </c>
      <c r="AU5" s="24">
        <v>27.679051187804852</v>
      </c>
      <c r="AV5">
        <v>11</v>
      </c>
      <c r="AW5">
        <v>1950</v>
      </c>
      <c r="AX5">
        <v>2.5900000000000001E-4</v>
      </c>
      <c r="AY5" s="24">
        <v>29.061320223692192</v>
      </c>
      <c r="AZ5">
        <v>11</v>
      </c>
      <c r="BA5">
        <v>1950</v>
      </c>
      <c r="BB5">
        <v>2.5900000000000001E-4</v>
      </c>
      <c r="BC5" s="24">
        <v>27.814214831389858</v>
      </c>
      <c r="BD5">
        <v>11</v>
      </c>
      <c r="BE5">
        <v>1950</v>
      </c>
      <c r="BF5">
        <v>2.5900000000000001E-4</v>
      </c>
      <c r="BG5" s="24">
        <v>27.139804352510509</v>
      </c>
      <c r="BH5">
        <v>11</v>
      </c>
      <c r="BI5">
        <v>1950</v>
      </c>
      <c r="BJ5">
        <v>2.5900000000000001E-4</v>
      </c>
      <c r="BK5" s="24">
        <v>27.344979195557922</v>
      </c>
      <c r="BL5">
        <v>11</v>
      </c>
    </row>
    <row r="6" spans="1:64" ht="15.75" thickTop="1" x14ac:dyDescent="0.25">
      <c r="B6">
        <v>0.14872002833798595</v>
      </c>
      <c r="C6" s="27">
        <v>0.7340603310712247</v>
      </c>
      <c r="D6">
        <v>30.3627648868964</v>
      </c>
      <c r="E6">
        <v>1956</v>
      </c>
      <c r="F6">
        <v>2.14E-3</v>
      </c>
      <c r="G6">
        <v>152.39770497491835</v>
      </c>
      <c r="H6">
        <v>56.707403683494618</v>
      </c>
      <c r="I6">
        <v>1980</v>
      </c>
      <c r="J6">
        <v>2.5000000000000001E-3</v>
      </c>
      <c r="K6">
        <v>78.26447408270441</v>
      </c>
      <c r="L6">
        <v>29.180099131486529</v>
      </c>
      <c r="M6">
        <v>1980</v>
      </c>
      <c r="N6">
        <v>2.5000000000000001E-3</v>
      </c>
      <c r="O6">
        <v>120.10799606189654</v>
      </c>
      <c r="P6">
        <v>56.16030092146751</v>
      </c>
      <c r="Q6">
        <v>1980</v>
      </c>
      <c r="R6">
        <v>2.5000000000000001E-3</v>
      </c>
      <c r="S6">
        <v>182.69520433902747</v>
      </c>
      <c r="T6">
        <v>26.134989939145452</v>
      </c>
      <c r="U6">
        <v>1980</v>
      </c>
      <c r="V6">
        <v>2.5000000000000001E-3</v>
      </c>
      <c r="W6">
        <v>136.76009821947275</v>
      </c>
      <c r="X6">
        <v>56.704488837863394</v>
      </c>
      <c r="Y6">
        <v>1980</v>
      </c>
      <c r="Z6">
        <v>2.5000000000000001E-3</v>
      </c>
      <c r="AA6">
        <v>151.21324729651161</v>
      </c>
      <c r="AB6">
        <v>54.782419402769037</v>
      </c>
      <c r="AC6">
        <v>1956</v>
      </c>
      <c r="AD6">
        <v>2.14E-3</v>
      </c>
      <c r="AE6">
        <v>154.2260825882413</v>
      </c>
      <c r="AF6">
        <v>52.312600684676674</v>
      </c>
      <c r="AG6">
        <v>1956</v>
      </c>
      <c r="AH6">
        <v>2.14E-3</v>
      </c>
      <c r="AI6">
        <v>146.25182817793683</v>
      </c>
      <c r="AJ6">
        <v>54.362885352155118</v>
      </c>
      <c r="AK6">
        <v>1956</v>
      </c>
      <c r="AL6">
        <v>2.14E-3</v>
      </c>
      <c r="AM6">
        <v>152.82200100900627</v>
      </c>
      <c r="AN6">
        <v>55.477302603860643</v>
      </c>
      <c r="AO6">
        <v>1956</v>
      </c>
      <c r="AP6">
        <v>2.14E-3</v>
      </c>
      <c r="AQ6">
        <v>143.40845521747804</v>
      </c>
      <c r="AR6">
        <v>55.603297244205251</v>
      </c>
      <c r="AS6">
        <v>1956</v>
      </c>
      <c r="AT6">
        <v>2.14E-3</v>
      </c>
      <c r="AU6">
        <v>141.90485213423042</v>
      </c>
      <c r="AV6">
        <v>56.394757279984987</v>
      </c>
      <c r="AW6">
        <v>1956</v>
      </c>
      <c r="AX6">
        <v>2.14E-3</v>
      </c>
      <c r="AY6">
        <v>147.73601574775302</v>
      </c>
      <c r="AZ6">
        <v>55.919557704760649</v>
      </c>
      <c r="BA6">
        <v>1956</v>
      </c>
      <c r="BB6">
        <v>2.14E-3</v>
      </c>
      <c r="BC6">
        <v>143.16193976306039</v>
      </c>
      <c r="BD6">
        <v>56.617860577406546</v>
      </c>
      <c r="BE6">
        <v>1956</v>
      </c>
      <c r="BF6">
        <v>2.14E-3</v>
      </c>
      <c r="BG6">
        <v>139.78684399290796</v>
      </c>
      <c r="BH6">
        <v>56.656830091693344</v>
      </c>
      <c r="BI6">
        <v>1956</v>
      </c>
      <c r="BJ6">
        <v>2.14E-3</v>
      </c>
      <c r="BK6">
        <v>140.93955492804781</v>
      </c>
      <c r="BL6">
        <v>56.69542087127904</v>
      </c>
    </row>
    <row r="7" spans="1:64" x14ac:dyDescent="0.25">
      <c r="B7">
        <v>0.1454781107033194</v>
      </c>
      <c r="C7" s="27">
        <v>0.7467176615261395</v>
      </c>
      <c r="D7">
        <v>32.429794853758565</v>
      </c>
      <c r="E7">
        <v>1980</v>
      </c>
      <c r="F7">
        <v>2.5000000000000001E-3</v>
      </c>
      <c r="G7" t="s">
        <v>28</v>
      </c>
      <c r="H7">
        <f>TINV(0.0455,H5)</f>
        <v>2.2313513170834232</v>
      </c>
      <c r="I7">
        <v>1986</v>
      </c>
      <c r="J7">
        <v>0.19400000000000001</v>
      </c>
      <c r="K7" t="s">
        <v>28</v>
      </c>
      <c r="L7">
        <f>TINV(0.0455,L5)</f>
        <v>2.2548660037131212</v>
      </c>
      <c r="M7">
        <v>1986</v>
      </c>
      <c r="N7">
        <v>0.19400000000000001</v>
      </c>
      <c r="O7" t="s">
        <v>28</v>
      </c>
      <c r="P7">
        <f>TINV(0.0455,P5)</f>
        <v>2.2548660037131212</v>
      </c>
      <c r="Q7">
        <v>1986</v>
      </c>
      <c r="R7">
        <v>0.19400000000000001</v>
      </c>
      <c r="S7" t="s">
        <v>28</v>
      </c>
      <c r="T7">
        <f>TINV(0.0455,T5)</f>
        <v>2.2548660037131212</v>
      </c>
      <c r="U7">
        <v>1986</v>
      </c>
      <c r="V7">
        <v>0.19400000000000001</v>
      </c>
      <c r="W7" t="s">
        <v>28</v>
      </c>
      <c r="X7">
        <f>TINV(0.0455,X5)</f>
        <v>2.2548660037131212</v>
      </c>
      <c r="Y7">
        <v>1986</v>
      </c>
      <c r="Z7">
        <v>0.19400000000000001</v>
      </c>
      <c r="AA7" t="s">
        <v>28</v>
      </c>
      <c r="AB7">
        <f>TINV(0.0455,AB5)</f>
        <v>2.2548660037131212</v>
      </c>
      <c r="AC7">
        <v>1986</v>
      </c>
      <c r="AD7">
        <v>0.19400000000000001</v>
      </c>
      <c r="AE7" t="s">
        <v>28</v>
      </c>
      <c r="AF7">
        <f>TINV(0.0455,AF5)</f>
        <v>2.2548660037131212</v>
      </c>
      <c r="AG7">
        <v>1980</v>
      </c>
      <c r="AH7">
        <v>2.5000000000000001E-3</v>
      </c>
      <c r="AI7" t="s">
        <v>28</v>
      </c>
      <c r="AJ7">
        <f>TINV(0.0455,AJ5)</f>
        <v>2.2548660037131212</v>
      </c>
      <c r="AK7">
        <v>1980</v>
      </c>
      <c r="AL7">
        <v>2.5000000000000001E-3</v>
      </c>
      <c r="AM7" t="s">
        <v>28</v>
      </c>
      <c r="AN7">
        <f>TINV(0.0455,AN5)</f>
        <v>2.2548660037131212</v>
      </c>
      <c r="AO7">
        <v>1980</v>
      </c>
      <c r="AP7">
        <v>2.5000000000000001E-3</v>
      </c>
      <c r="AQ7" t="s">
        <v>28</v>
      </c>
      <c r="AR7">
        <f>TINV(0.0455,AR5)</f>
        <v>2.2548660037131212</v>
      </c>
      <c r="AS7">
        <v>1980</v>
      </c>
      <c r="AT7">
        <v>2.5000000000000001E-3</v>
      </c>
      <c r="AU7" t="s">
        <v>28</v>
      </c>
      <c r="AV7">
        <f>TINV(0.0455,AV5)</f>
        <v>2.2548660037131212</v>
      </c>
      <c r="AW7">
        <v>1980</v>
      </c>
      <c r="AX7">
        <v>2.5000000000000001E-3</v>
      </c>
      <c r="AY7" t="s">
        <v>28</v>
      </c>
      <c r="AZ7">
        <f>TINV(0.0455,AZ5)</f>
        <v>2.2548660037131212</v>
      </c>
      <c r="BA7">
        <v>1980</v>
      </c>
      <c r="BB7">
        <v>2.5000000000000001E-3</v>
      </c>
      <c r="BC7" t="s">
        <v>28</v>
      </c>
      <c r="BD7">
        <f>TINV(0.0455,BD5)</f>
        <v>2.2548660037131212</v>
      </c>
      <c r="BE7">
        <v>1980</v>
      </c>
      <c r="BF7">
        <v>2.5000000000000001E-3</v>
      </c>
      <c r="BG7" t="s">
        <v>28</v>
      </c>
      <c r="BH7">
        <f>TINV(0.0455,BH5)</f>
        <v>2.2548660037131212</v>
      </c>
      <c r="BI7">
        <v>1980</v>
      </c>
      <c r="BJ7">
        <v>2.5000000000000001E-3</v>
      </c>
    </row>
    <row r="8" spans="1:64" x14ac:dyDescent="0.25">
      <c r="B8">
        <v>0.14246347150413047</v>
      </c>
      <c r="C8" s="27">
        <v>0.72901845335486437</v>
      </c>
      <c r="D8">
        <v>29.593170037534229</v>
      </c>
      <c r="E8">
        <v>1986</v>
      </c>
      <c r="F8">
        <v>0.19400000000000001</v>
      </c>
      <c r="G8" t="s">
        <v>29</v>
      </c>
      <c r="H8">
        <f>H7*G3</f>
        <v>5.6776652153447967E-2</v>
      </c>
      <c r="I8">
        <v>1990</v>
      </c>
      <c r="J8">
        <v>2.7799999999999998E-2</v>
      </c>
      <c r="K8" t="s">
        <v>29</v>
      </c>
      <c r="L8">
        <f>L7*K3</f>
        <v>4.771062909547058E-2</v>
      </c>
      <c r="M8">
        <v>1990</v>
      </c>
      <c r="N8">
        <v>2.7799999999999998E-2</v>
      </c>
      <c r="O8" t="s">
        <v>29</v>
      </c>
      <c r="P8">
        <f>P7*O3</f>
        <v>6.5369357605310818E-2</v>
      </c>
      <c r="Q8">
        <v>1990</v>
      </c>
      <c r="R8">
        <v>2.7799999999999998E-2</v>
      </c>
      <c r="S8" t="s">
        <v>29</v>
      </c>
      <c r="T8">
        <f>T7*S3</f>
        <v>4.3848495184217552E-2</v>
      </c>
      <c r="U8">
        <v>1990</v>
      </c>
      <c r="V8">
        <v>2.7799999999999998E-2</v>
      </c>
      <c r="W8" t="s">
        <v>29</v>
      </c>
      <c r="X8">
        <f>X7*W3</f>
        <v>6.3352869983142782E-2</v>
      </c>
      <c r="Y8">
        <v>1990</v>
      </c>
      <c r="Z8">
        <v>2.7799999999999998E-2</v>
      </c>
      <c r="AA8" t="s">
        <v>29</v>
      </c>
      <c r="AB8">
        <f>AB7*AA3</f>
        <v>6.0858261230555759E-2</v>
      </c>
      <c r="AC8">
        <v>1990</v>
      </c>
      <c r="AD8">
        <v>2.7799999999999998E-2</v>
      </c>
      <c r="AE8" t="s">
        <v>29</v>
      </c>
      <c r="AF8">
        <f>AF7*AE3</f>
        <v>5.7603157590777769E-2</v>
      </c>
      <c r="AG8">
        <v>1990</v>
      </c>
      <c r="AH8">
        <v>2.7799999999999998E-2</v>
      </c>
      <c r="AI8" t="s">
        <v>29</v>
      </c>
      <c r="AJ8">
        <f>AJ7*AI3</f>
        <v>5.9051171377618526E-2</v>
      </c>
      <c r="AK8">
        <v>1986</v>
      </c>
      <c r="AL8">
        <v>0.19400000000000001</v>
      </c>
      <c r="AM8" t="s">
        <v>29</v>
      </c>
      <c r="AN8">
        <f>AN7*AM3</f>
        <v>6.0059934831625902E-2</v>
      </c>
      <c r="AO8">
        <v>1986</v>
      </c>
      <c r="AP8">
        <v>0.19400000000000001</v>
      </c>
      <c r="AQ8" t="s">
        <v>29</v>
      </c>
      <c r="AR8">
        <f>AR7*AQ3</f>
        <v>6.0254065248302402E-2</v>
      </c>
      <c r="AS8">
        <v>1986</v>
      </c>
      <c r="AT8">
        <v>0.19400000000000001</v>
      </c>
      <c r="AU8" t="s">
        <v>29</v>
      </c>
      <c r="AV8">
        <f>AV7*AU3</f>
        <v>6.1291823205000359E-2</v>
      </c>
      <c r="AW8">
        <v>1986</v>
      </c>
      <c r="AX8">
        <v>0.19400000000000001</v>
      </c>
      <c r="AY8" t="s">
        <v>29</v>
      </c>
      <c r="AZ8">
        <f>AZ7*AY3</f>
        <v>6.1603200017932194E-2</v>
      </c>
      <c r="BA8">
        <v>1986</v>
      </c>
      <c r="BB8">
        <v>0.19400000000000001</v>
      </c>
      <c r="BC8" t="s">
        <v>29</v>
      </c>
      <c r="BD8">
        <f>BD7*BC3</f>
        <v>6.2201280327336281E-2</v>
      </c>
      <c r="BE8">
        <v>1986</v>
      </c>
      <c r="BF8">
        <v>0.19400000000000001</v>
      </c>
      <c r="BG8" t="s">
        <v>29</v>
      </c>
      <c r="BH8">
        <f>BH7*BG3</f>
        <v>6.2222682908653307E-2</v>
      </c>
      <c r="BI8">
        <v>1986</v>
      </c>
      <c r="BJ8">
        <v>0.19400000000000001</v>
      </c>
    </row>
    <row r="9" spans="1:64" x14ac:dyDescent="0.25">
      <c r="B9">
        <v>0.14662084999961458</v>
      </c>
      <c r="C9" s="27">
        <v>0.73366544370706321</v>
      </c>
      <c r="D9">
        <v>30.301437384269757</v>
      </c>
      <c r="E9">
        <v>1990</v>
      </c>
      <c r="F9">
        <v>2.7799999999999998E-2</v>
      </c>
      <c r="G9" t="s">
        <v>30</v>
      </c>
      <c r="H9">
        <f>G2+H8</f>
        <v>1.2122360152861797</v>
      </c>
      <c r="I9">
        <v>1991</v>
      </c>
      <c r="J9">
        <v>0.25</v>
      </c>
      <c r="K9" t="s">
        <v>30</v>
      </c>
      <c r="L9">
        <f>K2+L8</f>
        <v>1.1695044381506343</v>
      </c>
      <c r="M9">
        <v>1991</v>
      </c>
      <c r="N9">
        <v>0.25</v>
      </c>
      <c r="O9" t="s">
        <v>30</v>
      </c>
      <c r="P9">
        <f>O2+P8</f>
        <v>1.2163468486164701</v>
      </c>
      <c r="Q9">
        <v>1991</v>
      </c>
      <c r="R9">
        <v>0.25</v>
      </c>
      <c r="S9" t="s">
        <v>30</v>
      </c>
      <c r="T9">
        <f>S2+T8</f>
        <v>1.2297733010257208</v>
      </c>
      <c r="U9">
        <v>1991</v>
      </c>
      <c r="V9">
        <v>0.25</v>
      </c>
      <c r="W9" t="s">
        <v>30</v>
      </c>
      <c r="X9">
        <f>W2+X8</f>
        <v>1.2190627581831721</v>
      </c>
      <c r="Y9">
        <v>1991</v>
      </c>
      <c r="Z9">
        <v>0.25</v>
      </c>
      <c r="AA9" t="s">
        <v>30</v>
      </c>
      <c r="AB9">
        <f>AA2+AB8</f>
        <v>1.2212063403787248</v>
      </c>
      <c r="AC9">
        <v>1991</v>
      </c>
      <c r="AD9">
        <v>0.25</v>
      </c>
      <c r="AE9" t="s">
        <v>30</v>
      </c>
      <c r="AF9">
        <f>AE2+AF8</f>
        <v>1.2141955749013182</v>
      </c>
      <c r="AG9">
        <v>1991</v>
      </c>
      <c r="AH9">
        <v>0.25</v>
      </c>
      <c r="AI9" t="s">
        <v>30</v>
      </c>
      <c r="AJ9">
        <f>AI2+AJ8</f>
        <v>1.212162130156768</v>
      </c>
      <c r="AK9">
        <v>1991</v>
      </c>
      <c r="AL9">
        <v>0.25</v>
      </c>
      <c r="AM9" t="s">
        <v>30</v>
      </c>
      <c r="AN9">
        <f>AM2+AN8</f>
        <v>1.2179747912048569</v>
      </c>
      <c r="AO9">
        <v>1990</v>
      </c>
      <c r="AP9">
        <v>2.7799999999999998E-2</v>
      </c>
      <c r="AQ9" t="s">
        <v>30</v>
      </c>
      <c r="AR9">
        <f>AQ2+AR8</f>
        <v>1.2132121144527437</v>
      </c>
      <c r="AS9">
        <v>1990</v>
      </c>
      <c r="AT9">
        <v>2.7799999999999998E-2</v>
      </c>
      <c r="AU9" t="s">
        <v>30</v>
      </c>
      <c r="AV9">
        <f>AU2+AV8</f>
        <v>1.2150297407595452</v>
      </c>
      <c r="AW9">
        <v>1990</v>
      </c>
      <c r="AX9">
        <v>2.7799999999999998E-2</v>
      </c>
      <c r="AY9" t="s">
        <v>30</v>
      </c>
      <c r="AZ9">
        <f>AY2+AZ8</f>
        <v>1.2202801440313933</v>
      </c>
      <c r="BA9">
        <v>1990</v>
      </c>
      <c r="BB9">
        <v>2.7799999999999998E-2</v>
      </c>
      <c r="BC9" t="s">
        <v>30</v>
      </c>
      <c r="BD9">
        <f>BC2+BD8</f>
        <v>1.2187992516810406</v>
      </c>
      <c r="BE9">
        <v>1990</v>
      </c>
      <c r="BF9">
        <v>2.7799999999999998E-2</v>
      </c>
      <c r="BG9" t="s">
        <v>30</v>
      </c>
      <c r="BH9">
        <f>BG2+BH8</f>
        <v>1.2168270865834081</v>
      </c>
      <c r="BI9">
        <v>1990</v>
      </c>
      <c r="BJ9">
        <v>2.7799999999999998E-2</v>
      </c>
    </row>
    <row r="10" spans="1:64" x14ac:dyDescent="0.25">
      <c r="B10">
        <v>0.14233085658722827</v>
      </c>
      <c r="C10" s="27">
        <v>0.72060294652743773</v>
      </c>
      <c r="D10">
        <v>28.370493937869096</v>
      </c>
      <c r="E10">
        <v>1991</v>
      </c>
      <c r="F10">
        <v>0.25</v>
      </c>
      <c r="G10" t="s">
        <v>31</v>
      </c>
      <c r="H10">
        <f>G2-H8</f>
        <v>1.0986827109792836</v>
      </c>
      <c r="I10">
        <v>1995</v>
      </c>
      <c r="J10">
        <v>0.27800000000000002</v>
      </c>
      <c r="K10" t="s">
        <v>31</v>
      </c>
      <c r="L10">
        <f>K2-L8</f>
        <v>1.0740831799596933</v>
      </c>
      <c r="M10">
        <v>1995</v>
      </c>
      <c r="N10">
        <v>0.27800000000000002</v>
      </c>
      <c r="O10" t="s">
        <v>31</v>
      </c>
      <c r="P10">
        <f>O2-P8</f>
        <v>1.0856081334058483</v>
      </c>
      <c r="Q10">
        <v>1995</v>
      </c>
      <c r="R10">
        <v>0.27800000000000002</v>
      </c>
      <c r="S10" t="s">
        <v>31</v>
      </c>
      <c r="T10">
        <f>S2-T8</f>
        <v>1.1420763106572858</v>
      </c>
      <c r="U10">
        <v>1995</v>
      </c>
      <c r="V10">
        <v>0.27800000000000002</v>
      </c>
      <c r="W10" t="s">
        <v>31</v>
      </c>
      <c r="X10">
        <f>W2-X8</f>
        <v>1.0923570182168867</v>
      </c>
      <c r="Y10">
        <v>1995</v>
      </c>
      <c r="Z10">
        <v>0.27800000000000002</v>
      </c>
      <c r="AA10" t="s">
        <v>31</v>
      </c>
      <c r="AB10">
        <f>AA2-AB8</f>
        <v>1.0994898179176134</v>
      </c>
      <c r="AC10">
        <v>1995</v>
      </c>
      <c r="AD10">
        <v>0.27800000000000002</v>
      </c>
      <c r="AE10" t="s">
        <v>31</v>
      </c>
      <c r="AF10">
        <f>AE2-AF8</f>
        <v>1.0989892597197626</v>
      </c>
      <c r="AG10">
        <v>1995</v>
      </c>
      <c r="AH10">
        <v>0.27800000000000002</v>
      </c>
      <c r="AI10" t="s">
        <v>31</v>
      </c>
      <c r="AJ10">
        <f>AI2-AJ8</f>
        <v>1.094059787401531</v>
      </c>
      <c r="AK10">
        <v>1995</v>
      </c>
      <c r="AL10">
        <v>0.27800000000000002</v>
      </c>
      <c r="AM10" t="s">
        <v>31</v>
      </c>
      <c r="AN10">
        <f>AM2-AN8</f>
        <v>1.0978549215416049</v>
      </c>
      <c r="AO10">
        <v>1995</v>
      </c>
      <c r="AP10">
        <v>0.27800000000000002</v>
      </c>
      <c r="AQ10" t="s">
        <v>31</v>
      </c>
      <c r="AR10">
        <f>AQ2-AR8</f>
        <v>1.092703983956139</v>
      </c>
      <c r="AS10">
        <v>1991</v>
      </c>
      <c r="AT10">
        <v>0.25</v>
      </c>
      <c r="AU10" t="s">
        <v>31</v>
      </c>
      <c r="AV10">
        <f>AU2-AV8</f>
        <v>1.0924460943495444</v>
      </c>
      <c r="AW10">
        <v>1991</v>
      </c>
      <c r="AX10">
        <v>0.25</v>
      </c>
      <c r="AY10" t="s">
        <v>31</v>
      </c>
      <c r="AZ10">
        <f>AY2-AZ8</f>
        <v>1.0970737439955287</v>
      </c>
      <c r="BA10">
        <v>1991</v>
      </c>
      <c r="BB10">
        <v>0.25</v>
      </c>
      <c r="BC10" t="s">
        <v>31</v>
      </c>
      <c r="BD10">
        <f>BC2-BD8</f>
        <v>1.0943966910263683</v>
      </c>
      <c r="BE10">
        <v>1991</v>
      </c>
      <c r="BF10">
        <v>0.25</v>
      </c>
      <c r="BG10" t="s">
        <v>31</v>
      </c>
      <c r="BH10">
        <f>BG2-BH8</f>
        <v>1.0923817207661013</v>
      </c>
      <c r="BI10">
        <v>1991</v>
      </c>
      <c r="BJ10">
        <v>0.25</v>
      </c>
    </row>
    <row r="11" spans="1:64" x14ac:dyDescent="0.25">
      <c r="B11">
        <v>0.14300703445466806</v>
      </c>
      <c r="C11" s="27">
        <v>0.71560832899985405</v>
      </c>
      <c r="D11">
        <v>27.679051187804852</v>
      </c>
      <c r="E11">
        <v>1995</v>
      </c>
      <c r="F11">
        <v>0.27800000000000002</v>
      </c>
      <c r="G11" t="s">
        <v>32</v>
      </c>
      <c r="H11" s="28">
        <f>LN(G2)</f>
        <v>0.14449798190335156</v>
      </c>
      <c r="I11">
        <v>1998</v>
      </c>
      <c r="J11">
        <v>0.111</v>
      </c>
      <c r="K11" t="s">
        <v>32</v>
      </c>
      <c r="L11" s="28">
        <f>LN(K2)</f>
        <v>0.11492901931698857</v>
      </c>
      <c r="M11">
        <v>1998</v>
      </c>
      <c r="N11">
        <v>0.111</v>
      </c>
      <c r="O11" t="s">
        <v>32</v>
      </c>
      <c r="P11" s="28">
        <f>LN(O2)</f>
        <v>0.14061157351999157</v>
      </c>
      <c r="Q11">
        <v>1998</v>
      </c>
      <c r="R11">
        <v>0.111</v>
      </c>
      <c r="S11" t="s">
        <v>32</v>
      </c>
      <c r="T11" s="28">
        <f>LN(S2)</f>
        <v>0.1705228970828625</v>
      </c>
      <c r="U11">
        <v>1998</v>
      </c>
      <c r="V11">
        <v>0.111</v>
      </c>
      <c r="W11" t="s">
        <v>32</v>
      </c>
      <c r="X11" s="28">
        <f>LN(W2)</f>
        <v>0.14471477698933194</v>
      </c>
      <c r="Y11">
        <v>1998</v>
      </c>
      <c r="Z11">
        <v>0.111</v>
      </c>
      <c r="AA11" t="s">
        <v>32</v>
      </c>
      <c r="AB11" s="28">
        <f>LN(AA2)</f>
        <v>0.14872002833798595</v>
      </c>
      <c r="AC11">
        <v>1998</v>
      </c>
      <c r="AD11">
        <v>0.111</v>
      </c>
      <c r="AE11" t="s">
        <v>32</v>
      </c>
      <c r="AF11" s="28">
        <f>LN(AE2)</f>
        <v>0.1454781107033194</v>
      </c>
      <c r="AG11">
        <v>1998</v>
      </c>
      <c r="AH11">
        <v>0.111</v>
      </c>
      <c r="AI11" t="s">
        <v>32</v>
      </c>
      <c r="AJ11" s="28">
        <f>LN(AI2)</f>
        <v>0.14246347150413047</v>
      </c>
      <c r="AK11">
        <v>1998</v>
      </c>
      <c r="AL11">
        <v>0.111</v>
      </c>
      <c r="AM11" t="s">
        <v>32</v>
      </c>
      <c r="AN11" s="28">
        <f>LN(AM2)</f>
        <v>0.14662084999961458</v>
      </c>
      <c r="AO11">
        <v>1998</v>
      </c>
      <c r="AP11">
        <v>0.111</v>
      </c>
      <c r="AQ11" t="s">
        <v>32</v>
      </c>
      <c r="AR11" s="28">
        <f>LN(AQ2)</f>
        <v>0.14233085658722827</v>
      </c>
      <c r="AS11">
        <v>1998</v>
      </c>
      <c r="AT11">
        <v>0.111</v>
      </c>
      <c r="AU11" t="s">
        <v>32</v>
      </c>
      <c r="AV11" s="28">
        <f>LN(AU2)</f>
        <v>0.14300703445466806</v>
      </c>
      <c r="AW11">
        <v>1995</v>
      </c>
      <c r="AX11">
        <v>0.27800000000000002</v>
      </c>
      <c r="AY11" t="s">
        <v>32</v>
      </c>
      <c r="AZ11" s="28">
        <f>LN(AY2)</f>
        <v>0.14727878867279312</v>
      </c>
      <c r="BA11">
        <v>1995</v>
      </c>
      <c r="BB11">
        <v>0.27800000000000002</v>
      </c>
      <c r="BC11" t="s">
        <v>32</v>
      </c>
      <c r="BD11" s="28">
        <f>LN(BC2)</f>
        <v>0.14548291276647102</v>
      </c>
      <c r="BE11">
        <v>1995</v>
      </c>
      <c r="BF11">
        <v>0.27800000000000002</v>
      </c>
      <c r="BG11" t="s">
        <v>32</v>
      </c>
      <c r="BH11" s="28">
        <f>LN(BG2)</f>
        <v>0.143757777663713</v>
      </c>
      <c r="BI11">
        <v>1995</v>
      </c>
      <c r="BJ11">
        <v>0.27800000000000002</v>
      </c>
    </row>
    <row r="12" spans="1:64" x14ac:dyDescent="0.25">
      <c r="B12">
        <v>0.14727878867279312</v>
      </c>
      <c r="C12" s="27">
        <v>0.72542093124792673</v>
      </c>
      <c r="D12">
        <v>29.061320223692192</v>
      </c>
      <c r="E12">
        <v>1998</v>
      </c>
      <c r="F12">
        <v>0.111</v>
      </c>
      <c r="G12" t="s">
        <v>33</v>
      </c>
      <c r="H12" s="28">
        <f>LN(H9)</f>
        <v>0.1924666007735982</v>
      </c>
      <c r="I12">
        <v>1999</v>
      </c>
      <c r="J12">
        <v>0.222</v>
      </c>
      <c r="K12" t="s">
        <v>33</v>
      </c>
      <c r="L12" s="28">
        <f>LN(L9)</f>
        <v>0.15658010194779409</v>
      </c>
      <c r="M12">
        <v>1999</v>
      </c>
      <c r="N12">
        <v>0.222</v>
      </c>
      <c r="O12" t="s">
        <v>33</v>
      </c>
      <c r="P12" s="28">
        <f>LN(P9)</f>
        <v>0.19585198022060746</v>
      </c>
      <c r="Q12">
        <v>1999</v>
      </c>
      <c r="R12">
        <v>0.222</v>
      </c>
      <c r="S12" t="s">
        <v>33</v>
      </c>
      <c r="T12" s="28">
        <f>LN(T9)</f>
        <v>0.20682984428832926</v>
      </c>
      <c r="U12">
        <v>1999</v>
      </c>
      <c r="V12">
        <v>0.222</v>
      </c>
      <c r="W12" t="s">
        <v>33</v>
      </c>
      <c r="X12" s="28">
        <f>LN(X9)</f>
        <v>0.19808233250711424</v>
      </c>
      <c r="Y12">
        <v>1999</v>
      </c>
      <c r="Z12">
        <v>0.222</v>
      </c>
      <c r="AA12" t="s">
        <v>33</v>
      </c>
      <c r="AB12" s="28">
        <f>LN(AB9)</f>
        <v>0.19983917379003793</v>
      </c>
      <c r="AC12">
        <v>1999</v>
      </c>
      <c r="AD12">
        <v>0.222</v>
      </c>
      <c r="AE12" t="s">
        <v>33</v>
      </c>
      <c r="AF12" s="28">
        <f>LN(AF9)</f>
        <v>0.19408177925138545</v>
      </c>
      <c r="AG12">
        <v>1999</v>
      </c>
      <c r="AH12">
        <v>0.222</v>
      </c>
      <c r="AI12" t="s">
        <v>33</v>
      </c>
      <c r="AJ12" s="28">
        <f>LN(AJ9)</f>
        <v>0.19240564945702215</v>
      </c>
      <c r="AK12">
        <v>1999</v>
      </c>
      <c r="AL12">
        <v>0.222</v>
      </c>
      <c r="AM12" t="s">
        <v>33</v>
      </c>
      <c r="AN12" s="28">
        <f>LN(AN9)</f>
        <v>0.19718947219737817</v>
      </c>
      <c r="AO12">
        <v>1999</v>
      </c>
      <c r="AP12">
        <v>0.222</v>
      </c>
      <c r="AQ12" t="s">
        <v>33</v>
      </c>
      <c r="AR12" s="28">
        <f>LN(AR9)</f>
        <v>0.19327148231882002</v>
      </c>
      <c r="AS12">
        <v>1999</v>
      </c>
      <c r="AT12">
        <v>0.222</v>
      </c>
      <c r="AU12" t="s">
        <v>33</v>
      </c>
      <c r="AV12" s="28">
        <f>LN(AV9)</f>
        <v>0.19476855448432584</v>
      </c>
      <c r="AW12">
        <v>1999</v>
      </c>
      <c r="AX12">
        <v>0.222</v>
      </c>
      <c r="AY12" t="s">
        <v>33</v>
      </c>
      <c r="AZ12" s="28">
        <f>LN(AZ9)</f>
        <v>0.19908045864033228</v>
      </c>
      <c r="BA12">
        <v>1998</v>
      </c>
      <c r="BB12">
        <v>0.111</v>
      </c>
      <c r="BC12" t="s">
        <v>33</v>
      </c>
      <c r="BD12" s="28">
        <f>LN(BD9)</f>
        <v>0.19786615414911737</v>
      </c>
      <c r="BE12">
        <v>1998</v>
      </c>
      <c r="BF12">
        <v>0.111</v>
      </c>
      <c r="BG12" t="s">
        <v>33</v>
      </c>
      <c r="BH12" s="28">
        <f>LN(BH9)</f>
        <v>0.19624672222094411</v>
      </c>
      <c r="BI12">
        <v>1998</v>
      </c>
      <c r="BJ12">
        <v>0.111</v>
      </c>
    </row>
    <row r="13" spans="1:64" x14ac:dyDescent="0.25">
      <c r="B13">
        <v>0.14548291276647102</v>
      </c>
      <c r="C13" s="27">
        <v>0.71659867273409139</v>
      </c>
      <c r="D13">
        <v>27.814214831389858</v>
      </c>
      <c r="E13">
        <v>1999</v>
      </c>
      <c r="F13">
        <v>0.222</v>
      </c>
      <c r="G13" t="s">
        <v>34</v>
      </c>
      <c r="H13" s="28">
        <f>LN(H10)</f>
        <v>9.4111926712368302E-2</v>
      </c>
      <c r="I13">
        <v>1999</v>
      </c>
      <c r="J13">
        <v>0.36099999999999999</v>
      </c>
      <c r="K13" t="s">
        <v>34</v>
      </c>
      <c r="L13" s="28">
        <f>LN(L10)</f>
        <v>7.1467441839715345E-2</v>
      </c>
      <c r="M13">
        <v>1999</v>
      </c>
      <c r="N13">
        <v>0.36099999999999999</v>
      </c>
      <c r="O13" t="s">
        <v>34</v>
      </c>
      <c r="P13" s="28">
        <f>LN(P10)</f>
        <v>8.2140321593957441E-2</v>
      </c>
      <c r="Q13">
        <v>1999</v>
      </c>
      <c r="R13">
        <v>0.36099999999999999</v>
      </c>
      <c r="S13" t="s">
        <v>34</v>
      </c>
      <c r="T13" s="28">
        <f>LN(T10)</f>
        <v>0.13284793094291322</v>
      </c>
      <c r="U13">
        <v>1999</v>
      </c>
      <c r="V13">
        <v>0.36099999999999999</v>
      </c>
      <c r="W13" t="s">
        <v>34</v>
      </c>
      <c r="X13" s="28">
        <f>LN(X10)</f>
        <v>8.8337763648609985E-2</v>
      </c>
      <c r="Y13">
        <v>1999</v>
      </c>
      <c r="Z13">
        <v>0.36099999999999999</v>
      </c>
      <c r="AA13" t="s">
        <v>34</v>
      </c>
      <c r="AB13" s="28">
        <f>LN(AB10)</f>
        <v>9.4846270321880019E-2</v>
      </c>
      <c r="AC13">
        <v>1999</v>
      </c>
      <c r="AD13">
        <v>0.36099999999999999</v>
      </c>
      <c r="AE13" t="s">
        <v>34</v>
      </c>
      <c r="AF13" s="28">
        <f>LN(AF10)</f>
        <v>9.4390902598264173E-2</v>
      </c>
      <c r="AG13">
        <v>1999</v>
      </c>
      <c r="AH13">
        <v>0.36099999999999999</v>
      </c>
      <c r="AI13" t="s">
        <v>34</v>
      </c>
      <c r="AJ13" s="28">
        <f>LN(AJ10)</f>
        <v>8.9895352782140017E-2</v>
      </c>
      <c r="AK13">
        <v>1999</v>
      </c>
      <c r="AL13">
        <v>0.36099999999999999</v>
      </c>
      <c r="AM13" t="s">
        <v>34</v>
      </c>
      <c r="AN13" s="28">
        <f>LN(AN10)</f>
        <v>9.3358204613906107E-2</v>
      </c>
      <c r="AO13">
        <v>1999</v>
      </c>
      <c r="AP13">
        <v>0.36099999999999999</v>
      </c>
      <c r="AQ13" t="s">
        <v>34</v>
      </c>
      <c r="AR13" s="28">
        <f>LN(AR10)</f>
        <v>8.8655343562235658E-2</v>
      </c>
      <c r="AS13">
        <v>1999</v>
      </c>
      <c r="AT13">
        <v>0.36099999999999999</v>
      </c>
      <c r="AU13" t="s">
        <v>34</v>
      </c>
      <c r="AV13" s="28">
        <f>LN(AV10)</f>
        <v>8.8419305213792446E-2</v>
      </c>
      <c r="AW13">
        <v>1999</v>
      </c>
      <c r="AX13">
        <v>0.36099999999999999</v>
      </c>
      <c r="AY13" t="s">
        <v>34</v>
      </c>
      <c r="AZ13" s="28">
        <f>LN(AZ10)</f>
        <v>9.2646402366002245E-2</v>
      </c>
      <c r="BA13">
        <v>1999</v>
      </c>
      <c r="BB13">
        <v>0.36099999999999999</v>
      </c>
      <c r="BC13" t="s">
        <v>34</v>
      </c>
      <c r="BD13" s="28">
        <f>LN(BD10)</f>
        <v>9.0203244331110433E-2</v>
      </c>
      <c r="BE13">
        <v>1999</v>
      </c>
      <c r="BF13">
        <v>0.222</v>
      </c>
      <c r="BG13" t="s">
        <v>34</v>
      </c>
      <c r="BH13" s="28">
        <f>LN(BH10)</f>
        <v>8.8360377381570251E-2</v>
      </c>
      <c r="BI13">
        <v>1999</v>
      </c>
      <c r="BJ13">
        <v>0.222</v>
      </c>
    </row>
    <row r="14" spans="1:64" x14ac:dyDescent="0.25">
      <c r="B14">
        <v>0.143757777663713</v>
      </c>
      <c r="C14" s="27">
        <v>0.71158740358677441</v>
      </c>
      <c r="D14">
        <v>27.139804352510509</v>
      </c>
      <c r="E14">
        <v>1999</v>
      </c>
      <c r="F14">
        <v>0.36099999999999999</v>
      </c>
      <c r="G14" t="s">
        <v>35</v>
      </c>
      <c r="H14" s="28">
        <f>H12-H11</f>
        <v>4.7968618870246643E-2</v>
      </c>
      <c r="I14">
        <v>2000</v>
      </c>
      <c r="J14">
        <v>0.30599999999999999</v>
      </c>
      <c r="K14" t="s">
        <v>35</v>
      </c>
      <c r="L14" s="28">
        <f>L12-L11</f>
        <v>4.1651082630805525E-2</v>
      </c>
      <c r="M14">
        <v>2000</v>
      </c>
      <c r="N14">
        <v>0.30599999999999999</v>
      </c>
      <c r="O14" t="s">
        <v>35</v>
      </c>
      <c r="P14" s="28">
        <f>P12-P11</f>
        <v>5.5240406700615891E-2</v>
      </c>
      <c r="Q14">
        <v>2000</v>
      </c>
      <c r="R14">
        <v>0.30599999999999999</v>
      </c>
      <c r="S14" t="s">
        <v>35</v>
      </c>
      <c r="T14" s="28">
        <f>T12-T11</f>
        <v>3.6306947205466761E-2</v>
      </c>
      <c r="U14">
        <v>2000</v>
      </c>
      <c r="V14">
        <v>0.30599999999999999</v>
      </c>
      <c r="W14" t="s">
        <v>35</v>
      </c>
      <c r="X14" s="28">
        <f>X12-X11</f>
        <v>5.33675555177823E-2</v>
      </c>
      <c r="Y14">
        <v>2000</v>
      </c>
      <c r="Z14">
        <v>0.30599999999999999</v>
      </c>
      <c r="AA14" t="s">
        <v>35</v>
      </c>
      <c r="AB14" s="28">
        <f>AB12-AB11</f>
        <v>5.1119145452051984E-2</v>
      </c>
      <c r="AC14">
        <v>2000</v>
      </c>
      <c r="AD14">
        <v>0.30599999999999999</v>
      </c>
      <c r="AE14" t="s">
        <v>35</v>
      </c>
      <c r="AF14" s="28">
        <f>AF12-AF11</f>
        <v>4.8603668548066054E-2</v>
      </c>
      <c r="AG14">
        <v>2000</v>
      </c>
      <c r="AH14">
        <v>0.30599999999999999</v>
      </c>
      <c r="AI14" t="s">
        <v>35</v>
      </c>
      <c r="AJ14" s="28">
        <f>AJ12-AJ11</f>
        <v>4.9942177952891686E-2</v>
      </c>
      <c r="AK14">
        <v>2000</v>
      </c>
      <c r="AL14">
        <v>0.30599999999999999</v>
      </c>
      <c r="AM14" t="s">
        <v>35</v>
      </c>
      <c r="AN14" s="28">
        <f>AN12-AN11</f>
        <v>5.0568622197763591E-2</v>
      </c>
      <c r="AO14">
        <v>2000</v>
      </c>
      <c r="AP14">
        <v>0.30599999999999999</v>
      </c>
      <c r="AQ14" t="s">
        <v>35</v>
      </c>
      <c r="AR14" s="28">
        <f>AR12-AR11</f>
        <v>5.0940625731591749E-2</v>
      </c>
      <c r="AS14">
        <v>2000</v>
      </c>
      <c r="AT14">
        <v>0.30599999999999999</v>
      </c>
      <c r="AU14" t="s">
        <v>35</v>
      </c>
      <c r="AV14" s="28">
        <f>AV12-AV11</f>
        <v>5.1761520029657782E-2</v>
      </c>
      <c r="AW14">
        <v>2000</v>
      </c>
      <c r="AX14">
        <v>0.30599999999999999</v>
      </c>
      <c r="AY14" t="s">
        <v>35</v>
      </c>
      <c r="AZ14" s="28">
        <f>AZ12-AZ11</f>
        <v>5.1801669967539155E-2</v>
      </c>
      <c r="BA14">
        <v>2000</v>
      </c>
      <c r="BB14">
        <v>0.30599999999999999</v>
      </c>
      <c r="BC14" t="s">
        <v>35</v>
      </c>
      <c r="BD14" s="28">
        <f>BD12-BD11</f>
        <v>5.2383241382646356E-2</v>
      </c>
      <c r="BE14">
        <v>2000</v>
      </c>
      <c r="BF14">
        <v>0.30599999999999999</v>
      </c>
      <c r="BG14" t="s">
        <v>35</v>
      </c>
      <c r="BH14" s="28">
        <f>BH12-BH11</f>
        <v>5.2488944557231104E-2</v>
      </c>
      <c r="BI14">
        <v>1999</v>
      </c>
      <c r="BJ14">
        <v>0.36099999999999999</v>
      </c>
    </row>
    <row r="15" spans="1:64" x14ac:dyDescent="0.25">
      <c r="B15">
        <v>0.14487582659927323</v>
      </c>
      <c r="C15" s="27">
        <v>0.71313063063874882</v>
      </c>
      <c r="D15">
        <v>27.344979195557922</v>
      </c>
      <c r="E15">
        <v>2000</v>
      </c>
      <c r="F15">
        <v>0.30599999999999999</v>
      </c>
      <c r="G15" t="s">
        <v>36</v>
      </c>
      <c r="H15" s="28">
        <f>H11-H13</f>
        <v>5.0386055190983256E-2</v>
      </c>
      <c r="K15" t="s">
        <v>36</v>
      </c>
      <c r="L15" s="28">
        <f>L11-L13</f>
        <v>4.3461577477273222E-2</v>
      </c>
      <c r="O15" t="s">
        <v>36</v>
      </c>
      <c r="P15" s="28">
        <f>P11-P13</f>
        <v>5.8471251926034126E-2</v>
      </c>
      <c r="S15" t="s">
        <v>36</v>
      </c>
      <c r="T15" s="28">
        <f>T11-T13</f>
        <v>3.7674966139949279E-2</v>
      </c>
      <c r="W15" t="s">
        <v>36</v>
      </c>
      <c r="X15" s="28">
        <f>X11-X13</f>
        <v>5.6377013340721954E-2</v>
      </c>
      <c r="AA15" t="s">
        <v>36</v>
      </c>
      <c r="AB15" s="28">
        <f>AB11-AB13</f>
        <v>5.387375801610593E-2</v>
      </c>
      <c r="AE15" t="s">
        <v>36</v>
      </c>
      <c r="AF15" s="28">
        <f>AF11-AF13</f>
        <v>5.1087208105055223E-2</v>
      </c>
      <c r="AI15" t="s">
        <v>36</v>
      </c>
      <c r="AJ15" s="28">
        <f>AJ11-AJ13</f>
        <v>5.2568118721990451E-2</v>
      </c>
      <c r="AM15" t="s">
        <v>36</v>
      </c>
      <c r="AN15" s="28">
        <f>AN11-AN13</f>
        <v>5.3262645385708476E-2</v>
      </c>
      <c r="AQ15" t="s">
        <v>36</v>
      </c>
      <c r="AR15" s="28">
        <f>AR11-AR13</f>
        <v>5.3675513024992613E-2</v>
      </c>
      <c r="AU15" t="s">
        <v>36</v>
      </c>
      <c r="AV15" s="28">
        <f>AV11-AV13</f>
        <v>5.4587729240875613E-2</v>
      </c>
      <c r="AY15" t="s">
        <v>36</v>
      </c>
      <c r="AZ15" s="28">
        <f>AZ11-AZ13</f>
        <v>5.4632386306790875E-2</v>
      </c>
      <c r="BC15" t="s">
        <v>36</v>
      </c>
      <c r="BD15" s="28">
        <f>BD11-BD13</f>
        <v>5.5279668435360585E-2</v>
      </c>
      <c r="BG15" t="s">
        <v>36</v>
      </c>
      <c r="BH15" s="28">
        <f>BH11-BH13</f>
        <v>5.5397400282142753E-2</v>
      </c>
    </row>
    <row r="16" spans="1:64" x14ac:dyDescent="0.25">
      <c r="A16" t="s">
        <v>47</v>
      </c>
      <c r="B16" s="21">
        <f>AVERAGE(B2:B15)</f>
        <v>0.14434242315702656</v>
      </c>
      <c r="C16" s="21">
        <f>AVERAGE(C2:C15)</f>
        <v>0.73128367784456494</v>
      </c>
      <c r="D16" s="21">
        <f>AVERAGE(D2:D15)</f>
        <v>31.896454653060079</v>
      </c>
      <c r="E16" s="21">
        <f>AVERAGE(E2:E15)</f>
        <v>1976.7142857142858</v>
      </c>
      <c r="F16" s="21">
        <f>AVERAGE(F2:F15)</f>
        <v>0.12672475042857143</v>
      </c>
      <c r="G16" t="s">
        <v>37</v>
      </c>
      <c r="H16" s="29">
        <f>AVERAGE(H14:H15)</f>
        <v>4.917733703061495E-2</v>
      </c>
      <c r="K16" t="s">
        <v>37</v>
      </c>
      <c r="L16" s="29">
        <f>AVERAGE(L14:L15)</f>
        <v>4.2556330054039374E-2</v>
      </c>
      <c r="O16" t="s">
        <v>37</v>
      </c>
      <c r="P16" s="29">
        <f>AVERAGE(P14:P15)</f>
        <v>5.6855829313325008E-2</v>
      </c>
      <c r="S16" t="s">
        <v>37</v>
      </c>
      <c r="T16" s="29">
        <f>AVERAGE(T14:T15)</f>
        <v>3.699095667270802E-2</v>
      </c>
      <c r="W16" t="s">
        <v>37</v>
      </c>
      <c r="X16" s="29">
        <f>AVERAGE(X14:X15)</f>
        <v>5.4872284429252127E-2</v>
      </c>
      <c r="AA16" t="s">
        <v>37</v>
      </c>
      <c r="AB16" s="29">
        <f>AVERAGE(AB14:AB15)</f>
        <v>5.2496451734078957E-2</v>
      </c>
      <c r="AE16" t="s">
        <v>37</v>
      </c>
      <c r="AF16" s="29">
        <f>AVERAGE(AF14:AF15)</f>
        <v>4.9845438326560638E-2</v>
      </c>
      <c r="AI16" t="s">
        <v>37</v>
      </c>
      <c r="AJ16" s="29">
        <f>AVERAGE(AJ14:AJ15)</f>
        <v>5.1255148337441069E-2</v>
      </c>
      <c r="AM16" t="s">
        <v>37</v>
      </c>
      <c r="AN16" s="29">
        <f>AVERAGE(AN14:AN15)</f>
        <v>5.1915633791736034E-2</v>
      </c>
      <c r="AQ16" t="s">
        <v>37</v>
      </c>
      <c r="AR16" s="29">
        <f>AVERAGE(AR14:AR15)</f>
        <v>5.2308069378292181E-2</v>
      </c>
      <c r="AU16" t="s">
        <v>37</v>
      </c>
      <c r="AV16" s="29">
        <f>AVERAGE(AV14:AV15)</f>
        <v>5.3174624635266697E-2</v>
      </c>
      <c r="AY16" t="s">
        <v>37</v>
      </c>
      <c r="AZ16" s="29">
        <f>AVERAGE(AZ14:AZ15)</f>
        <v>5.3217028137165015E-2</v>
      </c>
      <c r="BC16" t="s">
        <v>37</v>
      </c>
      <c r="BD16" s="29">
        <f>AVERAGE(BD14:BD15)</f>
        <v>5.3831454909003471E-2</v>
      </c>
      <c r="BG16" t="s">
        <v>37</v>
      </c>
      <c r="BH16" s="29">
        <f>AVERAGE(BH14:BH15)</f>
        <v>5.3943172419686929E-2</v>
      </c>
    </row>
    <row r="17" spans="1:60" x14ac:dyDescent="0.25">
      <c r="A17" t="s">
        <v>48</v>
      </c>
      <c r="B17" s="21">
        <f>STDEV(B2:B15)</f>
        <v>1.1129231364608633E-2</v>
      </c>
      <c r="C17" s="21">
        <f>STDEV(C2:C15)</f>
        <v>4.4104168841757614E-2</v>
      </c>
      <c r="D17" s="21">
        <f>STDEV(D2:D15)</f>
        <v>13.121363812995192</v>
      </c>
      <c r="E17" s="21">
        <f>STDEV(E2:E15)</f>
        <v>23.694947762140128</v>
      </c>
      <c r="F17" s="21">
        <f>STDEV(F2:F15)</f>
        <v>0.13567887020891148</v>
      </c>
      <c r="G17" t="s">
        <v>38</v>
      </c>
      <c r="H17">
        <f>TINV(0.3173,H5)</f>
        <v>1.0434625125011039</v>
      </c>
      <c r="K17" t="s">
        <v>38</v>
      </c>
      <c r="L17">
        <f>TINV(0.3173,L5)</f>
        <v>1.0475913649820714</v>
      </c>
      <c r="O17" t="s">
        <v>38</v>
      </c>
      <c r="P17">
        <f>TINV(0.3173,P5)</f>
        <v>1.0475913649820714</v>
      </c>
      <c r="S17" t="s">
        <v>38</v>
      </c>
      <c r="T17">
        <f>TINV(0.3173,T5)</f>
        <v>1.0475913649820714</v>
      </c>
      <c r="W17" t="s">
        <v>38</v>
      </c>
      <c r="X17">
        <f>TINV(0.3173,X5)</f>
        <v>1.0475913649820714</v>
      </c>
      <c r="AA17" t="s">
        <v>38</v>
      </c>
      <c r="AB17">
        <f>TINV(0.3173,AB5)</f>
        <v>1.0475913649820714</v>
      </c>
      <c r="AE17" t="s">
        <v>38</v>
      </c>
      <c r="AF17">
        <f>TINV(0.3173,AF5)</f>
        <v>1.0475913649820714</v>
      </c>
      <c r="AI17" t="s">
        <v>38</v>
      </c>
      <c r="AJ17">
        <f>TINV(0.3173,AJ5)</f>
        <v>1.0475913649820714</v>
      </c>
      <c r="AM17" t="s">
        <v>38</v>
      </c>
      <c r="AN17">
        <f>TINV(0.3173,AN5)</f>
        <v>1.0475913649820714</v>
      </c>
      <c r="AQ17" t="s">
        <v>38</v>
      </c>
      <c r="AR17">
        <f>TINV(0.3173,AR5)</f>
        <v>1.0475913649820714</v>
      </c>
      <c r="AU17" t="s">
        <v>38</v>
      </c>
      <c r="AV17">
        <f>TINV(0.3173,AV5)</f>
        <v>1.0475913649820714</v>
      </c>
      <c r="AY17" t="s">
        <v>38</v>
      </c>
      <c r="AZ17">
        <f>TINV(0.3173,AZ5)</f>
        <v>1.0475913649820714</v>
      </c>
      <c r="BC17" t="s">
        <v>38</v>
      </c>
      <c r="BD17">
        <f>TINV(0.3173,BD5)</f>
        <v>1.0475913649820714</v>
      </c>
      <c r="BG17" t="s">
        <v>38</v>
      </c>
      <c r="BH17">
        <f>TINV(0.3173,BH5)</f>
        <v>1.0475913649820714</v>
      </c>
    </row>
    <row r="18" spans="1:60" x14ac:dyDescent="0.25">
      <c r="A18" t="s">
        <v>49</v>
      </c>
      <c r="B18" s="21">
        <f>MIN(B2:B15)</f>
        <v>0.11492901931698857</v>
      </c>
      <c r="C18" s="21">
        <f>MIN(C2:C15)</f>
        <v>0.68139307020837769</v>
      </c>
      <c r="D18" s="21">
        <f>MIN(D2:D15)</f>
        <v>23.52530052373406</v>
      </c>
      <c r="E18" s="21">
        <f>MIN(E2:E15)</f>
        <v>1941</v>
      </c>
      <c r="F18" s="21">
        <f>MIN(F2:F15)</f>
        <v>7.06E-7</v>
      </c>
      <c r="G18" t="s">
        <v>39</v>
      </c>
      <c r="H18">
        <f>H17*G3</f>
        <v>2.655086523303541E-2</v>
      </c>
      <c r="K18" t="s">
        <v>39</v>
      </c>
      <c r="L18">
        <f>L17*K3</f>
        <v>2.216594820977056E-2</v>
      </c>
      <c r="O18" t="s">
        <v>39</v>
      </c>
      <c r="P18">
        <f>P17*O3</f>
        <v>3.0370041700474026E-2</v>
      </c>
      <c r="S18" t="s">
        <v>39</v>
      </c>
      <c r="T18">
        <f>T17*S3</f>
        <v>2.0371633989248985E-2</v>
      </c>
      <c r="W18" t="s">
        <v>39</v>
      </c>
      <c r="X18">
        <f>X17*W3</f>
        <v>2.9433198882719957E-2</v>
      </c>
      <c r="AA18" t="s">
        <v>39</v>
      </c>
      <c r="AB18">
        <f>AB17*AA3</f>
        <v>2.8274225097175511E-2</v>
      </c>
      <c r="AE18" t="s">
        <v>39</v>
      </c>
      <c r="AF18">
        <f>AF17*AE3</f>
        <v>2.6761931923418043E-2</v>
      </c>
      <c r="AI18" t="s">
        <v>39</v>
      </c>
      <c r="AJ18">
        <f>AJ17*AI3</f>
        <v>2.7434666683253627E-2</v>
      </c>
      <c r="AM18" t="s">
        <v>39</v>
      </c>
      <c r="AN18">
        <f>AN17*AM3</f>
        <v>2.7903329513766579E-2</v>
      </c>
      <c r="AQ18" t="s">
        <v>39</v>
      </c>
      <c r="AR18">
        <f>AR17*AQ3</f>
        <v>2.7993520836823372E-2</v>
      </c>
      <c r="AU18" t="s">
        <v>39</v>
      </c>
      <c r="AV18">
        <f>AV17*AU3</f>
        <v>2.8475654264081579E-2</v>
      </c>
      <c r="AY18" t="s">
        <v>39</v>
      </c>
      <c r="AZ18">
        <f>AZ17*AY3</f>
        <v>2.8620317255117798E-2</v>
      </c>
      <c r="BC18" t="s">
        <v>39</v>
      </c>
      <c r="BD18">
        <f>BD17*BC3</f>
        <v>2.8898180226427751E-2</v>
      </c>
      <c r="BG18" t="s">
        <v>39</v>
      </c>
      <c r="BH18">
        <f>BH17*BG3</f>
        <v>2.890812368175464E-2</v>
      </c>
    </row>
    <row r="19" spans="1:60" x14ac:dyDescent="0.25">
      <c r="A19" t="s">
        <v>50</v>
      </c>
      <c r="B19" s="21">
        <f>MAX(B2:B15)</f>
        <v>0.1705228970828625</v>
      </c>
      <c r="C19" s="21">
        <f>MAX(C2:C15)</f>
        <v>0.87485052135548824</v>
      </c>
      <c r="D19" s="21">
        <f>MAX(D2:D15)</f>
        <v>76.894892724608127</v>
      </c>
      <c r="E19" s="21">
        <f>MAX(E2:E15)</f>
        <v>2000</v>
      </c>
      <c r="F19" s="21">
        <f>MAX(F2:F15)</f>
        <v>0.36099999999999999</v>
      </c>
      <c r="G19" t="s">
        <v>40</v>
      </c>
      <c r="H19">
        <f>G2+H18</f>
        <v>1.1820102283657672</v>
      </c>
      <c r="K19" t="s">
        <v>40</v>
      </c>
      <c r="L19">
        <f>K2+L18</f>
        <v>1.1439597572649343</v>
      </c>
      <c r="O19" t="s">
        <v>40</v>
      </c>
      <c r="P19">
        <f>O2+P18</f>
        <v>1.1813475327116332</v>
      </c>
      <c r="S19" t="s">
        <v>40</v>
      </c>
      <c r="T19">
        <f>S2+T18</f>
        <v>1.2062964398307523</v>
      </c>
      <c r="W19" t="s">
        <v>40</v>
      </c>
      <c r="X19">
        <f>W2+X18</f>
        <v>1.1851430870827493</v>
      </c>
      <c r="AA19" t="s">
        <v>40</v>
      </c>
      <c r="AB19">
        <f>AA2+AB18</f>
        <v>1.1886223042453445</v>
      </c>
      <c r="AE19" t="s">
        <v>40</v>
      </c>
      <c r="AF19">
        <f>AE2+AF18</f>
        <v>1.1833543492339584</v>
      </c>
      <c r="AI19" t="s">
        <v>40</v>
      </c>
      <c r="AJ19">
        <f>AI2+AJ18</f>
        <v>1.1805456254624032</v>
      </c>
      <c r="AM19" t="s">
        <v>40</v>
      </c>
      <c r="AN19">
        <f>AM2+AN18</f>
        <v>1.1858181858869974</v>
      </c>
      <c r="AQ19" t="s">
        <v>40</v>
      </c>
      <c r="AR19">
        <f>AQ2+AR18</f>
        <v>1.1809515700412647</v>
      </c>
      <c r="AU19" t="s">
        <v>40</v>
      </c>
      <c r="AV19">
        <f>AU2+AV18</f>
        <v>1.1822135718186264</v>
      </c>
      <c r="AY19" t="s">
        <v>40</v>
      </c>
      <c r="AZ19">
        <f>AY2+AZ18</f>
        <v>1.1872972612685788</v>
      </c>
      <c r="BC19" t="s">
        <v>40</v>
      </c>
      <c r="BD19">
        <f>BC2+BD18</f>
        <v>1.1854961515801321</v>
      </c>
      <c r="BG19" t="s">
        <v>40</v>
      </c>
      <c r="BH19">
        <f>BG2+BH18</f>
        <v>1.1835125273565092</v>
      </c>
    </row>
    <row r="20" spans="1:60" x14ac:dyDescent="0.25">
      <c r="A20" t="s">
        <v>51</v>
      </c>
      <c r="B20" s="21">
        <f>ABS(B19-B18)</f>
        <v>5.5593877765873934E-2</v>
      </c>
      <c r="C20" s="21">
        <f>ABS(C19-C18)</f>
        <v>0.19345745114711055</v>
      </c>
      <c r="D20" s="21">
        <f>ABS(D19-D18)</f>
        <v>53.369592200874067</v>
      </c>
      <c r="E20" s="21">
        <f>ABS(E19-E18)</f>
        <v>59</v>
      </c>
      <c r="F20" s="21">
        <f>ABS(F19-F18)</f>
        <v>0.36099929399999997</v>
      </c>
      <c r="G20" t="s">
        <v>41</v>
      </c>
      <c r="H20">
        <f>G2-H18</f>
        <v>1.1289084978996962</v>
      </c>
      <c r="K20" t="s">
        <v>41</v>
      </c>
      <c r="L20">
        <f>K2-L18</f>
        <v>1.0996278608453933</v>
      </c>
      <c r="O20" t="s">
        <v>41</v>
      </c>
      <c r="P20">
        <f>O2-P18</f>
        <v>1.1206074493106852</v>
      </c>
      <c r="S20" t="s">
        <v>41</v>
      </c>
      <c r="T20">
        <f>S2-T18</f>
        <v>1.1655531718522543</v>
      </c>
      <c r="W20" t="s">
        <v>41</v>
      </c>
      <c r="X20">
        <f>W2-X18</f>
        <v>1.1262766893173095</v>
      </c>
      <c r="AA20" t="s">
        <v>41</v>
      </c>
      <c r="AB20">
        <f>AA2-AB18</f>
        <v>1.1320738540509936</v>
      </c>
      <c r="AE20" t="s">
        <v>41</v>
      </c>
      <c r="AF20">
        <f>AE2-AF18</f>
        <v>1.1298304853871224</v>
      </c>
      <c r="AI20" t="s">
        <v>41</v>
      </c>
      <c r="AJ20">
        <f>AI2-AJ18</f>
        <v>1.1256762920958958</v>
      </c>
      <c r="AM20" t="s">
        <v>41</v>
      </c>
      <c r="AN20">
        <f>AM2-AN18</f>
        <v>1.1300115268594644</v>
      </c>
      <c r="AQ20" t="s">
        <v>41</v>
      </c>
      <c r="AR20">
        <f>AQ2-AR18</f>
        <v>1.124964528367618</v>
      </c>
      <c r="AU20" t="s">
        <v>41</v>
      </c>
      <c r="AV20">
        <f>AU2-AV18</f>
        <v>1.1252622632904632</v>
      </c>
      <c r="AY20" t="s">
        <v>41</v>
      </c>
      <c r="AZ20">
        <f>AY2-AZ18</f>
        <v>1.1300566267583432</v>
      </c>
      <c r="BC20" t="s">
        <v>41</v>
      </c>
      <c r="BD20">
        <f>BC2-BD18</f>
        <v>1.1276997911272768</v>
      </c>
      <c r="BG20" t="s">
        <v>41</v>
      </c>
      <c r="BH20">
        <f>BG2-BH18</f>
        <v>1.1256962799930001</v>
      </c>
    </row>
    <row r="21" spans="1:60" x14ac:dyDescent="0.25">
      <c r="A21" t="s">
        <v>52</v>
      </c>
      <c r="B21" s="21">
        <f>COUNT(B2:B15)</f>
        <v>14</v>
      </c>
      <c r="G21" t="s">
        <v>32</v>
      </c>
      <c r="H21" s="28">
        <f>LN(G2)</f>
        <v>0.14449798190335156</v>
      </c>
      <c r="K21" t="s">
        <v>32</v>
      </c>
      <c r="L21" s="28">
        <f>LN(K2)</f>
        <v>0.11492901931698857</v>
      </c>
      <c r="O21" t="s">
        <v>32</v>
      </c>
      <c r="P21" s="28">
        <f>LN(O2)</f>
        <v>0.14061157351999157</v>
      </c>
      <c r="S21" t="s">
        <v>32</v>
      </c>
      <c r="T21" s="28">
        <f>LN(S2)</f>
        <v>0.1705228970828625</v>
      </c>
      <c r="W21" t="s">
        <v>32</v>
      </c>
      <c r="X21" s="28">
        <f>LN(W2)</f>
        <v>0.14471477698933194</v>
      </c>
      <c r="AA21" t="s">
        <v>32</v>
      </c>
      <c r="AB21" s="28">
        <f>LN(AA2)</f>
        <v>0.14872002833798595</v>
      </c>
      <c r="AE21" t="s">
        <v>32</v>
      </c>
      <c r="AF21" s="28">
        <f>LN(AE2)</f>
        <v>0.1454781107033194</v>
      </c>
      <c r="AI21" t="s">
        <v>32</v>
      </c>
      <c r="AJ21" s="28">
        <f>LN(AI2)</f>
        <v>0.14246347150413047</v>
      </c>
      <c r="AM21" t="s">
        <v>32</v>
      </c>
      <c r="AN21" s="28">
        <f>LN(AM2)</f>
        <v>0.14662084999961458</v>
      </c>
      <c r="AQ21" t="s">
        <v>32</v>
      </c>
      <c r="AR21" s="28">
        <f>LN(AQ2)</f>
        <v>0.14233085658722827</v>
      </c>
      <c r="AU21" t="s">
        <v>32</v>
      </c>
      <c r="AV21" s="28">
        <f>LN(AU2)</f>
        <v>0.14300703445466806</v>
      </c>
      <c r="AY21" t="s">
        <v>32</v>
      </c>
      <c r="AZ21" s="28">
        <f>LN(AY2)</f>
        <v>0.14727878867279312</v>
      </c>
      <c r="BC21" t="s">
        <v>32</v>
      </c>
      <c r="BD21" s="28">
        <f>LN(BC2)</f>
        <v>0.14548291276647102</v>
      </c>
      <c r="BG21" t="s">
        <v>32</v>
      </c>
      <c r="BH21" s="28">
        <f>LN(BG2)</f>
        <v>0.143757777663713</v>
      </c>
    </row>
    <row r="22" spans="1:60" x14ac:dyDescent="0.25">
      <c r="G22" t="s">
        <v>42</v>
      </c>
      <c r="H22" s="28">
        <f>LN(H19)</f>
        <v>0.16721657238620102</v>
      </c>
      <c r="K22" t="s">
        <v>42</v>
      </c>
      <c r="L22" s="28">
        <f>LN(L19)</f>
        <v>0.13449571512290684</v>
      </c>
      <c r="O22" t="s">
        <v>42</v>
      </c>
      <c r="P22" s="28">
        <f>LN(P19)</f>
        <v>0.16665576379224492</v>
      </c>
      <c r="S22" t="s">
        <v>42</v>
      </c>
      <c r="T22" s="28">
        <f>LN(T19)</f>
        <v>0.18755487227153431</v>
      </c>
      <c r="W22" t="s">
        <v>42</v>
      </c>
      <c r="X22" s="28">
        <f>LN(X19)</f>
        <v>0.16986351589060733</v>
      </c>
      <c r="AA22" t="s">
        <v>42</v>
      </c>
      <c r="AB22" s="28">
        <f>LN(AB19)</f>
        <v>0.17279490891431012</v>
      </c>
      <c r="AE22" t="s">
        <v>42</v>
      </c>
      <c r="AF22" s="28">
        <f>LN(AF19)</f>
        <v>0.16835307457753051</v>
      </c>
      <c r="AI22" t="s">
        <v>42</v>
      </c>
      <c r="AJ22" s="28">
        <f>LN(AJ19)</f>
        <v>0.16597672606586214</v>
      </c>
      <c r="AM22" t="s">
        <v>42</v>
      </c>
      <c r="AN22" s="28">
        <f>LN(AN19)</f>
        <v>0.17043298855993269</v>
      </c>
      <c r="AQ22" t="s">
        <v>42</v>
      </c>
      <c r="AR22" s="28">
        <f>LN(AR19)</f>
        <v>0.16632052878867126</v>
      </c>
      <c r="AU22" t="s">
        <v>42</v>
      </c>
      <c r="AV22" s="28">
        <f>LN(AV19)</f>
        <v>0.16738858947979832</v>
      </c>
      <c r="AY22" t="s">
        <v>42</v>
      </c>
      <c r="AZ22" s="28">
        <f>LN(AZ19)</f>
        <v>0.17167951499831</v>
      </c>
      <c r="BC22" t="s">
        <v>42</v>
      </c>
      <c r="BD22" s="28">
        <f>LN(BD19)</f>
        <v>0.17016138027607355</v>
      </c>
      <c r="BG22" t="s">
        <v>42</v>
      </c>
      <c r="BH22" s="28">
        <f>LN(BH19)</f>
        <v>0.16848673492349314</v>
      </c>
    </row>
    <row r="23" spans="1:60" x14ac:dyDescent="0.25">
      <c r="G23" t="s">
        <v>43</v>
      </c>
      <c r="H23" s="28">
        <f>LN(H20)</f>
        <v>0.12125123484999523</v>
      </c>
      <c r="K23" t="s">
        <v>43</v>
      </c>
      <c r="L23" s="28">
        <f>LN(L20)</f>
        <v>9.4971814242784641E-2</v>
      </c>
      <c r="O23" t="s">
        <v>43</v>
      </c>
      <c r="P23" s="28">
        <f>LN(P20)</f>
        <v>0.11387090373598739</v>
      </c>
      <c r="S23" t="s">
        <v>43</v>
      </c>
      <c r="T23" s="28">
        <f>LN(T20)</f>
        <v>0.15319579994790167</v>
      </c>
      <c r="W23" t="s">
        <v>43</v>
      </c>
      <c r="X23" s="28">
        <f>LN(X20)</f>
        <v>0.1189172271666742</v>
      </c>
      <c r="AA23" t="s">
        <v>43</v>
      </c>
      <c r="AB23" s="28">
        <f>LN(AB20)</f>
        <v>0.12405121974733561</v>
      </c>
      <c r="AE23" t="s">
        <v>43</v>
      </c>
      <c r="AF23" s="28">
        <f>LN(AF20)</f>
        <v>0.12206760853943384</v>
      </c>
      <c r="AI23" t="s">
        <v>43</v>
      </c>
      <c r="AJ23" s="28">
        <f>LN(AJ20)</f>
        <v>0.11838400356867287</v>
      </c>
      <c r="AM23" t="s">
        <v>43</v>
      </c>
      <c r="AN23" s="28">
        <f>LN(AN20)</f>
        <v>0.12222783343280974</v>
      </c>
      <c r="AQ23" t="s">
        <v>43</v>
      </c>
      <c r="AR23" s="28">
        <f>LN(AR20)</f>
        <v>0.11775150481939668</v>
      </c>
      <c r="AU23" t="s">
        <v>43</v>
      </c>
      <c r="AV23" s="28">
        <f>LN(AV20)</f>
        <v>0.11801613141231296</v>
      </c>
      <c r="AY23" t="s">
        <v>43</v>
      </c>
      <c r="AZ23" s="28">
        <f>LN(AZ20)</f>
        <v>0.12226774364420101</v>
      </c>
      <c r="BC23" t="s">
        <v>43</v>
      </c>
      <c r="BD23" s="28">
        <f>LN(BD20)</f>
        <v>0.12017997503597323</v>
      </c>
      <c r="BG23" t="s">
        <v>43</v>
      </c>
      <c r="BH23" s="28">
        <f>LN(BH20)</f>
        <v>0.11840175975647818</v>
      </c>
    </row>
    <row r="24" spans="1:60" x14ac:dyDescent="0.25">
      <c r="G24" t="s">
        <v>44</v>
      </c>
      <c r="H24" s="28">
        <f>H22-H21</f>
        <v>2.2718590482849466E-2</v>
      </c>
      <c r="K24" t="s">
        <v>44</v>
      </c>
      <c r="L24" s="28">
        <f>L22-L21</f>
        <v>1.9566695805918272E-2</v>
      </c>
      <c r="O24" t="s">
        <v>44</v>
      </c>
      <c r="P24" s="28">
        <f>P22-P21</f>
        <v>2.6044190272253354E-2</v>
      </c>
      <c r="S24" t="s">
        <v>44</v>
      </c>
      <c r="T24" s="28">
        <f>T22-T21</f>
        <v>1.7031975188671805E-2</v>
      </c>
      <c r="W24" t="s">
        <v>44</v>
      </c>
      <c r="X24" s="28">
        <f>X22-X21</f>
        <v>2.5148738901275391E-2</v>
      </c>
      <c r="AA24" t="s">
        <v>44</v>
      </c>
      <c r="AB24" s="28">
        <f>AB22-AB21</f>
        <v>2.4074880576324176E-2</v>
      </c>
      <c r="AE24" t="s">
        <v>44</v>
      </c>
      <c r="AF24" s="28">
        <f>AF22-AF21</f>
        <v>2.2874963874211118E-2</v>
      </c>
      <c r="AI24" t="s">
        <v>44</v>
      </c>
      <c r="AJ24" s="28">
        <f>AJ22-AJ21</f>
        <v>2.3513254561731672E-2</v>
      </c>
      <c r="AM24" t="s">
        <v>44</v>
      </c>
      <c r="AN24" s="28">
        <f>AN22-AN21</f>
        <v>2.3812138560318108E-2</v>
      </c>
      <c r="AQ24" t="s">
        <v>44</v>
      </c>
      <c r="AR24" s="28">
        <f>AR22-AR21</f>
        <v>2.3989672201442991E-2</v>
      </c>
      <c r="AU24" t="s">
        <v>44</v>
      </c>
      <c r="AV24" s="28">
        <f>AV22-AV21</f>
        <v>2.4381555025130258E-2</v>
      </c>
      <c r="AY24" t="s">
        <v>44</v>
      </c>
      <c r="AZ24" s="28">
        <f>AZ22-AZ21</f>
        <v>2.4400726325516875E-2</v>
      </c>
      <c r="BC24" t="s">
        <v>44</v>
      </c>
      <c r="BD24" s="28">
        <f>BD22-BD21</f>
        <v>2.4678467509602536E-2</v>
      </c>
      <c r="BG24" t="s">
        <v>44</v>
      </c>
      <c r="BH24" s="28">
        <f>BH22-BH21</f>
        <v>2.4728957259780138E-2</v>
      </c>
    </row>
    <row r="25" spans="1:60" x14ac:dyDescent="0.25">
      <c r="G25" t="s">
        <v>45</v>
      </c>
      <c r="H25" s="28">
        <f>H21-H23</f>
        <v>2.3246747053356331E-2</v>
      </c>
      <c r="K25" t="s">
        <v>45</v>
      </c>
      <c r="L25" s="28">
        <f>L21-L23</f>
        <v>1.9957205074203926E-2</v>
      </c>
      <c r="O25" t="s">
        <v>45</v>
      </c>
      <c r="P25" s="28">
        <f>P21-P23</f>
        <v>2.6740669784004176E-2</v>
      </c>
      <c r="S25" t="s">
        <v>45</v>
      </c>
      <c r="T25" s="28">
        <f>T21-T23</f>
        <v>1.7327097134960834E-2</v>
      </c>
      <c r="W25" t="s">
        <v>45</v>
      </c>
      <c r="X25" s="28">
        <f>X21-X23</f>
        <v>2.5797549822657737E-2</v>
      </c>
      <c r="AA25" t="s">
        <v>45</v>
      </c>
      <c r="AB25" s="28">
        <f>AB21-AB23</f>
        <v>2.4668808590650335E-2</v>
      </c>
      <c r="AE25" t="s">
        <v>45</v>
      </c>
      <c r="AF25" s="28">
        <f>AF21-AF23</f>
        <v>2.3410502163885558E-2</v>
      </c>
      <c r="AI25" t="s">
        <v>45</v>
      </c>
      <c r="AJ25" s="28">
        <f>AJ21-AJ23</f>
        <v>2.4079467935457594E-2</v>
      </c>
      <c r="AM25" t="s">
        <v>45</v>
      </c>
      <c r="AN25" s="28">
        <f>AN21-AN23</f>
        <v>2.4393016566804843E-2</v>
      </c>
      <c r="AQ25" t="s">
        <v>45</v>
      </c>
      <c r="AR25" s="28">
        <f>AR21-AR23</f>
        <v>2.4579351767831589E-2</v>
      </c>
      <c r="AU25" t="s">
        <v>45</v>
      </c>
      <c r="AV25" s="28">
        <f>AV21-AV23</f>
        <v>2.49909030423551E-2</v>
      </c>
      <c r="AY25" t="s">
        <v>45</v>
      </c>
      <c r="AZ25" s="28">
        <f>AZ21-AZ23</f>
        <v>2.501104502859211E-2</v>
      </c>
      <c r="BC25" t="s">
        <v>45</v>
      </c>
      <c r="BD25" s="28">
        <f>BD21-BD23</f>
        <v>2.5302937730497785E-2</v>
      </c>
      <c r="BG25" t="s">
        <v>45</v>
      </c>
      <c r="BH25" s="28">
        <f>BH21-BH23</f>
        <v>2.5356017907234824E-2</v>
      </c>
    </row>
    <row r="26" spans="1:60" x14ac:dyDescent="0.25">
      <c r="G26" t="s">
        <v>46</v>
      </c>
      <c r="H26" s="29">
        <f>AVERAGE(H24:H25)</f>
        <v>2.2982668768102898E-2</v>
      </c>
      <c r="K26" t="s">
        <v>46</v>
      </c>
      <c r="L26" s="29">
        <f>AVERAGE(L24:L25)</f>
        <v>1.9761950440061099E-2</v>
      </c>
      <c r="O26" t="s">
        <v>46</v>
      </c>
      <c r="P26" s="29">
        <f>AVERAGE(P24:P25)</f>
        <v>2.6392430028128765E-2</v>
      </c>
      <c r="S26" t="s">
        <v>46</v>
      </c>
      <c r="T26" s="29">
        <f>AVERAGE(T24:T25)</f>
        <v>1.7179536161816319E-2</v>
      </c>
      <c r="W26" t="s">
        <v>46</v>
      </c>
      <c r="X26" s="29">
        <f>AVERAGE(X24:X25)</f>
        <v>2.5473144361966564E-2</v>
      </c>
      <c r="AA26" t="s">
        <v>46</v>
      </c>
      <c r="AB26" s="29">
        <f>AVERAGE(AB24:AB25)</f>
        <v>2.4371844583487255E-2</v>
      </c>
      <c r="AE26" t="s">
        <v>46</v>
      </c>
      <c r="AF26" s="29">
        <f>AVERAGE(AF24:AF25)</f>
        <v>2.3142733019048338E-2</v>
      </c>
      <c r="AI26" t="s">
        <v>46</v>
      </c>
      <c r="AJ26" s="29">
        <f>AVERAGE(AJ24:AJ25)</f>
        <v>2.3796361248594633E-2</v>
      </c>
      <c r="AM26" t="s">
        <v>46</v>
      </c>
      <c r="AN26" s="29">
        <f>AVERAGE(AN24:AN25)</f>
        <v>2.4102577563561475E-2</v>
      </c>
      <c r="AQ26" t="s">
        <v>46</v>
      </c>
      <c r="AR26" s="29">
        <f>AVERAGE(AR24:AR25)</f>
        <v>2.428451198463729E-2</v>
      </c>
      <c r="AU26" t="s">
        <v>46</v>
      </c>
      <c r="AV26" s="29">
        <f>AVERAGE(AV24:AV25)</f>
        <v>2.4686229033742679E-2</v>
      </c>
      <c r="AY26" t="s">
        <v>46</v>
      </c>
      <c r="AZ26" s="29">
        <f>AVERAGE(AZ24:AZ25)</f>
        <v>2.4705885677054493E-2</v>
      </c>
      <c r="BC26" t="s">
        <v>46</v>
      </c>
      <c r="BD26" s="29">
        <f>AVERAGE(BD24:BD25)</f>
        <v>2.4990702620050161E-2</v>
      </c>
      <c r="BG26" t="s">
        <v>46</v>
      </c>
      <c r="BH26" s="29">
        <f>AVERAGE(BH24:BH25)</f>
        <v>2.5042487583507481E-2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12" sqref="I12"/>
    </sheetView>
  </sheetViews>
  <sheetFormatPr defaultColWidth="8.85546875" defaultRowHeight="15" x14ac:dyDescent="0.25"/>
  <sheetData>
    <row r="1" spans="1:2" x14ac:dyDescent="0.25">
      <c r="A1" t="s">
        <v>14</v>
      </c>
      <c r="B1" t="s">
        <v>9</v>
      </c>
    </row>
    <row r="2" spans="1:2" x14ac:dyDescent="0.25">
      <c r="A2">
        <v>1941</v>
      </c>
      <c r="B2" s="41">
        <v>7.06E-7</v>
      </c>
    </row>
    <row r="3" spans="1:2" x14ac:dyDescent="0.25">
      <c r="A3">
        <v>1943</v>
      </c>
      <c r="B3" s="41">
        <v>4.6799999999999999E-5</v>
      </c>
    </row>
    <row r="4" spans="1:2" x14ac:dyDescent="0.25">
      <c r="A4">
        <v>1946</v>
      </c>
      <c r="B4" s="41">
        <v>1.9400000000000001E-2</v>
      </c>
    </row>
    <row r="5" spans="1:2" x14ac:dyDescent="0.25">
      <c r="A5">
        <v>1950</v>
      </c>
      <c r="B5" s="41">
        <v>2.5900000000000001E-4</v>
      </c>
    </row>
    <row r="6" spans="1:2" x14ac:dyDescent="0.25">
      <c r="A6">
        <v>1956</v>
      </c>
      <c r="B6" s="41">
        <v>2.14E-3</v>
      </c>
    </row>
    <row r="7" spans="1:2" x14ac:dyDescent="0.25">
      <c r="A7">
        <v>1980</v>
      </c>
      <c r="B7" s="41">
        <v>2.5000000000000001E-3</v>
      </c>
    </row>
    <row r="8" spans="1:2" x14ac:dyDescent="0.25">
      <c r="A8">
        <v>1986</v>
      </c>
      <c r="B8" s="41">
        <v>0.19400000000000001</v>
      </c>
    </row>
    <row r="9" spans="1:2" x14ac:dyDescent="0.25">
      <c r="A9">
        <v>1990</v>
      </c>
      <c r="B9" s="41">
        <v>2.7799999999999998E-2</v>
      </c>
    </row>
    <row r="10" spans="1:2" x14ac:dyDescent="0.25">
      <c r="A10">
        <v>1991</v>
      </c>
      <c r="B10" s="41">
        <v>0.25</v>
      </c>
    </row>
    <row r="11" spans="1:2" x14ac:dyDescent="0.25">
      <c r="A11">
        <v>1995</v>
      </c>
      <c r="B11" s="41">
        <v>0.27800000000000002</v>
      </c>
    </row>
    <row r="12" spans="1:2" x14ac:dyDescent="0.25">
      <c r="A12">
        <v>1998</v>
      </c>
      <c r="B12" s="41">
        <v>0.111</v>
      </c>
    </row>
    <row r="13" spans="1:2" x14ac:dyDescent="0.25">
      <c r="A13">
        <v>1999</v>
      </c>
      <c r="B13" s="41">
        <v>0.222</v>
      </c>
    </row>
    <row r="14" spans="1:2" x14ac:dyDescent="0.25">
      <c r="A14">
        <v>1999</v>
      </c>
      <c r="B14" s="41">
        <v>0.36099999999999999</v>
      </c>
    </row>
    <row r="15" spans="1:2" x14ac:dyDescent="0.25">
      <c r="A15">
        <v>2000</v>
      </c>
      <c r="B15" s="41">
        <v>0.30599999999999999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0" workbookViewId="0">
      <selection activeCell="P26" sqref="P26"/>
    </sheetView>
  </sheetViews>
  <sheetFormatPr defaultColWidth="8.85546875" defaultRowHeight="15" x14ac:dyDescent="0.25"/>
  <sheetData>
    <row r="1" spans="1:12" x14ac:dyDescent="0.25">
      <c r="A1" t="s">
        <v>13</v>
      </c>
    </row>
    <row r="7" spans="1:12" x14ac:dyDescent="0.25">
      <c r="A7" s="12" t="s">
        <v>14</v>
      </c>
      <c r="B7" s="12" t="s">
        <v>9</v>
      </c>
      <c r="G7" s="21" t="s">
        <v>15</v>
      </c>
      <c r="H7" s="21" t="s">
        <v>16</v>
      </c>
      <c r="I7" s="21" t="s">
        <v>17</v>
      </c>
      <c r="J7" s="21" t="s">
        <v>18</v>
      </c>
      <c r="K7" s="21" t="s">
        <v>19</v>
      </c>
      <c r="L7" s="21" t="s">
        <v>20</v>
      </c>
    </row>
    <row r="8" spans="1:12" x14ac:dyDescent="0.25">
      <c r="A8" s="14">
        <v>1941</v>
      </c>
      <c r="B8" s="17">
        <v>7.06E-7</v>
      </c>
      <c r="G8">
        <v>1</v>
      </c>
      <c r="H8" s="22" t="s">
        <v>21</v>
      </c>
      <c r="I8" t="s">
        <v>22</v>
      </c>
      <c r="J8" t="s">
        <v>23</v>
      </c>
      <c r="K8" t="s">
        <v>24</v>
      </c>
    </row>
    <row r="9" spans="1:12" x14ac:dyDescent="0.25">
      <c r="A9" s="14">
        <v>1942</v>
      </c>
      <c r="B9" s="14"/>
    </row>
    <row r="10" spans="1:12" x14ac:dyDescent="0.25">
      <c r="A10" s="14">
        <v>1943</v>
      </c>
      <c r="B10" s="17">
        <v>4.6799999999999999E-5</v>
      </c>
    </row>
    <row r="11" spans="1:12" x14ac:dyDescent="0.25">
      <c r="A11" s="14">
        <v>1945</v>
      </c>
      <c r="B11" s="14"/>
    </row>
    <row r="12" spans="1:12" x14ac:dyDescent="0.25">
      <c r="A12" s="14">
        <v>1946</v>
      </c>
      <c r="B12" s="18">
        <v>1.9400000000000001E-2</v>
      </c>
    </row>
    <row r="13" spans="1:12" x14ac:dyDescent="0.25">
      <c r="A13" s="14">
        <v>1947</v>
      </c>
      <c r="B13" s="14"/>
    </row>
    <row r="14" spans="1:12" x14ac:dyDescent="0.25">
      <c r="A14" s="14">
        <v>1950</v>
      </c>
      <c r="B14" s="17">
        <v>2.5900000000000001E-4</v>
      </c>
    </row>
    <row r="15" spans="1:12" x14ac:dyDescent="0.25">
      <c r="A15" s="14">
        <v>1952</v>
      </c>
      <c r="B15" s="14"/>
    </row>
    <row r="16" spans="1:12" x14ac:dyDescent="0.25">
      <c r="A16" s="14">
        <v>1955</v>
      </c>
      <c r="B16" s="14"/>
    </row>
    <row r="17" spans="1:2" x14ac:dyDescent="0.25">
      <c r="A17" s="14">
        <v>1956</v>
      </c>
      <c r="B17" s="17">
        <v>2.14E-3</v>
      </c>
    </row>
    <row r="18" spans="1:2" x14ac:dyDescent="0.25">
      <c r="A18" s="14">
        <v>1980</v>
      </c>
      <c r="B18" s="18">
        <v>2.5000000000000001E-3</v>
      </c>
    </row>
    <row r="19" spans="1:2" x14ac:dyDescent="0.25">
      <c r="A19" s="14">
        <v>1986</v>
      </c>
      <c r="B19" s="18">
        <v>0.19400000000000001</v>
      </c>
    </row>
    <row r="20" spans="1:2" x14ac:dyDescent="0.25">
      <c r="A20" s="14">
        <v>1990</v>
      </c>
      <c r="B20" s="18">
        <v>2.7799999999999998E-2</v>
      </c>
    </row>
    <row r="21" spans="1:2" x14ac:dyDescent="0.25">
      <c r="A21" s="14">
        <v>1991</v>
      </c>
      <c r="B21" s="18">
        <v>0.25</v>
      </c>
    </row>
    <row r="22" spans="1:2" x14ac:dyDescent="0.25">
      <c r="A22" s="14">
        <v>1995</v>
      </c>
      <c r="B22" s="18">
        <v>0.27800000000000002</v>
      </c>
    </row>
    <row r="23" spans="1:2" x14ac:dyDescent="0.25">
      <c r="A23" s="14">
        <v>1996</v>
      </c>
      <c r="B23" s="14"/>
    </row>
    <row r="24" spans="1:2" x14ac:dyDescent="0.25">
      <c r="A24" s="14">
        <v>1997</v>
      </c>
      <c r="B24" s="14"/>
    </row>
    <row r="25" spans="1:2" x14ac:dyDescent="0.25">
      <c r="A25" s="14">
        <v>1998</v>
      </c>
      <c r="B25" s="18">
        <v>0.111</v>
      </c>
    </row>
    <row r="26" spans="1:2" x14ac:dyDescent="0.25">
      <c r="A26" s="14">
        <v>1999</v>
      </c>
      <c r="B26" s="18">
        <v>0.222</v>
      </c>
    </row>
    <row r="27" spans="1:2" x14ac:dyDescent="0.25">
      <c r="A27" s="14">
        <v>1999</v>
      </c>
      <c r="B27" s="18">
        <v>0.36099999999999999</v>
      </c>
    </row>
    <row r="28" spans="1:2" x14ac:dyDescent="0.25">
      <c r="A28" s="14">
        <v>2000</v>
      </c>
      <c r="B28" s="18">
        <v>0.30599999999999999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O58" sqref="O58"/>
    </sheetView>
  </sheetViews>
  <sheetFormatPr defaultColWidth="8.85546875" defaultRowHeight="15" x14ac:dyDescent="0.25"/>
  <sheetData>
    <row r="1" spans="1:11" x14ac:dyDescent="0.25">
      <c r="J1" s="1" t="s">
        <v>0</v>
      </c>
      <c r="K1" s="2">
        <v>1960</v>
      </c>
    </row>
    <row r="2" spans="1:11" ht="30" x14ac:dyDescent="0.25">
      <c r="J2" s="3" t="s">
        <v>1</v>
      </c>
      <c r="K2" s="4">
        <f>G23+((G30-G23)/(F30-F23))*(1960-F23)</f>
        <v>0</v>
      </c>
    </row>
    <row r="3" spans="1:11" ht="24" x14ac:dyDescent="0.25">
      <c r="J3" s="5" t="s">
        <v>2</v>
      </c>
      <c r="K3" s="6">
        <v>70</v>
      </c>
    </row>
    <row r="4" spans="1:11" ht="22.5" x14ac:dyDescent="0.25">
      <c r="F4" s="33" t="s">
        <v>3</v>
      </c>
      <c r="G4" s="34"/>
      <c r="H4" s="35"/>
      <c r="I4" s="36"/>
      <c r="J4" s="7" t="s">
        <v>4</v>
      </c>
      <c r="K4" s="6">
        <v>9</v>
      </c>
    </row>
    <row r="5" spans="1:11" ht="30.75" thickBot="1" x14ac:dyDescent="0.3">
      <c r="F5" s="8"/>
      <c r="G5" s="9"/>
      <c r="H5" s="10"/>
      <c r="I5" s="10"/>
      <c r="J5" s="3" t="s">
        <v>5</v>
      </c>
      <c r="K5" s="6">
        <f>K3*(K4-1)</f>
        <v>560</v>
      </c>
    </row>
    <row r="6" spans="1:11" ht="15.75" thickTop="1" x14ac:dyDescent="0.25">
      <c r="A6" s="37" t="s">
        <v>6</v>
      </c>
      <c r="B6" s="39" t="s">
        <v>7</v>
      </c>
      <c r="C6" s="39"/>
      <c r="D6" s="39"/>
      <c r="F6" s="40" t="s">
        <v>8</v>
      </c>
      <c r="G6" s="40"/>
      <c r="H6" s="11"/>
      <c r="I6" s="11"/>
      <c r="J6" s="40" t="s">
        <v>8</v>
      </c>
      <c r="K6" s="40"/>
    </row>
    <row r="7" spans="1:11" x14ac:dyDescent="0.25">
      <c r="A7" s="38"/>
      <c r="B7" s="12" t="s">
        <v>9</v>
      </c>
      <c r="C7" s="12" t="s">
        <v>10</v>
      </c>
      <c r="D7" s="12" t="s">
        <v>11</v>
      </c>
      <c r="F7" s="13" t="s">
        <v>6</v>
      </c>
      <c r="G7" s="12" t="s">
        <v>9</v>
      </c>
      <c r="H7" s="12" t="s">
        <v>10</v>
      </c>
      <c r="I7" s="12" t="s">
        <v>11</v>
      </c>
      <c r="J7" s="13" t="s">
        <v>6</v>
      </c>
      <c r="K7" s="13" t="s">
        <v>12</v>
      </c>
    </row>
    <row r="8" spans="1:11" x14ac:dyDescent="0.25">
      <c r="A8" s="14">
        <v>1884</v>
      </c>
      <c r="B8" s="14"/>
      <c r="C8" s="14"/>
      <c r="D8" s="14"/>
      <c r="F8" s="15">
        <f>A8</f>
        <v>1884</v>
      </c>
      <c r="G8" s="15"/>
      <c r="H8" s="15"/>
      <c r="I8" s="15"/>
      <c r="J8" s="15"/>
      <c r="K8" s="16"/>
    </row>
    <row r="9" spans="1:11" x14ac:dyDescent="0.25">
      <c r="A9" s="14">
        <v>1890</v>
      </c>
      <c r="B9" s="14"/>
      <c r="C9" s="14"/>
      <c r="D9" s="14"/>
      <c r="F9" s="15">
        <f t="shared" ref="F9:G64" si="0">A9</f>
        <v>1890</v>
      </c>
      <c r="G9" s="15"/>
      <c r="H9" s="15"/>
      <c r="I9" s="15"/>
      <c r="J9" s="15"/>
      <c r="K9" s="16"/>
    </row>
    <row r="10" spans="1:11" x14ac:dyDescent="0.25">
      <c r="A10" s="14">
        <v>1901</v>
      </c>
      <c r="B10" s="14"/>
      <c r="C10" s="14"/>
      <c r="D10" s="14"/>
      <c r="F10" s="15">
        <f t="shared" si="0"/>
        <v>1901</v>
      </c>
      <c r="G10" s="15"/>
      <c r="H10" s="15"/>
      <c r="I10" s="15"/>
      <c r="J10" s="15"/>
      <c r="K10" s="16"/>
    </row>
    <row r="11" spans="1:11" x14ac:dyDescent="0.25">
      <c r="A11" s="14">
        <v>1911</v>
      </c>
      <c r="B11" s="14"/>
      <c r="C11" s="14"/>
      <c r="D11" s="14"/>
      <c r="F11" s="15">
        <f t="shared" si="0"/>
        <v>1911</v>
      </c>
      <c r="G11" s="15"/>
      <c r="H11" s="15"/>
      <c r="I11" s="15"/>
      <c r="J11" s="15"/>
      <c r="K11" s="16"/>
    </row>
    <row r="12" spans="1:11" x14ac:dyDescent="0.25">
      <c r="A12" s="14">
        <v>1914</v>
      </c>
      <c r="B12" s="14"/>
      <c r="C12" s="14"/>
      <c r="D12" s="14"/>
      <c r="F12" s="15">
        <f t="shared" si="0"/>
        <v>1914</v>
      </c>
      <c r="G12" s="15"/>
      <c r="H12" s="15"/>
      <c r="I12" s="15"/>
      <c r="J12" s="15"/>
      <c r="K12" s="16"/>
    </row>
    <row r="13" spans="1:11" x14ac:dyDescent="0.25">
      <c r="A13" s="14">
        <v>1920</v>
      </c>
      <c r="B13" s="14"/>
      <c r="C13" s="14"/>
      <c r="D13" s="14"/>
      <c r="F13" s="15">
        <f t="shared" si="0"/>
        <v>1920</v>
      </c>
      <c r="G13" s="15"/>
      <c r="H13" s="15"/>
      <c r="I13" s="15"/>
      <c r="J13" s="15"/>
      <c r="K13" s="16"/>
    </row>
    <row r="14" spans="1:11" x14ac:dyDescent="0.25">
      <c r="A14" s="14">
        <v>1935</v>
      </c>
      <c r="B14" s="14"/>
      <c r="C14" s="14"/>
      <c r="D14" s="14"/>
      <c r="F14" s="15">
        <f t="shared" si="0"/>
        <v>1935</v>
      </c>
      <c r="G14" s="15"/>
      <c r="H14" s="15"/>
      <c r="I14" s="15"/>
      <c r="J14" s="15"/>
      <c r="K14" s="16"/>
    </row>
    <row r="15" spans="1:11" x14ac:dyDescent="0.25">
      <c r="A15" s="14">
        <v>1937</v>
      </c>
      <c r="B15" s="14"/>
      <c r="C15" s="14"/>
      <c r="D15" s="14"/>
      <c r="F15" s="15">
        <f t="shared" si="0"/>
        <v>1937</v>
      </c>
      <c r="G15" s="15"/>
      <c r="H15" s="15"/>
      <c r="I15" s="15"/>
      <c r="J15" s="15"/>
      <c r="K15" s="16"/>
    </row>
    <row r="16" spans="1:11" x14ac:dyDescent="0.25">
      <c r="A16" s="14">
        <v>1940</v>
      </c>
      <c r="B16" s="14"/>
      <c r="C16" s="14"/>
      <c r="D16" s="14"/>
      <c r="F16" s="15">
        <f t="shared" si="0"/>
        <v>1940</v>
      </c>
      <c r="G16" s="15"/>
      <c r="H16" s="15"/>
      <c r="I16" s="15"/>
      <c r="J16" s="15"/>
      <c r="K16" s="16"/>
    </row>
    <row r="17" spans="1:11" x14ac:dyDescent="0.25">
      <c r="A17" s="14">
        <v>1941</v>
      </c>
      <c r="B17" s="17">
        <v>7.06E-7</v>
      </c>
      <c r="C17" s="14"/>
      <c r="D17" s="14"/>
      <c r="F17" s="15">
        <f t="shared" si="0"/>
        <v>1941</v>
      </c>
      <c r="G17" s="16">
        <f>B17</f>
        <v>7.06E-7</v>
      </c>
      <c r="H17" s="15"/>
      <c r="I17" s="15"/>
      <c r="J17" s="15"/>
      <c r="K17" s="16"/>
    </row>
    <row r="18" spans="1:11" x14ac:dyDescent="0.25">
      <c r="A18" s="14">
        <v>1942</v>
      </c>
      <c r="B18" s="14"/>
      <c r="C18" s="14"/>
      <c r="D18" s="14"/>
      <c r="F18" s="15">
        <f t="shared" si="0"/>
        <v>1942</v>
      </c>
      <c r="G18" s="16"/>
      <c r="H18" s="15"/>
      <c r="I18" s="15"/>
      <c r="J18" s="15"/>
      <c r="K18" s="16"/>
    </row>
    <row r="19" spans="1:11" x14ac:dyDescent="0.25">
      <c r="A19" s="14">
        <v>1943</v>
      </c>
      <c r="B19" s="17">
        <v>4.6799999999999999E-5</v>
      </c>
      <c r="C19" s="14"/>
      <c r="D19" s="14"/>
      <c r="F19" s="15">
        <f t="shared" si="0"/>
        <v>1943</v>
      </c>
      <c r="G19" s="16">
        <f t="shared" si="0"/>
        <v>4.6799999999999999E-5</v>
      </c>
      <c r="H19" s="15"/>
      <c r="I19" s="15"/>
      <c r="J19" s="15"/>
      <c r="K19" s="16"/>
    </row>
    <row r="20" spans="1:11" x14ac:dyDescent="0.25">
      <c r="A20" s="14">
        <v>1945</v>
      </c>
      <c r="B20" s="14"/>
      <c r="C20" s="14"/>
      <c r="D20" s="14"/>
      <c r="F20" s="15">
        <f t="shared" si="0"/>
        <v>1945</v>
      </c>
      <c r="G20" s="16"/>
      <c r="H20" s="15"/>
      <c r="I20" s="15"/>
      <c r="J20" s="15"/>
      <c r="K20" s="16"/>
    </row>
    <row r="21" spans="1:11" x14ac:dyDescent="0.25">
      <c r="A21" s="14">
        <v>1946</v>
      </c>
      <c r="B21" s="18">
        <v>1.9400000000000001E-2</v>
      </c>
      <c r="C21" s="14"/>
      <c r="D21" s="14"/>
      <c r="F21" s="15">
        <f t="shared" si="0"/>
        <v>1946</v>
      </c>
      <c r="G21" s="16">
        <f t="shared" si="0"/>
        <v>1.9400000000000001E-2</v>
      </c>
      <c r="H21" s="15"/>
      <c r="I21" s="15"/>
      <c r="J21" s="15"/>
      <c r="K21" s="16"/>
    </row>
    <row r="22" spans="1:11" x14ac:dyDescent="0.25">
      <c r="A22" s="14">
        <v>1947</v>
      </c>
      <c r="B22" s="14"/>
      <c r="C22" s="14"/>
      <c r="D22" s="14"/>
      <c r="F22" s="15">
        <f t="shared" si="0"/>
        <v>1947</v>
      </c>
      <c r="G22" s="16"/>
      <c r="H22" s="15"/>
      <c r="I22" s="15"/>
      <c r="J22" s="15"/>
      <c r="K22" s="16"/>
    </row>
    <row r="23" spans="1:11" x14ac:dyDescent="0.25">
      <c r="A23" s="14">
        <v>1950</v>
      </c>
      <c r="B23" s="17">
        <v>2.5900000000000001E-4</v>
      </c>
      <c r="C23" s="14"/>
      <c r="D23" s="14"/>
      <c r="F23" s="15">
        <f t="shared" si="0"/>
        <v>1950</v>
      </c>
      <c r="G23" s="16"/>
      <c r="H23" s="15"/>
      <c r="I23" s="15"/>
      <c r="J23" s="15"/>
      <c r="K23" s="16"/>
    </row>
    <row r="24" spans="1:11" x14ac:dyDescent="0.25">
      <c r="A24" s="14">
        <v>1952</v>
      </c>
      <c r="B24" s="14"/>
      <c r="C24" s="14"/>
      <c r="D24" s="14"/>
      <c r="F24" s="15">
        <f t="shared" si="0"/>
        <v>1952</v>
      </c>
      <c r="G24" s="16"/>
      <c r="H24" s="15"/>
      <c r="I24" s="15"/>
      <c r="J24" s="15"/>
      <c r="K24" s="16"/>
    </row>
    <row r="25" spans="1:11" x14ac:dyDescent="0.25">
      <c r="A25" s="14">
        <v>1955</v>
      </c>
      <c r="B25" s="14"/>
      <c r="C25" s="14"/>
      <c r="D25" s="14"/>
      <c r="F25" s="15">
        <f t="shared" si="0"/>
        <v>1955</v>
      </c>
      <c r="G25" s="16"/>
      <c r="H25" s="15"/>
      <c r="I25" s="15"/>
      <c r="J25" s="15"/>
      <c r="K25" s="16"/>
    </row>
    <row r="26" spans="1:11" x14ac:dyDescent="0.25">
      <c r="A26" s="14">
        <v>1956</v>
      </c>
      <c r="B26" s="17">
        <v>2.14E-3</v>
      </c>
      <c r="C26" s="14"/>
      <c r="D26" s="14"/>
      <c r="F26" s="15">
        <f t="shared" si="0"/>
        <v>1956</v>
      </c>
      <c r="G26" s="16"/>
      <c r="H26" s="15"/>
      <c r="I26" s="15"/>
      <c r="J26" s="15"/>
      <c r="K26" s="16"/>
    </row>
    <row r="27" spans="1:11" x14ac:dyDescent="0.25">
      <c r="A27" s="14">
        <v>1960</v>
      </c>
      <c r="B27" s="14"/>
      <c r="C27" s="14"/>
      <c r="D27" s="14"/>
      <c r="F27" s="15">
        <f t="shared" si="0"/>
        <v>1960</v>
      </c>
      <c r="G27" s="16"/>
      <c r="H27" s="15"/>
      <c r="I27" s="15"/>
      <c r="J27" s="15"/>
      <c r="K27" s="16"/>
    </row>
    <row r="28" spans="1:11" x14ac:dyDescent="0.25">
      <c r="A28" s="14">
        <v>1962</v>
      </c>
      <c r="B28" s="14"/>
      <c r="C28" s="17">
        <v>2.7799999999999999E-3</v>
      </c>
      <c r="D28" s="14"/>
      <c r="F28" s="15">
        <f t="shared" si="0"/>
        <v>1962</v>
      </c>
      <c r="G28" s="16"/>
      <c r="H28" s="15">
        <f t="shared" ref="H28:I64" si="1">C28</f>
        <v>2.7799999999999999E-3</v>
      </c>
      <c r="I28" s="15"/>
      <c r="J28" s="15"/>
      <c r="K28" s="16"/>
    </row>
    <row r="29" spans="1:11" x14ac:dyDescent="0.25">
      <c r="A29" s="14">
        <v>1965</v>
      </c>
      <c r="B29" s="14"/>
      <c r="C29" s="14"/>
      <c r="D29" s="14"/>
      <c r="F29" s="15">
        <f t="shared" si="0"/>
        <v>1965</v>
      </c>
      <c r="G29" s="16"/>
      <c r="H29" s="15"/>
      <c r="I29" s="15"/>
      <c r="J29" s="15"/>
      <c r="K29" s="16"/>
    </row>
    <row r="30" spans="1:11" x14ac:dyDescent="0.25">
      <c r="A30" s="14">
        <v>1968</v>
      </c>
      <c r="B30" s="14"/>
      <c r="C30" s="17">
        <v>9.7199999999999995E-3</v>
      </c>
      <c r="D30" s="14"/>
      <c r="F30" s="15">
        <f t="shared" si="0"/>
        <v>1968</v>
      </c>
      <c r="G30" s="16"/>
      <c r="H30" s="15">
        <f t="shared" si="1"/>
        <v>9.7199999999999995E-3</v>
      </c>
      <c r="I30" s="15"/>
      <c r="J30" s="15"/>
      <c r="K30" s="16"/>
    </row>
    <row r="31" spans="1:11" x14ac:dyDescent="0.25">
      <c r="A31" s="14">
        <v>1970</v>
      </c>
      <c r="B31" s="14"/>
      <c r="C31" s="14"/>
      <c r="D31" s="14"/>
      <c r="F31" s="15">
        <f t="shared" si="0"/>
        <v>1970</v>
      </c>
      <c r="G31" s="16"/>
      <c r="H31" s="15"/>
      <c r="I31" s="15"/>
      <c r="J31" s="15"/>
      <c r="K31" s="16"/>
    </row>
    <row r="32" spans="1:11" x14ac:dyDescent="0.25">
      <c r="A32" s="14">
        <v>1972</v>
      </c>
      <c r="B32" s="14"/>
      <c r="C32" s="14"/>
      <c r="D32" s="14"/>
      <c r="F32" s="15">
        <f t="shared" si="0"/>
        <v>1972</v>
      </c>
      <c r="G32" s="16"/>
      <c r="H32" s="15"/>
      <c r="I32" s="15"/>
      <c r="J32" s="15"/>
      <c r="K32" s="16"/>
    </row>
    <row r="33" spans="1:11" x14ac:dyDescent="0.25">
      <c r="A33" s="14">
        <v>1973</v>
      </c>
      <c r="B33" s="14"/>
      <c r="C33" s="14">
        <v>2.1000000000000001E-2</v>
      </c>
      <c r="D33" s="14"/>
      <c r="F33" s="15">
        <f t="shared" si="0"/>
        <v>1973</v>
      </c>
      <c r="G33" s="16"/>
      <c r="H33" s="15">
        <f t="shared" si="1"/>
        <v>2.1000000000000001E-2</v>
      </c>
      <c r="I33" s="15"/>
      <c r="J33" s="15"/>
      <c r="K33" s="16"/>
    </row>
    <row r="34" spans="1:11" x14ac:dyDescent="0.25">
      <c r="A34" s="14">
        <v>1975</v>
      </c>
      <c r="B34" s="14"/>
      <c r="C34" s="14"/>
      <c r="D34" s="14"/>
      <c r="F34" s="15">
        <f t="shared" si="0"/>
        <v>1975</v>
      </c>
      <c r="G34" s="16"/>
      <c r="H34" s="15"/>
      <c r="I34" s="15"/>
      <c r="J34" s="15"/>
      <c r="K34" s="16"/>
    </row>
    <row r="35" spans="1:11" x14ac:dyDescent="0.25">
      <c r="A35" s="14">
        <v>1977</v>
      </c>
      <c r="B35" s="14"/>
      <c r="C35" s="14">
        <v>4.2000000000000003E-2</v>
      </c>
      <c r="D35" s="14"/>
      <c r="F35" s="15">
        <f t="shared" si="0"/>
        <v>1977</v>
      </c>
      <c r="G35" s="16"/>
      <c r="H35" s="15">
        <f t="shared" si="1"/>
        <v>4.2000000000000003E-2</v>
      </c>
      <c r="I35" s="15"/>
      <c r="J35" s="15"/>
      <c r="K35" s="16"/>
    </row>
    <row r="36" spans="1:11" x14ac:dyDescent="0.25">
      <c r="A36" s="14">
        <v>1978</v>
      </c>
      <c r="B36" s="14"/>
      <c r="C36" s="14"/>
      <c r="D36" s="14"/>
      <c r="F36" s="15">
        <f t="shared" si="0"/>
        <v>1978</v>
      </c>
      <c r="G36" s="16"/>
      <c r="H36" s="15"/>
      <c r="I36" s="15"/>
      <c r="J36" s="15"/>
      <c r="K36" s="16"/>
    </row>
    <row r="37" spans="1:11" x14ac:dyDescent="0.25">
      <c r="A37" s="14">
        <v>1979</v>
      </c>
      <c r="B37" s="14"/>
      <c r="C37" s="14"/>
      <c r="D37" s="14"/>
      <c r="F37" s="15">
        <f t="shared" si="0"/>
        <v>1979</v>
      </c>
      <c r="G37" s="16"/>
      <c r="H37" s="15"/>
      <c r="I37" s="15"/>
      <c r="J37" s="15"/>
      <c r="K37" s="16"/>
    </row>
    <row r="38" spans="1:11" x14ac:dyDescent="0.25">
      <c r="A38" s="14">
        <v>1980</v>
      </c>
      <c r="B38" s="18">
        <v>2.5000000000000001E-3</v>
      </c>
      <c r="C38" s="14"/>
      <c r="D38" s="14"/>
      <c r="F38" s="15">
        <f t="shared" si="0"/>
        <v>1980</v>
      </c>
      <c r="G38" s="16"/>
      <c r="H38" s="15"/>
      <c r="I38" s="15"/>
      <c r="J38" s="15"/>
      <c r="K38" s="16"/>
    </row>
    <row r="39" spans="1:11" x14ac:dyDescent="0.25">
      <c r="A39" s="14">
        <v>1981</v>
      </c>
      <c r="B39" s="14"/>
      <c r="C39" s="14"/>
      <c r="D39" s="14"/>
      <c r="F39" s="15">
        <f t="shared" si="0"/>
        <v>1981</v>
      </c>
      <c r="G39" s="16"/>
      <c r="H39" s="15"/>
      <c r="I39" s="15"/>
      <c r="J39" s="15"/>
      <c r="K39" s="16"/>
    </row>
    <row r="40" spans="1:11" x14ac:dyDescent="0.25">
      <c r="A40" s="14">
        <v>1982</v>
      </c>
      <c r="B40" s="14"/>
      <c r="C40" s="14"/>
      <c r="D40" s="14"/>
      <c r="F40" s="15">
        <f t="shared" si="0"/>
        <v>1982</v>
      </c>
      <c r="G40" s="16"/>
      <c r="H40" s="15"/>
      <c r="I40" s="15"/>
      <c r="J40" s="15"/>
      <c r="K40" s="16"/>
    </row>
    <row r="41" spans="1:11" x14ac:dyDescent="0.25">
      <c r="A41" s="14">
        <v>1983</v>
      </c>
      <c r="B41" s="14"/>
      <c r="C41" s="14">
        <v>5.6000000000000001E-2</v>
      </c>
      <c r="D41" s="14"/>
      <c r="F41" s="15">
        <f t="shared" si="0"/>
        <v>1983</v>
      </c>
      <c r="G41" s="16"/>
      <c r="H41" s="15">
        <f t="shared" si="1"/>
        <v>5.6000000000000001E-2</v>
      </c>
      <c r="I41" s="15"/>
      <c r="J41" s="15"/>
      <c r="K41" s="16"/>
    </row>
    <row r="42" spans="1:11" x14ac:dyDescent="0.25">
      <c r="A42" s="14">
        <v>1984</v>
      </c>
      <c r="B42" s="14"/>
      <c r="C42" s="14"/>
      <c r="D42" s="14"/>
      <c r="F42" s="15">
        <f t="shared" si="0"/>
        <v>1984</v>
      </c>
      <c r="G42" s="16"/>
      <c r="H42" s="15"/>
      <c r="I42" s="15"/>
      <c r="J42" s="15"/>
      <c r="K42" s="16"/>
    </row>
    <row r="43" spans="1:11" x14ac:dyDescent="0.25">
      <c r="A43" s="14">
        <v>1985</v>
      </c>
      <c r="B43" s="14"/>
      <c r="C43" s="14">
        <v>9.7000000000000003E-2</v>
      </c>
      <c r="D43" s="14">
        <v>1.6999999999999999E-3</v>
      </c>
      <c r="F43" s="15">
        <f t="shared" si="0"/>
        <v>1985</v>
      </c>
      <c r="G43" s="16"/>
      <c r="H43" s="15">
        <f t="shared" si="1"/>
        <v>9.7000000000000003E-2</v>
      </c>
      <c r="I43" s="15">
        <f t="shared" si="1"/>
        <v>1.6999999999999999E-3</v>
      </c>
      <c r="J43" s="15"/>
      <c r="K43" s="16"/>
    </row>
    <row r="44" spans="1:11" x14ac:dyDescent="0.25">
      <c r="A44" s="14">
        <v>1986</v>
      </c>
      <c r="B44" s="18">
        <v>0.19400000000000001</v>
      </c>
      <c r="C44" s="14"/>
      <c r="D44" s="14"/>
      <c r="F44" s="15">
        <f t="shared" si="0"/>
        <v>1986</v>
      </c>
      <c r="G44" s="16">
        <f t="shared" si="0"/>
        <v>0.19400000000000001</v>
      </c>
      <c r="H44" s="15"/>
      <c r="I44" s="15"/>
      <c r="J44" s="15"/>
      <c r="K44" s="16"/>
    </row>
    <row r="45" spans="1:11" x14ac:dyDescent="0.25">
      <c r="A45" s="14">
        <v>1987</v>
      </c>
      <c r="B45" s="14"/>
      <c r="C45" s="14"/>
      <c r="D45" s="14"/>
      <c r="F45" s="15">
        <f t="shared" si="0"/>
        <v>1987</v>
      </c>
      <c r="G45" s="16"/>
      <c r="H45" s="15"/>
      <c r="I45" s="15"/>
      <c r="J45" s="15"/>
      <c r="K45" s="16"/>
    </row>
    <row r="46" spans="1:11" x14ac:dyDescent="0.25">
      <c r="A46" s="14">
        <v>1988</v>
      </c>
      <c r="B46" s="14"/>
      <c r="C46" s="14"/>
      <c r="D46" s="14"/>
      <c r="F46" s="15">
        <f t="shared" si="0"/>
        <v>1988</v>
      </c>
      <c r="G46" s="16"/>
      <c r="H46" s="15"/>
      <c r="I46" s="15"/>
      <c r="J46" s="15"/>
      <c r="K46" s="16"/>
    </row>
    <row r="47" spans="1:11" x14ac:dyDescent="0.25">
      <c r="A47" s="14">
        <v>1989</v>
      </c>
      <c r="B47" s="14"/>
      <c r="C47" s="14"/>
      <c r="D47" s="14"/>
      <c r="F47" s="15">
        <f t="shared" si="0"/>
        <v>1989</v>
      </c>
      <c r="G47" s="16"/>
      <c r="H47" s="15"/>
      <c r="I47" s="15"/>
      <c r="J47" s="15"/>
      <c r="K47" s="16"/>
    </row>
    <row r="48" spans="1:11" x14ac:dyDescent="0.25">
      <c r="A48" s="14">
        <v>1990</v>
      </c>
      <c r="B48" s="18">
        <v>2.7799999999999998E-2</v>
      </c>
      <c r="C48" s="14">
        <v>0.19400000000000001</v>
      </c>
      <c r="D48" s="14">
        <v>4.4999999999999997E-3</v>
      </c>
      <c r="F48" s="15">
        <f t="shared" si="0"/>
        <v>1990</v>
      </c>
      <c r="G48" s="16"/>
      <c r="H48" s="15">
        <f t="shared" si="1"/>
        <v>0.19400000000000001</v>
      </c>
      <c r="I48" s="15">
        <f t="shared" si="1"/>
        <v>4.4999999999999997E-3</v>
      </c>
      <c r="J48" s="15"/>
      <c r="K48" s="16"/>
    </row>
    <row r="49" spans="1:11" x14ac:dyDescent="0.25">
      <c r="A49" s="14">
        <v>1991</v>
      </c>
      <c r="B49" s="18">
        <v>0.25</v>
      </c>
      <c r="C49" s="14"/>
      <c r="D49" s="14"/>
      <c r="F49" s="15">
        <f t="shared" si="0"/>
        <v>1991</v>
      </c>
      <c r="G49" s="16">
        <f t="shared" si="0"/>
        <v>0.25</v>
      </c>
      <c r="H49" s="15"/>
      <c r="I49" s="15"/>
      <c r="J49" s="15"/>
      <c r="K49" s="16"/>
    </row>
    <row r="50" spans="1:11" x14ac:dyDescent="0.25">
      <c r="A50" s="14">
        <v>1992</v>
      </c>
      <c r="B50" s="19"/>
      <c r="C50" s="14">
        <v>0.41699999999999998</v>
      </c>
      <c r="D50" s="14">
        <v>1.06E-2</v>
      </c>
      <c r="F50" s="15">
        <f t="shared" si="0"/>
        <v>1992</v>
      </c>
      <c r="G50" s="16"/>
      <c r="H50" s="15">
        <f t="shared" si="1"/>
        <v>0.41699999999999998</v>
      </c>
      <c r="I50" s="15">
        <f t="shared" si="1"/>
        <v>1.06E-2</v>
      </c>
      <c r="J50" s="15"/>
      <c r="K50" s="16"/>
    </row>
    <row r="51" spans="1:11" x14ac:dyDescent="0.25">
      <c r="A51" s="14">
        <v>1993</v>
      </c>
      <c r="B51" s="14"/>
      <c r="C51" s="14"/>
      <c r="D51" s="14"/>
      <c r="F51" s="15">
        <f t="shared" si="0"/>
        <v>1993</v>
      </c>
      <c r="G51" s="16"/>
      <c r="H51" s="15"/>
      <c r="I51" s="15"/>
      <c r="J51" s="15"/>
      <c r="K51" s="16"/>
    </row>
    <row r="52" spans="1:11" x14ac:dyDescent="0.25">
      <c r="A52" s="14">
        <v>1994</v>
      </c>
      <c r="B52" s="14"/>
      <c r="C52" s="14"/>
      <c r="D52" s="14"/>
      <c r="F52" s="15">
        <f t="shared" si="0"/>
        <v>1994</v>
      </c>
      <c r="G52" s="16"/>
      <c r="H52" s="15"/>
      <c r="I52" s="15"/>
      <c r="J52" s="15"/>
      <c r="K52" s="16"/>
    </row>
    <row r="53" spans="1:11" x14ac:dyDescent="0.25">
      <c r="A53" s="14">
        <v>1995</v>
      </c>
      <c r="B53" s="18">
        <v>0.27800000000000002</v>
      </c>
      <c r="C53" s="14">
        <v>0.69399999999999995</v>
      </c>
      <c r="D53" s="14">
        <v>1.89E-2</v>
      </c>
      <c r="F53" s="15">
        <f t="shared" si="0"/>
        <v>1995</v>
      </c>
      <c r="G53" s="16">
        <f t="shared" si="0"/>
        <v>0.27800000000000002</v>
      </c>
      <c r="H53" s="15">
        <f t="shared" si="1"/>
        <v>0.69399999999999995</v>
      </c>
      <c r="I53" s="15">
        <f t="shared" si="1"/>
        <v>1.89E-2</v>
      </c>
      <c r="J53" s="15"/>
      <c r="K53" s="16"/>
    </row>
    <row r="54" spans="1:11" x14ac:dyDescent="0.25">
      <c r="A54" s="14">
        <v>1996</v>
      </c>
      <c r="B54" s="14"/>
      <c r="C54" s="14"/>
      <c r="D54" s="14"/>
      <c r="F54" s="15">
        <f t="shared" si="0"/>
        <v>1996</v>
      </c>
      <c r="G54" s="16"/>
      <c r="H54" s="15"/>
      <c r="I54" s="15"/>
      <c r="J54" s="15"/>
      <c r="K54" s="16"/>
    </row>
    <row r="55" spans="1:11" x14ac:dyDescent="0.25">
      <c r="A55" s="14">
        <v>1997</v>
      </c>
      <c r="B55" s="14"/>
      <c r="C55" s="14"/>
      <c r="D55" s="14"/>
      <c r="F55" s="15">
        <f t="shared" si="0"/>
        <v>1997</v>
      </c>
      <c r="G55" s="16"/>
      <c r="H55" s="15"/>
      <c r="I55" s="15"/>
      <c r="J55" s="15"/>
      <c r="K55" s="16"/>
    </row>
    <row r="56" spans="1:11" x14ac:dyDescent="0.25">
      <c r="A56" s="14">
        <v>1998</v>
      </c>
      <c r="B56" s="18">
        <v>0.111</v>
      </c>
      <c r="C56" s="14"/>
      <c r="D56" s="14"/>
      <c r="F56" s="15">
        <f t="shared" si="0"/>
        <v>1998</v>
      </c>
      <c r="G56" s="16"/>
      <c r="H56" s="15"/>
      <c r="I56" s="15"/>
      <c r="J56" s="15"/>
      <c r="K56" s="16"/>
    </row>
    <row r="57" spans="1:11" x14ac:dyDescent="0.25">
      <c r="A57" s="14">
        <v>1999</v>
      </c>
      <c r="B57" s="18">
        <v>0.222</v>
      </c>
      <c r="C57" s="14"/>
      <c r="D57" s="14"/>
      <c r="F57" s="15">
        <f t="shared" si="0"/>
        <v>1999</v>
      </c>
      <c r="G57" s="16"/>
      <c r="H57" s="15"/>
      <c r="I57" s="15"/>
      <c r="J57" s="15"/>
      <c r="K57" s="16"/>
    </row>
    <row r="58" spans="1:11" x14ac:dyDescent="0.25">
      <c r="A58" s="14">
        <v>1999</v>
      </c>
      <c r="B58" s="18">
        <v>0.36099999999999999</v>
      </c>
      <c r="C58" s="14"/>
      <c r="D58" s="14"/>
      <c r="F58" s="15">
        <f t="shared" si="0"/>
        <v>1999</v>
      </c>
      <c r="G58" s="16">
        <f t="shared" si="0"/>
        <v>0.36099999999999999</v>
      </c>
      <c r="H58" s="15"/>
      <c r="I58" s="15"/>
      <c r="J58" s="15"/>
      <c r="K58" s="16"/>
    </row>
    <row r="59" spans="1:11" x14ac:dyDescent="0.25">
      <c r="A59" s="14">
        <v>2000</v>
      </c>
      <c r="B59" s="18">
        <v>0.30599999999999999</v>
      </c>
      <c r="C59" s="14"/>
      <c r="D59" s="14"/>
      <c r="F59" s="15">
        <f t="shared" si="0"/>
        <v>2000</v>
      </c>
      <c r="G59" s="16"/>
      <c r="H59" s="15"/>
      <c r="I59" s="15"/>
      <c r="J59" s="15"/>
      <c r="K59" s="16"/>
    </row>
    <row r="60" spans="1:11" x14ac:dyDescent="0.25">
      <c r="A60" s="14">
        <v>2001</v>
      </c>
      <c r="B60" s="20"/>
      <c r="C60" s="14"/>
      <c r="D60" s="14"/>
      <c r="F60" s="15">
        <f t="shared" si="0"/>
        <v>2001</v>
      </c>
      <c r="G60" s="16"/>
      <c r="H60" s="15"/>
      <c r="I60" s="15"/>
      <c r="J60" s="15"/>
      <c r="K60" s="16"/>
    </row>
    <row r="61" spans="1:11" x14ac:dyDescent="0.25">
      <c r="A61" s="14">
        <v>2002</v>
      </c>
      <c r="B61" s="20"/>
      <c r="C61" s="14">
        <v>0.41699999999999998</v>
      </c>
      <c r="D61" s="14">
        <v>1.2200000000000001E-2</v>
      </c>
      <c r="F61" s="15">
        <f t="shared" si="0"/>
        <v>2002</v>
      </c>
      <c r="G61" s="16"/>
      <c r="H61" s="15"/>
      <c r="I61" s="15"/>
      <c r="J61" s="15"/>
      <c r="K61" s="16"/>
    </row>
    <row r="62" spans="1:11" x14ac:dyDescent="0.25">
      <c r="A62" s="14">
        <v>2003</v>
      </c>
      <c r="B62" s="20"/>
      <c r="C62" s="20"/>
      <c r="D62" s="20"/>
      <c r="F62" s="15">
        <f t="shared" si="0"/>
        <v>2003</v>
      </c>
      <c r="G62" s="16"/>
      <c r="H62" s="15"/>
      <c r="I62" s="15"/>
      <c r="J62" s="15"/>
      <c r="K62" s="16"/>
    </row>
    <row r="63" spans="1:11" x14ac:dyDescent="0.25">
      <c r="A63" s="14">
        <v>2004</v>
      </c>
      <c r="B63" s="20"/>
      <c r="C63" s="14">
        <v>1.208</v>
      </c>
      <c r="D63" s="14">
        <v>6.6732E-2</v>
      </c>
      <c r="F63" s="15">
        <f t="shared" si="0"/>
        <v>2004</v>
      </c>
      <c r="G63" s="16"/>
      <c r="H63" s="15">
        <f t="shared" si="1"/>
        <v>1.208</v>
      </c>
      <c r="I63" s="15">
        <f t="shared" si="1"/>
        <v>6.6732E-2</v>
      </c>
      <c r="J63" s="15"/>
      <c r="K63" s="16"/>
    </row>
    <row r="64" spans="1:11" x14ac:dyDescent="0.25">
      <c r="A64" s="14">
        <v>2005</v>
      </c>
      <c r="B64" s="20"/>
      <c r="C64" s="14">
        <v>2.66</v>
      </c>
      <c r="D64" s="14">
        <v>0.17094000000000001</v>
      </c>
      <c r="F64" s="15">
        <f t="shared" si="0"/>
        <v>2005</v>
      </c>
      <c r="G64" s="16"/>
      <c r="H64" s="15">
        <f t="shared" si="1"/>
        <v>2.66</v>
      </c>
      <c r="I64" s="15">
        <f t="shared" si="1"/>
        <v>0.17094000000000001</v>
      </c>
      <c r="J64" s="15"/>
      <c r="K64" s="16"/>
    </row>
  </sheetData>
  <mergeCells count="5">
    <mergeCell ref="F4:I4"/>
    <mergeCell ref="A6:A7"/>
    <mergeCell ref="B6:D6"/>
    <mergeCell ref="F6:G6"/>
    <mergeCell ref="J6:K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cap_wh_lit_kg_$_orig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2013-11-05T02:16:08Z</dcterms:created>
  <dcterms:modified xsi:type="dcterms:W3CDTF">2014-01-06T00:10:39Z</dcterms:modified>
</cp:coreProperties>
</file>