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8985" yWindow="2265" windowWidth="20730" windowHeight="11760" tabRatio="500" activeTab="6"/>
  </bookViews>
  <sheets>
    <sheet name="PRM_Summary" sheetId="8" r:id="rId1"/>
    <sheet name="PRM70ND" sheetId="4" r:id="rId2"/>
    <sheet name="PRMallND" sheetId="5" r:id="rId3"/>
    <sheet name="PRM70all" sheetId="6" r:id="rId4"/>
    <sheet name="PRMallall" sheetId="7" r:id="rId5"/>
    <sheet name="rawdata" sheetId="2" r:id="rId6"/>
    <sheet name="sourcedata" sheetId="1" r:id="rId7"/>
    <sheet name="Fuel Cell Curve2" sheetId="3" r:id="rId8"/>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10" i="4" l="1"/>
  <c r="E9" i="4"/>
  <c r="E11" i="4"/>
  <c r="E13" i="8"/>
  <c r="B9" i="4"/>
  <c r="E12" i="8"/>
  <c r="B10" i="4"/>
  <c r="E11" i="8"/>
  <c r="B8" i="4"/>
  <c r="E10" i="8"/>
  <c r="B7" i="4"/>
  <c r="E9" i="8"/>
  <c r="G2" i="4" a="1"/>
  <c r="G2" i="4"/>
  <c r="H5" i="4"/>
  <c r="H7" i="4"/>
  <c r="G3" i="4"/>
  <c r="H8" i="4"/>
  <c r="H9" i="4"/>
  <c r="H12" i="4"/>
  <c r="H11" i="4"/>
  <c r="H14" i="4"/>
  <c r="H10" i="4"/>
  <c r="H13" i="4"/>
  <c r="H15" i="4"/>
  <c r="H16" i="4"/>
  <c r="E5" i="8"/>
  <c r="H17" i="4"/>
  <c r="H18" i="4"/>
  <c r="H19" i="4"/>
  <c r="H22" i="4"/>
  <c r="H21" i="4"/>
  <c r="H24" i="4"/>
  <c r="H20" i="4"/>
  <c r="H23" i="4"/>
  <c r="H25" i="4"/>
  <c r="H26" i="4"/>
  <c r="E6" i="8"/>
  <c r="E7" i="8"/>
  <c r="G1" i="4"/>
  <c r="E2" i="8"/>
  <c r="E8" i="8"/>
  <c r="G4" i="4"/>
  <c r="H1" i="4"/>
  <c r="E4" i="8"/>
  <c r="B12" i="4"/>
  <c r="E3" i="8"/>
  <c r="E10" i="6"/>
  <c r="E9" i="6"/>
  <c r="E11" i="6"/>
  <c r="D13" i="8"/>
  <c r="B9" i="6"/>
  <c r="D12" i="8"/>
  <c r="B10" i="6"/>
  <c r="D11" i="8"/>
  <c r="B8" i="6"/>
  <c r="D10" i="8"/>
  <c r="B7" i="6"/>
  <c r="D9" i="8"/>
  <c r="G2" i="6" a="1"/>
  <c r="G2" i="6"/>
  <c r="H5" i="6"/>
  <c r="H7" i="6"/>
  <c r="G3" i="6"/>
  <c r="H8" i="6"/>
  <c r="H9" i="6"/>
  <c r="H12" i="6"/>
  <c r="H11" i="6"/>
  <c r="H14" i="6"/>
  <c r="H10" i="6"/>
  <c r="H13" i="6"/>
  <c r="H15" i="6"/>
  <c r="H16" i="6"/>
  <c r="D5" i="8"/>
  <c r="H17" i="6"/>
  <c r="H18" i="6"/>
  <c r="H19" i="6"/>
  <c r="H22" i="6"/>
  <c r="H21" i="6"/>
  <c r="H24" i="6"/>
  <c r="H20" i="6"/>
  <c r="H23" i="6"/>
  <c r="H25" i="6"/>
  <c r="H26" i="6"/>
  <c r="D6" i="8"/>
  <c r="D7" i="8"/>
  <c r="G1" i="6"/>
  <c r="D2" i="8"/>
  <c r="D8" i="8"/>
  <c r="G4" i="6"/>
  <c r="H1" i="6"/>
  <c r="D4" i="8"/>
  <c r="B12" i="6"/>
  <c r="D3" i="8"/>
  <c r="E14" i="5"/>
  <c r="E13" i="5"/>
  <c r="E15" i="5"/>
  <c r="C13" i="8"/>
  <c r="B13" i="5"/>
  <c r="C12" i="8"/>
  <c r="B14" i="5"/>
  <c r="C11" i="8"/>
  <c r="B12" i="5"/>
  <c r="C10" i="8"/>
  <c r="B11" i="5"/>
  <c r="C9" i="8"/>
  <c r="G2" i="5" a="1"/>
  <c r="G2" i="5"/>
  <c r="H5" i="5"/>
  <c r="H7" i="5"/>
  <c r="G3" i="5"/>
  <c r="H8" i="5"/>
  <c r="H9" i="5"/>
  <c r="H12" i="5"/>
  <c r="H11" i="5"/>
  <c r="H14" i="5"/>
  <c r="H10" i="5"/>
  <c r="H13" i="5"/>
  <c r="H15" i="5"/>
  <c r="H16" i="5"/>
  <c r="C5" i="8"/>
  <c r="H17" i="5"/>
  <c r="H18" i="5"/>
  <c r="H19" i="5"/>
  <c r="H22" i="5"/>
  <c r="H21" i="5"/>
  <c r="H24" i="5"/>
  <c r="H20" i="5"/>
  <c r="H23" i="5"/>
  <c r="H25" i="5"/>
  <c r="H26" i="5"/>
  <c r="C6" i="8"/>
  <c r="C7" i="8"/>
  <c r="G1" i="5"/>
  <c r="C2" i="8"/>
  <c r="C8" i="8"/>
  <c r="G4" i="5"/>
  <c r="H1" i="5"/>
  <c r="C4" i="8"/>
  <c r="B16" i="5"/>
  <c r="C3" i="8"/>
  <c r="E14" i="7"/>
  <c r="E13" i="7"/>
  <c r="E15" i="7"/>
  <c r="B13" i="8"/>
  <c r="B13" i="7"/>
  <c r="B12" i="8"/>
  <c r="B14" i="7"/>
  <c r="B11" i="8"/>
  <c r="B12" i="7"/>
  <c r="B10" i="8"/>
  <c r="B11" i="7"/>
  <c r="B9" i="8"/>
  <c r="G2" i="7" a="1"/>
  <c r="G2" i="7"/>
  <c r="H5" i="7"/>
  <c r="H7" i="7"/>
  <c r="G3" i="7"/>
  <c r="H8" i="7"/>
  <c r="H9" i="7"/>
  <c r="H12" i="7"/>
  <c r="H11" i="7"/>
  <c r="H14" i="7"/>
  <c r="H10" i="7"/>
  <c r="H13" i="7"/>
  <c r="H15" i="7"/>
  <c r="H16" i="7"/>
  <c r="B5" i="8"/>
  <c r="H17" i="7"/>
  <c r="H18" i="7"/>
  <c r="H19" i="7"/>
  <c r="H22" i="7"/>
  <c r="H21" i="7"/>
  <c r="H24" i="7"/>
  <c r="H20" i="7"/>
  <c r="H23" i="7"/>
  <c r="H25" i="7"/>
  <c r="H26" i="7"/>
  <c r="B6" i="8"/>
  <c r="B7" i="8"/>
  <c r="G1" i="7"/>
  <c r="B2" i="8"/>
  <c r="B8" i="8"/>
  <c r="G4" i="7"/>
  <c r="H1" i="7"/>
  <c r="B4" i="8"/>
  <c r="B16" i="7"/>
  <c r="B3" i="8"/>
  <c r="F14" i="7"/>
  <c r="F13" i="7"/>
  <c r="F15" i="7"/>
  <c r="F12" i="7"/>
  <c r="F11" i="7"/>
  <c r="E12" i="7"/>
  <c r="E11" i="7"/>
  <c r="D14" i="7"/>
  <c r="D13" i="7"/>
  <c r="D15" i="7"/>
  <c r="D12" i="7"/>
  <c r="D11" i="7"/>
  <c r="C14" i="7"/>
  <c r="C13" i="7"/>
  <c r="C15" i="7"/>
  <c r="C12" i="7"/>
  <c r="C11" i="7"/>
  <c r="B15" i="7"/>
  <c r="AM2" i="7" a="1"/>
  <c r="AM2" i="7"/>
  <c r="AN5" i="7"/>
  <c r="AN17" i="7"/>
  <c r="AM3" i="7"/>
  <c r="AN18" i="7"/>
  <c r="AN19" i="7"/>
  <c r="AN22" i="7"/>
  <c r="AN21" i="7"/>
  <c r="AN24" i="7"/>
  <c r="AN20" i="7"/>
  <c r="AN23" i="7"/>
  <c r="AN25" i="7"/>
  <c r="AN26" i="7"/>
  <c r="AN7" i="7"/>
  <c r="AN8" i="7"/>
  <c r="AN9" i="7"/>
  <c r="AN12" i="7"/>
  <c r="AN11" i="7"/>
  <c r="AN14" i="7"/>
  <c r="AN10" i="7"/>
  <c r="AN13" i="7"/>
  <c r="AN15" i="7"/>
  <c r="AN16" i="7"/>
  <c r="AQ2" i="7" a="1"/>
  <c r="AQ4" i="7"/>
  <c r="AR1" i="7"/>
  <c r="AQ2" i="7"/>
  <c r="AQ1" i="7"/>
  <c r="AR2" i="7"/>
  <c r="AQ3" i="7"/>
  <c r="AR3" i="7"/>
  <c r="AR4" i="7"/>
  <c r="AQ5" i="7"/>
  <c r="AR5" i="7"/>
  <c r="AQ6" i="7"/>
  <c r="AR6" i="7"/>
  <c r="AI2" i="7" a="1"/>
  <c r="AI2" i="7"/>
  <c r="AJ5" i="7"/>
  <c r="AJ17" i="7"/>
  <c r="AI3" i="7"/>
  <c r="AJ18" i="7"/>
  <c r="AJ19" i="7"/>
  <c r="AJ22" i="7"/>
  <c r="AJ21" i="7"/>
  <c r="AJ24" i="7"/>
  <c r="AJ20" i="7"/>
  <c r="AJ23" i="7"/>
  <c r="AJ25" i="7"/>
  <c r="AJ26" i="7"/>
  <c r="AJ7" i="7"/>
  <c r="AJ8" i="7"/>
  <c r="AJ9" i="7"/>
  <c r="AJ12" i="7"/>
  <c r="AJ11" i="7"/>
  <c r="AJ14" i="7"/>
  <c r="AJ10" i="7"/>
  <c r="AJ13" i="7"/>
  <c r="AJ15" i="7"/>
  <c r="AJ16" i="7"/>
  <c r="AM4" i="7"/>
  <c r="AN1" i="7"/>
  <c r="AM1" i="7"/>
  <c r="AN2" i="7"/>
  <c r="AN3" i="7"/>
  <c r="AN4" i="7"/>
  <c r="AM5" i="7"/>
  <c r="AM6" i="7"/>
  <c r="AN6" i="7"/>
  <c r="AE2" i="7" a="1"/>
  <c r="AE2" i="7"/>
  <c r="AF5" i="7"/>
  <c r="AF17" i="7"/>
  <c r="AE3" i="7"/>
  <c r="AF18" i="7"/>
  <c r="AF19" i="7"/>
  <c r="AF22" i="7"/>
  <c r="AF21" i="7"/>
  <c r="AF24" i="7"/>
  <c r="AF20" i="7"/>
  <c r="AF23" i="7"/>
  <c r="AF25" i="7"/>
  <c r="AF26" i="7"/>
  <c r="AF7" i="7"/>
  <c r="AF8" i="7"/>
  <c r="AF9" i="7"/>
  <c r="AF12" i="7"/>
  <c r="AF11" i="7"/>
  <c r="AF14" i="7"/>
  <c r="AF10" i="7"/>
  <c r="AF13" i="7"/>
  <c r="AF15" i="7"/>
  <c r="AF16" i="7"/>
  <c r="AI4" i="7"/>
  <c r="AJ1" i="7"/>
  <c r="AI1" i="7"/>
  <c r="AJ2" i="7"/>
  <c r="AJ3" i="7"/>
  <c r="AJ4" i="7"/>
  <c r="AI5" i="7"/>
  <c r="AI6" i="7"/>
  <c r="AJ6" i="7"/>
  <c r="AA2" i="7" a="1"/>
  <c r="AA2" i="7"/>
  <c r="AB5" i="7"/>
  <c r="AB17" i="7"/>
  <c r="AA3" i="7"/>
  <c r="AB18" i="7"/>
  <c r="AB19" i="7"/>
  <c r="AB22" i="7"/>
  <c r="AB21" i="7"/>
  <c r="AB24" i="7"/>
  <c r="AB20" i="7"/>
  <c r="AB23" i="7"/>
  <c r="AB25" i="7"/>
  <c r="AB26" i="7"/>
  <c r="AB7" i="7"/>
  <c r="AB8" i="7"/>
  <c r="AB9" i="7"/>
  <c r="AB12" i="7"/>
  <c r="AB11" i="7"/>
  <c r="AB14" i="7"/>
  <c r="AB10" i="7"/>
  <c r="AB13" i="7"/>
  <c r="AB15" i="7"/>
  <c r="AB16" i="7"/>
  <c r="AE4" i="7"/>
  <c r="AF1" i="7"/>
  <c r="AE1" i="7"/>
  <c r="AF2" i="7"/>
  <c r="AF3" i="7"/>
  <c r="AF4" i="7"/>
  <c r="AE5" i="7"/>
  <c r="AE6" i="7"/>
  <c r="AF6" i="7"/>
  <c r="W2" i="7" a="1"/>
  <c r="W2" i="7"/>
  <c r="X5" i="7"/>
  <c r="X17" i="7"/>
  <c r="W3" i="7"/>
  <c r="X18" i="7"/>
  <c r="X19" i="7"/>
  <c r="X22" i="7"/>
  <c r="X21" i="7"/>
  <c r="X24" i="7"/>
  <c r="X20" i="7"/>
  <c r="X23" i="7"/>
  <c r="X25" i="7"/>
  <c r="X26" i="7"/>
  <c r="X7" i="7"/>
  <c r="X8" i="7"/>
  <c r="X9" i="7"/>
  <c r="X12" i="7"/>
  <c r="X11" i="7"/>
  <c r="X14" i="7"/>
  <c r="X10" i="7"/>
  <c r="X13" i="7"/>
  <c r="X15" i="7"/>
  <c r="X16" i="7"/>
  <c r="AA4" i="7"/>
  <c r="AB1" i="7"/>
  <c r="AA1" i="7"/>
  <c r="AB2" i="7"/>
  <c r="AB3" i="7"/>
  <c r="AB4" i="7"/>
  <c r="AA5" i="7"/>
  <c r="AA6" i="7"/>
  <c r="AB6" i="7"/>
  <c r="S2" i="7" a="1"/>
  <c r="S2" i="7"/>
  <c r="T5" i="7"/>
  <c r="T17" i="7"/>
  <c r="S3" i="7"/>
  <c r="T18" i="7"/>
  <c r="T19" i="7"/>
  <c r="T22" i="7"/>
  <c r="T21" i="7"/>
  <c r="T24" i="7"/>
  <c r="T20" i="7"/>
  <c r="T23" i="7"/>
  <c r="T25" i="7"/>
  <c r="T26" i="7"/>
  <c r="T7" i="7"/>
  <c r="T8" i="7"/>
  <c r="T9" i="7"/>
  <c r="T12" i="7"/>
  <c r="T11" i="7"/>
  <c r="T14" i="7"/>
  <c r="T10" i="7"/>
  <c r="T13" i="7"/>
  <c r="T15" i="7"/>
  <c r="T16" i="7"/>
  <c r="W4" i="7"/>
  <c r="X1" i="7"/>
  <c r="W1" i="7"/>
  <c r="X2" i="7"/>
  <c r="X3" i="7"/>
  <c r="X4" i="7"/>
  <c r="W5" i="7"/>
  <c r="W6" i="7"/>
  <c r="X6" i="7"/>
  <c r="O2" i="7" a="1"/>
  <c r="O2" i="7"/>
  <c r="P5" i="7"/>
  <c r="P17" i="7"/>
  <c r="O3" i="7"/>
  <c r="P18" i="7"/>
  <c r="P19" i="7"/>
  <c r="P22" i="7"/>
  <c r="P21" i="7"/>
  <c r="P24" i="7"/>
  <c r="P20" i="7"/>
  <c r="P23" i="7"/>
  <c r="P25" i="7"/>
  <c r="P26" i="7"/>
  <c r="P7" i="7"/>
  <c r="P8" i="7"/>
  <c r="P9" i="7"/>
  <c r="P12" i="7"/>
  <c r="P11" i="7"/>
  <c r="P14" i="7"/>
  <c r="P10" i="7"/>
  <c r="P13" i="7"/>
  <c r="P15" i="7"/>
  <c r="P16" i="7"/>
  <c r="S4" i="7"/>
  <c r="T1" i="7"/>
  <c r="S1" i="7"/>
  <c r="T2" i="7"/>
  <c r="T3" i="7"/>
  <c r="T4" i="7"/>
  <c r="S5" i="7"/>
  <c r="S6" i="7"/>
  <c r="T6" i="7"/>
  <c r="K2" i="7" a="1"/>
  <c r="K2" i="7"/>
  <c r="L5" i="7"/>
  <c r="L17" i="7"/>
  <c r="K3" i="7"/>
  <c r="L18" i="7"/>
  <c r="L19" i="7"/>
  <c r="L22" i="7"/>
  <c r="L21" i="7"/>
  <c r="L24" i="7"/>
  <c r="L20" i="7"/>
  <c r="L23" i="7"/>
  <c r="L25" i="7"/>
  <c r="L26" i="7"/>
  <c r="L7" i="7"/>
  <c r="L8" i="7"/>
  <c r="L9" i="7"/>
  <c r="L12" i="7"/>
  <c r="L11" i="7"/>
  <c r="L14" i="7"/>
  <c r="L10" i="7"/>
  <c r="L13" i="7"/>
  <c r="L15" i="7"/>
  <c r="L16" i="7"/>
  <c r="O4" i="7"/>
  <c r="P1" i="7"/>
  <c r="O1" i="7"/>
  <c r="P2" i="7"/>
  <c r="P3" i="7"/>
  <c r="P4" i="7"/>
  <c r="O5" i="7"/>
  <c r="O6" i="7"/>
  <c r="P6" i="7"/>
  <c r="K4" i="7"/>
  <c r="L1" i="7"/>
  <c r="K1" i="7"/>
  <c r="L2" i="7"/>
  <c r="L3" i="7"/>
  <c r="L4" i="7"/>
  <c r="K5" i="7"/>
  <c r="K6" i="7"/>
  <c r="L6" i="7"/>
  <c r="H2" i="7"/>
  <c r="H3" i="7"/>
  <c r="H4" i="7"/>
  <c r="G5" i="7"/>
  <c r="G6" i="7"/>
  <c r="H6" i="7"/>
  <c r="F10" i="6"/>
  <c r="F9" i="6"/>
  <c r="F11" i="6"/>
  <c r="F8" i="6"/>
  <c r="F7" i="6"/>
  <c r="E8" i="6"/>
  <c r="E7" i="6"/>
  <c r="D10" i="6"/>
  <c r="D9" i="6"/>
  <c r="D11" i="6"/>
  <c r="D8" i="6"/>
  <c r="D7" i="6"/>
  <c r="C10" i="6"/>
  <c r="C9" i="6"/>
  <c r="C11" i="6"/>
  <c r="C8" i="6"/>
  <c r="C7" i="6"/>
  <c r="B11" i="6"/>
  <c r="W2" i="6" a="1"/>
  <c r="W2" i="6"/>
  <c r="X5" i="6"/>
  <c r="X17" i="6"/>
  <c r="W3" i="6"/>
  <c r="X18" i="6"/>
  <c r="X19" i="6"/>
  <c r="X22" i="6"/>
  <c r="X21" i="6"/>
  <c r="X24" i="6"/>
  <c r="X20" i="6"/>
  <c r="X23" i="6"/>
  <c r="X25" i="6"/>
  <c r="X26" i="6"/>
  <c r="X7" i="6"/>
  <c r="X8" i="6"/>
  <c r="X9" i="6"/>
  <c r="X12" i="6"/>
  <c r="X11" i="6"/>
  <c r="X14" i="6"/>
  <c r="X10" i="6"/>
  <c r="X13" i="6"/>
  <c r="X15" i="6"/>
  <c r="X16" i="6"/>
  <c r="AA2" i="6" a="1"/>
  <c r="AA4" i="6"/>
  <c r="AB1" i="6"/>
  <c r="AA2" i="6"/>
  <c r="AA1" i="6"/>
  <c r="AB2" i="6"/>
  <c r="AA3" i="6"/>
  <c r="AB3" i="6"/>
  <c r="AB4" i="6"/>
  <c r="AA5" i="6"/>
  <c r="AB5" i="6"/>
  <c r="AA6" i="6"/>
  <c r="AB6" i="6"/>
  <c r="S2" i="6" a="1"/>
  <c r="S2" i="6"/>
  <c r="T5" i="6"/>
  <c r="T17" i="6"/>
  <c r="S3" i="6"/>
  <c r="T18" i="6"/>
  <c r="T19" i="6"/>
  <c r="T22" i="6"/>
  <c r="T21" i="6"/>
  <c r="T24" i="6"/>
  <c r="T20" i="6"/>
  <c r="T23" i="6"/>
  <c r="T25" i="6"/>
  <c r="T26" i="6"/>
  <c r="T7" i="6"/>
  <c r="T8" i="6"/>
  <c r="T9" i="6"/>
  <c r="T12" i="6"/>
  <c r="T11" i="6"/>
  <c r="T14" i="6"/>
  <c r="T10" i="6"/>
  <c r="T13" i="6"/>
  <c r="T15" i="6"/>
  <c r="T16" i="6"/>
  <c r="W4" i="6"/>
  <c r="X1" i="6"/>
  <c r="W1" i="6"/>
  <c r="X2" i="6"/>
  <c r="X3" i="6"/>
  <c r="X4" i="6"/>
  <c r="W5" i="6"/>
  <c r="W6" i="6"/>
  <c r="X6" i="6"/>
  <c r="O2" i="6" a="1"/>
  <c r="O2" i="6"/>
  <c r="P5" i="6"/>
  <c r="P17" i="6"/>
  <c r="O3" i="6"/>
  <c r="P18" i="6"/>
  <c r="P19" i="6"/>
  <c r="P22" i="6"/>
  <c r="P21" i="6"/>
  <c r="P24" i="6"/>
  <c r="P20" i="6"/>
  <c r="P23" i="6"/>
  <c r="P25" i="6"/>
  <c r="P26" i="6"/>
  <c r="P7" i="6"/>
  <c r="P8" i="6"/>
  <c r="P9" i="6"/>
  <c r="P12" i="6"/>
  <c r="P11" i="6"/>
  <c r="P14" i="6"/>
  <c r="P10" i="6"/>
  <c r="P13" i="6"/>
  <c r="P15" i="6"/>
  <c r="P16" i="6"/>
  <c r="S4" i="6"/>
  <c r="T1" i="6"/>
  <c r="S1" i="6"/>
  <c r="T2" i="6"/>
  <c r="T3" i="6"/>
  <c r="T4" i="6"/>
  <c r="S5" i="6"/>
  <c r="S6" i="6"/>
  <c r="T6" i="6"/>
  <c r="K2" i="6" a="1"/>
  <c r="K2" i="6"/>
  <c r="L5" i="6"/>
  <c r="L17" i="6"/>
  <c r="K3" i="6"/>
  <c r="L18" i="6"/>
  <c r="L19" i="6"/>
  <c r="L22" i="6"/>
  <c r="L21" i="6"/>
  <c r="L24" i="6"/>
  <c r="L20" i="6"/>
  <c r="L23" i="6"/>
  <c r="L25" i="6"/>
  <c r="L26" i="6"/>
  <c r="L7" i="6"/>
  <c r="L8" i="6"/>
  <c r="L9" i="6"/>
  <c r="L12" i="6"/>
  <c r="L11" i="6"/>
  <c r="L14" i="6"/>
  <c r="L10" i="6"/>
  <c r="L13" i="6"/>
  <c r="L15" i="6"/>
  <c r="L16" i="6"/>
  <c r="O4" i="6"/>
  <c r="P1" i="6"/>
  <c r="O1" i="6"/>
  <c r="P2" i="6"/>
  <c r="P3" i="6"/>
  <c r="P4" i="6"/>
  <c r="O5" i="6"/>
  <c r="O6" i="6"/>
  <c r="P6" i="6"/>
  <c r="K4" i="6"/>
  <c r="L1" i="6"/>
  <c r="K1" i="6"/>
  <c r="L2" i="6"/>
  <c r="L3" i="6"/>
  <c r="L4" i="6"/>
  <c r="K5" i="6"/>
  <c r="K6" i="6"/>
  <c r="L6" i="6"/>
  <c r="H2" i="6"/>
  <c r="H3" i="6"/>
  <c r="H4" i="6"/>
  <c r="G5" i="6"/>
  <c r="G6" i="6"/>
  <c r="H6" i="6"/>
  <c r="F14" i="5"/>
  <c r="F13" i="5"/>
  <c r="F15" i="5"/>
  <c r="F12" i="5"/>
  <c r="F11" i="5"/>
  <c r="E12" i="5"/>
  <c r="E11" i="5"/>
  <c r="D14" i="5"/>
  <c r="D13" i="5"/>
  <c r="D15" i="5"/>
  <c r="D12" i="5"/>
  <c r="D11" i="5"/>
  <c r="C14" i="5"/>
  <c r="C13" i="5"/>
  <c r="C15" i="5"/>
  <c r="C12" i="5"/>
  <c r="C11" i="5"/>
  <c r="B15" i="5"/>
  <c r="AM2" i="5" a="1"/>
  <c r="AM2" i="5"/>
  <c r="AN5" i="5"/>
  <c r="AN17" i="5"/>
  <c r="AM3" i="5"/>
  <c r="AN18" i="5"/>
  <c r="AN19" i="5"/>
  <c r="AN22" i="5"/>
  <c r="AN21" i="5"/>
  <c r="AN24" i="5"/>
  <c r="AN20" i="5"/>
  <c r="AN23" i="5"/>
  <c r="AN25" i="5"/>
  <c r="AN26" i="5"/>
  <c r="AN7" i="5"/>
  <c r="AN8" i="5"/>
  <c r="AN9" i="5"/>
  <c r="AN12" i="5"/>
  <c r="AN11" i="5"/>
  <c r="AN14" i="5"/>
  <c r="AN10" i="5"/>
  <c r="AN13" i="5"/>
  <c r="AN15" i="5"/>
  <c r="AN16" i="5"/>
  <c r="AQ2" i="5" a="1"/>
  <c r="AQ4" i="5"/>
  <c r="AR1" i="5"/>
  <c r="AQ2" i="5"/>
  <c r="AQ1" i="5"/>
  <c r="AR2" i="5"/>
  <c r="AQ3" i="5"/>
  <c r="AR3" i="5"/>
  <c r="AR4" i="5"/>
  <c r="AQ5" i="5"/>
  <c r="AR5" i="5"/>
  <c r="AQ6" i="5"/>
  <c r="AR6" i="5"/>
  <c r="AI2" i="5" a="1"/>
  <c r="AI2" i="5"/>
  <c r="AJ5" i="5"/>
  <c r="AJ17" i="5"/>
  <c r="AI3" i="5"/>
  <c r="AJ18" i="5"/>
  <c r="AJ19" i="5"/>
  <c r="AJ22" i="5"/>
  <c r="AJ21" i="5"/>
  <c r="AJ24" i="5"/>
  <c r="AJ20" i="5"/>
  <c r="AJ23" i="5"/>
  <c r="AJ25" i="5"/>
  <c r="AJ26" i="5"/>
  <c r="AJ7" i="5"/>
  <c r="AJ8" i="5"/>
  <c r="AJ9" i="5"/>
  <c r="AJ12" i="5"/>
  <c r="AJ11" i="5"/>
  <c r="AJ14" i="5"/>
  <c r="AJ10" i="5"/>
  <c r="AJ13" i="5"/>
  <c r="AJ15" i="5"/>
  <c r="AJ16" i="5"/>
  <c r="AM4" i="5"/>
  <c r="AN1" i="5"/>
  <c r="AM1" i="5"/>
  <c r="AN2" i="5"/>
  <c r="AN3" i="5"/>
  <c r="AN4" i="5"/>
  <c r="AM5" i="5"/>
  <c r="AM6" i="5"/>
  <c r="AN6" i="5"/>
  <c r="AE2" i="5" a="1"/>
  <c r="AE2" i="5"/>
  <c r="AF5" i="5"/>
  <c r="AF17" i="5"/>
  <c r="AE3" i="5"/>
  <c r="AF18" i="5"/>
  <c r="AF19" i="5"/>
  <c r="AF22" i="5"/>
  <c r="AF21" i="5"/>
  <c r="AF24" i="5"/>
  <c r="AF20" i="5"/>
  <c r="AF23" i="5"/>
  <c r="AF25" i="5"/>
  <c r="AF26" i="5"/>
  <c r="AF7" i="5"/>
  <c r="AF8" i="5"/>
  <c r="AF9" i="5"/>
  <c r="AF12" i="5"/>
  <c r="AF11" i="5"/>
  <c r="AF14" i="5"/>
  <c r="AF10" i="5"/>
  <c r="AF13" i="5"/>
  <c r="AF15" i="5"/>
  <c r="AF16" i="5"/>
  <c r="AI4" i="5"/>
  <c r="AJ1" i="5"/>
  <c r="AI1" i="5"/>
  <c r="AJ2" i="5"/>
  <c r="AJ3" i="5"/>
  <c r="AJ4" i="5"/>
  <c r="AI5" i="5"/>
  <c r="AI6" i="5"/>
  <c r="AJ6" i="5"/>
  <c r="AA2" i="5" a="1"/>
  <c r="AA2" i="5"/>
  <c r="AB5" i="5"/>
  <c r="AB17" i="5"/>
  <c r="AA3" i="5"/>
  <c r="AB18" i="5"/>
  <c r="AB19" i="5"/>
  <c r="AB22" i="5"/>
  <c r="AB21" i="5"/>
  <c r="AB24" i="5"/>
  <c r="AB20" i="5"/>
  <c r="AB23" i="5"/>
  <c r="AB25" i="5"/>
  <c r="AB26" i="5"/>
  <c r="AB7" i="5"/>
  <c r="AB8" i="5"/>
  <c r="AB9" i="5"/>
  <c r="AB12" i="5"/>
  <c r="AB11" i="5"/>
  <c r="AB14" i="5"/>
  <c r="AB10" i="5"/>
  <c r="AB13" i="5"/>
  <c r="AB15" i="5"/>
  <c r="AB16" i="5"/>
  <c r="AE4" i="5"/>
  <c r="AF1" i="5"/>
  <c r="AE1" i="5"/>
  <c r="AF2" i="5"/>
  <c r="AF3" i="5"/>
  <c r="AF4" i="5"/>
  <c r="AE5" i="5"/>
  <c r="AE6" i="5"/>
  <c r="AF6" i="5"/>
  <c r="W2" i="5" a="1"/>
  <c r="W2" i="5"/>
  <c r="X5" i="5"/>
  <c r="X17" i="5"/>
  <c r="W3" i="5"/>
  <c r="X18" i="5"/>
  <c r="X19" i="5"/>
  <c r="X22" i="5"/>
  <c r="X21" i="5"/>
  <c r="X24" i="5"/>
  <c r="X20" i="5"/>
  <c r="X23" i="5"/>
  <c r="X25" i="5"/>
  <c r="X26" i="5"/>
  <c r="X7" i="5"/>
  <c r="X8" i="5"/>
  <c r="X9" i="5"/>
  <c r="X12" i="5"/>
  <c r="X11" i="5"/>
  <c r="X14" i="5"/>
  <c r="X10" i="5"/>
  <c r="X13" i="5"/>
  <c r="X15" i="5"/>
  <c r="X16" i="5"/>
  <c r="AA4" i="5"/>
  <c r="AB1" i="5"/>
  <c r="AA1" i="5"/>
  <c r="AB2" i="5"/>
  <c r="AB3" i="5"/>
  <c r="AB4" i="5"/>
  <c r="AA5" i="5"/>
  <c r="AA6" i="5"/>
  <c r="AB6" i="5"/>
  <c r="S2" i="5" a="1"/>
  <c r="S2" i="5"/>
  <c r="T5" i="5"/>
  <c r="T17" i="5"/>
  <c r="S3" i="5"/>
  <c r="T18" i="5"/>
  <c r="T19" i="5"/>
  <c r="T22" i="5"/>
  <c r="T21" i="5"/>
  <c r="T24" i="5"/>
  <c r="T20" i="5"/>
  <c r="T23" i="5"/>
  <c r="T25" i="5"/>
  <c r="T26" i="5"/>
  <c r="T7" i="5"/>
  <c r="T8" i="5"/>
  <c r="T9" i="5"/>
  <c r="T12" i="5"/>
  <c r="T11" i="5"/>
  <c r="T14" i="5"/>
  <c r="T10" i="5"/>
  <c r="T13" i="5"/>
  <c r="T15" i="5"/>
  <c r="T16" i="5"/>
  <c r="W4" i="5"/>
  <c r="X1" i="5"/>
  <c r="W1" i="5"/>
  <c r="X2" i="5"/>
  <c r="X3" i="5"/>
  <c r="X4" i="5"/>
  <c r="W5" i="5"/>
  <c r="W6" i="5"/>
  <c r="X6" i="5"/>
  <c r="O2" i="5" a="1"/>
  <c r="O2" i="5"/>
  <c r="P5" i="5"/>
  <c r="P17" i="5"/>
  <c r="O3" i="5"/>
  <c r="P18" i="5"/>
  <c r="P19" i="5"/>
  <c r="P22" i="5"/>
  <c r="P21" i="5"/>
  <c r="P24" i="5"/>
  <c r="P20" i="5"/>
  <c r="P23" i="5"/>
  <c r="P25" i="5"/>
  <c r="P26" i="5"/>
  <c r="P7" i="5"/>
  <c r="P8" i="5"/>
  <c r="P9" i="5"/>
  <c r="P12" i="5"/>
  <c r="P11" i="5"/>
  <c r="P14" i="5"/>
  <c r="P10" i="5"/>
  <c r="P13" i="5"/>
  <c r="P15" i="5"/>
  <c r="P16" i="5"/>
  <c r="S4" i="5"/>
  <c r="T1" i="5"/>
  <c r="S1" i="5"/>
  <c r="T2" i="5"/>
  <c r="T3" i="5"/>
  <c r="T4" i="5"/>
  <c r="S5" i="5"/>
  <c r="S6" i="5"/>
  <c r="T6" i="5"/>
  <c r="K2" i="5" a="1"/>
  <c r="K2" i="5"/>
  <c r="L5" i="5"/>
  <c r="L17" i="5"/>
  <c r="K3" i="5"/>
  <c r="L18" i="5"/>
  <c r="L19" i="5"/>
  <c r="L22" i="5"/>
  <c r="L21" i="5"/>
  <c r="L24" i="5"/>
  <c r="L20" i="5"/>
  <c r="L23" i="5"/>
  <c r="L25" i="5"/>
  <c r="L26" i="5"/>
  <c r="L7" i="5"/>
  <c r="L8" i="5"/>
  <c r="L9" i="5"/>
  <c r="L12" i="5"/>
  <c r="L11" i="5"/>
  <c r="L14" i="5"/>
  <c r="L10" i="5"/>
  <c r="L13" i="5"/>
  <c r="L15" i="5"/>
  <c r="L16" i="5"/>
  <c r="O4" i="5"/>
  <c r="P1" i="5"/>
  <c r="O1" i="5"/>
  <c r="P2" i="5"/>
  <c r="P3" i="5"/>
  <c r="P4" i="5"/>
  <c r="O5" i="5"/>
  <c r="O6" i="5"/>
  <c r="P6" i="5"/>
  <c r="K4" i="5"/>
  <c r="L1" i="5"/>
  <c r="K1" i="5"/>
  <c r="L2" i="5"/>
  <c r="L3" i="5"/>
  <c r="L4" i="5"/>
  <c r="K5" i="5"/>
  <c r="K6" i="5"/>
  <c r="L6" i="5"/>
  <c r="H2" i="5"/>
  <c r="H3" i="5"/>
  <c r="H4" i="5"/>
  <c r="G5" i="5"/>
  <c r="G6" i="5"/>
  <c r="H6" i="5"/>
  <c r="F10" i="4"/>
  <c r="F9" i="4"/>
  <c r="F11" i="4"/>
  <c r="F8" i="4"/>
  <c r="F7" i="4"/>
  <c r="E8" i="4"/>
  <c r="E7" i="4"/>
  <c r="D10" i="4"/>
  <c r="D9" i="4"/>
  <c r="D11" i="4"/>
  <c r="D8" i="4"/>
  <c r="D7" i="4"/>
  <c r="C10" i="4"/>
  <c r="C9" i="4"/>
  <c r="C11" i="4"/>
  <c r="C8" i="4"/>
  <c r="C7" i="4"/>
  <c r="B11" i="4"/>
  <c r="W2" i="4" a="1"/>
  <c r="W2" i="4"/>
  <c r="X5" i="4"/>
  <c r="X17" i="4"/>
  <c r="W3" i="4"/>
  <c r="X18" i="4"/>
  <c r="X19" i="4"/>
  <c r="X22" i="4"/>
  <c r="X21" i="4"/>
  <c r="X24" i="4"/>
  <c r="X20" i="4"/>
  <c r="X23" i="4"/>
  <c r="X25" i="4"/>
  <c r="X26" i="4"/>
  <c r="X7" i="4"/>
  <c r="X8" i="4"/>
  <c r="X9" i="4"/>
  <c r="X12" i="4"/>
  <c r="X11" i="4"/>
  <c r="X14" i="4"/>
  <c r="X10" i="4"/>
  <c r="X13" i="4"/>
  <c r="X15" i="4"/>
  <c r="X16" i="4"/>
  <c r="AA2" i="4" a="1"/>
  <c r="AA4" i="4"/>
  <c r="AB1" i="4"/>
  <c r="AA2" i="4"/>
  <c r="AA1" i="4"/>
  <c r="AB2" i="4"/>
  <c r="AA3" i="4"/>
  <c r="AB3" i="4"/>
  <c r="AB4" i="4"/>
  <c r="AA5" i="4"/>
  <c r="AB5" i="4"/>
  <c r="AA6" i="4"/>
  <c r="AB6" i="4"/>
  <c r="S2" i="4" a="1"/>
  <c r="S2" i="4"/>
  <c r="T5" i="4"/>
  <c r="T17" i="4"/>
  <c r="S3" i="4"/>
  <c r="T18" i="4"/>
  <c r="T19" i="4"/>
  <c r="T22" i="4"/>
  <c r="T21" i="4"/>
  <c r="T24" i="4"/>
  <c r="T20" i="4"/>
  <c r="T23" i="4"/>
  <c r="T25" i="4"/>
  <c r="T26" i="4"/>
  <c r="T7" i="4"/>
  <c r="T8" i="4"/>
  <c r="T9" i="4"/>
  <c r="T12" i="4"/>
  <c r="T11" i="4"/>
  <c r="T14" i="4"/>
  <c r="T10" i="4"/>
  <c r="T13" i="4"/>
  <c r="T15" i="4"/>
  <c r="T16" i="4"/>
  <c r="W4" i="4"/>
  <c r="X1" i="4"/>
  <c r="W1" i="4"/>
  <c r="X2" i="4"/>
  <c r="X3" i="4"/>
  <c r="X4" i="4"/>
  <c r="W5" i="4"/>
  <c r="W6" i="4"/>
  <c r="X6" i="4"/>
  <c r="O2" i="4" a="1"/>
  <c r="O2" i="4"/>
  <c r="P5" i="4"/>
  <c r="P17" i="4"/>
  <c r="O3" i="4"/>
  <c r="P18" i="4"/>
  <c r="P19" i="4"/>
  <c r="P22" i="4"/>
  <c r="P21" i="4"/>
  <c r="P24" i="4"/>
  <c r="P20" i="4"/>
  <c r="P23" i="4"/>
  <c r="P25" i="4"/>
  <c r="P26" i="4"/>
  <c r="P7" i="4"/>
  <c r="P8" i="4"/>
  <c r="P9" i="4"/>
  <c r="P12" i="4"/>
  <c r="P11" i="4"/>
  <c r="P14" i="4"/>
  <c r="P10" i="4"/>
  <c r="P13" i="4"/>
  <c r="P15" i="4"/>
  <c r="P16" i="4"/>
  <c r="S4" i="4"/>
  <c r="T1" i="4"/>
  <c r="S1" i="4"/>
  <c r="T2" i="4"/>
  <c r="T3" i="4"/>
  <c r="T4" i="4"/>
  <c r="S5" i="4"/>
  <c r="S6" i="4"/>
  <c r="T6" i="4"/>
  <c r="K2" i="4" a="1"/>
  <c r="K2" i="4"/>
  <c r="L5" i="4"/>
  <c r="L17" i="4"/>
  <c r="K3" i="4"/>
  <c r="L18" i="4"/>
  <c r="L19" i="4"/>
  <c r="L22" i="4"/>
  <c r="L21" i="4"/>
  <c r="L24" i="4"/>
  <c r="L20" i="4"/>
  <c r="L23" i="4"/>
  <c r="L25" i="4"/>
  <c r="L26" i="4"/>
  <c r="L7" i="4"/>
  <c r="L8" i="4"/>
  <c r="L9" i="4"/>
  <c r="L12" i="4"/>
  <c r="L11" i="4"/>
  <c r="L14" i="4"/>
  <c r="L10" i="4"/>
  <c r="L13" i="4"/>
  <c r="L15" i="4"/>
  <c r="L16" i="4"/>
  <c r="O4" i="4"/>
  <c r="P1" i="4"/>
  <c r="O1" i="4"/>
  <c r="P2" i="4"/>
  <c r="P3" i="4"/>
  <c r="P4" i="4"/>
  <c r="O5" i="4"/>
  <c r="O6" i="4"/>
  <c r="P6" i="4"/>
  <c r="K4" i="4"/>
  <c r="L1" i="4"/>
  <c r="K1" i="4"/>
  <c r="L2" i="4"/>
  <c r="L3" i="4"/>
  <c r="L4" i="4"/>
  <c r="K5" i="4"/>
  <c r="K6" i="4"/>
  <c r="L6" i="4"/>
  <c r="H2" i="4"/>
  <c r="H3" i="4"/>
  <c r="H4" i="4"/>
  <c r="G5" i="4"/>
  <c r="G6" i="4"/>
  <c r="H6" i="4"/>
  <c r="C10" i="1"/>
  <c r="C9" i="1"/>
  <c r="C8" i="1"/>
  <c r="C7" i="1"/>
  <c r="C6" i="1"/>
  <c r="C5" i="1"/>
  <c r="C4" i="1"/>
  <c r="C3" i="1"/>
  <c r="C2" i="1"/>
  <c r="C10" i="3"/>
  <c r="C9" i="3"/>
  <c r="C8" i="3"/>
  <c r="C7" i="3"/>
  <c r="C6" i="3"/>
  <c r="C5" i="3"/>
  <c r="C4" i="3"/>
  <c r="C3" i="3"/>
  <c r="C2" i="3"/>
</calcChain>
</file>

<file path=xl/sharedStrings.xml><?xml version="1.0" encoding="utf-8"?>
<sst xmlns="http://schemas.openxmlformats.org/spreadsheetml/2006/main" count="698" uniqueCount="59">
  <si>
    <t>From - Endogenous learning and technology clustering: analysis with MARKAL model of the Western European energy system - Ad Seebregts, Tom Kram, Gerrit Jan Schaeffer, Alexandra Bos</t>
  </si>
  <si>
    <t>Year</t>
  </si>
  <si>
    <t>$/kW</t>
  </si>
  <si>
    <t>The points on this line are based on Rice and Bell (1972), Appleby and Foulkes (1989),
notes from 1982 of G.K. Troost that are included in my personal archives, and Whitaker
(1997). The first five points represent costs figures for fuel cell systems used in space by
NASA. The others represents cost figures for phosphoric acid fuel cells for dispersed power
generation and CHP-applications.</t>
  </si>
  <si>
    <t>kW/$</t>
  </si>
  <si>
    <t>version</t>
  </si>
  <si>
    <t>date</t>
  </si>
  <si>
    <t>who</t>
  </si>
  <si>
    <t>what changes</t>
  </si>
  <si>
    <t>Note</t>
  </si>
  <si>
    <t>11/4/013</t>
  </si>
  <si>
    <t>Basnet</t>
  </si>
  <si>
    <t xml:space="preserve">recently copied from non-dom study; </t>
  </si>
  <si>
    <t>1. Chris Benson sent this data
2. Endogenous learning and technology clustering: analysis with MARKAL model of the Western European energy system - Ad Seebregts, Tom Kram, Gerrit Jan Schaeffer, Alexandra Bos</t>
  </si>
  <si>
    <t>source(s)</t>
  </si>
  <si>
    <t>K value</t>
  </si>
  <si>
    <t>R2</t>
  </si>
  <si>
    <t>F Statstic</t>
  </si>
  <si>
    <t>95% t critical value</t>
  </si>
  <si>
    <t>95%  + - value</t>
  </si>
  <si>
    <t>95% Upper limit</t>
  </si>
  <si>
    <t>95% Lower Limit</t>
  </si>
  <si>
    <t>ln k value</t>
  </si>
  <si>
    <t>ln 95% upper limt</t>
  </si>
  <si>
    <t>ln 95% lower limt</t>
  </si>
  <si>
    <t>ln 95% + value</t>
  </si>
  <si>
    <t>ln 95% - value</t>
  </si>
  <si>
    <t>ln 95% average +-</t>
  </si>
  <si>
    <t>67% t critical value</t>
  </si>
  <si>
    <t>67%  + - value</t>
  </si>
  <si>
    <t>67% Upper limit</t>
  </si>
  <si>
    <t>67% Lower Limit</t>
  </si>
  <si>
    <t>ln 67% upper limt</t>
  </si>
  <si>
    <t>ln 67% lower limt</t>
  </si>
  <si>
    <t>ln 67% + value</t>
  </si>
  <si>
    <t>ln 67% - value</t>
  </si>
  <si>
    <t>ln 67% average +-</t>
  </si>
  <si>
    <t>Mean</t>
  </si>
  <si>
    <t>STDEV</t>
  </si>
  <si>
    <t>Min</t>
  </si>
  <si>
    <t>Max</t>
  </si>
  <si>
    <t>Range</t>
  </si>
  <si>
    <t>N</t>
  </si>
  <si>
    <t>AllAll</t>
  </si>
  <si>
    <t>AllND</t>
  </si>
  <si>
    <t>70All</t>
  </si>
  <si>
    <t>70ND</t>
  </si>
  <si>
    <t>K</t>
  </si>
  <si>
    <t xml:space="preserve"> +- 95%</t>
  </si>
  <si>
    <t xml:space="preserve"> +-68%</t>
  </si>
  <si>
    <t xml:space="preserve"> ~stdev</t>
  </si>
  <si>
    <t>~stdev/K</t>
  </si>
  <si>
    <t>K_PRM</t>
  </si>
  <si>
    <t>stdev_PRM</t>
  </si>
  <si>
    <t>min_PRM</t>
  </si>
  <si>
    <t>max_PRM</t>
  </si>
  <si>
    <t>year range</t>
  </si>
  <si>
    <t>source quality</t>
  </si>
  <si>
    <t># 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</si>
</sst>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8"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b/>
      <sz val="12"/>
      <color rgb="FFFA7D00"/>
      <name val="Calibri"/>
      <family val="2"/>
      <scheme val="minor"/>
    </font>
    <font>
      <b/>
      <sz val="12"/>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27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xf numFmtId="0" fontId="5" fillId="2" borderId="1" applyNumberFormat="0" applyAlignment="0" applyProtection="0"/>
    <xf numFmtId="0" fontId="6" fillId="3" borderId="2"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11" fontId="0" fillId="0" borderId="0" xfId="0" applyNumberFormat="1"/>
    <xf numFmtId="0" fontId="4" fillId="0" borderId="0" xfId="0" applyFont="1"/>
    <xf numFmtId="14" fontId="0" fillId="0" borderId="0" xfId="0" applyNumberFormat="1"/>
    <xf numFmtId="0" fontId="0" fillId="0" borderId="0" xfId="0" applyAlignment="1"/>
    <xf numFmtId="0" fontId="5" fillId="2" borderId="1" xfId="16"/>
    <xf numFmtId="0" fontId="6" fillId="3" borderId="2" xfId="17"/>
    <xf numFmtId="0" fontId="7" fillId="0" borderId="0" xfId="0" applyFont="1"/>
    <xf numFmtId="164" fontId="5" fillId="2" borderId="1" xfId="16" applyNumberFormat="1"/>
    <xf numFmtId="2" fontId="6" fillId="3" borderId="2" xfId="17" applyNumberFormat="1"/>
    <xf numFmtId="10" fontId="0" fillId="0" borderId="0" xfId="0" applyNumberFormat="1"/>
    <xf numFmtId="164" fontId="0" fillId="0" borderId="0" xfId="15" applyNumberFormat="1" applyFont="1"/>
    <xf numFmtId="164" fontId="7" fillId="0" borderId="0" xfId="15" applyNumberFormat="1" applyFont="1"/>
    <xf numFmtId="2" fontId="0" fillId="0" borderId="0" xfId="0" applyNumberFormat="1"/>
    <xf numFmtId="164" fontId="0" fillId="0" borderId="0" xfId="0" applyNumberFormat="1"/>
    <xf numFmtId="165" fontId="0" fillId="0" borderId="0" xfId="0" applyNumberFormat="1"/>
  </cellXfs>
  <cellStyles count="278">
    <cellStyle name="Calculation" xfId="16" builtinId="22"/>
    <cellStyle name="Check Cell" xfId="17" builtin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Normal" xfId="0" builtinId="0"/>
    <cellStyle name="Percent" xfId="15"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Fuel Cell Improvement</a:t>
            </a:r>
            <a:r>
              <a:rPr lang="en-US" baseline="0"/>
              <a:t> Curve</a:t>
            </a:r>
          </a:p>
        </c:rich>
      </c:tx>
      <c:overlay val="0"/>
    </c:title>
    <c:autoTitleDeleted val="0"/>
    <c:plotArea>
      <c:layout/>
      <c:scatterChart>
        <c:scatterStyle val="lineMarker"/>
        <c:varyColors val="0"/>
        <c:ser>
          <c:idx val="0"/>
          <c:order val="0"/>
          <c:tx>
            <c:strRef>
              <c:f>rawdata!#REF!</c:f>
              <c:strCache>
                <c:ptCount val="1"/>
                <c:pt idx="0">
                  <c:v>#REF!</c:v>
                </c:pt>
              </c:strCache>
            </c:strRef>
          </c:tx>
          <c:spPr>
            <a:ln w="47625">
              <a:noFill/>
            </a:ln>
          </c:spPr>
          <c:trendline>
            <c:trendlineType val="exp"/>
            <c:dispRSqr val="1"/>
            <c:dispEq val="1"/>
            <c:trendlineLbl>
              <c:layout>
                <c:manualLayout>
                  <c:x val="0.13075260149078299"/>
                  <c:y val="-0.12265295439178101"/>
                </c:manualLayout>
              </c:layout>
              <c:numFmt formatCode="General" sourceLinked="0"/>
            </c:trendlineLbl>
          </c:trendline>
          <c:xVal>
            <c:numRef>
              <c:f>rawdata!$A$2:$A$10</c:f>
              <c:numCache>
                <c:formatCode>General</c:formatCode>
                <c:ptCount val="9"/>
                <c:pt idx="0">
                  <c:v>1963</c:v>
                </c:pt>
                <c:pt idx="1">
                  <c:v>1965</c:v>
                </c:pt>
                <c:pt idx="2">
                  <c:v>1967</c:v>
                </c:pt>
                <c:pt idx="3">
                  <c:v>1969</c:v>
                </c:pt>
                <c:pt idx="4">
                  <c:v>1972</c:v>
                </c:pt>
                <c:pt idx="5">
                  <c:v>1982</c:v>
                </c:pt>
                <c:pt idx="6">
                  <c:v>1985</c:v>
                </c:pt>
                <c:pt idx="7">
                  <c:v>1994</c:v>
                </c:pt>
                <c:pt idx="8">
                  <c:v>1996</c:v>
                </c:pt>
              </c:numCache>
            </c:numRef>
          </c:xVal>
          <c:yVal>
            <c:numRef>
              <c:f>rawdata!#REF!</c:f>
              <c:numCache>
                <c:formatCode>General</c:formatCode>
                <c:ptCount val="1"/>
                <c:pt idx="0">
                  <c:v>1</c:v>
                </c:pt>
              </c:numCache>
            </c:numRef>
          </c:yVal>
          <c:smooth val="0"/>
        </c:ser>
        <c:dLbls>
          <c:showLegendKey val="0"/>
          <c:showVal val="0"/>
          <c:showCatName val="0"/>
          <c:showSerName val="0"/>
          <c:showPercent val="0"/>
          <c:showBubbleSize val="0"/>
        </c:dLbls>
        <c:axId val="213673472"/>
        <c:axId val="213676032"/>
      </c:scatterChart>
      <c:valAx>
        <c:axId val="213673472"/>
        <c:scaling>
          <c:orientation val="minMax"/>
          <c:max val="2030"/>
          <c:min val="1960"/>
        </c:scaling>
        <c:delete val="0"/>
        <c:axPos val="b"/>
        <c:title>
          <c:tx>
            <c:rich>
              <a:bodyPr/>
              <a:lstStyle/>
              <a:p>
                <a:pPr>
                  <a:defRPr/>
                </a:pPr>
                <a:r>
                  <a:rPr lang="en-US"/>
                  <a:t>Year</a:t>
                </a:r>
              </a:p>
            </c:rich>
          </c:tx>
          <c:overlay val="0"/>
        </c:title>
        <c:numFmt formatCode="General" sourceLinked="1"/>
        <c:majorTickMark val="out"/>
        <c:minorTickMark val="none"/>
        <c:tickLblPos val="nextTo"/>
        <c:crossAx val="213676032"/>
        <c:crosses val="autoZero"/>
        <c:crossBetween val="midCat"/>
      </c:valAx>
      <c:valAx>
        <c:axId val="213676032"/>
        <c:scaling>
          <c:logBase val="10"/>
          <c:orientation val="minMax"/>
        </c:scaling>
        <c:delete val="0"/>
        <c:axPos val="l"/>
        <c:majorGridlines/>
        <c:title>
          <c:tx>
            <c:rich>
              <a:bodyPr rot="-5400000" vert="horz"/>
              <a:lstStyle/>
              <a:p>
                <a:pPr>
                  <a:defRPr/>
                </a:pPr>
                <a:r>
                  <a:rPr lang="en-US"/>
                  <a:t>$/kW</a:t>
                </a:r>
              </a:p>
            </c:rich>
          </c:tx>
          <c:overlay val="0"/>
        </c:title>
        <c:numFmt formatCode="General" sourceLinked="1"/>
        <c:majorTickMark val="out"/>
        <c:minorTickMark val="none"/>
        <c:tickLblPos val="nextTo"/>
        <c:crossAx val="21367347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Fuel Cell Improvement</a:t>
            </a:r>
            <a:r>
              <a:rPr lang="en-US" baseline="0"/>
              <a:t> Curve</a:t>
            </a:r>
          </a:p>
        </c:rich>
      </c:tx>
      <c:overlay val="0"/>
    </c:title>
    <c:autoTitleDeleted val="0"/>
    <c:plotArea>
      <c:layout/>
      <c:scatterChart>
        <c:scatterStyle val="lineMarker"/>
        <c:varyColors val="0"/>
        <c:ser>
          <c:idx val="0"/>
          <c:order val="0"/>
          <c:tx>
            <c:strRef>
              <c:f>'Fuel Cell Curve2'!$B$1</c:f>
              <c:strCache>
                <c:ptCount val="1"/>
                <c:pt idx="0">
                  <c:v>$/kW</c:v>
                </c:pt>
              </c:strCache>
            </c:strRef>
          </c:tx>
          <c:spPr>
            <a:ln w="47625">
              <a:noFill/>
            </a:ln>
          </c:spPr>
          <c:trendline>
            <c:trendlineType val="exp"/>
            <c:dispRSqr val="1"/>
            <c:dispEq val="1"/>
            <c:trendlineLbl>
              <c:layout>
                <c:manualLayout>
                  <c:x val="0.13075260149078299"/>
                  <c:y val="-0.12265295439178101"/>
                </c:manualLayout>
              </c:layout>
              <c:numFmt formatCode="General" sourceLinked="0"/>
            </c:trendlineLbl>
          </c:trendline>
          <c:xVal>
            <c:numRef>
              <c:f>'Fuel Cell Curve2'!$A$2:$A$10</c:f>
              <c:numCache>
                <c:formatCode>General</c:formatCode>
                <c:ptCount val="9"/>
                <c:pt idx="0">
                  <c:v>1963</c:v>
                </c:pt>
                <c:pt idx="1">
                  <c:v>1965</c:v>
                </c:pt>
                <c:pt idx="2">
                  <c:v>1967</c:v>
                </c:pt>
                <c:pt idx="3">
                  <c:v>1969</c:v>
                </c:pt>
                <c:pt idx="4">
                  <c:v>1972</c:v>
                </c:pt>
                <c:pt idx="5">
                  <c:v>1982</c:v>
                </c:pt>
                <c:pt idx="6">
                  <c:v>1985</c:v>
                </c:pt>
                <c:pt idx="7">
                  <c:v>1994</c:v>
                </c:pt>
                <c:pt idx="8">
                  <c:v>1996</c:v>
                </c:pt>
              </c:numCache>
            </c:numRef>
          </c:xVal>
          <c:yVal>
            <c:numRef>
              <c:f>'Fuel Cell Curve2'!$B$2:$B$10</c:f>
              <c:numCache>
                <c:formatCode>General</c:formatCode>
                <c:ptCount val="9"/>
                <c:pt idx="0">
                  <c:v>500000</c:v>
                </c:pt>
                <c:pt idx="1">
                  <c:v>400000</c:v>
                </c:pt>
                <c:pt idx="2">
                  <c:v>350000</c:v>
                </c:pt>
                <c:pt idx="3">
                  <c:v>250000</c:v>
                </c:pt>
                <c:pt idx="4">
                  <c:v>150000</c:v>
                </c:pt>
                <c:pt idx="5">
                  <c:v>30000</c:v>
                </c:pt>
                <c:pt idx="6">
                  <c:v>20000</c:v>
                </c:pt>
                <c:pt idx="7">
                  <c:v>7000</c:v>
                </c:pt>
                <c:pt idx="8">
                  <c:v>4000</c:v>
                </c:pt>
              </c:numCache>
            </c:numRef>
          </c:yVal>
          <c:smooth val="0"/>
        </c:ser>
        <c:dLbls>
          <c:showLegendKey val="0"/>
          <c:showVal val="0"/>
          <c:showCatName val="0"/>
          <c:showSerName val="0"/>
          <c:showPercent val="0"/>
          <c:showBubbleSize val="0"/>
        </c:dLbls>
        <c:axId val="217594880"/>
        <c:axId val="217932544"/>
      </c:scatterChart>
      <c:valAx>
        <c:axId val="217594880"/>
        <c:scaling>
          <c:orientation val="minMax"/>
          <c:max val="2030"/>
          <c:min val="1960"/>
        </c:scaling>
        <c:delete val="0"/>
        <c:axPos val="b"/>
        <c:title>
          <c:tx>
            <c:rich>
              <a:bodyPr/>
              <a:lstStyle/>
              <a:p>
                <a:pPr>
                  <a:defRPr/>
                </a:pPr>
                <a:r>
                  <a:rPr lang="en-US"/>
                  <a:t>Year</a:t>
                </a:r>
              </a:p>
            </c:rich>
          </c:tx>
          <c:overlay val="0"/>
        </c:title>
        <c:numFmt formatCode="General" sourceLinked="1"/>
        <c:majorTickMark val="out"/>
        <c:minorTickMark val="none"/>
        <c:tickLblPos val="nextTo"/>
        <c:crossAx val="217932544"/>
        <c:crosses val="autoZero"/>
        <c:crossBetween val="midCat"/>
      </c:valAx>
      <c:valAx>
        <c:axId val="217932544"/>
        <c:scaling>
          <c:logBase val="10"/>
          <c:orientation val="minMax"/>
        </c:scaling>
        <c:delete val="0"/>
        <c:axPos val="l"/>
        <c:majorGridlines/>
        <c:title>
          <c:tx>
            <c:rich>
              <a:bodyPr rot="-5400000" vert="horz"/>
              <a:lstStyle/>
              <a:p>
                <a:pPr>
                  <a:defRPr/>
                </a:pPr>
                <a:r>
                  <a:rPr lang="en-US"/>
                  <a:t>$/kW</a:t>
                </a:r>
              </a:p>
            </c:rich>
          </c:tx>
          <c:overlay val="0"/>
        </c:title>
        <c:numFmt formatCode="General" sourceLinked="1"/>
        <c:majorTickMark val="out"/>
        <c:minorTickMark val="none"/>
        <c:tickLblPos val="nextTo"/>
        <c:crossAx val="21759488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Fuel Cell Improvement</a:t>
            </a:r>
            <a:r>
              <a:rPr lang="en-US" baseline="0"/>
              <a:t> Curve</a:t>
            </a:r>
          </a:p>
        </c:rich>
      </c:tx>
      <c:overlay val="0"/>
    </c:title>
    <c:autoTitleDeleted val="0"/>
    <c:plotArea>
      <c:layout/>
      <c:scatterChart>
        <c:scatterStyle val="lineMarker"/>
        <c:varyColors val="0"/>
        <c:ser>
          <c:idx val="0"/>
          <c:order val="0"/>
          <c:tx>
            <c:strRef>
              <c:f>'Fuel Cell Curve2'!$C$1</c:f>
              <c:strCache>
                <c:ptCount val="1"/>
                <c:pt idx="0">
                  <c:v>kW/$</c:v>
                </c:pt>
              </c:strCache>
            </c:strRef>
          </c:tx>
          <c:spPr>
            <a:ln w="47625">
              <a:noFill/>
            </a:ln>
          </c:spPr>
          <c:trendline>
            <c:trendlineType val="exp"/>
            <c:dispRSqr val="1"/>
            <c:dispEq val="1"/>
            <c:trendlineLbl>
              <c:layout>
                <c:manualLayout>
                  <c:x val="0.27993436652692899"/>
                  <c:y val="0.166325306186202"/>
                </c:manualLayout>
              </c:layout>
              <c:tx>
                <c:rich>
                  <a:bodyPr/>
                  <a:lstStyle/>
                  <a:p>
                    <a:pPr>
                      <a:defRPr/>
                    </a:pPr>
                    <a:r>
                      <a:rPr lang="en-US" sz="1400" baseline="0"/>
                      <a:t>y = 1E-128e</a:t>
                    </a:r>
                    <a:r>
                      <a:rPr lang="en-US" sz="1400" baseline="30000"/>
                      <a:t>0.1469x</a:t>
                    </a:r>
                    <a:r>
                      <a:rPr lang="en-US" sz="1400" baseline="0"/>
                      <a:t>
R² = 0.99638</a:t>
                    </a:r>
                    <a:endParaRPr lang="en-US" sz="1400"/>
                  </a:p>
                </c:rich>
              </c:tx>
              <c:numFmt formatCode="General" sourceLinked="0"/>
            </c:trendlineLbl>
          </c:trendline>
          <c:xVal>
            <c:numRef>
              <c:f>'Fuel Cell Curve2'!$A$2:$A$10</c:f>
              <c:numCache>
                <c:formatCode>General</c:formatCode>
                <c:ptCount val="9"/>
                <c:pt idx="0">
                  <c:v>1963</c:v>
                </c:pt>
                <c:pt idx="1">
                  <c:v>1965</c:v>
                </c:pt>
                <c:pt idx="2">
                  <c:v>1967</c:v>
                </c:pt>
                <c:pt idx="3">
                  <c:v>1969</c:v>
                </c:pt>
                <c:pt idx="4">
                  <c:v>1972</c:v>
                </c:pt>
                <c:pt idx="5">
                  <c:v>1982</c:v>
                </c:pt>
                <c:pt idx="6">
                  <c:v>1985</c:v>
                </c:pt>
                <c:pt idx="7">
                  <c:v>1994</c:v>
                </c:pt>
                <c:pt idx="8">
                  <c:v>1996</c:v>
                </c:pt>
              </c:numCache>
            </c:numRef>
          </c:xVal>
          <c:yVal>
            <c:numRef>
              <c:f>'Fuel Cell Curve2'!$C$2:$C$10</c:f>
              <c:numCache>
                <c:formatCode>General</c:formatCode>
                <c:ptCount val="9"/>
                <c:pt idx="0">
                  <c:v>2E-3</c:v>
                </c:pt>
                <c:pt idx="1">
                  <c:v>2.5000000000000001E-3</c:v>
                </c:pt>
                <c:pt idx="2">
                  <c:v>2.8571428571428571E-3</c:v>
                </c:pt>
                <c:pt idx="3">
                  <c:v>4.0000000000000001E-3</c:v>
                </c:pt>
                <c:pt idx="4">
                  <c:v>6.6666666666666671E-3</c:v>
                </c:pt>
                <c:pt idx="5">
                  <c:v>3.3333333333333333E-2</c:v>
                </c:pt>
                <c:pt idx="6">
                  <c:v>0.05</c:v>
                </c:pt>
                <c:pt idx="7">
                  <c:v>0.14285714285714285</c:v>
                </c:pt>
                <c:pt idx="8">
                  <c:v>0.25</c:v>
                </c:pt>
              </c:numCache>
            </c:numRef>
          </c:yVal>
          <c:smooth val="0"/>
        </c:ser>
        <c:dLbls>
          <c:showLegendKey val="0"/>
          <c:showVal val="0"/>
          <c:showCatName val="0"/>
          <c:showSerName val="0"/>
          <c:showPercent val="0"/>
          <c:showBubbleSize val="0"/>
        </c:dLbls>
        <c:axId val="216625152"/>
        <c:axId val="216627072"/>
      </c:scatterChart>
      <c:valAx>
        <c:axId val="216625152"/>
        <c:scaling>
          <c:orientation val="minMax"/>
          <c:max val="2030"/>
          <c:min val="1960"/>
        </c:scaling>
        <c:delete val="0"/>
        <c:axPos val="b"/>
        <c:majorGridlines/>
        <c:title>
          <c:tx>
            <c:rich>
              <a:bodyPr/>
              <a:lstStyle/>
              <a:p>
                <a:pPr>
                  <a:defRPr/>
                </a:pPr>
                <a:r>
                  <a:rPr lang="en-US"/>
                  <a:t>Year</a:t>
                </a:r>
              </a:p>
            </c:rich>
          </c:tx>
          <c:overlay val="0"/>
        </c:title>
        <c:numFmt formatCode="General" sourceLinked="1"/>
        <c:majorTickMark val="out"/>
        <c:minorTickMark val="none"/>
        <c:tickLblPos val="nextTo"/>
        <c:crossAx val="216627072"/>
        <c:crosses val="autoZero"/>
        <c:crossBetween val="midCat"/>
      </c:valAx>
      <c:valAx>
        <c:axId val="216627072"/>
        <c:scaling>
          <c:logBase val="10"/>
          <c:orientation val="minMax"/>
        </c:scaling>
        <c:delete val="0"/>
        <c:axPos val="l"/>
        <c:majorGridlines/>
        <c:title>
          <c:tx>
            <c:rich>
              <a:bodyPr rot="-5400000" vert="horz"/>
              <a:lstStyle/>
              <a:p>
                <a:pPr>
                  <a:defRPr/>
                </a:pPr>
                <a:r>
                  <a:rPr lang="en-US"/>
                  <a:t>kW/$</a:t>
                </a:r>
              </a:p>
            </c:rich>
          </c:tx>
          <c:overlay val="0"/>
        </c:title>
        <c:numFmt formatCode="0.E+00" sourceLinked="0"/>
        <c:majorTickMark val="out"/>
        <c:minorTickMark val="none"/>
        <c:tickLblPos val="nextTo"/>
        <c:crossAx val="216625152"/>
        <c:crosses val="autoZero"/>
        <c:crossBetween val="midCat"/>
      </c:valAx>
    </c:plotArea>
    <c:legend>
      <c:legendPos val="b"/>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0</xdr:colOff>
      <xdr:row>38</xdr:row>
      <xdr:rowOff>127000</xdr:rowOff>
    </xdr:from>
    <xdr:to>
      <xdr:col>11</xdr:col>
      <xdr:colOff>0</xdr:colOff>
      <xdr:row>62</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114300</xdr:colOff>
      <xdr:row>39</xdr:row>
      <xdr:rowOff>12700</xdr:rowOff>
    </xdr:from>
    <xdr:to>
      <xdr:col>20</xdr:col>
      <xdr:colOff>368300</xdr:colOff>
      <xdr:row>63</xdr:row>
      <xdr:rowOff>101600</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45800" y="7442200"/>
          <a:ext cx="7683500" cy="46609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539750</xdr:colOff>
      <xdr:row>9</xdr:row>
      <xdr:rowOff>149225</xdr:rowOff>
    </xdr:from>
    <xdr:to>
      <xdr:col>14</xdr:col>
      <xdr:colOff>765175</xdr:colOff>
      <xdr:row>29</xdr:row>
      <xdr:rowOff>1047750</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30750" y="1949450"/>
          <a:ext cx="7731125" cy="489902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273050</xdr:colOff>
      <xdr:row>38</xdr:row>
      <xdr:rowOff>127000</xdr:rowOff>
    </xdr:from>
    <xdr:to>
      <xdr:col>13</xdr:col>
      <xdr:colOff>0</xdr:colOff>
      <xdr:row>62</xdr:row>
      <xdr:rowOff>139700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114300</xdr:colOff>
      <xdr:row>39</xdr:row>
      <xdr:rowOff>12700</xdr:rowOff>
    </xdr:from>
    <xdr:to>
      <xdr:col>22</xdr:col>
      <xdr:colOff>368300</xdr:colOff>
      <xdr:row>63</xdr:row>
      <xdr:rowOff>101600</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0900" y="7813675"/>
          <a:ext cx="7797800" cy="4889500"/>
        </a:xfrm>
        <a:prstGeom prst="rect">
          <a:avLst/>
        </a:prstGeom>
        <a:noFill/>
        <a:ln>
          <a:noFill/>
        </a:ln>
      </xdr:spPr>
    </xdr:pic>
    <xdr:clientData/>
  </xdr:twoCellAnchor>
  <xdr:twoCellAnchor>
    <xdr:from>
      <xdr:col>3</xdr:col>
      <xdr:colOff>527050</xdr:colOff>
      <xdr:row>1</xdr:row>
      <xdr:rowOff>12700</xdr:rowOff>
    </xdr:from>
    <xdr:to>
      <xdr:col>9</xdr:col>
      <xdr:colOff>495300</xdr:colOff>
      <xdr:row>14</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ColWidth="11" defaultRowHeight="15.75" x14ac:dyDescent="0.25"/>
  <sheetData>
    <row r="1" spans="1:5" x14ac:dyDescent="0.25">
      <c r="B1" t="s">
        <v>43</v>
      </c>
      <c r="C1" t="s">
        <v>44</v>
      </c>
      <c r="D1" t="s">
        <v>45</v>
      </c>
      <c r="E1" t="s">
        <v>46</v>
      </c>
    </row>
    <row r="2" spans="1:5" x14ac:dyDescent="0.25">
      <c r="A2" t="s">
        <v>47</v>
      </c>
      <c r="B2" s="15">
        <f>PRMallall!G1</f>
        <v>0.14693562524405313</v>
      </c>
      <c r="C2" s="15">
        <f>PRMallND!G1</f>
        <v>0.14693562524405313</v>
      </c>
      <c r="D2" s="15">
        <f>PRM70all!G1</f>
        <v>0.14429733869960532</v>
      </c>
      <c r="E2" s="15">
        <f>PRM70ND!G1</f>
        <v>0.14429733869960532</v>
      </c>
    </row>
    <row r="3" spans="1:5" x14ac:dyDescent="0.25">
      <c r="A3" t="s">
        <v>42</v>
      </c>
      <c r="B3">
        <f>PRMallall!B16</f>
        <v>9</v>
      </c>
      <c r="C3">
        <f>PRMallND!B16</f>
        <v>9</v>
      </c>
      <c r="D3">
        <f>PRM70all!B12</f>
        <v>5</v>
      </c>
      <c r="E3">
        <f>PRM70ND!B12</f>
        <v>5</v>
      </c>
    </row>
    <row r="4" spans="1:5" x14ac:dyDescent="0.25">
      <c r="A4" t="s">
        <v>16</v>
      </c>
      <c r="B4" s="14">
        <f>PRMallall!H1</f>
        <v>0.99638016794335049</v>
      </c>
      <c r="C4" s="14">
        <f>PRMallND!H1</f>
        <v>0.99638016794335049</v>
      </c>
      <c r="D4" s="14">
        <f>PRM70all!H1</f>
        <v>0.9924588845097857</v>
      </c>
      <c r="E4" s="14">
        <f>PRM70ND!H1</f>
        <v>0.9924588845097857</v>
      </c>
    </row>
    <row r="5" spans="1:5" x14ac:dyDescent="0.25">
      <c r="A5" t="s">
        <v>48</v>
      </c>
      <c r="B5" s="15">
        <f>PRMallall!H16</f>
        <v>7.0193506573203862E-3</v>
      </c>
      <c r="C5" s="15">
        <f>PRMallND!H16</f>
        <v>7.0193506573203862E-3</v>
      </c>
      <c r="D5" s="15">
        <f>PRM70all!H16</f>
        <v>2.0790556610556121E-2</v>
      </c>
      <c r="E5" s="15">
        <f>PRM70ND!H16</f>
        <v>2.0790556610556121E-2</v>
      </c>
    </row>
    <row r="6" spans="1:5" x14ac:dyDescent="0.25">
      <c r="A6" t="s">
        <v>49</v>
      </c>
      <c r="B6" s="15">
        <f>PRMallall!H26</f>
        <v>3.1117743637432832E-3</v>
      </c>
      <c r="C6" s="15">
        <f>PRMallND!H26</f>
        <v>3.1117743637432832E-3</v>
      </c>
      <c r="D6" s="15">
        <f>PRM70all!H26</f>
        <v>7.5242342882101132E-3</v>
      </c>
      <c r="E6" s="15">
        <f>PRM70ND!H26</f>
        <v>7.5242342882101132E-3</v>
      </c>
    </row>
    <row r="7" spans="1:5" x14ac:dyDescent="0.25">
      <c r="A7" t="s">
        <v>50</v>
      </c>
      <c r="B7" s="15">
        <f>SUM(B5:B6)/3</f>
        <v>3.3770416736878897E-3</v>
      </c>
      <c r="C7" s="15">
        <f>SUM(C5:C6)/3</f>
        <v>3.3770416736878897E-3</v>
      </c>
      <c r="D7" s="15">
        <f>SUM(D5:D6)/3</f>
        <v>9.4382636329220782E-3</v>
      </c>
      <c r="E7" s="15">
        <f>SUM(E5:E6)/3</f>
        <v>9.4382636329220782E-3</v>
      </c>
    </row>
    <row r="8" spans="1:5" x14ac:dyDescent="0.25">
      <c r="A8" t="s">
        <v>51</v>
      </c>
      <c r="B8" s="16">
        <f>B7/B2</f>
        <v>2.2983137466348159E-2</v>
      </c>
      <c r="C8" s="16">
        <f>C7/C2</f>
        <v>2.2983137466348159E-2</v>
      </c>
      <c r="D8" s="16">
        <f>D7/D2</f>
        <v>6.5408438700109539E-2</v>
      </c>
      <c r="E8" s="16">
        <f>E7/E2</f>
        <v>6.5408438700109539E-2</v>
      </c>
    </row>
    <row r="9" spans="1:5" x14ac:dyDescent="0.25">
      <c r="A9" t="s">
        <v>52</v>
      </c>
      <c r="B9" s="15">
        <f>PRMallall!B11</f>
        <v>0.14698409142287738</v>
      </c>
      <c r="C9" s="15">
        <f>PRMallND!B11</f>
        <v>0.14698409142287738</v>
      </c>
      <c r="D9" s="15">
        <f>PRM70all!B7</f>
        <v>0.14315084226081071</v>
      </c>
      <c r="E9" s="15">
        <f>PRM70ND!B7</f>
        <v>0.14315084226081071</v>
      </c>
    </row>
    <row r="10" spans="1:5" x14ac:dyDescent="0.25">
      <c r="A10" t="s">
        <v>53</v>
      </c>
      <c r="B10" s="15">
        <f>PRMallall!B12</f>
        <v>1.7071960113123894E-3</v>
      </c>
      <c r="C10" s="15">
        <f>PRMallND!B12</f>
        <v>1.7071960113123894E-3</v>
      </c>
      <c r="D10" s="15">
        <f>PRM70all!B8</f>
        <v>5.8220518707400642E-3</v>
      </c>
      <c r="E10" s="15">
        <f>PRM70ND!B8</f>
        <v>5.8220518707400642E-3</v>
      </c>
    </row>
    <row r="11" spans="1:5" x14ac:dyDescent="0.25">
      <c r="A11" t="s">
        <v>55</v>
      </c>
      <c r="B11" s="15">
        <f>PRMallall!B14</f>
        <v>0.15069736447911414</v>
      </c>
      <c r="C11" s="15">
        <f>PRMallND!B14</f>
        <v>0.15069736447911414</v>
      </c>
      <c r="D11" s="15">
        <f>PRM70all!B10</f>
        <v>0.15064146492870575</v>
      </c>
      <c r="E11" s="15">
        <f>PRM70ND!B10</f>
        <v>0.15064146492870575</v>
      </c>
    </row>
    <row r="12" spans="1:5" x14ac:dyDescent="0.25">
      <c r="A12" t="s">
        <v>54</v>
      </c>
      <c r="B12" s="15">
        <f>PRMallall!B13</f>
        <v>0.14494442797059742</v>
      </c>
      <c r="C12" s="15">
        <f>PRMallND!B13</f>
        <v>0.14494442797059742</v>
      </c>
      <c r="D12" s="15">
        <f>PRM70all!B9</f>
        <v>0.13542330114654483</v>
      </c>
      <c r="E12" s="15">
        <f>PRM70ND!B9</f>
        <v>0.13542330114654483</v>
      </c>
    </row>
    <row r="13" spans="1:5" x14ac:dyDescent="0.25">
      <c r="A13" t="s">
        <v>56</v>
      </c>
      <c r="B13">
        <f>PRMallall!E15</f>
        <v>33</v>
      </c>
      <c r="C13">
        <f>PRMallND!E15</f>
        <v>33</v>
      </c>
      <c r="D13">
        <f>PRM70all!E11</f>
        <v>24</v>
      </c>
      <c r="E13">
        <f>PRM70ND!E11</f>
        <v>24</v>
      </c>
    </row>
    <row r="14" spans="1:5" x14ac:dyDescent="0.25">
      <c r="A14" t="s">
        <v>57</v>
      </c>
    </row>
    <row r="15" spans="1:5" x14ac:dyDescent="0.25">
      <c r="A15"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workbookViewId="0">
      <selection activeCell="F1" sqref="F1"/>
    </sheetView>
  </sheetViews>
  <sheetFormatPr defaultColWidth="11" defaultRowHeight="15.75" x14ac:dyDescent="0.25"/>
  <sheetData>
    <row r="1" spans="1:28" ht="17.25" thickTop="1" thickBot="1" x14ac:dyDescent="0.3">
      <c r="B1" s="8" t="s">
        <v>15</v>
      </c>
      <c r="C1" s="8" t="s">
        <v>16</v>
      </c>
      <c r="D1" s="8" t="s">
        <v>17</v>
      </c>
      <c r="E1" s="8" t="s">
        <v>1</v>
      </c>
      <c r="F1" s="8" t="s">
        <v>4</v>
      </c>
      <c r="G1" s="6">
        <f>LN(G2)</f>
        <v>0.14429733869960532</v>
      </c>
      <c r="H1" s="7">
        <f>G4</f>
        <v>0.9924588845097857</v>
      </c>
      <c r="I1" t="s">
        <v>1</v>
      </c>
      <c r="J1" t="s">
        <v>4</v>
      </c>
      <c r="K1" s="9">
        <f>LN(K2)</f>
        <v>0.13542330114654483</v>
      </c>
      <c r="L1" s="10">
        <f>K4</f>
        <v>0.98364100968400114</v>
      </c>
      <c r="M1" t="s">
        <v>1</v>
      </c>
      <c r="N1" t="s">
        <v>4</v>
      </c>
      <c r="O1" s="9">
        <f>LN(O2)</f>
        <v>0.1455563223571546</v>
      </c>
      <c r="P1" s="10">
        <f>O4</f>
        <v>0.99375770296796551</v>
      </c>
      <c r="Q1" t="s">
        <v>1</v>
      </c>
      <c r="R1" t="s">
        <v>4</v>
      </c>
      <c r="S1" s="9">
        <f>LN(S2)</f>
        <v>0.14447728414987962</v>
      </c>
      <c r="T1" s="10">
        <f>S4</f>
        <v>0.99318181996671351</v>
      </c>
      <c r="U1" t="s">
        <v>1</v>
      </c>
      <c r="V1" t="s">
        <v>4</v>
      </c>
      <c r="W1" s="9">
        <f>LN(W2)</f>
        <v>0.15064146492870575</v>
      </c>
      <c r="X1" s="10">
        <f>W4</f>
        <v>0.9989785967521575</v>
      </c>
      <c r="Y1" t="s">
        <v>1</v>
      </c>
      <c r="Z1" t="s">
        <v>4</v>
      </c>
      <c r="AA1" s="9">
        <f>LN(AA2)</f>
        <v>0.13965583872176879</v>
      </c>
      <c r="AB1" s="10">
        <f>AA4</f>
        <v>0.99089673249784738</v>
      </c>
    </row>
    <row r="2" spans="1:28" ht="16.5" thickTop="1" x14ac:dyDescent="0.25">
      <c r="B2">
        <v>0.13542330114654483</v>
      </c>
      <c r="C2" s="11">
        <v>0.98364100968400114</v>
      </c>
      <c r="D2">
        <v>120.25693403852871</v>
      </c>
      <c r="E2">
        <v>1972</v>
      </c>
      <c r="F2" s="2">
        <v>6.6666666666666671E-3</v>
      </c>
      <c r="G2">
        <f t="array" ref="G2:H6">LOGEST(F2:F6,E2:E6,TRUE, TRUE)</f>
        <v>1.1552275513208241</v>
      </c>
      <c r="H2">
        <v>1.8815814794158846E-126</v>
      </c>
      <c r="I2">
        <v>1982</v>
      </c>
      <c r="J2" s="2">
        <v>3.3333333333333333E-2</v>
      </c>
      <c r="K2">
        <f t="array" ref="K2:L6">LOGEST(J2:J5,I2:I5,TRUE, TRUE)</f>
        <v>1.1450213706401231</v>
      </c>
      <c r="L2">
        <v>8.8865661865565999E-119</v>
      </c>
      <c r="M2">
        <v>1972</v>
      </c>
      <c r="N2" s="2">
        <v>6.6666666666666671E-3</v>
      </c>
      <c r="O2">
        <f t="array" ref="O2:P6">LOGEST(N2:N5,M2:M5,TRUE, TRUE)</f>
        <v>1.156682879853878</v>
      </c>
      <c r="P2">
        <v>1.5062759520879887E-127</v>
      </c>
      <c r="Q2">
        <v>1972</v>
      </c>
      <c r="R2" s="2">
        <v>6.6666666666666671E-3</v>
      </c>
      <c r="S2">
        <f t="array" ref="S2:T6">LOGEST(R2:R5,Q2:Q5,TRUE, TRUE)</f>
        <v>1.1554354479671827</v>
      </c>
      <c r="T2">
        <v>1.2941137515158649E-126</v>
      </c>
      <c r="U2">
        <v>1972</v>
      </c>
      <c r="V2" s="2">
        <v>6.6666666666666671E-3</v>
      </c>
      <c r="W2">
        <f t="array" ref="W2:X6">LOGEST(V2:V5,U2:U5,TRUE, TRUE)</f>
        <v>1.1625797577332639</v>
      </c>
      <c r="X2">
        <v>6.7379882105413078E-132</v>
      </c>
      <c r="Y2">
        <v>1972</v>
      </c>
      <c r="Z2" s="2">
        <v>6.6666666666666671E-3</v>
      </c>
      <c r="AA2">
        <f t="array" ref="AA2:AB6">LOGEST(Z2:Z5,Y2:Y5,TRUE, TRUE)</f>
        <v>1.1498779872717142</v>
      </c>
      <c r="AB2">
        <v>1.8304657190015733E-122</v>
      </c>
    </row>
    <row r="3" spans="1:28" x14ac:dyDescent="0.25">
      <c r="B3">
        <v>0.1455563223571546</v>
      </c>
      <c r="C3" s="11">
        <v>0.99375770296796551</v>
      </c>
      <c r="D3">
        <v>318.39487863783279</v>
      </c>
      <c r="E3">
        <v>1982</v>
      </c>
      <c r="F3" s="2">
        <v>3.3333333333333333E-2</v>
      </c>
      <c r="G3">
        <v>7.2620498881751138E-3</v>
      </c>
      <c r="H3">
        <v>14.421116462646815</v>
      </c>
      <c r="I3">
        <v>1985</v>
      </c>
      <c r="J3" s="2">
        <v>0.05</v>
      </c>
      <c r="K3">
        <v>1.2349186018086251E-2</v>
      </c>
      <c r="L3">
        <v>24.565725955562218</v>
      </c>
      <c r="M3">
        <v>1985</v>
      </c>
      <c r="N3" s="2">
        <v>0.05</v>
      </c>
      <c r="O3">
        <v>8.1573301045541752E-3</v>
      </c>
      <c r="P3">
        <v>16.206759706624265</v>
      </c>
      <c r="Q3">
        <v>1982</v>
      </c>
      <c r="R3" s="2">
        <v>3.3333333333333333E-2</v>
      </c>
      <c r="S3">
        <v>8.464560688142924E-3</v>
      </c>
      <c r="T3">
        <v>16.810817844870389</v>
      </c>
      <c r="U3">
        <v>1982</v>
      </c>
      <c r="V3" s="2">
        <v>3.3333333333333333E-2</v>
      </c>
      <c r="W3">
        <v>3.4060424632679997E-3</v>
      </c>
      <c r="X3">
        <v>6.7567995666462117</v>
      </c>
      <c r="Y3">
        <v>1982</v>
      </c>
      <c r="Z3" s="2">
        <v>3.3333333333333333E-2</v>
      </c>
      <c r="AA3">
        <v>9.4651729470344829E-3</v>
      </c>
      <c r="AB3">
        <v>18.771951450172701</v>
      </c>
    </row>
    <row r="4" spans="1:28" ht="16.5" thickBot="1" x14ac:dyDescent="0.3">
      <c r="B4">
        <v>0.14447728414987962</v>
      </c>
      <c r="C4" s="11">
        <v>0.99318181996671351</v>
      </c>
      <c r="D4">
        <v>291.3334101235173</v>
      </c>
      <c r="E4">
        <v>1985</v>
      </c>
      <c r="F4" s="2">
        <v>0.05</v>
      </c>
      <c r="G4">
        <v>0.9924588845097857</v>
      </c>
      <c r="H4">
        <v>0.14096609691808909</v>
      </c>
      <c r="I4">
        <v>1994</v>
      </c>
      <c r="J4" s="2">
        <v>0.14285714285714285</v>
      </c>
      <c r="K4">
        <v>0.98364100968400114</v>
      </c>
      <c r="L4">
        <v>0.14546376644774792</v>
      </c>
      <c r="M4">
        <v>1994</v>
      </c>
      <c r="N4" s="2">
        <v>0.14285714285714285</v>
      </c>
      <c r="O4">
        <v>0.99375770296796551</v>
      </c>
      <c r="P4">
        <v>0.15450551722652617</v>
      </c>
      <c r="Q4">
        <v>1994</v>
      </c>
      <c r="R4" s="2">
        <v>0.14285714285714285</v>
      </c>
      <c r="S4">
        <v>0.99318181996671351</v>
      </c>
      <c r="T4">
        <v>0.16413392139915423</v>
      </c>
      <c r="U4">
        <v>1985</v>
      </c>
      <c r="V4" s="2">
        <v>0.05</v>
      </c>
      <c r="W4">
        <v>0.9989785967521575</v>
      </c>
      <c r="X4">
        <v>5.8277177525416696E-2</v>
      </c>
      <c r="Y4">
        <v>1985</v>
      </c>
      <c r="Z4" s="2">
        <v>0.05</v>
      </c>
      <c r="AA4">
        <v>0.99089673249784738</v>
      </c>
      <c r="AB4">
        <v>0.14868156865542287</v>
      </c>
    </row>
    <row r="5" spans="1:28" ht="17.25" thickTop="1" thickBot="1" x14ac:dyDescent="0.3">
      <c r="B5">
        <v>0.15064146492870575</v>
      </c>
      <c r="C5" s="11">
        <v>0.9989785967521575</v>
      </c>
      <c r="D5">
        <v>1956.0905036522815</v>
      </c>
      <c r="E5">
        <v>1994</v>
      </c>
      <c r="F5" s="2">
        <v>0.14285714285714285</v>
      </c>
      <c r="G5">
        <v>394.819129529696</v>
      </c>
      <c r="H5">
        <v>3</v>
      </c>
      <c r="I5">
        <v>1996</v>
      </c>
      <c r="J5" s="2">
        <v>0.25</v>
      </c>
      <c r="K5" s="7">
        <v>120.25693403852871</v>
      </c>
      <c r="L5">
        <v>2</v>
      </c>
      <c r="M5">
        <v>1996</v>
      </c>
      <c r="N5" s="2">
        <v>0.25</v>
      </c>
      <c r="O5" s="7">
        <v>318.39487863783279</v>
      </c>
      <c r="P5">
        <v>2</v>
      </c>
      <c r="Q5">
        <v>1996</v>
      </c>
      <c r="R5" s="2">
        <v>0.25</v>
      </c>
      <c r="S5" s="7">
        <v>291.3334101235173</v>
      </c>
      <c r="T5">
        <v>2</v>
      </c>
      <c r="U5">
        <v>1996</v>
      </c>
      <c r="V5" s="2">
        <v>0.25</v>
      </c>
      <c r="W5" s="7">
        <v>1956.0905036522815</v>
      </c>
      <c r="X5">
        <v>2</v>
      </c>
      <c r="Y5">
        <v>1994</v>
      </c>
      <c r="Z5" s="2">
        <v>0.14285714285714285</v>
      </c>
      <c r="AA5" s="7">
        <v>217.70133246409145</v>
      </c>
      <c r="AB5">
        <v>2</v>
      </c>
    </row>
    <row r="6" spans="1:28" ht="16.5" thickTop="1" x14ac:dyDescent="0.25">
      <c r="B6">
        <v>0.13965583872176879</v>
      </c>
      <c r="C6" s="11">
        <v>0.99089673249784738</v>
      </c>
      <c r="D6">
        <v>217.70133246409145</v>
      </c>
      <c r="E6">
        <v>1996</v>
      </c>
      <c r="F6" s="2">
        <v>0.25</v>
      </c>
      <c r="G6">
        <v>7.8456248329411418</v>
      </c>
      <c r="H6">
        <v>5.9614321440960266E-2</v>
      </c>
      <c r="K6">
        <v>2.5446015309631012</v>
      </c>
      <c r="L6">
        <v>4.2319414698329907E-2</v>
      </c>
      <c r="O6">
        <v>7.6007081684076985</v>
      </c>
      <c r="P6">
        <v>4.7743909706872749E-2</v>
      </c>
      <c r="S6">
        <v>7.8485057988822371</v>
      </c>
      <c r="T6">
        <v>5.3879888307727476E-2</v>
      </c>
      <c r="W6">
        <v>6.6433321173299182</v>
      </c>
      <c r="X6">
        <v>6.7924588406578657E-3</v>
      </c>
      <c r="AA6">
        <v>4.8125511240806658</v>
      </c>
      <c r="AB6">
        <v>4.4212417715674454E-2</v>
      </c>
    </row>
    <row r="7" spans="1:28" x14ac:dyDescent="0.25">
      <c r="A7" t="s">
        <v>37</v>
      </c>
      <c r="B7" s="8">
        <f>AVERAGE(B2:B6)</f>
        <v>0.14315084226081071</v>
      </c>
      <c r="C7" s="8">
        <f>AVERAGE(C2:C6)</f>
        <v>0.99209117237373712</v>
      </c>
      <c r="D7" s="8">
        <f>AVERAGE(D2:D6)</f>
        <v>580.75541178325034</v>
      </c>
      <c r="E7" s="8">
        <f>AVERAGE(E2:E6)</f>
        <v>1985.8</v>
      </c>
      <c r="F7" s="8">
        <f>AVERAGE(F2:F6)</f>
        <v>9.6571428571428572E-2</v>
      </c>
      <c r="G7" t="s">
        <v>18</v>
      </c>
      <c r="H7">
        <f>TINV(0.0455,H5)</f>
        <v>3.3068299207201113</v>
      </c>
      <c r="K7" t="s">
        <v>18</v>
      </c>
      <c r="L7">
        <f>TINV(0.0455,L5)</f>
        <v>4.5265507600819905</v>
      </c>
      <c r="O7" t="s">
        <v>18</v>
      </c>
      <c r="P7">
        <f>TINV(0.0455,P5)</f>
        <v>4.5265507600819905</v>
      </c>
      <c r="S7" t="s">
        <v>18</v>
      </c>
      <c r="T7">
        <f>TINV(0.0455,T5)</f>
        <v>4.5265507600819905</v>
      </c>
      <c r="W7" t="s">
        <v>18</v>
      </c>
      <c r="X7">
        <f>TINV(0.0455,X5)</f>
        <v>4.5265507600819905</v>
      </c>
    </row>
    <row r="8" spans="1:28" x14ac:dyDescent="0.25">
      <c r="A8" t="s">
        <v>38</v>
      </c>
      <c r="B8" s="8">
        <f>STDEV(B2:B6)</f>
        <v>5.8220518707400642E-3</v>
      </c>
      <c r="C8" s="8">
        <f>STDEV(C2:C6)</f>
        <v>5.5730464528421344E-3</v>
      </c>
      <c r="D8" s="8">
        <f>STDEV(D2:D6)</f>
        <v>772.65967149822143</v>
      </c>
      <c r="E8" s="8">
        <f>STDEV(E2:E6)</f>
        <v>9.7056684468407433</v>
      </c>
      <c r="F8" s="8">
        <f>STDEV(F2:F6)</f>
        <v>9.9916858861791955E-2</v>
      </c>
      <c r="G8" t="s">
        <v>19</v>
      </c>
      <c r="H8">
        <f>H7*G3</f>
        <v>2.4014363855979604E-2</v>
      </c>
      <c r="K8" t="s">
        <v>19</v>
      </c>
      <c r="L8">
        <f>L7*K3</f>
        <v>5.5899217356562211E-2</v>
      </c>
      <c r="O8" t="s">
        <v>19</v>
      </c>
      <c r="P8">
        <f>P7*O3</f>
        <v>3.6924568785009403E-2</v>
      </c>
      <c r="S8" t="s">
        <v>19</v>
      </c>
      <c r="T8">
        <f>T7*S3</f>
        <v>3.8315263616673492E-2</v>
      </c>
      <c r="W8" t="s">
        <v>19</v>
      </c>
      <c r="X8">
        <f>X7*W3</f>
        <v>1.5417624100977299E-2</v>
      </c>
    </row>
    <row r="9" spans="1:28" x14ac:dyDescent="0.25">
      <c r="A9" t="s">
        <v>39</v>
      </c>
      <c r="B9" s="8">
        <f>MIN(B2:B6)</f>
        <v>0.13542330114654483</v>
      </c>
      <c r="C9" s="8">
        <f>MIN(C2:C6)</f>
        <v>0.98364100968400114</v>
      </c>
      <c r="D9" s="8">
        <f>MIN(D2:D6)</f>
        <v>120.25693403852871</v>
      </c>
      <c r="E9" s="8">
        <f>MIN(E2:E6)</f>
        <v>1972</v>
      </c>
      <c r="F9" s="8">
        <f>MIN(F2:F6)</f>
        <v>6.6666666666666671E-3</v>
      </c>
      <c r="G9" t="s">
        <v>20</v>
      </c>
      <c r="H9">
        <f>G2+H8</f>
        <v>1.1792419151768037</v>
      </c>
      <c r="K9" t="s">
        <v>20</v>
      </c>
      <c r="L9">
        <f>K2+L8</f>
        <v>1.2009205879966853</v>
      </c>
      <c r="O9" t="s">
        <v>20</v>
      </c>
      <c r="P9">
        <f>O2+P8</f>
        <v>1.1936074486388875</v>
      </c>
      <c r="S9" t="s">
        <v>20</v>
      </c>
      <c r="T9">
        <f>S2+T8</f>
        <v>1.1937507115838561</v>
      </c>
      <c r="W9" t="s">
        <v>20</v>
      </c>
      <c r="X9">
        <f>W2+X8</f>
        <v>1.1779973818342413</v>
      </c>
    </row>
    <row r="10" spans="1:28" x14ac:dyDescent="0.25">
      <c r="A10" t="s">
        <v>40</v>
      </c>
      <c r="B10" s="8">
        <f>MAX(B2:B6)</f>
        <v>0.15064146492870575</v>
      </c>
      <c r="C10" s="8">
        <f>MAX(C2:C6)</f>
        <v>0.9989785967521575</v>
      </c>
      <c r="D10" s="8">
        <f>MAX(D2:D6)</f>
        <v>1956.0905036522815</v>
      </c>
      <c r="E10" s="8">
        <f>MAX(E2:E6)</f>
        <v>1996</v>
      </c>
      <c r="F10" s="8">
        <f>MAX(F2:F6)</f>
        <v>0.25</v>
      </c>
      <c r="G10" t="s">
        <v>21</v>
      </c>
      <c r="H10">
        <f>G2-H8</f>
        <v>1.1312131874648446</v>
      </c>
      <c r="K10" t="s">
        <v>21</v>
      </c>
      <c r="L10">
        <f>K2-L8</f>
        <v>1.0891221532835609</v>
      </c>
      <c r="O10" t="s">
        <v>21</v>
      </c>
      <c r="P10">
        <f>O2-P8</f>
        <v>1.1197583110688685</v>
      </c>
      <c r="S10" t="s">
        <v>21</v>
      </c>
      <c r="T10">
        <f>S2-T8</f>
        <v>1.1171201843505092</v>
      </c>
      <c r="W10" t="s">
        <v>21</v>
      </c>
      <c r="X10">
        <f>W2-X8</f>
        <v>1.1471621336322866</v>
      </c>
    </row>
    <row r="11" spans="1:28" x14ac:dyDescent="0.25">
      <c r="A11" t="s">
        <v>41</v>
      </c>
      <c r="B11" s="8">
        <f>ABS(B10-B9)</f>
        <v>1.5218163782160926E-2</v>
      </c>
      <c r="C11" s="8">
        <f>ABS(C10-C9)</f>
        <v>1.5337587068156355E-2</v>
      </c>
      <c r="D11" s="8">
        <f>ABS(D10-D9)</f>
        <v>1835.8335696137528</v>
      </c>
      <c r="E11" s="8">
        <f>ABS(E10-E9)</f>
        <v>24</v>
      </c>
      <c r="F11" s="8">
        <f>ABS(F10-F9)</f>
        <v>0.24333333333333335</v>
      </c>
      <c r="G11" t="s">
        <v>22</v>
      </c>
      <c r="H11" s="12">
        <f>LN(G2)</f>
        <v>0.14429733869960532</v>
      </c>
      <c r="K11" t="s">
        <v>22</v>
      </c>
      <c r="L11" s="12">
        <f>LN(K2)</f>
        <v>0.13542330114654483</v>
      </c>
      <c r="O11" t="s">
        <v>22</v>
      </c>
      <c r="P11" s="12">
        <f>LN(O2)</f>
        <v>0.1455563223571546</v>
      </c>
      <c r="S11" t="s">
        <v>22</v>
      </c>
      <c r="T11" s="12">
        <f>LN(S2)</f>
        <v>0.14447728414987962</v>
      </c>
      <c r="W11" t="s">
        <v>22</v>
      </c>
      <c r="X11" s="12">
        <f>LN(W2)</f>
        <v>0.15064146492870575</v>
      </c>
    </row>
    <row r="12" spans="1:28" x14ac:dyDescent="0.25">
      <c r="A12" t="s">
        <v>42</v>
      </c>
      <c r="B12" s="8">
        <f>COUNT(B2:B6)</f>
        <v>5</v>
      </c>
      <c r="G12" t="s">
        <v>23</v>
      </c>
      <c r="H12" s="12">
        <f>LN(H9)</f>
        <v>0.16487178725608531</v>
      </c>
      <c r="K12" t="s">
        <v>23</v>
      </c>
      <c r="L12" s="12">
        <f>LN(L9)</f>
        <v>0.18308841934359713</v>
      </c>
      <c r="O12" t="s">
        <v>23</v>
      </c>
      <c r="P12" s="12">
        <f>LN(P9)</f>
        <v>0.17698019092952927</v>
      </c>
      <c r="S12" t="s">
        <v>23</v>
      </c>
      <c r="T12" s="12">
        <f>LN(T9)</f>
        <v>0.1771002089038137</v>
      </c>
      <c r="W12" t="s">
        <v>23</v>
      </c>
      <c r="X12" s="12">
        <f>LN(X9)</f>
        <v>0.16381586267534726</v>
      </c>
    </row>
    <row r="13" spans="1:28" x14ac:dyDescent="0.25">
      <c r="G13" t="s">
        <v>24</v>
      </c>
      <c r="H13" s="12">
        <f>LN(H10)</f>
        <v>0.12329067403497307</v>
      </c>
      <c r="K13" t="s">
        <v>24</v>
      </c>
      <c r="L13" s="12">
        <f>LN(L10)</f>
        <v>8.5372007801234467E-2</v>
      </c>
      <c r="O13" t="s">
        <v>24</v>
      </c>
      <c r="P13" s="12">
        <f>LN(P10)</f>
        <v>0.11311286833168473</v>
      </c>
      <c r="S13" t="s">
        <v>24</v>
      </c>
      <c r="T13" s="12">
        <f>LN(T10)</f>
        <v>0.11075410995753436</v>
      </c>
      <c r="W13" t="s">
        <v>24</v>
      </c>
      <c r="X13" s="12">
        <f>LN(X10)</f>
        <v>0.13729118267574769</v>
      </c>
    </row>
    <row r="14" spans="1:28" x14ac:dyDescent="0.25">
      <c r="G14" t="s">
        <v>25</v>
      </c>
      <c r="H14" s="12">
        <f>H12-H11</f>
        <v>2.0574448556479996E-2</v>
      </c>
      <c r="K14" t="s">
        <v>25</v>
      </c>
      <c r="L14" s="12">
        <f>L12-L11</f>
        <v>4.7665118197052297E-2</v>
      </c>
      <c r="O14" t="s">
        <v>25</v>
      </c>
      <c r="P14" s="12">
        <f>P12-P11</f>
        <v>3.1423868572374669E-2</v>
      </c>
      <c r="S14" t="s">
        <v>25</v>
      </c>
      <c r="T14" s="12">
        <f>T12-T11</f>
        <v>3.2622924753934079E-2</v>
      </c>
      <c r="W14" t="s">
        <v>25</v>
      </c>
      <c r="X14" s="12">
        <f>X12-X11</f>
        <v>1.3174397746641503E-2</v>
      </c>
    </row>
    <row r="15" spans="1:28" x14ac:dyDescent="0.25">
      <c r="G15" t="s">
        <v>26</v>
      </c>
      <c r="H15" s="12">
        <f>H11-H13</f>
        <v>2.1006664664632246E-2</v>
      </c>
      <c r="K15" t="s">
        <v>26</v>
      </c>
      <c r="L15" s="12">
        <f>L11-L13</f>
        <v>5.005129334531036E-2</v>
      </c>
      <c r="O15" t="s">
        <v>26</v>
      </c>
      <c r="P15" s="12">
        <f>P11-P13</f>
        <v>3.2443454025469873E-2</v>
      </c>
      <c r="S15" t="s">
        <v>26</v>
      </c>
      <c r="T15" s="12">
        <f>T11-T13</f>
        <v>3.3723174192345259E-2</v>
      </c>
      <c r="W15" t="s">
        <v>26</v>
      </c>
      <c r="X15" s="12">
        <f>X11-X13</f>
        <v>1.3350282252958062E-2</v>
      </c>
    </row>
    <row r="16" spans="1:28" x14ac:dyDescent="0.25">
      <c r="G16" t="s">
        <v>27</v>
      </c>
      <c r="H16" s="13">
        <f>AVERAGE(H14:H15)</f>
        <v>2.0790556610556121E-2</v>
      </c>
      <c r="K16" t="s">
        <v>27</v>
      </c>
      <c r="L16" s="13">
        <f>AVERAGE(L14:L15)</f>
        <v>4.8858205771181329E-2</v>
      </c>
      <c r="O16" t="s">
        <v>27</v>
      </c>
      <c r="P16" s="13">
        <f>AVERAGE(P14:P15)</f>
        <v>3.1933661298922271E-2</v>
      </c>
      <c r="S16" t="s">
        <v>27</v>
      </c>
      <c r="T16" s="13">
        <f>AVERAGE(T14:T15)</f>
        <v>3.3173049473139669E-2</v>
      </c>
      <c r="W16" t="s">
        <v>27</v>
      </c>
      <c r="X16" s="13">
        <f>AVERAGE(X14:X15)</f>
        <v>1.3262339999799783E-2</v>
      </c>
    </row>
    <row r="17" spans="7:24" x14ac:dyDescent="0.25">
      <c r="G17" t="s">
        <v>28</v>
      </c>
      <c r="H17">
        <f>TINV(0.3173,H5)</f>
        <v>1.1969125599716923</v>
      </c>
      <c r="K17" t="s">
        <v>28</v>
      </c>
      <c r="L17">
        <f>TINV(0.3173,L5)</f>
        <v>1.3213154624456929</v>
      </c>
      <c r="O17" t="s">
        <v>28</v>
      </c>
      <c r="P17">
        <f>TINV(0.3173,P5)</f>
        <v>1.3213154624456929</v>
      </c>
      <c r="S17" t="s">
        <v>28</v>
      </c>
      <c r="T17">
        <f>TINV(0.3173,T5)</f>
        <v>1.3213154624456929</v>
      </c>
      <c r="W17" t="s">
        <v>28</v>
      </c>
      <c r="X17">
        <f>TINV(0.3173,X5)</f>
        <v>1.3213154624456929</v>
      </c>
    </row>
    <row r="18" spans="7:24" x14ac:dyDescent="0.25">
      <c r="G18" t="s">
        <v>29</v>
      </c>
      <c r="H18">
        <f>H17*G3</f>
        <v>8.6920387222978179E-3</v>
      </c>
      <c r="K18" t="s">
        <v>29</v>
      </c>
      <c r="L18">
        <f>L17*K3</f>
        <v>1.631717043431552E-2</v>
      </c>
      <c r="O18" t="s">
        <v>29</v>
      </c>
      <c r="P18">
        <f>P17*O3</f>
        <v>1.0778406399421172E-2</v>
      </c>
      <c r="S18" t="s">
        <v>29</v>
      </c>
      <c r="T18">
        <f>T17*S3</f>
        <v>1.1184354920053199E-2</v>
      </c>
      <c r="W18" t="s">
        <v>29</v>
      </c>
      <c r="X18">
        <f>X17*W3</f>
        <v>4.5004565724626241E-3</v>
      </c>
    </row>
    <row r="19" spans="7:24" x14ac:dyDescent="0.25">
      <c r="G19" t="s">
        <v>30</v>
      </c>
      <c r="H19">
        <f>G2+H18</f>
        <v>1.1639195900431218</v>
      </c>
      <c r="K19" t="s">
        <v>30</v>
      </c>
      <c r="L19">
        <f>K2+L18</f>
        <v>1.1613385410744386</v>
      </c>
      <c r="O19" t="s">
        <v>30</v>
      </c>
      <c r="P19">
        <f>O2+P18</f>
        <v>1.1674612862532991</v>
      </c>
      <c r="S19" t="s">
        <v>30</v>
      </c>
      <c r="T19">
        <f>S2+T18</f>
        <v>1.1666198028872359</v>
      </c>
      <c r="W19" t="s">
        <v>30</v>
      </c>
      <c r="X19">
        <f>W2+X18</f>
        <v>1.1670802143057266</v>
      </c>
    </row>
    <row r="20" spans="7:24" x14ac:dyDescent="0.25">
      <c r="G20" t="s">
        <v>31</v>
      </c>
      <c r="H20">
        <f>G2-H18</f>
        <v>1.1465355125985264</v>
      </c>
      <c r="K20" t="s">
        <v>31</v>
      </c>
      <c r="L20">
        <f>K2-L18</f>
        <v>1.1287042002058076</v>
      </c>
      <c r="O20" t="s">
        <v>31</v>
      </c>
      <c r="P20">
        <f>O2-P18</f>
        <v>1.1459044734544568</v>
      </c>
      <c r="S20" t="s">
        <v>31</v>
      </c>
      <c r="T20">
        <f>S2-T18</f>
        <v>1.1442510930471295</v>
      </c>
      <c r="W20" t="s">
        <v>31</v>
      </c>
      <c r="X20">
        <f>W2-X18</f>
        <v>1.1580793011608013</v>
      </c>
    </row>
    <row r="21" spans="7:24" x14ac:dyDescent="0.25">
      <c r="G21" t="s">
        <v>22</v>
      </c>
      <c r="H21" s="12">
        <f>LN(G2)</f>
        <v>0.14429733869960532</v>
      </c>
      <c r="K21" t="s">
        <v>22</v>
      </c>
      <c r="L21" s="12">
        <f>LN(K2)</f>
        <v>0.13542330114654483</v>
      </c>
      <c r="O21" t="s">
        <v>22</v>
      </c>
      <c r="P21" s="12">
        <f>LN(O2)</f>
        <v>0.1455563223571546</v>
      </c>
      <c r="S21" t="s">
        <v>22</v>
      </c>
      <c r="T21" s="12">
        <f>LN(S2)</f>
        <v>0.14447728414987962</v>
      </c>
      <c r="W21" t="s">
        <v>22</v>
      </c>
      <c r="X21" s="12">
        <f>LN(W2)</f>
        <v>0.15064146492870575</v>
      </c>
    </row>
    <row r="22" spans="7:24" x14ac:dyDescent="0.25">
      <c r="G22" t="s">
        <v>32</v>
      </c>
      <c r="H22" s="12">
        <f>LN(H19)</f>
        <v>0.15179326620409583</v>
      </c>
      <c r="K22" t="s">
        <v>32</v>
      </c>
      <c r="L22" s="12">
        <f>LN(L19)</f>
        <v>0.14957325458973747</v>
      </c>
      <c r="O22" t="s">
        <v>32</v>
      </c>
      <c r="P22" s="12">
        <f>LN(P19)</f>
        <v>0.15483155048504399</v>
      </c>
      <c r="S22" t="s">
        <v>32</v>
      </c>
      <c r="T22" s="12">
        <f>LN(T19)</f>
        <v>0.15411051006666646</v>
      </c>
      <c r="W22" t="s">
        <v>32</v>
      </c>
      <c r="X22" s="12">
        <f>LN(X19)</f>
        <v>0.15450508642272956</v>
      </c>
    </row>
    <row r="23" spans="7:24" x14ac:dyDescent="0.25">
      <c r="G23" t="s">
        <v>33</v>
      </c>
      <c r="H23" s="12">
        <f>LN(H20)</f>
        <v>0.13674479762767561</v>
      </c>
      <c r="K23" t="s">
        <v>33</v>
      </c>
      <c r="L23" s="12">
        <f>LN(L20)</f>
        <v>0.1210702492499252</v>
      </c>
      <c r="O23" t="s">
        <v>33</v>
      </c>
      <c r="P23" s="12">
        <f>LN(P20)</f>
        <v>0.13619425832121834</v>
      </c>
      <c r="S23" t="s">
        <v>33</v>
      </c>
      <c r="T23" s="12">
        <f>LN(T20)</f>
        <v>0.13475035580318304</v>
      </c>
      <c r="W23" t="s">
        <v>33</v>
      </c>
      <c r="X23" s="12">
        <f>LN(X20)</f>
        <v>0.14676285794666555</v>
      </c>
    </row>
    <row r="24" spans="7:24" x14ac:dyDescent="0.25">
      <c r="G24" t="s">
        <v>34</v>
      </c>
      <c r="H24" s="12">
        <f>H22-H21</f>
        <v>7.4959275044905183E-3</v>
      </c>
      <c r="K24" t="s">
        <v>34</v>
      </c>
      <c r="L24" s="12">
        <f>L22-L21</f>
        <v>1.4149953443192642E-2</v>
      </c>
      <c r="O24" t="s">
        <v>34</v>
      </c>
      <c r="P24" s="12">
        <f>P22-P21</f>
        <v>9.27522812788939E-3</v>
      </c>
      <c r="S24" t="s">
        <v>34</v>
      </c>
      <c r="T24" s="12">
        <f>T22-T21</f>
        <v>9.6332259167868362E-3</v>
      </c>
      <c r="W24" t="s">
        <v>34</v>
      </c>
      <c r="X24" s="12">
        <f>X22-X21</f>
        <v>3.8636214940238056E-3</v>
      </c>
    </row>
    <row r="25" spans="7:24" x14ac:dyDescent="0.25">
      <c r="G25" t="s">
        <v>35</v>
      </c>
      <c r="H25" s="12">
        <f>H21-H23</f>
        <v>7.5525410719297081E-3</v>
      </c>
      <c r="K25" t="s">
        <v>35</v>
      </c>
      <c r="L25" s="12">
        <f>L21-L23</f>
        <v>1.4353051896619631E-2</v>
      </c>
      <c r="O25" t="s">
        <v>35</v>
      </c>
      <c r="P25" s="12">
        <f>P21-P23</f>
        <v>9.3620640359362572E-3</v>
      </c>
      <c r="S25" t="s">
        <v>35</v>
      </c>
      <c r="T25" s="12">
        <f>T21-T23</f>
        <v>9.7269283466965839E-3</v>
      </c>
      <c r="W25" t="s">
        <v>35</v>
      </c>
      <c r="X25" s="12">
        <f>X21-X23</f>
        <v>3.8786069820402058E-3</v>
      </c>
    </row>
    <row r="26" spans="7:24" x14ac:dyDescent="0.25">
      <c r="G26" t="s">
        <v>36</v>
      </c>
      <c r="H26" s="13">
        <f>AVERAGE(H24:H25)</f>
        <v>7.5242342882101132E-3</v>
      </c>
      <c r="K26" t="s">
        <v>36</v>
      </c>
      <c r="L26" s="13">
        <f>AVERAGE(L24:L25)</f>
        <v>1.4251502669906137E-2</v>
      </c>
      <c r="O26" t="s">
        <v>36</v>
      </c>
      <c r="P26" s="13">
        <f>AVERAGE(P24:P25)</f>
        <v>9.3186460819128236E-3</v>
      </c>
      <c r="S26" t="s">
        <v>36</v>
      </c>
      <c r="T26" s="13">
        <f>AVERAGE(T24:T25)</f>
        <v>9.68007713174171E-3</v>
      </c>
      <c r="W26" t="s">
        <v>36</v>
      </c>
      <c r="X26" s="13">
        <f>AVERAGE(X24:X25)</f>
        <v>3.8711142380320057E-3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
  <sheetViews>
    <sheetView workbookViewId="0">
      <selection activeCell="F1" sqref="F1"/>
    </sheetView>
  </sheetViews>
  <sheetFormatPr defaultColWidth="11" defaultRowHeight="15.75" x14ac:dyDescent="0.25"/>
  <sheetData>
    <row r="1" spans="1:44" ht="17.25" thickTop="1" thickBot="1" x14ac:dyDescent="0.3">
      <c r="B1" s="8" t="s">
        <v>15</v>
      </c>
      <c r="C1" s="8" t="s">
        <v>16</v>
      </c>
      <c r="D1" s="8" t="s">
        <v>17</v>
      </c>
      <c r="E1" s="8" t="s">
        <v>1</v>
      </c>
      <c r="F1" s="8" t="s">
        <v>4</v>
      </c>
      <c r="G1" s="6">
        <f>LN(G2)</f>
        <v>0.14693562524405313</v>
      </c>
      <c r="H1" s="7">
        <f>G4</f>
        <v>0.99638016794335049</v>
      </c>
      <c r="I1" t="s">
        <v>1</v>
      </c>
      <c r="J1" t="s">
        <v>4</v>
      </c>
      <c r="K1" s="9">
        <f>LN(K2)</f>
        <v>0.14845198908801521</v>
      </c>
      <c r="L1" s="10">
        <f>K4</f>
        <v>0.99630534546795746</v>
      </c>
      <c r="M1" t="s">
        <v>1</v>
      </c>
      <c r="N1" t="s">
        <v>4</v>
      </c>
      <c r="O1" s="9">
        <f>LN(O2)</f>
        <v>0.14730330532508745</v>
      </c>
      <c r="P1" s="10">
        <f>O4</f>
        <v>0.99592111904870595</v>
      </c>
      <c r="Q1" t="s">
        <v>1</v>
      </c>
      <c r="R1" t="s">
        <v>4</v>
      </c>
      <c r="S1" s="9">
        <f>LN(S2)</f>
        <v>0.14566782349045843</v>
      </c>
      <c r="T1" s="10">
        <f>S4</f>
        <v>0.9968076074898099</v>
      </c>
      <c r="U1" t="s">
        <v>1</v>
      </c>
      <c r="V1" t="s">
        <v>4</v>
      </c>
      <c r="W1" s="9">
        <f>LN(W2)</f>
        <v>0.14627630495490193</v>
      </c>
      <c r="X1" s="10">
        <f>W4</f>
        <v>0.99648370976631939</v>
      </c>
      <c r="Y1" t="s">
        <v>1</v>
      </c>
      <c r="Z1" t="s">
        <v>4</v>
      </c>
      <c r="AA1" s="9">
        <f>LN(AA2)</f>
        <v>0.1468557894070128</v>
      </c>
      <c r="AB1" s="10">
        <f>AA4</f>
        <v>0.99630757549959137</v>
      </c>
      <c r="AC1" t="s">
        <v>1</v>
      </c>
      <c r="AD1" t="s">
        <v>4</v>
      </c>
      <c r="AE1" s="9">
        <f>LN(AE2)</f>
        <v>0.14637994593846704</v>
      </c>
      <c r="AF1" s="10">
        <f>AE4</f>
        <v>0.99691558740000585</v>
      </c>
      <c r="AG1" t="s">
        <v>1</v>
      </c>
      <c r="AH1" t="s">
        <v>4</v>
      </c>
      <c r="AI1" s="9">
        <f>LN(AI2)</f>
        <v>0.14627987215224234</v>
      </c>
      <c r="AJ1" s="10">
        <f>AI4</f>
        <v>0.99648004682173741</v>
      </c>
      <c r="AK1" t="s">
        <v>1</v>
      </c>
      <c r="AL1" t="s">
        <v>4</v>
      </c>
      <c r="AM1" s="9">
        <f>LN(AM2)</f>
        <v>0.15069736447911414</v>
      </c>
      <c r="AN1" s="10">
        <f>AM4</f>
        <v>0.99779020783386629</v>
      </c>
      <c r="AO1" t="s">
        <v>1</v>
      </c>
      <c r="AP1" t="s">
        <v>4</v>
      </c>
      <c r="AQ1" s="9">
        <f>LN(AQ2)</f>
        <v>0.14494442797059742</v>
      </c>
      <c r="AR1" s="10">
        <f>AQ4</f>
        <v>0.9951204118969692</v>
      </c>
    </row>
    <row r="2" spans="1:44" ht="16.5" thickTop="1" x14ac:dyDescent="0.25">
      <c r="B2">
        <v>0.14845198908801521</v>
      </c>
      <c r="C2" s="11">
        <v>0.99630534546795746</v>
      </c>
      <c r="D2">
        <v>1617.9678021217082</v>
      </c>
      <c r="E2">
        <v>1963</v>
      </c>
      <c r="F2" s="2">
        <v>2E-3</v>
      </c>
      <c r="G2">
        <f t="array" ref="G2:H6">LOGEST(F2:F10,E2:E10,TRUE, TRUE)</f>
        <v>1.1582793966763063</v>
      </c>
      <c r="H2">
        <v>9.8098434326591185E-129</v>
      </c>
      <c r="I2">
        <v>1965</v>
      </c>
      <c r="J2" s="2">
        <v>2.5000000000000001E-3</v>
      </c>
      <c r="K2">
        <f t="array" ref="K2:L6">LOGEST(J2:J9,I2:I9,TRUE, TRUE)</f>
        <v>1.1600371019982321</v>
      </c>
      <c r="L2">
        <v>4.8204157110452293E-130</v>
      </c>
      <c r="M2">
        <v>1963</v>
      </c>
      <c r="N2" s="2">
        <v>2E-3</v>
      </c>
      <c r="O2">
        <f t="array" ref="O2:P6">LOGEST(N2:N9,M2:M9,TRUE, TRUE)</f>
        <v>1.1587053512414425</v>
      </c>
      <c r="P2">
        <v>4.7216860829084174E-129</v>
      </c>
      <c r="Q2">
        <v>1963</v>
      </c>
      <c r="R2" s="2">
        <v>2E-3</v>
      </c>
      <c r="S2">
        <f t="array" ref="S2:T6">LOGEST(R2:R9,Q2:Q9,TRUE, TRUE)</f>
        <v>1.1568118584963536</v>
      </c>
      <c r="T2">
        <v>1.2244871611532067E-127</v>
      </c>
      <c r="U2">
        <v>1963</v>
      </c>
      <c r="V2" s="2">
        <v>2E-3</v>
      </c>
      <c r="W2">
        <f t="array" ref="W2:X6">LOGEST(V2:V9,U2:U9,TRUE, TRUE)</f>
        <v>1.1575159712681575</v>
      </c>
      <c r="X2">
        <v>3.6542424036152036E-128</v>
      </c>
      <c r="Y2">
        <v>1963</v>
      </c>
      <c r="Z2" s="2">
        <v>2E-3</v>
      </c>
      <c r="AA2">
        <f t="array" ref="AA2:AB6">LOGEST(Z2:Z9,Y2:Y9,TRUE, TRUE)</f>
        <v>1.1581869281623458</v>
      </c>
      <c r="AB2">
        <v>1.1512937002050872E-128</v>
      </c>
      <c r="AC2">
        <v>1963</v>
      </c>
      <c r="AD2" s="2">
        <v>2E-3</v>
      </c>
      <c r="AE2">
        <f t="array" ref="AE2:AF6">LOGEST(AD2:AD9,AC2:AC9,TRUE, TRUE)</f>
        <v>1.1576359435788288</v>
      </c>
      <c r="AF2">
        <v>2.897132340446139E-128</v>
      </c>
      <c r="AG2">
        <v>1963</v>
      </c>
      <c r="AH2" s="2">
        <v>2E-3</v>
      </c>
      <c r="AI2">
        <f t="array" ref="AI2:AJ6">LOGEST(AH2:AH9,AG2:AG9,TRUE, TRUE)</f>
        <v>1.1575201003634163</v>
      </c>
      <c r="AJ2">
        <v>3.5454905997185393E-128</v>
      </c>
      <c r="AK2">
        <v>1963</v>
      </c>
      <c r="AL2" s="2">
        <v>2E-3</v>
      </c>
      <c r="AM2">
        <f t="array" ref="AM2:AN6">LOGEST(AL2:AL9,AK2:AK9,TRUE, TRUE)</f>
        <v>1.1626447472354602</v>
      </c>
      <c r="AN2">
        <v>5.9617189026732281E-132</v>
      </c>
      <c r="AO2">
        <v>1963</v>
      </c>
      <c r="AP2" s="2">
        <v>2E-3</v>
      </c>
      <c r="AQ2">
        <f t="array" ref="AQ2:AR6">LOGEST(AP2:AP9,AO2:AO9,TRUE, TRUE)</f>
        <v>1.155975328588069</v>
      </c>
      <c r="AR2">
        <v>4.9532701844361454E-127</v>
      </c>
    </row>
    <row r="3" spans="1:44" x14ac:dyDescent="0.25">
      <c r="B3">
        <v>0.14730330532508745</v>
      </c>
      <c r="C3" s="11">
        <v>0.99592111904870595</v>
      </c>
      <c r="D3">
        <v>1464.9916939586972</v>
      </c>
      <c r="E3">
        <v>1965</v>
      </c>
      <c r="F3" s="2">
        <v>2.5000000000000001E-3</v>
      </c>
      <c r="G3">
        <v>3.3474165488257372E-3</v>
      </c>
      <c r="H3">
        <v>6.6179617910669952</v>
      </c>
      <c r="I3">
        <v>1967</v>
      </c>
      <c r="J3" s="2">
        <v>2.8571428571428571E-3</v>
      </c>
      <c r="K3">
        <v>3.690634894395581E-3</v>
      </c>
      <c r="L3">
        <v>7.3029659042887927</v>
      </c>
      <c r="M3">
        <v>1967</v>
      </c>
      <c r="N3" s="2">
        <v>2.8571428571428571E-3</v>
      </c>
      <c r="O3">
        <v>3.8485303060692552E-3</v>
      </c>
      <c r="P3">
        <v>7.6144516696475115</v>
      </c>
      <c r="Q3">
        <v>1965</v>
      </c>
      <c r="R3" s="2">
        <v>2.5000000000000001E-3</v>
      </c>
      <c r="S3">
        <v>3.3654293332418248E-3</v>
      </c>
      <c r="T3">
        <v>6.6577834370005498</v>
      </c>
      <c r="U3">
        <v>1965</v>
      </c>
      <c r="V3" s="2">
        <v>2.5000000000000001E-3</v>
      </c>
      <c r="W3">
        <v>3.5473628338173295E-3</v>
      </c>
      <c r="X3">
        <v>7.0168177413264798</v>
      </c>
      <c r="Y3">
        <v>1965</v>
      </c>
      <c r="Z3" s="2">
        <v>2.5000000000000001E-3</v>
      </c>
      <c r="AA3">
        <v>3.6498460189386462E-3</v>
      </c>
      <c r="AB3">
        <v>7.2181697490685668</v>
      </c>
      <c r="AC3">
        <v>1965</v>
      </c>
      <c r="AD3" s="2">
        <v>2.5000000000000001E-3</v>
      </c>
      <c r="AE3">
        <v>3.3240151786605105E-3</v>
      </c>
      <c r="AF3">
        <v>6.5696308295846517</v>
      </c>
      <c r="AG3">
        <v>1965</v>
      </c>
      <c r="AH3" s="2">
        <v>2.5000000000000001E-3</v>
      </c>
      <c r="AI3">
        <v>3.549303086391667E-3</v>
      </c>
      <c r="AJ3">
        <v>7.0135571638243963</v>
      </c>
      <c r="AK3">
        <v>1965</v>
      </c>
      <c r="AL3" s="2">
        <v>2.5000000000000001E-3</v>
      </c>
      <c r="AM3">
        <v>2.8952503843816179E-3</v>
      </c>
      <c r="AN3">
        <v>5.7178439956204699</v>
      </c>
      <c r="AO3">
        <v>1965</v>
      </c>
      <c r="AP3" s="2">
        <v>2.5000000000000001E-3</v>
      </c>
      <c r="AQ3">
        <v>4.1436175521288475E-3</v>
      </c>
      <c r="AR3">
        <v>8.1822038447561134</v>
      </c>
    </row>
    <row r="4" spans="1:44" ht="16.5" thickBot="1" x14ac:dyDescent="0.3">
      <c r="B4">
        <v>0.14566782349045843</v>
      </c>
      <c r="C4" s="11">
        <v>0.9968076074898099</v>
      </c>
      <c r="D4">
        <v>1873.4681358410744</v>
      </c>
      <c r="E4">
        <v>1967</v>
      </c>
      <c r="F4" s="2">
        <v>2.8571428571428571E-3</v>
      </c>
      <c r="G4">
        <v>0.99638016794335049</v>
      </c>
      <c r="H4">
        <v>0.11919811447801873</v>
      </c>
      <c r="I4">
        <v>1969</v>
      </c>
      <c r="J4" s="2">
        <v>4.0000000000000001E-3</v>
      </c>
      <c r="K4">
        <v>0.99630534546795746</v>
      </c>
      <c r="L4">
        <v>0.11944778463875949</v>
      </c>
      <c r="M4">
        <v>1969</v>
      </c>
      <c r="N4" s="2">
        <v>4.0000000000000001E-3</v>
      </c>
      <c r="O4">
        <v>0.99592111904870595</v>
      </c>
      <c r="P4">
        <v>0.12798894945075248</v>
      </c>
      <c r="Q4">
        <v>1969</v>
      </c>
      <c r="R4" s="2">
        <v>4.0000000000000001E-3</v>
      </c>
      <c r="S4">
        <v>0.9968076074898099</v>
      </c>
      <c r="T4">
        <v>0.11439984884992171</v>
      </c>
      <c r="U4">
        <v>1967</v>
      </c>
      <c r="V4" s="2">
        <v>2.8571428571428571E-3</v>
      </c>
      <c r="W4">
        <v>0.99648370976631939</v>
      </c>
      <c r="X4">
        <v>0.12267927517473855</v>
      </c>
      <c r="Y4">
        <v>1967</v>
      </c>
      <c r="Z4" s="2">
        <v>2.8571428571428571E-3</v>
      </c>
      <c r="AA4">
        <v>0.99630757549959137</v>
      </c>
      <c r="AB4">
        <v>0.12851786265277676</v>
      </c>
      <c r="AC4">
        <v>1967</v>
      </c>
      <c r="AD4" s="2">
        <v>2.8571428571428571E-3</v>
      </c>
      <c r="AE4">
        <v>0.99691558740000585</v>
      </c>
      <c r="AF4">
        <v>0.11704475311291697</v>
      </c>
      <c r="AG4">
        <v>1967</v>
      </c>
      <c r="AH4" s="2">
        <v>2.8571428571428571E-3</v>
      </c>
      <c r="AI4">
        <v>0.99648004682173741</v>
      </c>
      <c r="AJ4">
        <v>0.12274637538146296</v>
      </c>
      <c r="AK4">
        <v>1967</v>
      </c>
      <c r="AL4" s="2">
        <v>2.8571428571428571E-3</v>
      </c>
      <c r="AM4">
        <v>0.99779020783386629</v>
      </c>
      <c r="AN4">
        <v>8.8902339204221428E-2</v>
      </c>
      <c r="AO4">
        <v>1967</v>
      </c>
      <c r="AP4" s="2">
        <v>2.8571428571428571E-3</v>
      </c>
      <c r="AQ4">
        <v>0.9951204118969692</v>
      </c>
      <c r="AR4">
        <v>0.12164711281728459</v>
      </c>
    </row>
    <row r="5" spans="1:44" ht="17.25" thickTop="1" thickBot="1" x14ac:dyDescent="0.3">
      <c r="B5">
        <v>0.14627630495490193</v>
      </c>
      <c r="C5" s="11">
        <v>0.99648370976631939</v>
      </c>
      <c r="D5">
        <v>1700.3437888400704</v>
      </c>
      <c r="E5">
        <v>1969</v>
      </c>
      <c r="F5" s="2">
        <v>4.0000000000000001E-3</v>
      </c>
      <c r="G5">
        <v>1926.7913722105684</v>
      </c>
      <c r="H5">
        <v>7</v>
      </c>
      <c r="I5">
        <v>1972</v>
      </c>
      <c r="J5" s="2">
        <v>6.6666666666666671E-3</v>
      </c>
      <c r="K5" s="7">
        <v>1617.9678021217082</v>
      </c>
      <c r="L5">
        <v>6</v>
      </c>
      <c r="M5">
        <v>1972</v>
      </c>
      <c r="N5" s="2">
        <v>6.6666666666666671E-3</v>
      </c>
      <c r="O5" s="7">
        <v>1464.9916939586972</v>
      </c>
      <c r="P5">
        <v>6</v>
      </c>
      <c r="Q5">
        <v>1972</v>
      </c>
      <c r="R5" s="2">
        <v>6.6666666666666671E-3</v>
      </c>
      <c r="S5" s="7">
        <v>1873.4681358410744</v>
      </c>
      <c r="T5">
        <v>6</v>
      </c>
      <c r="U5">
        <v>1972</v>
      </c>
      <c r="V5" s="2">
        <v>6.6666666666666671E-3</v>
      </c>
      <c r="W5" s="7">
        <v>1700.3437888400704</v>
      </c>
      <c r="X5">
        <v>6</v>
      </c>
      <c r="Y5">
        <v>1969</v>
      </c>
      <c r="Z5" s="2">
        <v>4.0000000000000001E-3</v>
      </c>
      <c r="AA5" s="7">
        <v>1618.9485938943558</v>
      </c>
      <c r="AB5">
        <v>6</v>
      </c>
      <c r="AC5">
        <v>1969</v>
      </c>
      <c r="AD5" s="2">
        <v>4.0000000000000001E-3</v>
      </c>
      <c r="AE5" s="7">
        <v>1939.2650400959169</v>
      </c>
      <c r="AF5">
        <v>6</v>
      </c>
      <c r="AG5">
        <v>1969</v>
      </c>
      <c r="AH5" s="2">
        <v>4.0000000000000001E-3</v>
      </c>
      <c r="AI5" s="7">
        <v>1698.5681280799447</v>
      </c>
      <c r="AJ5">
        <v>6</v>
      </c>
      <c r="AK5">
        <v>1969</v>
      </c>
      <c r="AL5" s="2">
        <v>4.0000000000000001E-3</v>
      </c>
      <c r="AM5" s="7">
        <v>2709.1874696422215</v>
      </c>
      <c r="AN5">
        <v>6</v>
      </c>
      <c r="AO5">
        <v>1969</v>
      </c>
      <c r="AP5" s="2">
        <v>4.0000000000000001E-3</v>
      </c>
      <c r="AQ5" s="7">
        <v>1223.6119822640985</v>
      </c>
      <c r="AR5">
        <v>6</v>
      </c>
    </row>
    <row r="6" spans="1:44" ht="16.5" thickTop="1" x14ac:dyDescent="0.25">
      <c r="B6">
        <v>0.1468557894070128</v>
      </c>
      <c r="C6" s="11">
        <v>0.99630757549959137</v>
      </c>
      <c r="D6">
        <v>1618.9485938943558</v>
      </c>
      <c r="E6">
        <v>1972</v>
      </c>
      <c r="F6" s="2">
        <v>6.6666666666666671E-3</v>
      </c>
      <c r="G6">
        <v>27.376218860711514</v>
      </c>
      <c r="H6">
        <v>9.9457333465804015E-2</v>
      </c>
      <c r="I6">
        <v>1982</v>
      </c>
      <c r="J6" s="2">
        <v>3.3333333333333333E-2</v>
      </c>
      <c r="K6">
        <v>23.084797734737123</v>
      </c>
      <c r="L6">
        <v>8.5606639530644818E-2</v>
      </c>
      <c r="M6">
        <v>1982</v>
      </c>
      <c r="N6" s="2">
        <v>3.3333333333333333E-2</v>
      </c>
      <c r="O6">
        <v>23.998279718223735</v>
      </c>
      <c r="P6">
        <v>9.8287027089043646E-2</v>
      </c>
      <c r="Q6">
        <v>1982</v>
      </c>
      <c r="R6" s="2">
        <v>3.3333333333333333E-2</v>
      </c>
      <c r="S6">
        <v>24.518687151916932</v>
      </c>
      <c r="T6">
        <v>7.8523952501309613E-2</v>
      </c>
      <c r="U6">
        <v>1982</v>
      </c>
      <c r="V6" s="2">
        <v>3.3333333333333333E-2</v>
      </c>
      <c r="W6">
        <v>25.590521839946291</v>
      </c>
      <c r="X6">
        <v>9.0301227344395343E-2</v>
      </c>
      <c r="Y6">
        <v>1982</v>
      </c>
      <c r="Z6" s="2">
        <v>3.3333333333333333E-2</v>
      </c>
      <c r="AA6">
        <v>26.739916546262279</v>
      </c>
      <c r="AB6">
        <v>9.9101046125027931E-2</v>
      </c>
      <c r="AC6">
        <v>1972</v>
      </c>
      <c r="AD6" s="2">
        <v>6.6666666666666671E-3</v>
      </c>
      <c r="AE6">
        <v>26.566911444384552</v>
      </c>
      <c r="AF6">
        <v>8.219684538758211E-2</v>
      </c>
      <c r="AG6">
        <v>1972</v>
      </c>
      <c r="AH6" s="2">
        <v>6.6666666666666671E-3</v>
      </c>
      <c r="AI6">
        <v>25.591769992264112</v>
      </c>
      <c r="AJ6">
        <v>9.0400036015722093E-2</v>
      </c>
      <c r="AK6">
        <v>1972</v>
      </c>
      <c r="AL6" s="2">
        <v>6.6666666666666671E-3</v>
      </c>
      <c r="AM6">
        <v>21.412404296319167</v>
      </c>
      <c r="AN6">
        <v>4.7421755495894675E-2</v>
      </c>
      <c r="AO6">
        <v>1972</v>
      </c>
      <c r="AP6" s="2">
        <v>6.6666666666666671E-3</v>
      </c>
      <c r="AQ6">
        <v>18.107034655261888</v>
      </c>
      <c r="AR6">
        <v>8.8788120340686991E-2</v>
      </c>
    </row>
    <row r="7" spans="1:44" x14ac:dyDescent="0.25">
      <c r="B7">
        <v>0.14637994593846704</v>
      </c>
      <c r="C7" s="11">
        <v>0.99691558740000585</v>
      </c>
      <c r="D7">
        <v>1939.2650400959169</v>
      </c>
      <c r="E7">
        <v>1982</v>
      </c>
      <c r="F7" s="2">
        <v>3.3333333333333333E-2</v>
      </c>
      <c r="G7" t="s">
        <v>18</v>
      </c>
      <c r="H7">
        <f>TINV(0.0455,H5)</f>
        <v>2.428809082234241</v>
      </c>
      <c r="I7">
        <v>1985</v>
      </c>
      <c r="J7" s="2">
        <v>0.05</v>
      </c>
      <c r="K7" t="s">
        <v>18</v>
      </c>
      <c r="L7">
        <f>TINV(0.0455,L5)</f>
        <v>2.5165283481216276</v>
      </c>
      <c r="M7">
        <v>1985</v>
      </c>
      <c r="N7" s="2">
        <v>0.05</v>
      </c>
      <c r="O7" t="s">
        <v>18</v>
      </c>
      <c r="P7">
        <f>TINV(0.0455,P5)</f>
        <v>2.5165283481216276</v>
      </c>
      <c r="Q7">
        <v>1985</v>
      </c>
      <c r="R7" s="2">
        <v>0.05</v>
      </c>
      <c r="S7" t="s">
        <v>18</v>
      </c>
      <c r="T7">
        <f>TINV(0.0455,T5)</f>
        <v>2.5165283481216276</v>
      </c>
      <c r="U7">
        <v>1985</v>
      </c>
      <c r="V7" s="2">
        <v>0.05</v>
      </c>
      <c r="W7" t="s">
        <v>18</v>
      </c>
      <c r="X7">
        <f>TINV(0.0455,X5)</f>
        <v>2.5165283481216276</v>
      </c>
      <c r="Y7">
        <v>1985</v>
      </c>
      <c r="Z7" s="2">
        <v>0.05</v>
      </c>
      <c r="AA7" t="s">
        <v>18</v>
      </c>
      <c r="AB7">
        <f>TINV(0.0455,AB5)</f>
        <v>2.5165283481216276</v>
      </c>
      <c r="AC7">
        <v>1985</v>
      </c>
      <c r="AD7" s="2">
        <v>0.05</v>
      </c>
      <c r="AE7" t="s">
        <v>18</v>
      </c>
      <c r="AF7">
        <f>TINV(0.0455,AF5)</f>
        <v>2.5165283481216276</v>
      </c>
      <c r="AG7">
        <v>1982</v>
      </c>
      <c r="AH7" s="2">
        <v>3.3333333333333333E-2</v>
      </c>
      <c r="AI7" t="s">
        <v>18</v>
      </c>
      <c r="AJ7">
        <f>TINV(0.0455,AJ5)</f>
        <v>2.5165283481216276</v>
      </c>
      <c r="AK7">
        <v>1982</v>
      </c>
      <c r="AL7" s="2">
        <v>3.3333333333333333E-2</v>
      </c>
      <c r="AM7" t="s">
        <v>18</v>
      </c>
      <c r="AN7">
        <f>TINV(0.0455,AN5)</f>
        <v>2.5165283481216276</v>
      </c>
      <c r="AO7">
        <v>1982</v>
      </c>
      <c r="AP7" s="2">
        <v>3.3333333333333333E-2</v>
      </c>
    </row>
    <row r="8" spans="1:44" x14ac:dyDescent="0.25">
      <c r="B8">
        <v>0.14627987215224234</v>
      </c>
      <c r="C8" s="11">
        <v>0.99648004682173741</v>
      </c>
      <c r="D8">
        <v>1698.5681280799447</v>
      </c>
      <c r="E8">
        <v>1985</v>
      </c>
      <c r="F8" s="2">
        <v>0.05</v>
      </c>
      <c r="G8" t="s">
        <v>19</v>
      </c>
      <c r="H8">
        <f>H7*G3</f>
        <v>8.1302357158091493E-3</v>
      </c>
      <c r="I8">
        <v>1994</v>
      </c>
      <c r="J8" s="2">
        <v>0.14285714285714285</v>
      </c>
      <c r="K8" t="s">
        <v>19</v>
      </c>
      <c r="L8">
        <f>L7*K3</f>
        <v>9.2875873343133495E-3</v>
      </c>
      <c r="M8">
        <v>1994</v>
      </c>
      <c r="N8" s="2">
        <v>0.14285714285714285</v>
      </c>
      <c r="O8" t="s">
        <v>19</v>
      </c>
      <c r="P8">
        <f>P7*O3</f>
        <v>9.684935613828485E-3</v>
      </c>
      <c r="Q8">
        <v>1994</v>
      </c>
      <c r="R8" s="2">
        <v>0.14285714285714285</v>
      </c>
      <c r="S8" t="s">
        <v>19</v>
      </c>
      <c r="T8">
        <f>T7*S3</f>
        <v>8.4691983207031193E-3</v>
      </c>
      <c r="U8">
        <v>1994</v>
      </c>
      <c r="V8" s="2">
        <v>0.14285714285714285</v>
      </c>
      <c r="W8" t="s">
        <v>19</v>
      </c>
      <c r="X8">
        <f>X7*W3</f>
        <v>8.92703913237438E-3</v>
      </c>
      <c r="Y8">
        <v>1994</v>
      </c>
      <c r="Z8" s="2">
        <v>0.14285714285714285</v>
      </c>
      <c r="AA8" t="s">
        <v>19</v>
      </c>
      <c r="AB8">
        <f>AB7*AA3</f>
        <v>9.1849409729379706E-3</v>
      </c>
      <c r="AC8">
        <v>1994</v>
      </c>
      <c r="AD8" s="2">
        <v>0.14285714285714285</v>
      </c>
      <c r="AE8" t="s">
        <v>19</v>
      </c>
      <c r="AF8">
        <f>AF7*AE3</f>
        <v>8.3649784266857513E-3</v>
      </c>
      <c r="AG8">
        <v>1994</v>
      </c>
      <c r="AH8" s="2">
        <v>0.14285714285714285</v>
      </c>
      <c r="AI8" t="s">
        <v>19</v>
      </c>
      <c r="AJ8">
        <f>AJ7*AI3</f>
        <v>8.9319218329802167E-3</v>
      </c>
      <c r="AK8">
        <v>1985</v>
      </c>
      <c r="AL8" s="2">
        <v>0.05</v>
      </c>
      <c r="AM8" t="s">
        <v>19</v>
      </c>
      <c r="AN8">
        <f>AN7*AM3</f>
        <v>7.2859796672063801E-3</v>
      </c>
      <c r="AO8">
        <v>1985</v>
      </c>
      <c r="AP8" s="2">
        <v>0.05</v>
      </c>
    </row>
    <row r="9" spans="1:44" x14ac:dyDescent="0.25">
      <c r="B9">
        <v>0.15069736447911414</v>
      </c>
      <c r="C9" s="11">
        <v>0.99779020783386629</v>
      </c>
      <c r="D9">
        <v>2709.1874696422215</v>
      </c>
      <c r="E9">
        <v>1994</v>
      </c>
      <c r="F9" s="2">
        <v>0.14285714285714285</v>
      </c>
      <c r="G9" t="s">
        <v>20</v>
      </c>
      <c r="H9">
        <f>G2+H8</f>
        <v>1.1664096323921154</v>
      </c>
      <c r="I9">
        <v>1996</v>
      </c>
      <c r="J9" s="2">
        <v>0.25</v>
      </c>
      <c r="K9" t="s">
        <v>20</v>
      </c>
      <c r="L9">
        <f>K2+L8</f>
        <v>1.1693246893325455</v>
      </c>
      <c r="M9">
        <v>1996</v>
      </c>
      <c r="N9" s="2">
        <v>0.25</v>
      </c>
      <c r="O9" t="s">
        <v>20</v>
      </c>
      <c r="P9">
        <f>O2+P8</f>
        <v>1.1683902868552709</v>
      </c>
      <c r="Q9">
        <v>1996</v>
      </c>
      <c r="R9" s="2">
        <v>0.25</v>
      </c>
      <c r="S9" t="s">
        <v>20</v>
      </c>
      <c r="T9">
        <f>S2+T8</f>
        <v>1.1652810568170566</v>
      </c>
      <c r="U9">
        <v>1996</v>
      </c>
      <c r="V9" s="2">
        <v>0.25</v>
      </c>
      <c r="W9" t="s">
        <v>20</v>
      </c>
      <c r="X9">
        <f>W2+X8</f>
        <v>1.1664430104005319</v>
      </c>
      <c r="Y9">
        <v>1996</v>
      </c>
      <c r="Z9" s="2">
        <v>0.25</v>
      </c>
      <c r="AA9" t="s">
        <v>20</v>
      </c>
      <c r="AB9">
        <f>AA2+AB8</f>
        <v>1.1673718691352837</v>
      </c>
      <c r="AC9">
        <v>1996</v>
      </c>
      <c r="AD9" s="2">
        <v>0.25</v>
      </c>
      <c r="AE9" t="s">
        <v>20</v>
      </c>
      <c r="AF9">
        <f>AE2+AF8</f>
        <v>1.1660009220055145</v>
      </c>
      <c r="AG9">
        <v>1996</v>
      </c>
      <c r="AH9" s="2">
        <v>0.25</v>
      </c>
      <c r="AI9" t="s">
        <v>20</v>
      </c>
      <c r="AJ9">
        <f>AI2+AJ8</f>
        <v>1.1664520221963965</v>
      </c>
      <c r="AK9">
        <v>1996</v>
      </c>
      <c r="AL9" s="2">
        <v>0.25</v>
      </c>
      <c r="AM9" t="s">
        <v>20</v>
      </c>
      <c r="AN9">
        <f>AM2+AN8</f>
        <v>1.1699307269026666</v>
      </c>
      <c r="AO9">
        <v>1994</v>
      </c>
      <c r="AP9" s="2">
        <v>0.14285714285714285</v>
      </c>
    </row>
    <row r="10" spans="1:44" x14ac:dyDescent="0.25">
      <c r="B10">
        <v>0.14494442797059742</v>
      </c>
      <c r="C10" s="11">
        <v>0.9951204118969692</v>
      </c>
      <c r="D10">
        <v>1223.6119822640985</v>
      </c>
      <c r="E10">
        <v>1996</v>
      </c>
      <c r="F10" s="2">
        <v>0.25</v>
      </c>
      <c r="G10" t="s">
        <v>21</v>
      </c>
      <c r="H10">
        <f>G2-H8</f>
        <v>1.1501491609604972</v>
      </c>
      <c r="K10" t="s">
        <v>21</v>
      </c>
      <c r="L10">
        <f>K2-L8</f>
        <v>1.1507495146639186</v>
      </c>
      <c r="O10" t="s">
        <v>21</v>
      </c>
      <c r="P10">
        <f>O2-P8</f>
        <v>1.149020415627614</v>
      </c>
      <c r="S10" t="s">
        <v>21</v>
      </c>
      <c r="T10">
        <f>S2-T8</f>
        <v>1.1483426601756506</v>
      </c>
      <c r="W10" t="s">
        <v>21</v>
      </c>
      <c r="X10">
        <f>W2-X8</f>
        <v>1.1485889321357832</v>
      </c>
      <c r="AA10" t="s">
        <v>21</v>
      </c>
      <c r="AB10">
        <f>AA2-AB8</f>
        <v>1.1490019871894079</v>
      </c>
      <c r="AE10" t="s">
        <v>21</v>
      </c>
      <c r="AF10">
        <f>AE2-AF8</f>
        <v>1.1492709651521431</v>
      </c>
      <c r="AI10" t="s">
        <v>21</v>
      </c>
      <c r="AJ10">
        <f>AI2-AJ8</f>
        <v>1.1485881785304362</v>
      </c>
      <c r="AM10" t="s">
        <v>21</v>
      </c>
      <c r="AN10">
        <f>AM2-AN8</f>
        <v>1.1553587675682537</v>
      </c>
    </row>
    <row r="11" spans="1:44" x14ac:dyDescent="0.25">
      <c r="A11" t="s">
        <v>37</v>
      </c>
      <c r="B11" s="8">
        <f>AVERAGE(B2:B10)</f>
        <v>0.14698409142287738</v>
      </c>
      <c r="C11" s="8">
        <f>AVERAGE(C2:C10)</f>
        <v>0.99645906791388483</v>
      </c>
      <c r="D11" s="8">
        <f>AVERAGE(D2:D10)</f>
        <v>1760.7058483042322</v>
      </c>
      <c r="E11" s="8">
        <f>AVERAGE(E2:E10)</f>
        <v>1977</v>
      </c>
      <c r="F11" s="8">
        <f>AVERAGE(F2:F10)</f>
        <v>5.4912698412698413E-2</v>
      </c>
      <c r="G11" t="s">
        <v>22</v>
      </c>
      <c r="H11" s="12">
        <f>LN(G2)</f>
        <v>0.14693562524405313</v>
      </c>
      <c r="K11" t="s">
        <v>22</v>
      </c>
      <c r="L11" s="12">
        <f>LN(K2)</f>
        <v>0.14845198908801521</v>
      </c>
      <c r="O11" t="s">
        <v>22</v>
      </c>
      <c r="P11" s="12">
        <f>LN(O2)</f>
        <v>0.14730330532508745</v>
      </c>
      <c r="S11" t="s">
        <v>22</v>
      </c>
      <c r="T11" s="12">
        <f>LN(S2)</f>
        <v>0.14566782349045843</v>
      </c>
      <c r="W11" t="s">
        <v>22</v>
      </c>
      <c r="X11" s="12">
        <f>LN(W2)</f>
        <v>0.14627630495490193</v>
      </c>
      <c r="AA11" t="s">
        <v>22</v>
      </c>
      <c r="AB11" s="12">
        <f>LN(AA2)</f>
        <v>0.1468557894070128</v>
      </c>
      <c r="AE11" t="s">
        <v>22</v>
      </c>
      <c r="AF11" s="12">
        <f>LN(AE2)</f>
        <v>0.14637994593846704</v>
      </c>
      <c r="AI11" t="s">
        <v>22</v>
      </c>
      <c r="AJ11" s="12">
        <f>LN(AI2)</f>
        <v>0.14627987215224234</v>
      </c>
      <c r="AM11" t="s">
        <v>22</v>
      </c>
      <c r="AN11" s="12">
        <f>LN(AM2)</f>
        <v>0.15069736447911414</v>
      </c>
    </row>
    <row r="12" spans="1:44" x14ac:dyDescent="0.25">
      <c r="A12" t="s">
        <v>38</v>
      </c>
      <c r="B12" s="8">
        <f>STDEV(B2:B10)</f>
        <v>1.7071960113123894E-3</v>
      </c>
      <c r="C12" s="8">
        <f>STDEV(C2:C10)</f>
        <v>7.2722418778277994E-4</v>
      </c>
      <c r="D12" s="8">
        <f>STDEV(D2:D10)</f>
        <v>413.53759351497592</v>
      </c>
      <c r="E12" s="8">
        <f>STDEV(E2:E10)</f>
        <v>12.589678312014172</v>
      </c>
      <c r="F12" s="8">
        <f>STDEV(F2:F10)</f>
        <v>8.6211579894678342E-2</v>
      </c>
      <c r="G12" t="s">
        <v>23</v>
      </c>
      <c r="H12" s="12">
        <f>LN(H9)</f>
        <v>0.15393034046185058</v>
      </c>
      <c r="K12" t="s">
        <v>23</v>
      </c>
      <c r="L12" s="12">
        <f>LN(L9)</f>
        <v>0.15642639356753621</v>
      </c>
      <c r="O12" t="s">
        <v>23</v>
      </c>
      <c r="P12" s="12">
        <f>LN(P9)</f>
        <v>0.15562697829531141</v>
      </c>
      <c r="S12" t="s">
        <v>23</v>
      </c>
      <c r="T12" s="12">
        <f>LN(T9)</f>
        <v>0.15296230840818864</v>
      </c>
      <c r="W12" t="s">
        <v>23</v>
      </c>
      <c r="X12" s="12">
        <f>LN(X9)</f>
        <v>0.15395895607846222</v>
      </c>
      <c r="AA12" t="s">
        <v>23</v>
      </c>
      <c r="AB12" s="12">
        <f>LN(AB9)</f>
        <v>0.15475495647415904</v>
      </c>
      <c r="AE12" t="s">
        <v>23</v>
      </c>
      <c r="AF12" s="12">
        <f>LN(AF9)</f>
        <v>0.15357987867028175</v>
      </c>
      <c r="AI12" t="s">
        <v>23</v>
      </c>
      <c r="AJ12" s="12">
        <f>LN(AJ9)</f>
        <v>0.15396668192616542</v>
      </c>
      <c r="AM12" t="s">
        <v>23</v>
      </c>
      <c r="AN12" s="12">
        <f>LN(AN9)</f>
        <v>0.15694453928131663</v>
      </c>
    </row>
    <row r="13" spans="1:44" x14ac:dyDescent="0.25">
      <c r="A13" t="s">
        <v>39</v>
      </c>
      <c r="B13" s="8">
        <f>MIN(B2:B10)</f>
        <v>0.14494442797059742</v>
      </c>
      <c r="C13" s="8">
        <f>MIN(C2:C10)</f>
        <v>0.9951204118969692</v>
      </c>
      <c r="D13" s="8">
        <f>MIN(D2:D10)</f>
        <v>1223.6119822640985</v>
      </c>
      <c r="E13" s="8">
        <f>MIN(E2:E10)</f>
        <v>1963</v>
      </c>
      <c r="F13" s="8">
        <f>MIN(F2:F10)</f>
        <v>2E-3</v>
      </c>
      <c r="G13" t="s">
        <v>24</v>
      </c>
      <c r="H13" s="12">
        <f>LN(H10)</f>
        <v>0.13989163914720981</v>
      </c>
      <c r="K13" t="s">
        <v>24</v>
      </c>
      <c r="L13" s="12">
        <f>LN(L10)</f>
        <v>0.14041348195880818</v>
      </c>
      <c r="O13" t="s">
        <v>24</v>
      </c>
      <c r="P13" s="12">
        <f>LN(P10)</f>
        <v>0.13890976687901377</v>
      </c>
      <c r="S13" t="s">
        <v>24</v>
      </c>
      <c r="T13" s="12">
        <f>LN(T10)</f>
        <v>0.13831973783330972</v>
      </c>
      <c r="W13" t="s">
        <v>24</v>
      </c>
      <c r="X13" s="12">
        <f>LN(X10)</f>
        <v>0.13853417344114466</v>
      </c>
      <c r="AA13" t="s">
        <v>24</v>
      </c>
      <c r="AB13" s="12">
        <f>LN(AB10)</f>
        <v>0.138893728359821</v>
      </c>
      <c r="AE13" t="s">
        <v>24</v>
      </c>
      <c r="AF13" s="12">
        <f>LN(AF10)</f>
        <v>0.13912779800214892</v>
      </c>
      <c r="AI13" t="s">
        <v>24</v>
      </c>
      <c r="AJ13" s="12">
        <f>LN(AJ10)</f>
        <v>0.13853351732686986</v>
      </c>
      <c r="AM13" t="s">
        <v>24</v>
      </c>
      <c r="AN13" s="12">
        <f>LN(AN10)</f>
        <v>0.14441091701217298</v>
      </c>
    </row>
    <row r="14" spans="1:44" x14ac:dyDescent="0.25">
      <c r="A14" t="s">
        <v>40</v>
      </c>
      <c r="B14" s="8">
        <f>MAX(B2:B10)</f>
        <v>0.15069736447911414</v>
      </c>
      <c r="C14" s="8">
        <f>MAX(C2:C10)</f>
        <v>0.99779020783386629</v>
      </c>
      <c r="D14" s="8">
        <f>MAX(D2:D10)</f>
        <v>2709.1874696422215</v>
      </c>
      <c r="E14" s="8">
        <f>MAX(E2:E10)</f>
        <v>1996</v>
      </c>
      <c r="F14" s="8">
        <f>MAX(F2:F10)</f>
        <v>0.25</v>
      </c>
      <c r="G14" t="s">
        <v>25</v>
      </c>
      <c r="H14" s="12">
        <f>H12-H11</f>
        <v>6.9947152177974592E-3</v>
      </c>
      <c r="K14" t="s">
        <v>25</v>
      </c>
      <c r="L14" s="12">
        <f>L12-L11</f>
        <v>7.9744044795209967E-3</v>
      </c>
      <c r="O14" t="s">
        <v>25</v>
      </c>
      <c r="P14" s="12">
        <f>P12-P11</f>
        <v>8.3236729702239609E-3</v>
      </c>
      <c r="S14" t="s">
        <v>25</v>
      </c>
      <c r="T14" s="12">
        <f>T12-T11</f>
        <v>7.2944849177302151E-3</v>
      </c>
      <c r="W14" t="s">
        <v>25</v>
      </c>
      <c r="X14" s="12">
        <f>X12-X11</f>
        <v>7.6826511235602857E-3</v>
      </c>
      <c r="AA14" t="s">
        <v>25</v>
      </c>
      <c r="AB14" s="12">
        <f>AB12-AB11</f>
        <v>7.8991670671462455E-3</v>
      </c>
      <c r="AE14" t="s">
        <v>25</v>
      </c>
      <c r="AF14" s="12">
        <f>AF12-AF11</f>
        <v>7.1999327318147122E-3</v>
      </c>
      <c r="AI14" t="s">
        <v>25</v>
      </c>
      <c r="AJ14" s="12">
        <f>AJ12-AJ11</f>
        <v>7.6868097739230812E-3</v>
      </c>
      <c r="AM14" t="s">
        <v>25</v>
      </c>
      <c r="AN14" s="12">
        <f>AN12-AN11</f>
        <v>6.2471748022024931E-3</v>
      </c>
    </row>
    <row r="15" spans="1:44" x14ac:dyDescent="0.25">
      <c r="A15" t="s">
        <v>41</v>
      </c>
      <c r="B15" s="8">
        <f>ABS(B14-B13)</f>
        <v>5.752936508516715E-3</v>
      </c>
      <c r="C15" s="8">
        <f>ABS(C14-C13)</f>
        <v>2.6697959368970903E-3</v>
      </c>
      <c r="D15" s="8">
        <f>ABS(D14-D13)</f>
        <v>1485.5754873781229</v>
      </c>
      <c r="E15" s="8">
        <f>ABS(E14-E13)</f>
        <v>33</v>
      </c>
      <c r="F15" s="8">
        <f>ABS(F14-F13)</f>
        <v>0.248</v>
      </c>
      <c r="G15" t="s">
        <v>26</v>
      </c>
      <c r="H15" s="12">
        <f>H11-H13</f>
        <v>7.0439860968433132E-3</v>
      </c>
      <c r="K15" t="s">
        <v>26</v>
      </c>
      <c r="L15" s="12">
        <f>L11-L13</f>
        <v>8.0385071292070343E-3</v>
      </c>
      <c r="O15" t="s">
        <v>26</v>
      </c>
      <c r="P15" s="12">
        <f>P11-P13</f>
        <v>8.3935384460736839E-3</v>
      </c>
      <c r="S15" t="s">
        <v>26</v>
      </c>
      <c r="T15" s="12">
        <f>T11-T13</f>
        <v>7.3480856571487008E-3</v>
      </c>
      <c r="W15" t="s">
        <v>26</v>
      </c>
      <c r="X15" s="12">
        <f>X11-X13</f>
        <v>7.7421315137572722E-3</v>
      </c>
      <c r="AA15" t="s">
        <v>26</v>
      </c>
      <c r="AB15" s="12">
        <f>AB11-AB13</f>
        <v>7.9620610471917985E-3</v>
      </c>
      <c r="AE15" t="s">
        <v>26</v>
      </c>
      <c r="AF15" s="12">
        <f>AF11-AF13</f>
        <v>7.2521479363181207E-3</v>
      </c>
      <c r="AI15" t="s">
        <v>26</v>
      </c>
      <c r="AJ15" s="12">
        <f>AJ11-AJ13</f>
        <v>7.7463548253724757E-3</v>
      </c>
      <c r="AM15" t="s">
        <v>26</v>
      </c>
      <c r="AN15" s="12">
        <f>AN11-AN13</f>
        <v>6.286447466941153E-3</v>
      </c>
    </row>
    <row r="16" spans="1:44" x14ac:dyDescent="0.25">
      <c r="A16" t="s">
        <v>42</v>
      </c>
      <c r="B16" s="8">
        <f>COUNT(B2:B10)</f>
        <v>9</v>
      </c>
      <c r="G16" t="s">
        <v>27</v>
      </c>
      <c r="H16" s="13">
        <f>AVERAGE(H14:H15)</f>
        <v>7.0193506573203862E-3</v>
      </c>
      <c r="K16" t="s">
        <v>27</v>
      </c>
      <c r="L16" s="13">
        <f>AVERAGE(L14:L15)</f>
        <v>8.0064558043640155E-3</v>
      </c>
      <c r="O16" t="s">
        <v>27</v>
      </c>
      <c r="P16" s="13">
        <f>AVERAGE(P14:P15)</f>
        <v>8.3586057081488224E-3</v>
      </c>
      <c r="S16" t="s">
        <v>27</v>
      </c>
      <c r="T16" s="13">
        <f>AVERAGE(T14:T15)</f>
        <v>7.3212852874394579E-3</v>
      </c>
      <c r="W16" t="s">
        <v>27</v>
      </c>
      <c r="X16" s="13">
        <f>AVERAGE(X14:X15)</f>
        <v>7.7123913186587789E-3</v>
      </c>
      <c r="AA16" t="s">
        <v>27</v>
      </c>
      <c r="AB16" s="13">
        <f>AVERAGE(AB14:AB15)</f>
        <v>7.930614057169022E-3</v>
      </c>
      <c r="AE16" t="s">
        <v>27</v>
      </c>
      <c r="AF16" s="13">
        <f>AVERAGE(AF14:AF15)</f>
        <v>7.2260403340664164E-3</v>
      </c>
      <c r="AI16" t="s">
        <v>27</v>
      </c>
      <c r="AJ16" s="13">
        <f>AVERAGE(AJ14:AJ15)</f>
        <v>7.7165822996477784E-3</v>
      </c>
      <c r="AM16" t="s">
        <v>27</v>
      </c>
      <c r="AN16" s="13">
        <f>AVERAGE(AN14:AN15)</f>
        <v>6.266811134571823E-3</v>
      </c>
    </row>
    <row r="17" spans="7:40" x14ac:dyDescent="0.25">
      <c r="G17" t="s">
        <v>28</v>
      </c>
      <c r="H17">
        <f>TINV(0.3173,H5)</f>
        <v>1.0767385673224843</v>
      </c>
      <c r="K17" t="s">
        <v>28</v>
      </c>
      <c r="L17">
        <f>TINV(0.3173,L5)</f>
        <v>1.0905949070768337</v>
      </c>
      <c r="O17" t="s">
        <v>28</v>
      </c>
      <c r="P17">
        <f>TINV(0.3173,P5)</f>
        <v>1.0905949070768337</v>
      </c>
      <c r="S17" t="s">
        <v>28</v>
      </c>
      <c r="T17">
        <f>TINV(0.3173,T5)</f>
        <v>1.0905949070768337</v>
      </c>
      <c r="W17" t="s">
        <v>28</v>
      </c>
      <c r="X17">
        <f>TINV(0.3173,X5)</f>
        <v>1.0905949070768337</v>
      </c>
      <c r="AA17" t="s">
        <v>28</v>
      </c>
      <c r="AB17">
        <f>TINV(0.3173,AB5)</f>
        <v>1.0905949070768337</v>
      </c>
      <c r="AE17" t="s">
        <v>28</v>
      </c>
      <c r="AF17">
        <f>TINV(0.3173,AF5)</f>
        <v>1.0905949070768337</v>
      </c>
      <c r="AI17" t="s">
        <v>28</v>
      </c>
      <c r="AJ17">
        <f>TINV(0.3173,AJ5)</f>
        <v>1.0905949070768337</v>
      </c>
      <c r="AM17" t="s">
        <v>28</v>
      </c>
      <c r="AN17">
        <f>TINV(0.3173,AN5)</f>
        <v>1.0905949070768337</v>
      </c>
    </row>
    <row r="18" spans="7:40" x14ac:dyDescent="0.25">
      <c r="G18" t="s">
        <v>29</v>
      </c>
      <c r="H18">
        <f>H17*G3</f>
        <v>3.6042924990141991E-3</v>
      </c>
      <c r="K18" t="s">
        <v>29</v>
      </c>
      <c r="L18">
        <f>L17*K3</f>
        <v>4.0249876197078682E-3</v>
      </c>
      <c r="O18" t="s">
        <v>29</v>
      </c>
      <c r="P18">
        <f>P17*O3</f>
        <v>4.1971875515299777E-3</v>
      </c>
      <c r="S18" t="s">
        <v>29</v>
      </c>
      <c r="T18">
        <f>T17*S3</f>
        <v>3.6703200909605186E-3</v>
      </c>
      <c r="W18" t="s">
        <v>29</v>
      </c>
      <c r="X18">
        <f>X17*W3</f>
        <v>3.8687358401148239E-3</v>
      </c>
      <c r="AA18" t="s">
        <v>29</v>
      </c>
      <c r="AB18">
        <f>AB17*AA3</f>
        <v>3.9805034798691442E-3</v>
      </c>
      <c r="AE18" t="s">
        <v>29</v>
      </c>
      <c r="AF18">
        <f>AF17*AE3</f>
        <v>3.6251540248932444E-3</v>
      </c>
      <c r="AI18" t="s">
        <v>29</v>
      </c>
      <c r="AJ18">
        <f>AJ17*AI3</f>
        <v>3.8708518696908391E-3</v>
      </c>
      <c r="AM18" t="s">
        <v>29</v>
      </c>
      <c r="AN18">
        <f>AN17*AM3</f>
        <v>3.1575453239188378E-3</v>
      </c>
    </row>
    <row r="19" spans="7:40" x14ac:dyDescent="0.25">
      <c r="G19" t="s">
        <v>30</v>
      </c>
      <c r="H19">
        <f>G2+H18</f>
        <v>1.1618836891753206</v>
      </c>
      <c r="K19" t="s">
        <v>30</v>
      </c>
      <c r="L19">
        <f>K2+L18</f>
        <v>1.1640620896179399</v>
      </c>
      <c r="O19" t="s">
        <v>30</v>
      </c>
      <c r="P19">
        <f>O2+P18</f>
        <v>1.1629025387929723</v>
      </c>
      <c r="S19" t="s">
        <v>30</v>
      </c>
      <c r="T19">
        <f>S2+T18</f>
        <v>1.1604821785873141</v>
      </c>
      <c r="W19" t="s">
        <v>30</v>
      </c>
      <c r="X19">
        <f>W2+X18</f>
        <v>1.1613847071082724</v>
      </c>
      <c r="AA19" t="s">
        <v>30</v>
      </c>
      <c r="AB19">
        <f>AA2+AB18</f>
        <v>1.162167431642215</v>
      </c>
      <c r="AE19" t="s">
        <v>30</v>
      </c>
      <c r="AF19">
        <f>AE2+AF18</f>
        <v>1.1612610976037221</v>
      </c>
      <c r="AI19" t="s">
        <v>30</v>
      </c>
      <c r="AJ19">
        <f>AI2+AJ18</f>
        <v>1.1613909522331072</v>
      </c>
      <c r="AM19" t="s">
        <v>30</v>
      </c>
      <c r="AN19">
        <f>AM2+AN18</f>
        <v>1.1658022925593789</v>
      </c>
    </row>
    <row r="20" spans="7:40" x14ac:dyDescent="0.25">
      <c r="G20" t="s">
        <v>31</v>
      </c>
      <c r="H20">
        <f>G2-H18</f>
        <v>1.154675104177292</v>
      </c>
      <c r="K20" t="s">
        <v>31</v>
      </c>
      <c r="L20">
        <f>K2-L18</f>
        <v>1.1560121143785242</v>
      </c>
      <c r="O20" t="s">
        <v>31</v>
      </c>
      <c r="P20">
        <f>O2-P18</f>
        <v>1.1545081636899126</v>
      </c>
      <c r="S20" t="s">
        <v>31</v>
      </c>
      <c r="T20">
        <f>S2-T18</f>
        <v>1.1531415384053931</v>
      </c>
      <c r="W20" t="s">
        <v>31</v>
      </c>
      <c r="X20">
        <f>W2-X18</f>
        <v>1.1536472354280427</v>
      </c>
      <c r="AA20" t="s">
        <v>31</v>
      </c>
      <c r="AB20">
        <f>AA2-AB18</f>
        <v>1.1542064246824766</v>
      </c>
      <c r="AE20" t="s">
        <v>31</v>
      </c>
      <c r="AF20">
        <f>AE2-AF18</f>
        <v>1.1540107895539355</v>
      </c>
      <c r="AI20" t="s">
        <v>31</v>
      </c>
      <c r="AJ20">
        <f>AI2-AJ18</f>
        <v>1.1536492484937255</v>
      </c>
      <c r="AM20" t="s">
        <v>31</v>
      </c>
      <c r="AN20">
        <f>AM2-AN18</f>
        <v>1.1594872019115414</v>
      </c>
    </row>
    <row r="21" spans="7:40" x14ac:dyDescent="0.25">
      <c r="G21" t="s">
        <v>22</v>
      </c>
      <c r="H21" s="12">
        <f>LN(G2)</f>
        <v>0.14693562524405313</v>
      </c>
      <c r="K21" t="s">
        <v>22</v>
      </c>
      <c r="L21" s="12">
        <f>LN(K2)</f>
        <v>0.14845198908801521</v>
      </c>
      <c r="O21" t="s">
        <v>22</v>
      </c>
      <c r="P21" s="12">
        <f>LN(O2)</f>
        <v>0.14730330532508745</v>
      </c>
      <c r="S21" t="s">
        <v>22</v>
      </c>
      <c r="T21" s="12">
        <f>LN(S2)</f>
        <v>0.14566782349045843</v>
      </c>
      <c r="W21" t="s">
        <v>22</v>
      </c>
      <c r="X21" s="12">
        <f>LN(W2)</f>
        <v>0.14627630495490193</v>
      </c>
      <c r="AA21" t="s">
        <v>22</v>
      </c>
      <c r="AB21" s="12">
        <f>LN(AA2)</f>
        <v>0.1468557894070128</v>
      </c>
      <c r="AE21" t="s">
        <v>22</v>
      </c>
      <c r="AF21" s="12">
        <f>LN(AE2)</f>
        <v>0.14637994593846704</v>
      </c>
      <c r="AI21" t="s">
        <v>22</v>
      </c>
      <c r="AJ21" s="12">
        <f>LN(AI2)</f>
        <v>0.14627987215224234</v>
      </c>
      <c r="AM21" t="s">
        <v>22</v>
      </c>
      <c r="AN21" s="12">
        <f>LN(AM2)</f>
        <v>0.15069736447911414</v>
      </c>
    </row>
    <row r="22" spans="7:40" x14ac:dyDescent="0.25">
      <c r="G22" t="s">
        <v>32</v>
      </c>
      <c r="H22" s="12">
        <f>LN(H19)</f>
        <v>0.15004255804576455</v>
      </c>
      <c r="K22" t="s">
        <v>32</v>
      </c>
      <c r="L22" s="12">
        <f>LN(L19)</f>
        <v>0.15191568948280201</v>
      </c>
      <c r="O22" t="s">
        <v>32</v>
      </c>
      <c r="P22" s="12">
        <f>LN(P19)</f>
        <v>0.15091906847121686</v>
      </c>
      <c r="S22" t="s">
        <v>32</v>
      </c>
      <c r="T22" s="12">
        <f>LN(T19)</f>
        <v>0.14883558994689489</v>
      </c>
      <c r="W22" t="s">
        <v>32</v>
      </c>
      <c r="X22" s="12">
        <f>LN(X19)</f>
        <v>0.14961300623374069</v>
      </c>
      <c r="AA22" t="s">
        <v>32</v>
      </c>
      <c r="AB22" s="12">
        <f>LN(AB19)</f>
        <v>0.15028673724282493</v>
      </c>
      <c r="AE22" t="s">
        <v>32</v>
      </c>
      <c r="AF22" s="12">
        <f>LN(AF19)</f>
        <v>0.14950656770194545</v>
      </c>
      <c r="AI22" t="s">
        <v>32</v>
      </c>
      <c r="AJ22" s="12">
        <f>LN(AJ19)</f>
        <v>0.14961838352862469</v>
      </c>
      <c r="AM22" t="s">
        <v>32</v>
      </c>
      <c r="AN22" s="12">
        <f>LN(AN19)</f>
        <v>0.1534095131391123</v>
      </c>
    </row>
    <row r="23" spans="7:40" x14ac:dyDescent="0.25">
      <c r="G23" t="s">
        <v>33</v>
      </c>
      <c r="H23" s="12">
        <f>LN(H20)</f>
        <v>0.14381900931827798</v>
      </c>
      <c r="K23" t="s">
        <v>33</v>
      </c>
      <c r="L23" s="12">
        <f>LN(L20)</f>
        <v>0.14497624976147291</v>
      </c>
      <c r="O23" t="s">
        <v>33</v>
      </c>
      <c r="P23" s="12">
        <f>LN(P20)</f>
        <v>0.1436744209783283</v>
      </c>
      <c r="S23" t="s">
        <v>33</v>
      </c>
      <c r="T23" s="12">
        <f>LN(T20)</f>
        <v>0.14248999039248531</v>
      </c>
      <c r="W23" t="s">
        <v>33</v>
      </c>
      <c r="X23" s="12">
        <f>LN(X20)</f>
        <v>0.14292843281641832</v>
      </c>
      <c r="AA23" t="s">
        <v>33</v>
      </c>
      <c r="AB23" s="12">
        <f>LN(AB20)</f>
        <v>0.14341302963036895</v>
      </c>
      <c r="AE23" t="s">
        <v>33</v>
      </c>
      <c r="AF23" s="12">
        <f>LN(AF20)</f>
        <v>0.14324351774231711</v>
      </c>
      <c r="AI23" t="s">
        <v>33</v>
      </c>
      <c r="AJ23" s="12">
        <f>LN(AJ20)</f>
        <v>0.14293017777264466</v>
      </c>
      <c r="AM23" t="s">
        <v>33</v>
      </c>
      <c r="AN23" s="12">
        <f>LN(AN20)</f>
        <v>0.14797784006007358</v>
      </c>
    </row>
    <row r="24" spans="7:40" x14ac:dyDescent="0.25">
      <c r="G24" t="s">
        <v>34</v>
      </c>
      <c r="H24" s="12">
        <f>H22-H21</f>
        <v>3.1069328017114262E-3</v>
      </c>
      <c r="K24" t="s">
        <v>34</v>
      </c>
      <c r="L24" s="12">
        <f>L22-L21</f>
        <v>3.4637003947868006E-3</v>
      </c>
      <c r="O24" t="s">
        <v>34</v>
      </c>
      <c r="P24" s="12">
        <f>P22-P21</f>
        <v>3.6157631461294082E-3</v>
      </c>
      <c r="S24" t="s">
        <v>34</v>
      </c>
      <c r="T24" s="12">
        <f>T22-T21</f>
        <v>3.1677664564364605E-3</v>
      </c>
      <c r="W24" t="s">
        <v>34</v>
      </c>
      <c r="X24" s="12">
        <f>X22-X21</f>
        <v>3.3367012788387551E-3</v>
      </c>
      <c r="AA24" t="s">
        <v>34</v>
      </c>
      <c r="AB24" s="12">
        <f>AB22-AB21</f>
        <v>3.4309478358121315E-3</v>
      </c>
      <c r="AE24" t="s">
        <v>34</v>
      </c>
      <c r="AF24" s="12">
        <f>AF22-AF21</f>
        <v>3.1266217634784155E-3</v>
      </c>
      <c r="AI24" t="s">
        <v>34</v>
      </c>
      <c r="AJ24" s="12">
        <f>AJ22-AJ21</f>
        <v>3.3385113763823582E-3</v>
      </c>
      <c r="AM24" t="s">
        <v>34</v>
      </c>
      <c r="AN24" s="12">
        <f>AN22-AN21</f>
        <v>2.7121486599981648E-3</v>
      </c>
    </row>
    <row r="25" spans="7:40" x14ac:dyDescent="0.25">
      <c r="G25" t="s">
        <v>35</v>
      </c>
      <c r="H25" s="12">
        <f>H21-H23</f>
        <v>3.1166159257751402E-3</v>
      </c>
      <c r="K25" t="s">
        <v>35</v>
      </c>
      <c r="L25" s="12">
        <f>L21-L23</f>
        <v>3.4757393265422987E-3</v>
      </c>
      <c r="O25" t="s">
        <v>35</v>
      </c>
      <c r="P25" s="12">
        <f>P21-P23</f>
        <v>3.6288843467591481E-3</v>
      </c>
      <c r="S25" t="s">
        <v>35</v>
      </c>
      <c r="T25" s="12">
        <f>T21-T23</f>
        <v>3.1778330979731206E-3</v>
      </c>
      <c r="W25" t="s">
        <v>35</v>
      </c>
      <c r="X25" s="12">
        <f>X21-X23</f>
        <v>3.3478721384836152E-3</v>
      </c>
      <c r="AA25" t="s">
        <v>35</v>
      </c>
      <c r="AB25" s="12">
        <f>AB21-AB23</f>
        <v>3.44275977664385E-3</v>
      </c>
      <c r="AE25" t="s">
        <v>35</v>
      </c>
      <c r="AF25" s="12">
        <f>AF21-AF23</f>
        <v>3.1364281961499263E-3</v>
      </c>
      <c r="AI25" t="s">
        <v>35</v>
      </c>
      <c r="AJ25" s="12">
        <f>AJ21-AJ23</f>
        <v>3.349694379597673E-3</v>
      </c>
      <c r="AM25" t="s">
        <v>35</v>
      </c>
      <c r="AN25" s="12">
        <f>AN21-AN23</f>
        <v>2.7195244190405532E-3</v>
      </c>
    </row>
    <row r="26" spans="7:40" x14ac:dyDescent="0.25">
      <c r="G26" t="s">
        <v>36</v>
      </c>
      <c r="H26" s="13">
        <f>AVERAGE(H24:H25)</f>
        <v>3.1117743637432832E-3</v>
      </c>
      <c r="K26" t="s">
        <v>36</v>
      </c>
      <c r="L26" s="13">
        <f>AVERAGE(L24:L25)</f>
        <v>3.4697198606645496E-3</v>
      </c>
      <c r="O26" t="s">
        <v>36</v>
      </c>
      <c r="P26" s="13">
        <f>AVERAGE(P24:P25)</f>
        <v>3.6223237464442781E-3</v>
      </c>
      <c r="S26" t="s">
        <v>36</v>
      </c>
      <c r="T26" s="13">
        <f>AVERAGE(T24:T25)</f>
        <v>3.1727997772047906E-3</v>
      </c>
      <c r="W26" t="s">
        <v>36</v>
      </c>
      <c r="X26" s="13">
        <f>AVERAGE(X24:X25)</f>
        <v>3.3422867086611852E-3</v>
      </c>
      <c r="AA26" t="s">
        <v>36</v>
      </c>
      <c r="AB26" s="13">
        <f>AVERAGE(AB24:AB25)</f>
        <v>3.4368538062279907E-3</v>
      </c>
      <c r="AE26" t="s">
        <v>36</v>
      </c>
      <c r="AF26" s="13">
        <f>AVERAGE(AF24:AF25)</f>
        <v>3.1315249798141709E-3</v>
      </c>
      <c r="AI26" t="s">
        <v>36</v>
      </c>
      <c r="AJ26" s="13">
        <f>AVERAGE(AJ24:AJ25)</f>
        <v>3.3441028779900156E-3</v>
      </c>
      <c r="AM26" t="s">
        <v>36</v>
      </c>
      <c r="AN26" s="13">
        <f>AVERAGE(AN24:AN25)</f>
        <v>2.715836539519359E-3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workbookViewId="0">
      <selection activeCell="F1" sqref="F1"/>
    </sheetView>
  </sheetViews>
  <sheetFormatPr defaultColWidth="11" defaultRowHeight="15.75" x14ac:dyDescent="0.25"/>
  <sheetData>
    <row r="1" spans="1:28" ht="17.25" thickTop="1" thickBot="1" x14ac:dyDescent="0.3">
      <c r="B1" s="8" t="s">
        <v>15</v>
      </c>
      <c r="C1" s="8" t="s">
        <v>16</v>
      </c>
      <c r="D1" s="8" t="s">
        <v>17</v>
      </c>
      <c r="E1" s="8" t="s">
        <v>1</v>
      </c>
      <c r="F1" s="8" t="s">
        <v>4</v>
      </c>
      <c r="G1" s="6">
        <f>LN(G2)</f>
        <v>0.14429733869960532</v>
      </c>
      <c r="H1" s="7">
        <f>G4</f>
        <v>0.9924588845097857</v>
      </c>
      <c r="I1" t="s">
        <v>1</v>
      </c>
      <c r="J1" t="s">
        <v>4</v>
      </c>
      <c r="K1" s="9">
        <f>LN(K2)</f>
        <v>0.13542330114654483</v>
      </c>
      <c r="L1" s="10">
        <f>K4</f>
        <v>0.98364100968400114</v>
      </c>
      <c r="M1" t="s">
        <v>1</v>
      </c>
      <c r="N1" t="s">
        <v>4</v>
      </c>
      <c r="O1" s="9">
        <f>LN(O2)</f>
        <v>0.1455563223571546</v>
      </c>
      <c r="P1" s="10">
        <f>O4</f>
        <v>0.99375770296796551</v>
      </c>
      <c r="Q1" t="s">
        <v>1</v>
      </c>
      <c r="R1" t="s">
        <v>4</v>
      </c>
      <c r="S1" s="9">
        <f>LN(S2)</f>
        <v>0.14447728414987962</v>
      </c>
      <c r="T1" s="10">
        <f>S4</f>
        <v>0.99318181996671351</v>
      </c>
      <c r="U1" t="s">
        <v>1</v>
      </c>
      <c r="V1" t="s">
        <v>4</v>
      </c>
      <c r="W1" s="9">
        <f>LN(W2)</f>
        <v>0.15064146492870575</v>
      </c>
      <c r="X1" s="10">
        <f>W4</f>
        <v>0.9989785967521575</v>
      </c>
      <c r="Y1" t="s">
        <v>1</v>
      </c>
      <c r="Z1" t="s">
        <v>4</v>
      </c>
      <c r="AA1" s="9">
        <f>LN(AA2)</f>
        <v>0.13965583872176879</v>
      </c>
      <c r="AB1" s="10">
        <f>AA4</f>
        <v>0.99089673249784738</v>
      </c>
    </row>
    <row r="2" spans="1:28" ht="16.5" thickTop="1" x14ac:dyDescent="0.25">
      <c r="B2">
        <v>0.13542330114654483</v>
      </c>
      <c r="C2" s="11">
        <v>0.98364100968400114</v>
      </c>
      <c r="D2">
        <v>120.25693403852871</v>
      </c>
      <c r="E2">
        <v>1972</v>
      </c>
      <c r="F2" s="2">
        <v>6.6666666666666671E-3</v>
      </c>
      <c r="G2">
        <f t="array" ref="G2:H6">LOGEST(F2:F6,E2:E6,TRUE, TRUE)</f>
        <v>1.1552275513208241</v>
      </c>
      <c r="H2">
        <v>1.8815814794158846E-126</v>
      </c>
      <c r="I2">
        <v>1982</v>
      </c>
      <c r="J2" s="2">
        <v>3.3333333333333333E-2</v>
      </c>
      <c r="K2">
        <f t="array" ref="K2:L6">LOGEST(J2:J5,I2:I5,TRUE, TRUE)</f>
        <v>1.1450213706401231</v>
      </c>
      <c r="L2">
        <v>8.8865661865565999E-119</v>
      </c>
      <c r="M2">
        <v>1972</v>
      </c>
      <c r="N2" s="2">
        <v>6.6666666666666671E-3</v>
      </c>
      <c r="O2">
        <f t="array" ref="O2:P6">LOGEST(N2:N5,M2:M5,TRUE, TRUE)</f>
        <v>1.156682879853878</v>
      </c>
      <c r="P2">
        <v>1.5062759520879887E-127</v>
      </c>
      <c r="Q2">
        <v>1972</v>
      </c>
      <c r="R2" s="2">
        <v>6.6666666666666671E-3</v>
      </c>
      <c r="S2">
        <f t="array" ref="S2:T6">LOGEST(R2:R5,Q2:Q5,TRUE, TRUE)</f>
        <v>1.1554354479671827</v>
      </c>
      <c r="T2">
        <v>1.2941137515158649E-126</v>
      </c>
      <c r="U2">
        <v>1972</v>
      </c>
      <c r="V2" s="2">
        <v>6.6666666666666671E-3</v>
      </c>
      <c r="W2">
        <f t="array" ref="W2:X6">LOGEST(V2:V5,U2:U5,TRUE, TRUE)</f>
        <v>1.1625797577332639</v>
      </c>
      <c r="X2">
        <v>6.7379882105413078E-132</v>
      </c>
      <c r="Y2">
        <v>1972</v>
      </c>
      <c r="Z2" s="2">
        <v>6.6666666666666671E-3</v>
      </c>
      <c r="AA2">
        <f t="array" ref="AA2:AB6">LOGEST(Z2:Z5,Y2:Y5,TRUE, TRUE)</f>
        <v>1.1498779872717142</v>
      </c>
      <c r="AB2">
        <v>1.8304657190015733E-122</v>
      </c>
    </row>
    <row r="3" spans="1:28" x14ac:dyDescent="0.25">
      <c r="B3">
        <v>0.1455563223571546</v>
      </c>
      <c r="C3" s="11">
        <v>0.99375770296796551</v>
      </c>
      <c r="D3">
        <v>318.39487863783279</v>
      </c>
      <c r="E3">
        <v>1982</v>
      </c>
      <c r="F3" s="2">
        <v>3.3333333333333333E-2</v>
      </c>
      <c r="G3">
        <v>7.2620498881751138E-3</v>
      </c>
      <c r="H3">
        <v>14.421116462646815</v>
      </c>
      <c r="I3">
        <v>1985</v>
      </c>
      <c r="J3" s="2">
        <v>0.05</v>
      </c>
      <c r="K3">
        <v>1.2349186018086251E-2</v>
      </c>
      <c r="L3">
        <v>24.565725955562218</v>
      </c>
      <c r="M3">
        <v>1985</v>
      </c>
      <c r="N3" s="2">
        <v>0.05</v>
      </c>
      <c r="O3">
        <v>8.1573301045541752E-3</v>
      </c>
      <c r="P3">
        <v>16.206759706624265</v>
      </c>
      <c r="Q3">
        <v>1982</v>
      </c>
      <c r="R3" s="2">
        <v>3.3333333333333333E-2</v>
      </c>
      <c r="S3">
        <v>8.464560688142924E-3</v>
      </c>
      <c r="T3">
        <v>16.810817844870389</v>
      </c>
      <c r="U3">
        <v>1982</v>
      </c>
      <c r="V3" s="2">
        <v>3.3333333333333333E-2</v>
      </c>
      <c r="W3">
        <v>3.4060424632679997E-3</v>
      </c>
      <c r="X3">
        <v>6.7567995666462117</v>
      </c>
      <c r="Y3">
        <v>1982</v>
      </c>
      <c r="Z3" s="2">
        <v>3.3333333333333333E-2</v>
      </c>
      <c r="AA3">
        <v>9.4651729470344829E-3</v>
      </c>
      <c r="AB3">
        <v>18.771951450172701</v>
      </c>
    </row>
    <row r="4" spans="1:28" ht="16.5" thickBot="1" x14ac:dyDescent="0.3">
      <c r="B4">
        <v>0.14447728414987962</v>
      </c>
      <c r="C4" s="11">
        <v>0.99318181996671351</v>
      </c>
      <c r="D4">
        <v>291.3334101235173</v>
      </c>
      <c r="E4">
        <v>1985</v>
      </c>
      <c r="F4" s="2">
        <v>0.05</v>
      </c>
      <c r="G4">
        <v>0.9924588845097857</v>
      </c>
      <c r="H4">
        <v>0.14096609691808909</v>
      </c>
      <c r="I4">
        <v>1994</v>
      </c>
      <c r="J4" s="2">
        <v>0.14285714285714285</v>
      </c>
      <c r="K4">
        <v>0.98364100968400114</v>
      </c>
      <c r="L4">
        <v>0.14546376644774792</v>
      </c>
      <c r="M4">
        <v>1994</v>
      </c>
      <c r="N4" s="2">
        <v>0.14285714285714285</v>
      </c>
      <c r="O4">
        <v>0.99375770296796551</v>
      </c>
      <c r="P4">
        <v>0.15450551722652617</v>
      </c>
      <c r="Q4">
        <v>1994</v>
      </c>
      <c r="R4" s="2">
        <v>0.14285714285714285</v>
      </c>
      <c r="S4">
        <v>0.99318181996671351</v>
      </c>
      <c r="T4">
        <v>0.16413392139915423</v>
      </c>
      <c r="U4">
        <v>1985</v>
      </c>
      <c r="V4" s="2">
        <v>0.05</v>
      </c>
      <c r="W4">
        <v>0.9989785967521575</v>
      </c>
      <c r="X4">
        <v>5.8277177525416696E-2</v>
      </c>
      <c r="Y4">
        <v>1985</v>
      </c>
      <c r="Z4" s="2">
        <v>0.05</v>
      </c>
      <c r="AA4">
        <v>0.99089673249784738</v>
      </c>
      <c r="AB4">
        <v>0.14868156865542287</v>
      </c>
    </row>
    <row r="5" spans="1:28" ht="17.25" thickTop="1" thickBot="1" x14ac:dyDescent="0.3">
      <c r="B5">
        <v>0.15064146492870575</v>
      </c>
      <c r="C5" s="11">
        <v>0.9989785967521575</v>
      </c>
      <c r="D5">
        <v>1956.0905036522815</v>
      </c>
      <c r="E5">
        <v>1994</v>
      </c>
      <c r="F5" s="2">
        <v>0.14285714285714285</v>
      </c>
      <c r="G5">
        <v>394.819129529696</v>
      </c>
      <c r="H5">
        <v>3</v>
      </c>
      <c r="I5">
        <v>1996</v>
      </c>
      <c r="J5" s="2">
        <v>0.25</v>
      </c>
      <c r="K5" s="7">
        <v>120.25693403852871</v>
      </c>
      <c r="L5">
        <v>2</v>
      </c>
      <c r="M5">
        <v>1996</v>
      </c>
      <c r="N5" s="2">
        <v>0.25</v>
      </c>
      <c r="O5" s="7">
        <v>318.39487863783279</v>
      </c>
      <c r="P5">
        <v>2</v>
      </c>
      <c r="Q5">
        <v>1996</v>
      </c>
      <c r="R5" s="2">
        <v>0.25</v>
      </c>
      <c r="S5" s="7">
        <v>291.3334101235173</v>
      </c>
      <c r="T5">
        <v>2</v>
      </c>
      <c r="U5">
        <v>1996</v>
      </c>
      <c r="V5" s="2">
        <v>0.25</v>
      </c>
      <c r="W5" s="7">
        <v>1956.0905036522815</v>
      </c>
      <c r="X5">
        <v>2</v>
      </c>
      <c r="Y5">
        <v>1994</v>
      </c>
      <c r="Z5" s="2">
        <v>0.14285714285714285</v>
      </c>
      <c r="AA5" s="7">
        <v>217.70133246409145</v>
      </c>
      <c r="AB5">
        <v>2</v>
      </c>
    </row>
    <row r="6" spans="1:28" ht="16.5" thickTop="1" x14ac:dyDescent="0.25">
      <c r="B6">
        <v>0.13965583872176879</v>
      </c>
      <c r="C6" s="11">
        <v>0.99089673249784738</v>
      </c>
      <c r="D6">
        <v>217.70133246409145</v>
      </c>
      <c r="E6">
        <v>1996</v>
      </c>
      <c r="F6" s="2">
        <v>0.25</v>
      </c>
      <c r="G6">
        <v>7.8456248329411418</v>
      </c>
      <c r="H6">
        <v>5.9614321440960266E-2</v>
      </c>
      <c r="K6">
        <v>2.5446015309631012</v>
      </c>
      <c r="L6">
        <v>4.2319414698329907E-2</v>
      </c>
      <c r="O6">
        <v>7.6007081684076985</v>
      </c>
      <c r="P6">
        <v>4.7743909706872749E-2</v>
      </c>
      <c r="S6">
        <v>7.8485057988822371</v>
      </c>
      <c r="T6">
        <v>5.3879888307727476E-2</v>
      </c>
      <c r="W6">
        <v>6.6433321173299182</v>
      </c>
      <c r="X6">
        <v>6.7924588406578657E-3</v>
      </c>
      <c r="AA6">
        <v>4.8125511240806658</v>
      </c>
      <c r="AB6">
        <v>4.4212417715674454E-2</v>
      </c>
    </row>
    <row r="7" spans="1:28" x14ac:dyDescent="0.25">
      <c r="A7" t="s">
        <v>37</v>
      </c>
      <c r="B7" s="8">
        <f>AVERAGE(B2:B6)</f>
        <v>0.14315084226081071</v>
      </c>
      <c r="C7" s="8">
        <f>AVERAGE(C2:C6)</f>
        <v>0.99209117237373712</v>
      </c>
      <c r="D7" s="8">
        <f>AVERAGE(D2:D6)</f>
        <v>580.75541178325034</v>
      </c>
      <c r="E7" s="8">
        <f>AVERAGE(E2:E6)</f>
        <v>1985.8</v>
      </c>
      <c r="F7" s="8">
        <f>AVERAGE(F2:F6)</f>
        <v>9.6571428571428572E-2</v>
      </c>
      <c r="G7" t="s">
        <v>18</v>
      </c>
      <c r="H7">
        <f>TINV(0.0455,H5)</f>
        <v>3.3068299207201113</v>
      </c>
      <c r="K7" t="s">
        <v>18</v>
      </c>
      <c r="L7">
        <f>TINV(0.0455,L5)</f>
        <v>4.5265507600819905</v>
      </c>
      <c r="O7" t="s">
        <v>18</v>
      </c>
      <c r="P7">
        <f>TINV(0.0455,P5)</f>
        <v>4.5265507600819905</v>
      </c>
      <c r="S7" t="s">
        <v>18</v>
      </c>
      <c r="T7">
        <f>TINV(0.0455,T5)</f>
        <v>4.5265507600819905</v>
      </c>
      <c r="W7" t="s">
        <v>18</v>
      </c>
      <c r="X7">
        <f>TINV(0.0455,X5)</f>
        <v>4.5265507600819905</v>
      </c>
    </row>
    <row r="8" spans="1:28" x14ac:dyDescent="0.25">
      <c r="A8" t="s">
        <v>38</v>
      </c>
      <c r="B8" s="8">
        <f>STDEV(B2:B6)</f>
        <v>5.8220518707400642E-3</v>
      </c>
      <c r="C8" s="8">
        <f>STDEV(C2:C6)</f>
        <v>5.5730464528421344E-3</v>
      </c>
      <c r="D8" s="8">
        <f>STDEV(D2:D6)</f>
        <v>772.65967149822143</v>
      </c>
      <c r="E8" s="8">
        <f>STDEV(E2:E6)</f>
        <v>9.7056684468407433</v>
      </c>
      <c r="F8" s="8">
        <f>STDEV(F2:F6)</f>
        <v>9.9916858861791955E-2</v>
      </c>
      <c r="G8" t="s">
        <v>19</v>
      </c>
      <c r="H8">
        <f>H7*G3</f>
        <v>2.4014363855979604E-2</v>
      </c>
      <c r="K8" t="s">
        <v>19</v>
      </c>
      <c r="L8">
        <f>L7*K3</f>
        <v>5.5899217356562211E-2</v>
      </c>
      <c r="O8" t="s">
        <v>19</v>
      </c>
      <c r="P8">
        <f>P7*O3</f>
        <v>3.6924568785009403E-2</v>
      </c>
      <c r="S8" t="s">
        <v>19</v>
      </c>
      <c r="T8">
        <f>T7*S3</f>
        <v>3.8315263616673492E-2</v>
      </c>
      <c r="W8" t="s">
        <v>19</v>
      </c>
      <c r="X8">
        <f>X7*W3</f>
        <v>1.5417624100977299E-2</v>
      </c>
    </row>
    <row r="9" spans="1:28" x14ac:dyDescent="0.25">
      <c r="A9" t="s">
        <v>39</v>
      </c>
      <c r="B9" s="8">
        <f>MIN(B2:B6)</f>
        <v>0.13542330114654483</v>
      </c>
      <c r="C9" s="8">
        <f>MIN(C2:C6)</f>
        <v>0.98364100968400114</v>
      </c>
      <c r="D9" s="8">
        <f>MIN(D2:D6)</f>
        <v>120.25693403852871</v>
      </c>
      <c r="E9" s="8">
        <f>MIN(E2:E6)</f>
        <v>1972</v>
      </c>
      <c r="F9" s="8">
        <f>MIN(F2:F6)</f>
        <v>6.6666666666666671E-3</v>
      </c>
      <c r="G9" t="s">
        <v>20</v>
      </c>
      <c r="H9">
        <f>G2+H8</f>
        <v>1.1792419151768037</v>
      </c>
      <c r="K9" t="s">
        <v>20</v>
      </c>
      <c r="L9">
        <f>K2+L8</f>
        <v>1.2009205879966853</v>
      </c>
      <c r="O9" t="s">
        <v>20</v>
      </c>
      <c r="P9">
        <f>O2+P8</f>
        <v>1.1936074486388875</v>
      </c>
      <c r="S9" t="s">
        <v>20</v>
      </c>
      <c r="T9">
        <f>S2+T8</f>
        <v>1.1937507115838561</v>
      </c>
      <c r="W9" t="s">
        <v>20</v>
      </c>
      <c r="X9">
        <f>W2+X8</f>
        <v>1.1779973818342413</v>
      </c>
    </row>
    <row r="10" spans="1:28" x14ac:dyDescent="0.25">
      <c r="A10" t="s">
        <v>40</v>
      </c>
      <c r="B10" s="8">
        <f>MAX(B2:B6)</f>
        <v>0.15064146492870575</v>
      </c>
      <c r="C10" s="8">
        <f>MAX(C2:C6)</f>
        <v>0.9989785967521575</v>
      </c>
      <c r="D10" s="8">
        <f>MAX(D2:D6)</f>
        <v>1956.0905036522815</v>
      </c>
      <c r="E10" s="8">
        <f>MAX(E2:E6)</f>
        <v>1996</v>
      </c>
      <c r="F10" s="8">
        <f>MAX(F2:F6)</f>
        <v>0.25</v>
      </c>
      <c r="G10" t="s">
        <v>21</v>
      </c>
      <c r="H10">
        <f>G2-H8</f>
        <v>1.1312131874648446</v>
      </c>
      <c r="K10" t="s">
        <v>21</v>
      </c>
      <c r="L10">
        <f>K2-L8</f>
        <v>1.0891221532835609</v>
      </c>
      <c r="O10" t="s">
        <v>21</v>
      </c>
      <c r="P10">
        <f>O2-P8</f>
        <v>1.1197583110688685</v>
      </c>
      <c r="S10" t="s">
        <v>21</v>
      </c>
      <c r="T10">
        <f>S2-T8</f>
        <v>1.1171201843505092</v>
      </c>
      <c r="W10" t="s">
        <v>21</v>
      </c>
      <c r="X10">
        <f>W2-X8</f>
        <v>1.1471621336322866</v>
      </c>
    </row>
    <row r="11" spans="1:28" x14ac:dyDescent="0.25">
      <c r="A11" t="s">
        <v>41</v>
      </c>
      <c r="B11" s="8">
        <f>ABS(B10-B9)</f>
        <v>1.5218163782160926E-2</v>
      </c>
      <c r="C11" s="8">
        <f>ABS(C10-C9)</f>
        <v>1.5337587068156355E-2</v>
      </c>
      <c r="D11" s="8">
        <f>ABS(D10-D9)</f>
        <v>1835.8335696137528</v>
      </c>
      <c r="E11" s="8">
        <f>ABS(E10-E9)</f>
        <v>24</v>
      </c>
      <c r="F11" s="8">
        <f>ABS(F10-F9)</f>
        <v>0.24333333333333335</v>
      </c>
      <c r="G11" t="s">
        <v>22</v>
      </c>
      <c r="H11" s="12">
        <f>LN(G2)</f>
        <v>0.14429733869960532</v>
      </c>
      <c r="K11" t="s">
        <v>22</v>
      </c>
      <c r="L11" s="12">
        <f>LN(K2)</f>
        <v>0.13542330114654483</v>
      </c>
      <c r="O11" t="s">
        <v>22</v>
      </c>
      <c r="P11" s="12">
        <f>LN(O2)</f>
        <v>0.1455563223571546</v>
      </c>
      <c r="S11" t="s">
        <v>22</v>
      </c>
      <c r="T11" s="12">
        <f>LN(S2)</f>
        <v>0.14447728414987962</v>
      </c>
      <c r="W11" t="s">
        <v>22</v>
      </c>
      <c r="X11" s="12">
        <f>LN(W2)</f>
        <v>0.15064146492870575</v>
      </c>
    </row>
    <row r="12" spans="1:28" x14ac:dyDescent="0.25">
      <c r="A12" t="s">
        <v>42</v>
      </c>
      <c r="B12" s="8">
        <f>COUNT(B2:B6)</f>
        <v>5</v>
      </c>
      <c r="G12" t="s">
        <v>23</v>
      </c>
      <c r="H12" s="12">
        <f>LN(H9)</f>
        <v>0.16487178725608531</v>
      </c>
      <c r="K12" t="s">
        <v>23</v>
      </c>
      <c r="L12" s="12">
        <f>LN(L9)</f>
        <v>0.18308841934359713</v>
      </c>
      <c r="O12" t="s">
        <v>23</v>
      </c>
      <c r="P12" s="12">
        <f>LN(P9)</f>
        <v>0.17698019092952927</v>
      </c>
      <c r="S12" t="s">
        <v>23</v>
      </c>
      <c r="T12" s="12">
        <f>LN(T9)</f>
        <v>0.1771002089038137</v>
      </c>
      <c r="W12" t="s">
        <v>23</v>
      </c>
      <c r="X12" s="12">
        <f>LN(X9)</f>
        <v>0.16381586267534726</v>
      </c>
    </row>
    <row r="13" spans="1:28" x14ac:dyDescent="0.25">
      <c r="G13" t="s">
        <v>24</v>
      </c>
      <c r="H13" s="12">
        <f>LN(H10)</f>
        <v>0.12329067403497307</v>
      </c>
      <c r="K13" t="s">
        <v>24</v>
      </c>
      <c r="L13" s="12">
        <f>LN(L10)</f>
        <v>8.5372007801234467E-2</v>
      </c>
      <c r="O13" t="s">
        <v>24</v>
      </c>
      <c r="P13" s="12">
        <f>LN(P10)</f>
        <v>0.11311286833168473</v>
      </c>
      <c r="S13" t="s">
        <v>24</v>
      </c>
      <c r="T13" s="12">
        <f>LN(T10)</f>
        <v>0.11075410995753436</v>
      </c>
      <c r="W13" t="s">
        <v>24</v>
      </c>
      <c r="X13" s="12">
        <f>LN(X10)</f>
        <v>0.13729118267574769</v>
      </c>
    </row>
    <row r="14" spans="1:28" x14ac:dyDescent="0.25">
      <c r="G14" t="s">
        <v>25</v>
      </c>
      <c r="H14" s="12">
        <f>H12-H11</f>
        <v>2.0574448556479996E-2</v>
      </c>
      <c r="K14" t="s">
        <v>25</v>
      </c>
      <c r="L14" s="12">
        <f>L12-L11</f>
        <v>4.7665118197052297E-2</v>
      </c>
      <c r="O14" t="s">
        <v>25</v>
      </c>
      <c r="P14" s="12">
        <f>P12-P11</f>
        <v>3.1423868572374669E-2</v>
      </c>
      <c r="S14" t="s">
        <v>25</v>
      </c>
      <c r="T14" s="12">
        <f>T12-T11</f>
        <v>3.2622924753934079E-2</v>
      </c>
      <c r="W14" t="s">
        <v>25</v>
      </c>
      <c r="X14" s="12">
        <f>X12-X11</f>
        <v>1.3174397746641503E-2</v>
      </c>
    </row>
    <row r="15" spans="1:28" x14ac:dyDescent="0.25">
      <c r="G15" t="s">
        <v>26</v>
      </c>
      <c r="H15" s="12">
        <f>H11-H13</f>
        <v>2.1006664664632246E-2</v>
      </c>
      <c r="K15" t="s">
        <v>26</v>
      </c>
      <c r="L15" s="12">
        <f>L11-L13</f>
        <v>5.005129334531036E-2</v>
      </c>
      <c r="O15" t="s">
        <v>26</v>
      </c>
      <c r="P15" s="12">
        <f>P11-P13</f>
        <v>3.2443454025469873E-2</v>
      </c>
      <c r="S15" t="s">
        <v>26</v>
      </c>
      <c r="T15" s="12">
        <f>T11-T13</f>
        <v>3.3723174192345259E-2</v>
      </c>
      <c r="W15" t="s">
        <v>26</v>
      </c>
      <c r="X15" s="12">
        <f>X11-X13</f>
        <v>1.3350282252958062E-2</v>
      </c>
    </row>
    <row r="16" spans="1:28" x14ac:dyDescent="0.25">
      <c r="G16" t="s">
        <v>27</v>
      </c>
      <c r="H16" s="13">
        <f>AVERAGE(H14:H15)</f>
        <v>2.0790556610556121E-2</v>
      </c>
      <c r="K16" t="s">
        <v>27</v>
      </c>
      <c r="L16" s="13">
        <f>AVERAGE(L14:L15)</f>
        <v>4.8858205771181329E-2</v>
      </c>
      <c r="O16" t="s">
        <v>27</v>
      </c>
      <c r="P16" s="13">
        <f>AVERAGE(P14:P15)</f>
        <v>3.1933661298922271E-2</v>
      </c>
      <c r="S16" t="s">
        <v>27</v>
      </c>
      <c r="T16" s="13">
        <f>AVERAGE(T14:T15)</f>
        <v>3.3173049473139669E-2</v>
      </c>
      <c r="W16" t="s">
        <v>27</v>
      </c>
      <c r="X16" s="13">
        <f>AVERAGE(X14:X15)</f>
        <v>1.3262339999799783E-2</v>
      </c>
    </row>
    <row r="17" spans="7:24" x14ac:dyDescent="0.25">
      <c r="G17" t="s">
        <v>28</v>
      </c>
      <c r="H17">
        <f>TINV(0.3173,H5)</f>
        <v>1.1969125599716923</v>
      </c>
      <c r="K17" t="s">
        <v>28</v>
      </c>
      <c r="L17">
        <f>TINV(0.3173,L5)</f>
        <v>1.3213154624456929</v>
      </c>
      <c r="O17" t="s">
        <v>28</v>
      </c>
      <c r="P17">
        <f>TINV(0.3173,P5)</f>
        <v>1.3213154624456929</v>
      </c>
      <c r="S17" t="s">
        <v>28</v>
      </c>
      <c r="T17">
        <f>TINV(0.3173,T5)</f>
        <v>1.3213154624456929</v>
      </c>
      <c r="W17" t="s">
        <v>28</v>
      </c>
      <c r="X17">
        <f>TINV(0.3173,X5)</f>
        <v>1.3213154624456929</v>
      </c>
    </row>
    <row r="18" spans="7:24" x14ac:dyDescent="0.25">
      <c r="G18" t="s">
        <v>29</v>
      </c>
      <c r="H18">
        <f>H17*G3</f>
        <v>8.6920387222978179E-3</v>
      </c>
      <c r="K18" t="s">
        <v>29</v>
      </c>
      <c r="L18">
        <f>L17*K3</f>
        <v>1.631717043431552E-2</v>
      </c>
      <c r="O18" t="s">
        <v>29</v>
      </c>
      <c r="P18">
        <f>P17*O3</f>
        <v>1.0778406399421172E-2</v>
      </c>
      <c r="S18" t="s">
        <v>29</v>
      </c>
      <c r="T18">
        <f>T17*S3</f>
        <v>1.1184354920053199E-2</v>
      </c>
      <c r="W18" t="s">
        <v>29</v>
      </c>
      <c r="X18">
        <f>X17*W3</f>
        <v>4.5004565724626241E-3</v>
      </c>
    </row>
    <row r="19" spans="7:24" x14ac:dyDescent="0.25">
      <c r="G19" t="s">
        <v>30</v>
      </c>
      <c r="H19">
        <f>G2+H18</f>
        <v>1.1639195900431218</v>
      </c>
      <c r="K19" t="s">
        <v>30</v>
      </c>
      <c r="L19">
        <f>K2+L18</f>
        <v>1.1613385410744386</v>
      </c>
      <c r="O19" t="s">
        <v>30</v>
      </c>
      <c r="P19">
        <f>O2+P18</f>
        <v>1.1674612862532991</v>
      </c>
      <c r="S19" t="s">
        <v>30</v>
      </c>
      <c r="T19">
        <f>S2+T18</f>
        <v>1.1666198028872359</v>
      </c>
      <c r="W19" t="s">
        <v>30</v>
      </c>
      <c r="X19">
        <f>W2+X18</f>
        <v>1.1670802143057266</v>
      </c>
    </row>
    <row r="20" spans="7:24" x14ac:dyDescent="0.25">
      <c r="G20" t="s">
        <v>31</v>
      </c>
      <c r="H20">
        <f>G2-H18</f>
        <v>1.1465355125985264</v>
      </c>
      <c r="K20" t="s">
        <v>31</v>
      </c>
      <c r="L20">
        <f>K2-L18</f>
        <v>1.1287042002058076</v>
      </c>
      <c r="O20" t="s">
        <v>31</v>
      </c>
      <c r="P20">
        <f>O2-P18</f>
        <v>1.1459044734544568</v>
      </c>
      <c r="S20" t="s">
        <v>31</v>
      </c>
      <c r="T20">
        <f>S2-T18</f>
        <v>1.1442510930471295</v>
      </c>
      <c r="W20" t="s">
        <v>31</v>
      </c>
      <c r="X20">
        <f>W2-X18</f>
        <v>1.1580793011608013</v>
      </c>
    </row>
    <row r="21" spans="7:24" x14ac:dyDescent="0.25">
      <c r="G21" t="s">
        <v>22</v>
      </c>
      <c r="H21" s="12">
        <f>LN(G2)</f>
        <v>0.14429733869960532</v>
      </c>
      <c r="K21" t="s">
        <v>22</v>
      </c>
      <c r="L21" s="12">
        <f>LN(K2)</f>
        <v>0.13542330114654483</v>
      </c>
      <c r="O21" t="s">
        <v>22</v>
      </c>
      <c r="P21" s="12">
        <f>LN(O2)</f>
        <v>0.1455563223571546</v>
      </c>
      <c r="S21" t="s">
        <v>22</v>
      </c>
      <c r="T21" s="12">
        <f>LN(S2)</f>
        <v>0.14447728414987962</v>
      </c>
      <c r="W21" t="s">
        <v>22</v>
      </c>
      <c r="X21" s="12">
        <f>LN(W2)</f>
        <v>0.15064146492870575</v>
      </c>
    </row>
    <row r="22" spans="7:24" x14ac:dyDescent="0.25">
      <c r="G22" t="s">
        <v>32</v>
      </c>
      <c r="H22" s="12">
        <f>LN(H19)</f>
        <v>0.15179326620409583</v>
      </c>
      <c r="K22" t="s">
        <v>32</v>
      </c>
      <c r="L22" s="12">
        <f>LN(L19)</f>
        <v>0.14957325458973747</v>
      </c>
      <c r="O22" t="s">
        <v>32</v>
      </c>
      <c r="P22" s="12">
        <f>LN(P19)</f>
        <v>0.15483155048504399</v>
      </c>
      <c r="S22" t="s">
        <v>32</v>
      </c>
      <c r="T22" s="12">
        <f>LN(T19)</f>
        <v>0.15411051006666646</v>
      </c>
      <c r="W22" t="s">
        <v>32</v>
      </c>
      <c r="X22" s="12">
        <f>LN(X19)</f>
        <v>0.15450508642272956</v>
      </c>
    </row>
    <row r="23" spans="7:24" x14ac:dyDescent="0.25">
      <c r="G23" t="s">
        <v>33</v>
      </c>
      <c r="H23" s="12">
        <f>LN(H20)</f>
        <v>0.13674479762767561</v>
      </c>
      <c r="K23" t="s">
        <v>33</v>
      </c>
      <c r="L23" s="12">
        <f>LN(L20)</f>
        <v>0.1210702492499252</v>
      </c>
      <c r="O23" t="s">
        <v>33</v>
      </c>
      <c r="P23" s="12">
        <f>LN(P20)</f>
        <v>0.13619425832121834</v>
      </c>
      <c r="S23" t="s">
        <v>33</v>
      </c>
      <c r="T23" s="12">
        <f>LN(T20)</f>
        <v>0.13475035580318304</v>
      </c>
      <c r="W23" t="s">
        <v>33</v>
      </c>
      <c r="X23" s="12">
        <f>LN(X20)</f>
        <v>0.14676285794666555</v>
      </c>
    </row>
    <row r="24" spans="7:24" x14ac:dyDescent="0.25">
      <c r="G24" t="s">
        <v>34</v>
      </c>
      <c r="H24" s="12">
        <f>H22-H21</f>
        <v>7.4959275044905183E-3</v>
      </c>
      <c r="K24" t="s">
        <v>34</v>
      </c>
      <c r="L24" s="12">
        <f>L22-L21</f>
        <v>1.4149953443192642E-2</v>
      </c>
      <c r="O24" t="s">
        <v>34</v>
      </c>
      <c r="P24" s="12">
        <f>P22-P21</f>
        <v>9.27522812788939E-3</v>
      </c>
      <c r="S24" t="s">
        <v>34</v>
      </c>
      <c r="T24" s="12">
        <f>T22-T21</f>
        <v>9.6332259167868362E-3</v>
      </c>
      <c r="W24" t="s">
        <v>34</v>
      </c>
      <c r="X24" s="12">
        <f>X22-X21</f>
        <v>3.8636214940238056E-3</v>
      </c>
    </row>
    <row r="25" spans="7:24" x14ac:dyDescent="0.25">
      <c r="G25" t="s">
        <v>35</v>
      </c>
      <c r="H25" s="12">
        <f>H21-H23</f>
        <v>7.5525410719297081E-3</v>
      </c>
      <c r="K25" t="s">
        <v>35</v>
      </c>
      <c r="L25" s="12">
        <f>L21-L23</f>
        <v>1.4353051896619631E-2</v>
      </c>
      <c r="O25" t="s">
        <v>35</v>
      </c>
      <c r="P25" s="12">
        <f>P21-P23</f>
        <v>9.3620640359362572E-3</v>
      </c>
      <c r="S25" t="s">
        <v>35</v>
      </c>
      <c r="T25" s="12">
        <f>T21-T23</f>
        <v>9.7269283466965839E-3</v>
      </c>
      <c r="W25" t="s">
        <v>35</v>
      </c>
      <c r="X25" s="12">
        <f>X21-X23</f>
        <v>3.8786069820402058E-3</v>
      </c>
    </row>
    <row r="26" spans="7:24" x14ac:dyDescent="0.25">
      <c r="G26" t="s">
        <v>36</v>
      </c>
      <c r="H26" s="13">
        <f>AVERAGE(H24:H25)</f>
        <v>7.5242342882101132E-3</v>
      </c>
      <c r="K26" t="s">
        <v>36</v>
      </c>
      <c r="L26" s="13">
        <f>AVERAGE(L24:L25)</f>
        <v>1.4251502669906137E-2</v>
      </c>
      <c r="O26" t="s">
        <v>36</v>
      </c>
      <c r="P26" s="13">
        <f>AVERAGE(P24:P25)</f>
        <v>9.3186460819128236E-3</v>
      </c>
      <c r="S26" t="s">
        <v>36</v>
      </c>
      <c r="T26" s="13">
        <f>AVERAGE(T24:T25)</f>
        <v>9.68007713174171E-3</v>
      </c>
      <c r="W26" t="s">
        <v>36</v>
      </c>
      <c r="X26" s="13">
        <f>AVERAGE(X24:X25)</f>
        <v>3.8711142380320057E-3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
  <sheetViews>
    <sheetView workbookViewId="0">
      <selection activeCell="F1" sqref="F1"/>
    </sheetView>
  </sheetViews>
  <sheetFormatPr defaultColWidth="11" defaultRowHeight="15.75" x14ac:dyDescent="0.25"/>
  <sheetData>
    <row r="1" spans="1:44" ht="17.25" thickTop="1" thickBot="1" x14ac:dyDescent="0.3">
      <c r="B1" s="8" t="s">
        <v>15</v>
      </c>
      <c r="C1" s="8" t="s">
        <v>16</v>
      </c>
      <c r="D1" s="8" t="s">
        <v>17</v>
      </c>
      <c r="E1" s="8" t="s">
        <v>1</v>
      </c>
      <c r="F1" s="8" t="s">
        <v>4</v>
      </c>
      <c r="G1" s="9">
        <f>LN(G2)</f>
        <v>0.14693562524405313</v>
      </c>
      <c r="H1" s="10">
        <f>G4</f>
        <v>0.99638016794335049</v>
      </c>
      <c r="I1" t="s">
        <v>1</v>
      </c>
      <c r="J1" t="s">
        <v>4</v>
      </c>
      <c r="K1" s="9">
        <f>LN(K2)</f>
        <v>0.14845198908801521</v>
      </c>
      <c r="L1" s="10">
        <f>K4</f>
        <v>0.99630534546795746</v>
      </c>
      <c r="M1" t="s">
        <v>1</v>
      </c>
      <c r="N1" t="s">
        <v>4</v>
      </c>
      <c r="O1" s="9">
        <f>LN(O2)</f>
        <v>0.14730330532508745</v>
      </c>
      <c r="P1" s="10">
        <f>O4</f>
        <v>0.99592111904870595</v>
      </c>
      <c r="Q1" t="s">
        <v>1</v>
      </c>
      <c r="R1" t="s">
        <v>4</v>
      </c>
      <c r="S1" s="9">
        <f>LN(S2)</f>
        <v>0.14566782349045843</v>
      </c>
      <c r="T1" s="10">
        <f>S4</f>
        <v>0.9968076074898099</v>
      </c>
      <c r="U1" t="s">
        <v>1</v>
      </c>
      <c r="V1" t="s">
        <v>4</v>
      </c>
      <c r="W1" s="9">
        <f>LN(W2)</f>
        <v>0.14627630495490193</v>
      </c>
      <c r="X1" s="10">
        <f>W4</f>
        <v>0.99648370976631939</v>
      </c>
      <c r="Y1" t="s">
        <v>1</v>
      </c>
      <c r="Z1" t="s">
        <v>4</v>
      </c>
      <c r="AA1" s="9">
        <f>LN(AA2)</f>
        <v>0.1468557894070128</v>
      </c>
      <c r="AB1" s="10">
        <f>AA4</f>
        <v>0.99630757549959137</v>
      </c>
      <c r="AC1" t="s">
        <v>1</v>
      </c>
      <c r="AD1" t="s">
        <v>4</v>
      </c>
      <c r="AE1" s="9">
        <f>LN(AE2)</f>
        <v>0.14637994593846704</v>
      </c>
      <c r="AF1" s="10">
        <f>AE4</f>
        <v>0.99691558740000585</v>
      </c>
      <c r="AG1" t="s">
        <v>1</v>
      </c>
      <c r="AH1" t="s">
        <v>4</v>
      </c>
      <c r="AI1" s="9">
        <f>LN(AI2)</f>
        <v>0.14627987215224234</v>
      </c>
      <c r="AJ1" s="10">
        <f>AI4</f>
        <v>0.99648004682173741</v>
      </c>
      <c r="AK1" t="s">
        <v>1</v>
      </c>
      <c r="AL1" t="s">
        <v>4</v>
      </c>
      <c r="AM1" s="9">
        <f>LN(AM2)</f>
        <v>0.15069736447911414</v>
      </c>
      <c r="AN1" s="10">
        <f>AM4</f>
        <v>0.99779020783386629</v>
      </c>
      <c r="AO1" t="s">
        <v>1</v>
      </c>
      <c r="AP1" t="s">
        <v>4</v>
      </c>
      <c r="AQ1" s="9">
        <f>LN(AQ2)</f>
        <v>0.14494442797059742</v>
      </c>
      <c r="AR1" s="10">
        <f>AQ4</f>
        <v>0.9951204118969692</v>
      </c>
    </row>
    <row r="2" spans="1:44" ht="16.5" thickTop="1" x14ac:dyDescent="0.25">
      <c r="B2">
        <v>0.14845198908801521</v>
      </c>
      <c r="C2" s="11">
        <v>0.99630534546795746</v>
      </c>
      <c r="D2">
        <v>1617.9678021217082</v>
      </c>
      <c r="E2">
        <v>1963</v>
      </c>
      <c r="F2" s="2">
        <v>2E-3</v>
      </c>
      <c r="G2">
        <f t="array" ref="G2:H6">LOGEST(F2:F10,E2:E10,TRUE, TRUE)</f>
        <v>1.1582793966763063</v>
      </c>
      <c r="H2">
        <v>9.8098434326591185E-129</v>
      </c>
      <c r="I2">
        <v>1965</v>
      </c>
      <c r="J2" s="2">
        <v>2.5000000000000001E-3</v>
      </c>
      <c r="K2">
        <f t="array" ref="K2:L6">LOGEST(J2:J9,I2:I9,TRUE, TRUE)</f>
        <v>1.1600371019982321</v>
      </c>
      <c r="L2">
        <v>4.8204157110452293E-130</v>
      </c>
      <c r="M2">
        <v>1963</v>
      </c>
      <c r="N2" s="2">
        <v>2E-3</v>
      </c>
      <c r="O2">
        <f t="array" ref="O2:P6">LOGEST(N2:N9,M2:M9,TRUE, TRUE)</f>
        <v>1.1587053512414425</v>
      </c>
      <c r="P2">
        <v>4.7216860829084174E-129</v>
      </c>
      <c r="Q2">
        <v>1963</v>
      </c>
      <c r="R2" s="2">
        <v>2E-3</v>
      </c>
      <c r="S2">
        <f t="array" ref="S2:T6">LOGEST(R2:R9,Q2:Q9,TRUE, TRUE)</f>
        <v>1.1568118584963536</v>
      </c>
      <c r="T2">
        <v>1.2244871611532067E-127</v>
      </c>
      <c r="U2">
        <v>1963</v>
      </c>
      <c r="V2" s="2">
        <v>2E-3</v>
      </c>
      <c r="W2">
        <f t="array" ref="W2:X6">LOGEST(V2:V9,U2:U9,TRUE, TRUE)</f>
        <v>1.1575159712681575</v>
      </c>
      <c r="X2">
        <v>3.6542424036152036E-128</v>
      </c>
      <c r="Y2">
        <v>1963</v>
      </c>
      <c r="Z2" s="2">
        <v>2E-3</v>
      </c>
      <c r="AA2">
        <f t="array" ref="AA2:AB6">LOGEST(Z2:Z9,Y2:Y9,TRUE, TRUE)</f>
        <v>1.1581869281623458</v>
      </c>
      <c r="AB2">
        <v>1.1512937002050872E-128</v>
      </c>
      <c r="AC2">
        <v>1963</v>
      </c>
      <c r="AD2" s="2">
        <v>2E-3</v>
      </c>
      <c r="AE2">
        <f t="array" ref="AE2:AF6">LOGEST(AD2:AD9,AC2:AC9,TRUE, TRUE)</f>
        <v>1.1576359435788288</v>
      </c>
      <c r="AF2">
        <v>2.897132340446139E-128</v>
      </c>
      <c r="AG2">
        <v>1963</v>
      </c>
      <c r="AH2" s="2">
        <v>2E-3</v>
      </c>
      <c r="AI2">
        <f t="array" ref="AI2:AJ6">LOGEST(AH2:AH9,AG2:AG9,TRUE, TRUE)</f>
        <v>1.1575201003634163</v>
      </c>
      <c r="AJ2">
        <v>3.5454905997185393E-128</v>
      </c>
      <c r="AK2">
        <v>1963</v>
      </c>
      <c r="AL2" s="2">
        <v>2E-3</v>
      </c>
      <c r="AM2">
        <f t="array" ref="AM2:AN6">LOGEST(AL2:AL9,AK2:AK9,TRUE, TRUE)</f>
        <v>1.1626447472354602</v>
      </c>
      <c r="AN2">
        <v>5.9617189026732281E-132</v>
      </c>
      <c r="AO2">
        <v>1963</v>
      </c>
      <c r="AP2" s="2">
        <v>2E-3</v>
      </c>
      <c r="AQ2">
        <f t="array" ref="AQ2:AR6">LOGEST(AP2:AP9,AO2:AO9,TRUE, TRUE)</f>
        <v>1.155975328588069</v>
      </c>
      <c r="AR2">
        <v>4.9532701844361454E-127</v>
      </c>
    </row>
    <row r="3" spans="1:44" x14ac:dyDescent="0.25">
      <c r="B3">
        <v>0.14730330532508745</v>
      </c>
      <c r="C3" s="11">
        <v>0.99592111904870595</v>
      </c>
      <c r="D3">
        <v>1464.9916939586972</v>
      </c>
      <c r="E3">
        <v>1965</v>
      </c>
      <c r="F3" s="2">
        <v>2.5000000000000001E-3</v>
      </c>
      <c r="G3">
        <v>3.3474165488257372E-3</v>
      </c>
      <c r="H3">
        <v>6.6179617910669952</v>
      </c>
      <c r="I3">
        <v>1967</v>
      </c>
      <c r="J3" s="2">
        <v>2.8571428571428571E-3</v>
      </c>
      <c r="K3">
        <v>3.690634894395581E-3</v>
      </c>
      <c r="L3">
        <v>7.3029659042887927</v>
      </c>
      <c r="M3">
        <v>1967</v>
      </c>
      <c r="N3" s="2">
        <v>2.8571428571428571E-3</v>
      </c>
      <c r="O3">
        <v>3.8485303060692552E-3</v>
      </c>
      <c r="P3">
        <v>7.6144516696475115</v>
      </c>
      <c r="Q3">
        <v>1965</v>
      </c>
      <c r="R3" s="2">
        <v>2.5000000000000001E-3</v>
      </c>
      <c r="S3">
        <v>3.3654293332418248E-3</v>
      </c>
      <c r="T3">
        <v>6.6577834370005498</v>
      </c>
      <c r="U3">
        <v>1965</v>
      </c>
      <c r="V3" s="2">
        <v>2.5000000000000001E-3</v>
      </c>
      <c r="W3">
        <v>3.5473628338173295E-3</v>
      </c>
      <c r="X3">
        <v>7.0168177413264798</v>
      </c>
      <c r="Y3">
        <v>1965</v>
      </c>
      <c r="Z3" s="2">
        <v>2.5000000000000001E-3</v>
      </c>
      <c r="AA3">
        <v>3.6498460189386462E-3</v>
      </c>
      <c r="AB3">
        <v>7.2181697490685668</v>
      </c>
      <c r="AC3">
        <v>1965</v>
      </c>
      <c r="AD3" s="2">
        <v>2.5000000000000001E-3</v>
      </c>
      <c r="AE3">
        <v>3.3240151786605105E-3</v>
      </c>
      <c r="AF3">
        <v>6.5696308295846517</v>
      </c>
      <c r="AG3">
        <v>1965</v>
      </c>
      <c r="AH3" s="2">
        <v>2.5000000000000001E-3</v>
      </c>
      <c r="AI3">
        <v>3.549303086391667E-3</v>
      </c>
      <c r="AJ3">
        <v>7.0135571638243963</v>
      </c>
      <c r="AK3">
        <v>1965</v>
      </c>
      <c r="AL3" s="2">
        <v>2.5000000000000001E-3</v>
      </c>
      <c r="AM3">
        <v>2.8952503843816179E-3</v>
      </c>
      <c r="AN3">
        <v>5.7178439956204699</v>
      </c>
      <c r="AO3">
        <v>1965</v>
      </c>
      <c r="AP3" s="2">
        <v>2.5000000000000001E-3</v>
      </c>
      <c r="AQ3">
        <v>4.1436175521288475E-3</v>
      </c>
      <c r="AR3">
        <v>8.1822038447561134</v>
      </c>
    </row>
    <row r="4" spans="1:44" ht="16.5" thickBot="1" x14ac:dyDescent="0.3">
      <c r="B4">
        <v>0.14566782349045843</v>
      </c>
      <c r="C4" s="11">
        <v>0.9968076074898099</v>
      </c>
      <c r="D4">
        <v>1873.4681358410744</v>
      </c>
      <c r="E4">
        <v>1967</v>
      </c>
      <c r="F4" s="2">
        <v>2.8571428571428571E-3</v>
      </c>
      <c r="G4">
        <v>0.99638016794335049</v>
      </c>
      <c r="H4">
        <v>0.11919811447801873</v>
      </c>
      <c r="I4">
        <v>1969</v>
      </c>
      <c r="J4" s="2">
        <v>4.0000000000000001E-3</v>
      </c>
      <c r="K4">
        <v>0.99630534546795746</v>
      </c>
      <c r="L4">
        <v>0.11944778463875949</v>
      </c>
      <c r="M4">
        <v>1969</v>
      </c>
      <c r="N4" s="2">
        <v>4.0000000000000001E-3</v>
      </c>
      <c r="O4">
        <v>0.99592111904870595</v>
      </c>
      <c r="P4">
        <v>0.12798894945075248</v>
      </c>
      <c r="Q4">
        <v>1969</v>
      </c>
      <c r="R4" s="2">
        <v>4.0000000000000001E-3</v>
      </c>
      <c r="S4">
        <v>0.9968076074898099</v>
      </c>
      <c r="T4">
        <v>0.11439984884992171</v>
      </c>
      <c r="U4">
        <v>1967</v>
      </c>
      <c r="V4" s="2">
        <v>2.8571428571428571E-3</v>
      </c>
      <c r="W4">
        <v>0.99648370976631939</v>
      </c>
      <c r="X4">
        <v>0.12267927517473855</v>
      </c>
      <c r="Y4">
        <v>1967</v>
      </c>
      <c r="Z4" s="2">
        <v>2.8571428571428571E-3</v>
      </c>
      <c r="AA4">
        <v>0.99630757549959137</v>
      </c>
      <c r="AB4">
        <v>0.12851786265277676</v>
      </c>
      <c r="AC4">
        <v>1967</v>
      </c>
      <c r="AD4" s="2">
        <v>2.8571428571428571E-3</v>
      </c>
      <c r="AE4">
        <v>0.99691558740000585</v>
      </c>
      <c r="AF4">
        <v>0.11704475311291697</v>
      </c>
      <c r="AG4">
        <v>1967</v>
      </c>
      <c r="AH4" s="2">
        <v>2.8571428571428571E-3</v>
      </c>
      <c r="AI4">
        <v>0.99648004682173741</v>
      </c>
      <c r="AJ4">
        <v>0.12274637538146296</v>
      </c>
      <c r="AK4">
        <v>1967</v>
      </c>
      <c r="AL4" s="2">
        <v>2.8571428571428571E-3</v>
      </c>
      <c r="AM4">
        <v>0.99779020783386629</v>
      </c>
      <c r="AN4">
        <v>8.8902339204221428E-2</v>
      </c>
      <c r="AO4">
        <v>1967</v>
      </c>
      <c r="AP4" s="2">
        <v>2.8571428571428571E-3</v>
      </c>
      <c r="AQ4">
        <v>0.9951204118969692</v>
      </c>
      <c r="AR4">
        <v>0.12164711281728459</v>
      </c>
    </row>
    <row r="5" spans="1:44" ht="17.25" thickTop="1" thickBot="1" x14ac:dyDescent="0.3">
      <c r="B5">
        <v>0.14627630495490193</v>
      </c>
      <c r="C5" s="11">
        <v>0.99648370976631939</v>
      </c>
      <c r="D5">
        <v>1700.3437888400704</v>
      </c>
      <c r="E5">
        <v>1969</v>
      </c>
      <c r="F5" s="2">
        <v>4.0000000000000001E-3</v>
      </c>
      <c r="G5">
        <v>1926.7913722105684</v>
      </c>
      <c r="H5">
        <v>7</v>
      </c>
      <c r="I5">
        <v>1972</v>
      </c>
      <c r="J5" s="2">
        <v>6.6666666666666671E-3</v>
      </c>
      <c r="K5" s="7">
        <v>1617.9678021217082</v>
      </c>
      <c r="L5">
        <v>6</v>
      </c>
      <c r="M5">
        <v>1972</v>
      </c>
      <c r="N5" s="2">
        <v>6.6666666666666671E-3</v>
      </c>
      <c r="O5" s="7">
        <v>1464.9916939586972</v>
      </c>
      <c r="P5">
        <v>6</v>
      </c>
      <c r="Q5">
        <v>1972</v>
      </c>
      <c r="R5" s="2">
        <v>6.6666666666666671E-3</v>
      </c>
      <c r="S5" s="7">
        <v>1873.4681358410744</v>
      </c>
      <c r="T5">
        <v>6</v>
      </c>
      <c r="U5">
        <v>1972</v>
      </c>
      <c r="V5" s="2">
        <v>6.6666666666666671E-3</v>
      </c>
      <c r="W5" s="7">
        <v>1700.3437888400704</v>
      </c>
      <c r="X5">
        <v>6</v>
      </c>
      <c r="Y5">
        <v>1969</v>
      </c>
      <c r="Z5" s="2">
        <v>4.0000000000000001E-3</v>
      </c>
      <c r="AA5" s="7">
        <v>1618.9485938943558</v>
      </c>
      <c r="AB5">
        <v>6</v>
      </c>
      <c r="AC5">
        <v>1969</v>
      </c>
      <c r="AD5" s="2">
        <v>4.0000000000000001E-3</v>
      </c>
      <c r="AE5" s="7">
        <v>1939.2650400959169</v>
      </c>
      <c r="AF5">
        <v>6</v>
      </c>
      <c r="AG5">
        <v>1969</v>
      </c>
      <c r="AH5" s="2">
        <v>4.0000000000000001E-3</v>
      </c>
      <c r="AI5" s="7">
        <v>1698.5681280799447</v>
      </c>
      <c r="AJ5">
        <v>6</v>
      </c>
      <c r="AK5">
        <v>1969</v>
      </c>
      <c r="AL5" s="2">
        <v>4.0000000000000001E-3</v>
      </c>
      <c r="AM5" s="7">
        <v>2709.1874696422215</v>
      </c>
      <c r="AN5">
        <v>6</v>
      </c>
      <c r="AO5">
        <v>1969</v>
      </c>
      <c r="AP5" s="2">
        <v>4.0000000000000001E-3</v>
      </c>
      <c r="AQ5" s="7">
        <v>1223.6119822640985</v>
      </c>
      <c r="AR5">
        <v>6</v>
      </c>
    </row>
    <row r="6" spans="1:44" ht="16.5" thickTop="1" x14ac:dyDescent="0.25">
      <c r="B6">
        <v>0.1468557894070128</v>
      </c>
      <c r="C6" s="11">
        <v>0.99630757549959137</v>
      </c>
      <c r="D6">
        <v>1618.9485938943558</v>
      </c>
      <c r="E6">
        <v>1972</v>
      </c>
      <c r="F6" s="2">
        <v>6.6666666666666671E-3</v>
      </c>
      <c r="G6">
        <v>27.376218860711514</v>
      </c>
      <c r="H6">
        <v>9.9457333465804015E-2</v>
      </c>
      <c r="I6">
        <v>1982</v>
      </c>
      <c r="J6" s="2">
        <v>3.3333333333333333E-2</v>
      </c>
      <c r="K6">
        <v>23.084797734737123</v>
      </c>
      <c r="L6">
        <v>8.5606639530644818E-2</v>
      </c>
      <c r="M6">
        <v>1982</v>
      </c>
      <c r="N6" s="2">
        <v>3.3333333333333333E-2</v>
      </c>
      <c r="O6">
        <v>23.998279718223735</v>
      </c>
      <c r="P6">
        <v>9.8287027089043646E-2</v>
      </c>
      <c r="Q6">
        <v>1982</v>
      </c>
      <c r="R6" s="2">
        <v>3.3333333333333333E-2</v>
      </c>
      <c r="S6">
        <v>24.518687151916932</v>
      </c>
      <c r="T6">
        <v>7.8523952501309613E-2</v>
      </c>
      <c r="U6">
        <v>1982</v>
      </c>
      <c r="V6" s="2">
        <v>3.3333333333333333E-2</v>
      </c>
      <c r="W6">
        <v>25.590521839946291</v>
      </c>
      <c r="X6">
        <v>9.0301227344395343E-2</v>
      </c>
      <c r="Y6">
        <v>1982</v>
      </c>
      <c r="Z6" s="2">
        <v>3.3333333333333333E-2</v>
      </c>
      <c r="AA6">
        <v>26.739916546262279</v>
      </c>
      <c r="AB6">
        <v>9.9101046125027931E-2</v>
      </c>
      <c r="AC6">
        <v>1972</v>
      </c>
      <c r="AD6" s="2">
        <v>6.6666666666666671E-3</v>
      </c>
      <c r="AE6">
        <v>26.566911444384552</v>
      </c>
      <c r="AF6">
        <v>8.219684538758211E-2</v>
      </c>
      <c r="AG6">
        <v>1972</v>
      </c>
      <c r="AH6" s="2">
        <v>6.6666666666666671E-3</v>
      </c>
      <c r="AI6">
        <v>25.591769992264112</v>
      </c>
      <c r="AJ6">
        <v>9.0400036015722093E-2</v>
      </c>
      <c r="AK6">
        <v>1972</v>
      </c>
      <c r="AL6" s="2">
        <v>6.6666666666666671E-3</v>
      </c>
      <c r="AM6">
        <v>21.412404296319167</v>
      </c>
      <c r="AN6">
        <v>4.7421755495894675E-2</v>
      </c>
      <c r="AO6">
        <v>1972</v>
      </c>
      <c r="AP6" s="2">
        <v>6.6666666666666671E-3</v>
      </c>
      <c r="AQ6">
        <v>18.107034655261888</v>
      </c>
      <c r="AR6">
        <v>8.8788120340686991E-2</v>
      </c>
    </row>
    <row r="7" spans="1:44" x14ac:dyDescent="0.25">
      <c r="B7">
        <v>0.14637994593846704</v>
      </c>
      <c r="C7" s="11">
        <v>0.99691558740000585</v>
      </c>
      <c r="D7">
        <v>1939.2650400959169</v>
      </c>
      <c r="E7">
        <v>1982</v>
      </c>
      <c r="F7" s="2">
        <v>3.3333333333333333E-2</v>
      </c>
      <c r="G7" t="s">
        <v>18</v>
      </c>
      <c r="H7">
        <f>TINV(0.0455,H5)</f>
        <v>2.428809082234241</v>
      </c>
      <c r="I7">
        <v>1985</v>
      </c>
      <c r="J7" s="2">
        <v>0.05</v>
      </c>
      <c r="K7" t="s">
        <v>18</v>
      </c>
      <c r="L7">
        <f>TINV(0.0455,L5)</f>
        <v>2.5165283481216276</v>
      </c>
      <c r="M7">
        <v>1985</v>
      </c>
      <c r="N7" s="2">
        <v>0.05</v>
      </c>
      <c r="O7" t="s">
        <v>18</v>
      </c>
      <c r="P7">
        <f>TINV(0.0455,P5)</f>
        <v>2.5165283481216276</v>
      </c>
      <c r="Q7">
        <v>1985</v>
      </c>
      <c r="R7" s="2">
        <v>0.05</v>
      </c>
      <c r="S7" t="s">
        <v>18</v>
      </c>
      <c r="T7">
        <f>TINV(0.0455,T5)</f>
        <v>2.5165283481216276</v>
      </c>
      <c r="U7">
        <v>1985</v>
      </c>
      <c r="V7" s="2">
        <v>0.05</v>
      </c>
      <c r="W7" t="s">
        <v>18</v>
      </c>
      <c r="X7">
        <f>TINV(0.0455,X5)</f>
        <v>2.5165283481216276</v>
      </c>
      <c r="Y7">
        <v>1985</v>
      </c>
      <c r="Z7" s="2">
        <v>0.05</v>
      </c>
      <c r="AA7" t="s">
        <v>18</v>
      </c>
      <c r="AB7">
        <f>TINV(0.0455,AB5)</f>
        <v>2.5165283481216276</v>
      </c>
      <c r="AC7">
        <v>1985</v>
      </c>
      <c r="AD7" s="2">
        <v>0.05</v>
      </c>
      <c r="AE7" t="s">
        <v>18</v>
      </c>
      <c r="AF7">
        <f>TINV(0.0455,AF5)</f>
        <v>2.5165283481216276</v>
      </c>
      <c r="AG7">
        <v>1982</v>
      </c>
      <c r="AH7" s="2">
        <v>3.3333333333333333E-2</v>
      </c>
      <c r="AI7" t="s">
        <v>18</v>
      </c>
      <c r="AJ7">
        <f>TINV(0.0455,AJ5)</f>
        <v>2.5165283481216276</v>
      </c>
      <c r="AK7">
        <v>1982</v>
      </c>
      <c r="AL7" s="2">
        <v>3.3333333333333333E-2</v>
      </c>
      <c r="AM7" t="s">
        <v>18</v>
      </c>
      <c r="AN7">
        <f>TINV(0.0455,AN5)</f>
        <v>2.5165283481216276</v>
      </c>
      <c r="AO7">
        <v>1982</v>
      </c>
      <c r="AP7" s="2">
        <v>3.3333333333333333E-2</v>
      </c>
    </row>
    <row r="8" spans="1:44" x14ac:dyDescent="0.25">
      <c r="B8">
        <v>0.14627987215224234</v>
      </c>
      <c r="C8" s="11">
        <v>0.99648004682173741</v>
      </c>
      <c r="D8">
        <v>1698.5681280799447</v>
      </c>
      <c r="E8">
        <v>1985</v>
      </c>
      <c r="F8" s="2">
        <v>0.05</v>
      </c>
      <c r="G8" t="s">
        <v>19</v>
      </c>
      <c r="H8">
        <f>H7*G3</f>
        <v>8.1302357158091493E-3</v>
      </c>
      <c r="I8">
        <v>1994</v>
      </c>
      <c r="J8" s="2">
        <v>0.14285714285714285</v>
      </c>
      <c r="K8" t="s">
        <v>19</v>
      </c>
      <c r="L8">
        <f>L7*K3</f>
        <v>9.2875873343133495E-3</v>
      </c>
      <c r="M8">
        <v>1994</v>
      </c>
      <c r="N8" s="2">
        <v>0.14285714285714285</v>
      </c>
      <c r="O8" t="s">
        <v>19</v>
      </c>
      <c r="P8">
        <f>P7*O3</f>
        <v>9.684935613828485E-3</v>
      </c>
      <c r="Q8">
        <v>1994</v>
      </c>
      <c r="R8" s="2">
        <v>0.14285714285714285</v>
      </c>
      <c r="S8" t="s">
        <v>19</v>
      </c>
      <c r="T8">
        <f>T7*S3</f>
        <v>8.4691983207031193E-3</v>
      </c>
      <c r="U8">
        <v>1994</v>
      </c>
      <c r="V8" s="2">
        <v>0.14285714285714285</v>
      </c>
      <c r="W8" t="s">
        <v>19</v>
      </c>
      <c r="X8">
        <f>X7*W3</f>
        <v>8.92703913237438E-3</v>
      </c>
      <c r="Y8">
        <v>1994</v>
      </c>
      <c r="Z8" s="2">
        <v>0.14285714285714285</v>
      </c>
      <c r="AA8" t="s">
        <v>19</v>
      </c>
      <c r="AB8">
        <f>AB7*AA3</f>
        <v>9.1849409729379706E-3</v>
      </c>
      <c r="AC8">
        <v>1994</v>
      </c>
      <c r="AD8" s="2">
        <v>0.14285714285714285</v>
      </c>
      <c r="AE8" t="s">
        <v>19</v>
      </c>
      <c r="AF8">
        <f>AF7*AE3</f>
        <v>8.3649784266857513E-3</v>
      </c>
      <c r="AG8">
        <v>1994</v>
      </c>
      <c r="AH8" s="2">
        <v>0.14285714285714285</v>
      </c>
      <c r="AI8" t="s">
        <v>19</v>
      </c>
      <c r="AJ8">
        <f>AJ7*AI3</f>
        <v>8.9319218329802167E-3</v>
      </c>
      <c r="AK8">
        <v>1985</v>
      </c>
      <c r="AL8" s="2">
        <v>0.05</v>
      </c>
      <c r="AM8" t="s">
        <v>19</v>
      </c>
      <c r="AN8">
        <f>AN7*AM3</f>
        <v>7.2859796672063801E-3</v>
      </c>
      <c r="AO8">
        <v>1985</v>
      </c>
      <c r="AP8" s="2">
        <v>0.05</v>
      </c>
    </row>
    <row r="9" spans="1:44" x14ac:dyDescent="0.25">
      <c r="B9">
        <v>0.15069736447911414</v>
      </c>
      <c r="C9" s="11">
        <v>0.99779020783386629</v>
      </c>
      <c r="D9">
        <v>2709.1874696422215</v>
      </c>
      <c r="E9">
        <v>1994</v>
      </c>
      <c r="F9" s="2">
        <v>0.14285714285714285</v>
      </c>
      <c r="G9" t="s">
        <v>20</v>
      </c>
      <c r="H9">
        <f>G2+H8</f>
        <v>1.1664096323921154</v>
      </c>
      <c r="I9">
        <v>1996</v>
      </c>
      <c r="J9" s="2">
        <v>0.25</v>
      </c>
      <c r="K9" t="s">
        <v>20</v>
      </c>
      <c r="L9">
        <f>K2+L8</f>
        <v>1.1693246893325455</v>
      </c>
      <c r="M9">
        <v>1996</v>
      </c>
      <c r="N9" s="2">
        <v>0.25</v>
      </c>
      <c r="O9" t="s">
        <v>20</v>
      </c>
      <c r="P9">
        <f>O2+P8</f>
        <v>1.1683902868552709</v>
      </c>
      <c r="Q9">
        <v>1996</v>
      </c>
      <c r="R9" s="2">
        <v>0.25</v>
      </c>
      <c r="S9" t="s">
        <v>20</v>
      </c>
      <c r="T9">
        <f>S2+T8</f>
        <v>1.1652810568170566</v>
      </c>
      <c r="U9">
        <v>1996</v>
      </c>
      <c r="V9" s="2">
        <v>0.25</v>
      </c>
      <c r="W9" t="s">
        <v>20</v>
      </c>
      <c r="X9">
        <f>W2+X8</f>
        <v>1.1664430104005319</v>
      </c>
      <c r="Y9">
        <v>1996</v>
      </c>
      <c r="Z9" s="2">
        <v>0.25</v>
      </c>
      <c r="AA9" t="s">
        <v>20</v>
      </c>
      <c r="AB9">
        <f>AA2+AB8</f>
        <v>1.1673718691352837</v>
      </c>
      <c r="AC9">
        <v>1996</v>
      </c>
      <c r="AD9" s="2">
        <v>0.25</v>
      </c>
      <c r="AE9" t="s">
        <v>20</v>
      </c>
      <c r="AF9">
        <f>AE2+AF8</f>
        <v>1.1660009220055145</v>
      </c>
      <c r="AG9">
        <v>1996</v>
      </c>
      <c r="AH9" s="2">
        <v>0.25</v>
      </c>
      <c r="AI9" t="s">
        <v>20</v>
      </c>
      <c r="AJ9">
        <f>AI2+AJ8</f>
        <v>1.1664520221963965</v>
      </c>
      <c r="AK9">
        <v>1996</v>
      </c>
      <c r="AL9" s="2">
        <v>0.25</v>
      </c>
      <c r="AM9" t="s">
        <v>20</v>
      </c>
      <c r="AN9">
        <f>AM2+AN8</f>
        <v>1.1699307269026666</v>
      </c>
      <c r="AO9">
        <v>1994</v>
      </c>
      <c r="AP9" s="2">
        <v>0.14285714285714285</v>
      </c>
    </row>
    <row r="10" spans="1:44" x14ac:dyDescent="0.25">
      <c r="B10">
        <v>0.14494442797059742</v>
      </c>
      <c r="C10" s="11">
        <v>0.9951204118969692</v>
      </c>
      <c r="D10">
        <v>1223.6119822640985</v>
      </c>
      <c r="E10">
        <v>1996</v>
      </c>
      <c r="F10" s="2">
        <v>0.25</v>
      </c>
      <c r="G10" t="s">
        <v>21</v>
      </c>
      <c r="H10">
        <f>G2-H8</f>
        <v>1.1501491609604972</v>
      </c>
      <c r="K10" t="s">
        <v>21</v>
      </c>
      <c r="L10">
        <f>K2-L8</f>
        <v>1.1507495146639186</v>
      </c>
      <c r="O10" t="s">
        <v>21</v>
      </c>
      <c r="P10">
        <f>O2-P8</f>
        <v>1.149020415627614</v>
      </c>
      <c r="S10" t="s">
        <v>21</v>
      </c>
      <c r="T10">
        <f>S2-T8</f>
        <v>1.1483426601756506</v>
      </c>
      <c r="W10" t="s">
        <v>21</v>
      </c>
      <c r="X10">
        <f>W2-X8</f>
        <v>1.1485889321357832</v>
      </c>
      <c r="AA10" t="s">
        <v>21</v>
      </c>
      <c r="AB10">
        <f>AA2-AB8</f>
        <v>1.1490019871894079</v>
      </c>
      <c r="AE10" t="s">
        <v>21</v>
      </c>
      <c r="AF10">
        <f>AE2-AF8</f>
        <v>1.1492709651521431</v>
      </c>
      <c r="AI10" t="s">
        <v>21</v>
      </c>
      <c r="AJ10">
        <f>AI2-AJ8</f>
        <v>1.1485881785304362</v>
      </c>
      <c r="AM10" t="s">
        <v>21</v>
      </c>
      <c r="AN10">
        <f>AM2-AN8</f>
        <v>1.1553587675682537</v>
      </c>
    </row>
    <row r="11" spans="1:44" x14ac:dyDescent="0.25">
      <c r="A11" t="s">
        <v>37</v>
      </c>
      <c r="B11" s="8">
        <f>AVERAGE(B2:B10)</f>
        <v>0.14698409142287738</v>
      </c>
      <c r="C11" s="8">
        <f>AVERAGE(C2:C10)</f>
        <v>0.99645906791388483</v>
      </c>
      <c r="D11" s="8">
        <f>AVERAGE(D2:D10)</f>
        <v>1760.7058483042322</v>
      </c>
      <c r="E11" s="8">
        <f>AVERAGE(E2:E10)</f>
        <v>1977</v>
      </c>
      <c r="F11" s="8">
        <f>AVERAGE(F2:F10)</f>
        <v>5.4912698412698413E-2</v>
      </c>
      <c r="G11" t="s">
        <v>22</v>
      </c>
      <c r="H11" s="12">
        <f>LN(G2)</f>
        <v>0.14693562524405313</v>
      </c>
      <c r="K11" t="s">
        <v>22</v>
      </c>
      <c r="L11" s="12">
        <f>LN(K2)</f>
        <v>0.14845198908801521</v>
      </c>
      <c r="O11" t="s">
        <v>22</v>
      </c>
      <c r="P11" s="12">
        <f>LN(O2)</f>
        <v>0.14730330532508745</v>
      </c>
      <c r="S11" t="s">
        <v>22</v>
      </c>
      <c r="T11" s="12">
        <f>LN(S2)</f>
        <v>0.14566782349045843</v>
      </c>
      <c r="W11" t="s">
        <v>22</v>
      </c>
      <c r="X11" s="12">
        <f>LN(W2)</f>
        <v>0.14627630495490193</v>
      </c>
      <c r="AA11" t="s">
        <v>22</v>
      </c>
      <c r="AB11" s="12">
        <f>LN(AA2)</f>
        <v>0.1468557894070128</v>
      </c>
      <c r="AE11" t="s">
        <v>22</v>
      </c>
      <c r="AF11" s="12">
        <f>LN(AE2)</f>
        <v>0.14637994593846704</v>
      </c>
      <c r="AI11" t="s">
        <v>22</v>
      </c>
      <c r="AJ11" s="12">
        <f>LN(AI2)</f>
        <v>0.14627987215224234</v>
      </c>
      <c r="AM11" t="s">
        <v>22</v>
      </c>
      <c r="AN11" s="12">
        <f>LN(AM2)</f>
        <v>0.15069736447911414</v>
      </c>
    </row>
    <row r="12" spans="1:44" x14ac:dyDescent="0.25">
      <c r="A12" t="s">
        <v>38</v>
      </c>
      <c r="B12" s="8">
        <f>STDEV(B2:B10)</f>
        <v>1.7071960113123894E-3</v>
      </c>
      <c r="C12" s="8">
        <f>STDEV(C2:C10)</f>
        <v>7.2722418778277994E-4</v>
      </c>
      <c r="D12" s="8">
        <f>STDEV(D2:D10)</f>
        <v>413.53759351497592</v>
      </c>
      <c r="E12" s="8">
        <f>STDEV(E2:E10)</f>
        <v>12.589678312014172</v>
      </c>
      <c r="F12" s="8">
        <f>STDEV(F2:F10)</f>
        <v>8.6211579894678342E-2</v>
      </c>
      <c r="G12" t="s">
        <v>23</v>
      </c>
      <c r="H12" s="12">
        <f>LN(H9)</f>
        <v>0.15393034046185058</v>
      </c>
      <c r="K12" t="s">
        <v>23</v>
      </c>
      <c r="L12" s="12">
        <f>LN(L9)</f>
        <v>0.15642639356753621</v>
      </c>
      <c r="O12" t="s">
        <v>23</v>
      </c>
      <c r="P12" s="12">
        <f>LN(P9)</f>
        <v>0.15562697829531141</v>
      </c>
      <c r="S12" t="s">
        <v>23</v>
      </c>
      <c r="T12" s="12">
        <f>LN(T9)</f>
        <v>0.15296230840818864</v>
      </c>
      <c r="W12" t="s">
        <v>23</v>
      </c>
      <c r="X12" s="12">
        <f>LN(X9)</f>
        <v>0.15395895607846222</v>
      </c>
      <c r="AA12" t="s">
        <v>23</v>
      </c>
      <c r="AB12" s="12">
        <f>LN(AB9)</f>
        <v>0.15475495647415904</v>
      </c>
      <c r="AE12" t="s">
        <v>23</v>
      </c>
      <c r="AF12" s="12">
        <f>LN(AF9)</f>
        <v>0.15357987867028175</v>
      </c>
      <c r="AI12" t="s">
        <v>23</v>
      </c>
      <c r="AJ12" s="12">
        <f>LN(AJ9)</f>
        <v>0.15396668192616542</v>
      </c>
      <c r="AM12" t="s">
        <v>23</v>
      </c>
      <c r="AN12" s="12">
        <f>LN(AN9)</f>
        <v>0.15694453928131663</v>
      </c>
    </row>
    <row r="13" spans="1:44" x14ac:dyDescent="0.25">
      <c r="A13" t="s">
        <v>39</v>
      </c>
      <c r="B13" s="8">
        <f>MIN(B2:B10)</f>
        <v>0.14494442797059742</v>
      </c>
      <c r="C13" s="8">
        <f>MIN(C2:C10)</f>
        <v>0.9951204118969692</v>
      </c>
      <c r="D13" s="8">
        <f>MIN(D2:D10)</f>
        <v>1223.6119822640985</v>
      </c>
      <c r="E13" s="8">
        <f>MIN(E2:E10)</f>
        <v>1963</v>
      </c>
      <c r="F13" s="8">
        <f>MIN(F2:F10)</f>
        <v>2E-3</v>
      </c>
      <c r="G13" t="s">
        <v>24</v>
      </c>
      <c r="H13" s="12">
        <f>LN(H10)</f>
        <v>0.13989163914720981</v>
      </c>
      <c r="K13" t="s">
        <v>24</v>
      </c>
      <c r="L13" s="12">
        <f>LN(L10)</f>
        <v>0.14041348195880818</v>
      </c>
      <c r="O13" t="s">
        <v>24</v>
      </c>
      <c r="P13" s="12">
        <f>LN(P10)</f>
        <v>0.13890976687901377</v>
      </c>
      <c r="S13" t="s">
        <v>24</v>
      </c>
      <c r="T13" s="12">
        <f>LN(T10)</f>
        <v>0.13831973783330972</v>
      </c>
      <c r="W13" t="s">
        <v>24</v>
      </c>
      <c r="X13" s="12">
        <f>LN(X10)</f>
        <v>0.13853417344114466</v>
      </c>
      <c r="AA13" t="s">
        <v>24</v>
      </c>
      <c r="AB13" s="12">
        <f>LN(AB10)</f>
        <v>0.138893728359821</v>
      </c>
      <c r="AE13" t="s">
        <v>24</v>
      </c>
      <c r="AF13" s="12">
        <f>LN(AF10)</f>
        <v>0.13912779800214892</v>
      </c>
      <c r="AI13" t="s">
        <v>24</v>
      </c>
      <c r="AJ13" s="12">
        <f>LN(AJ10)</f>
        <v>0.13853351732686986</v>
      </c>
      <c r="AM13" t="s">
        <v>24</v>
      </c>
      <c r="AN13" s="12">
        <f>LN(AN10)</f>
        <v>0.14441091701217298</v>
      </c>
    </row>
    <row r="14" spans="1:44" x14ac:dyDescent="0.25">
      <c r="A14" t="s">
        <v>40</v>
      </c>
      <c r="B14" s="8">
        <f>MAX(B2:B10)</f>
        <v>0.15069736447911414</v>
      </c>
      <c r="C14" s="8">
        <f>MAX(C2:C10)</f>
        <v>0.99779020783386629</v>
      </c>
      <c r="D14" s="8">
        <f>MAX(D2:D10)</f>
        <v>2709.1874696422215</v>
      </c>
      <c r="E14" s="8">
        <f>MAX(E2:E10)</f>
        <v>1996</v>
      </c>
      <c r="F14" s="8">
        <f>MAX(F2:F10)</f>
        <v>0.25</v>
      </c>
      <c r="G14" t="s">
        <v>25</v>
      </c>
      <c r="H14" s="12">
        <f>H12-H11</f>
        <v>6.9947152177974592E-3</v>
      </c>
      <c r="K14" t="s">
        <v>25</v>
      </c>
      <c r="L14" s="12">
        <f>L12-L11</f>
        <v>7.9744044795209967E-3</v>
      </c>
      <c r="O14" t="s">
        <v>25</v>
      </c>
      <c r="P14" s="12">
        <f>P12-P11</f>
        <v>8.3236729702239609E-3</v>
      </c>
      <c r="S14" t="s">
        <v>25</v>
      </c>
      <c r="T14" s="12">
        <f>T12-T11</f>
        <v>7.2944849177302151E-3</v>
      </c>
      <c r="W14" t="s">
        <v>25</v>
      </c>
      <c r="X14" s="12">
        <f>X12-X11</f>
        <v>7.6826511235602857E-3</v>
      </c>
      <c r="AA14" t="s">
        <v>25</v>
      </c>
      <c r="AB14" s="12">
        <f>AB12-AB11</f>
        <v>7.8991670671462455E-3</v>
      </c>
      <c r="AE14" t="s">
        <v>25</v>
      </c>
      <c r="AF14" s="12">
        <f>AF12-AF11</f>
        <v>7.1999327318147122E-3</v>
      </c>
      <c r="AI14" t="s">
        <v>25</v>
      </c>
      <c r="AJ14" s="12">
        <f>AJ12-AJ11</f>
        <v>7.6868097739230812E-3</v>
      </c>
      <c r="AM14" t="s">
        <v>25</v>
      </c>
      <c r="AN14" s="12">
        <f>AN12-AN11</f>
        <v>6.2471748022024931E-3</v>
      </c>
    </row>
    <row r="15" spans="1:44" x14ac:dyDescent="0.25">
      <c r="A15" t="s">
        <v>41</v>
      </c>
      <c r="B15" s="8">
        <f>ABS(B14-B13)</f>
        <v>5.752936508516715E-3</v>
      </c>
      <c r="C15" s="8">
        <f>ABS(C14-C13)</f>
        <v>2.6697959368970903E-3</v>
      </c>
      <c r="D15" s="8">
        <f>ABS(D14-D13)</f>
        <v>1485.5754873781229</v>
      </c>
      <c r="E15" s="8">
        <f>ABS(E14-E13)</f>
        <v>33</v>
      </c>
      <c r="F15" s="8">
        <f>ABS(F14-F13)</f>
        <v>0.248</v>
      </c>
      <c r="G15" t="s">
        <v>26</v>
      </c>
      <c r="H15" s="12">
        <f>H11-H13</f>
        <v>7.0439860968433132E-3</v>
      </c>
      <c r="K15" t="s">
        <v>26</v>
      </c>
      <c r="L15" s="12">
        <f>L11-L13</f>
        <v>8.0385071292070343E-3</v>
      </c>
      <c r="O15" t="s">
        <v>26</v>
      </c>
      <c r="P15" s="12">
        <f>P11-P13</f>
        <v>8.3935384460736839E-3</v>
      </c>
      <c r="S15" t="s">
        <v>26</v>
      </c>
      <c r="T15" s="12">
        <f>T11-T13</f>
        <v>7.3480856571487008E-3</v>
      </c>
      <c r="W15" t="s">
        <v>26</v>
      </c>
      <c r="X15" s="12">
        <f>X11-X13</f>
        <v>7.7421315137572722E-3</v>
      </c>
      <c r="AA15" t="s">
        <v>26</v>
      </c>
      <c r="AB15" s="12">
        <f>AB11-AB13</f>
        <v>7.9620610471917985E-3</v>
      </c>
      <c r="AE15" t="s">
        <v>26</v>
      </c>
      <c r="AF15" s="12">
        <f>AF11-AF13</f>
        <v>7.2521479363181207E-3</v>
      </c>
      <c r="AI15" t="s">
        <v>26</v>
      </c>
      <c r="AJ15" s="12">
        <f>AJ11-AJ13</f>
        <v>7.7463548253724757E-3</v>
      </c>
      <c r="AM15" t="s">
        <v>26</v>
      </c>
      <c r="AN15" s="12">
        <f>AN11-AN13</f>
        <v>6.286447466941153E-3</v>
      </c>
    </row>
    <row r="16" spans="1:44" x14ac:dyDescent="0.25">
      <c r="A16" t="s">
        <v>42</v>
      </c>
      <c r="B16" s="8">
        <f>COUNT(B2:B10)</f>
        <v>9</v>
      </c>
      <c r="G16" t="s">
        <v>27</v>
      </c>
      <c r="H16" s="13">
        <f>AVERAGE(H14:H15)</f>
        <v>7.0193506573203862E-3</v>
      </c>
      <c r="K16" t="s">
        <v>27</v>
      </c>
      <c r="L16" s="13">
        <f>AVERAGE(L14:L15)</f>
        <v>8.0064558043640155E-3</v>
      </c>
      <c r="O16" t="s">
        <v>27</v>
      </c>
      <c r="P16" s="13">
        <f>AVERAGE(P14:P15)</f>
        <v>8.3586057081488224E-3</v>
      </c>
      <c r="S16" t="s">
        <v>27</v>
      </c>
      <c r="T16" s="13">
        <f>AVERAGE(T14:T15)</f>
        <v>7.3212852874394579E-3</v>
      </c>
      <c r="W16" t="s">
        <v>27</v>
      </c>
      <c r="X16" s="13">
        <f>AVERAGE(X14:X15)</f>
        <v>7.7123913186587789E-3</v>
      </c>
      <c r="AA16" t="s">
        <v>27</v>
      </c>
      <c r="AB16" s="13">
        <f>AVERAGE(AB14:AB15)</f>
        <v>7.930614057169022E-3</v>
      </c>
      <c r="AE16" t="s">
        <v>27</v>
      </c>
      <c r="AF16" s="13">
        <f>AVERAGE(AF14:AF15)</f>
        <v>7.2260403340664164E-3</v>
      </c>
      <c r="AI16" t="s">
        <v>27</v>
      </c>
      <c r="AJ16" s="13">
        <f>AVERAGE(AJ14:AJ15)</f>
        <v>7.7165822996477784E-3</v>
      </c>
      <c r="AM16" t="s">
        <v>27</v>
      </c>
      <c r="AN16" s="13">
        <f>AVERAGE(AN14:AN15)</f>
        <v>6.266811134571823E-3</v>
      </c>
    </row>
    <row r="17" spans="7:40" x14ac:dyDescent="0.25">
      <c r="G17" t="s">
        <v>28</v>
      </c>
      <c r="H17">
        <f>TINV(0.3173,H5)</f>
        <v>1.0767385673224843</v>
      </c>
      <c r="K17" t="s">
        <v>28</v>
      </c>
      <c r="L17">
        <f>TINV(0.3173,L5)</f>
        <v>1.0905949070768337</v>
      </c>
      <c r="O17" t="s">
        <v>28</v>
      </c>
      <c r="P17">
        <f>TINV(0.3173,P5)</f>
        <v>1.0905949070768337</v>
      </c>
      <c r="S17" t="s">
        <v>28</v>
      </c>
      <c r="T17">
        <f>TINV(0.3173,T5)</f>
        <v>1.0905949070768337</v>
      </c>
      <c r="W17" t="s">
        <v>28</v>
      </c>
      <c r="X17">
        <f>TINV(0.3173,X5)</f>
        <v>1.0905949070768337</v>
      </c>
      <c r="AA17" t="s">
        <v>28</v>
      </c>
      <c r="AB17">
        <f>TINV(0.3173,AB5)</f>
        <v>1.0905949070768337</v>
      </c>
      <c r="AE17" t="s">
        <v>28</v>
      </c>
      <c r="AF17">
        <f>TINV(0.3173,AF5)</f>
        <v>1.0905949070768337</v>
      </c>
      <c r="AI17" t="s">
        <v>28</v>
      </c>
      <c r="AJ17">
        <f>TINV(0.3173,AJ5)</f>
        <v>1.0905949070768337</v>
      </c>
      <c r="AM17" t="s">
        <v>28</v>
      </c>
      <c r="AN17">
        <f>TINV(0.3173,AN5)</f>
        <v>1.0905949070768337</v>
      </c>
    </row>
    <row r="18" spans="7:40" x14ac:dyDescent="0.25">
      <c r="G18" t="s">
        <v>29</v>
      </c>
      <c r="H18">
        <f>H17*G3</f>
        <v>3.6042924990141991E-3</v>
      </c>
      <c r="K18" t="s">
        <v>29</v>
      </c>
      <c r="L18">
        <f>L17*K3</f>
        <v>4.0249876197078682E-3</v>
      </c>
      <c r="O18" t="s">
        <v>29</v>
      </c>
      <c r="P18">
        <f>P17*O3</f>
        <v>4.1971875515299777E-3</v>
      </c>
      <c r="S18" t="s">
        <v>29</v>
      </c>
      <c r="T18">
        <f>T17*S3</f>
        <v>3.6703200909605186E-3</v>
      </c>
      <c r="W18" t="s">
        <v>29</v>
      </c>
      <c r="X18">
        <f>X17*W3</f>
        <v>3.8687358401148239E-3</v>
      </c>
      <c r="AA18" t="s">
        <v>29</v>
      </c>
      <c r="AB18">
        <f>AB17*AA3</f>
        <v>3.9805034798691442E-3</v>
      </c>
      <c r="AE18" t="s">
        <v>29</v>
      </c>
      <c r="AF18">
        <f>AF17*AE3</f>
        <v>3.6251540248932444E-3</v>
      </c>
      <c r="AI18" t="s">
        <v>29</v>
      </c>
      <c r="AJ18">
        <f>AJ17*AI3</f>
        <v>3.8708518696908391E-3</v>
      </c>
      <c r="AM18" t="s">
        <v>29</v>
      </c>
      <c r="AN18">
        <f>AN17*AM3</f>
        <v>3.1575453239188378E-3</v>
      </c>
    </row>
    <row r="19" spans="7:40" x14ac:dyDescent="0.25">
      <c r="G19" t="s">
        <v>30</v>
      </c>
      <c r="H19">
        <f>G2+H18</f>
        <v>1.1618836891753206</v>
      </c>
      <c r="K19" t="s">
        <v>30</v>
      </c>
      <c r="L19">
        <f>K2+L18</f>
        <v>1.1640620896179399</v>
      </c>
      <c r="O19" t="s">
        <v>30</v>
      </c>
      <c r="P19">
        <f>O2+P18</f>
        <v>1.1629025387929723</v>
      </c>
      <c r="S19" t="s">
        <v>30</v>
      </c>
      <c r="T19">
        <f>S2+T18</f>
        <v>1.1604821785873141</v>
      </c>
      <c r="W19" t="s">
        <v>30</v>
      </c>
      <c r="X19">
        <f>W2+X18</f>
        <v>1.1613847071082724</v>
      </c>
      <c r="AA19" t="s">
        <v>30</v>
      </c>
      <c r="AB19">
        <f>AA2+AB18</f>
        <v>1.162167431642215</v>
      </c>
      <c r="AE19" t="s">
        <v>30</v>
      </c>
      <c r="AF19">
        <f>AE2+AF18</f>
        <v>1.1612610976037221</v>
      </c>
      <c r="AI19" t="s">
        <v>30</v>
      </c>
      <c r="AJ19">
        <f>AI2+AJ18</f>
        <v>1.1613909522331072</v>
      </c>
      <c r="AM19" t="s">
        <v>30</v>
      </c>
      <c r="AN19">
        <f>AM2+AN18</f>
        <v>1.1658022925593789</v>
      </c>
    </row>
    <row r="20" spans="7:40" x14ac:dyDescent="0.25">
      <c r="G20" t="s">
        <v>31</v>
      </c>
      <c r="H20">
        <f>G2-H18</f>
        <v>1.154675104177292</v>
      </c>
      <c r="K20" t="s">
        <v>31</v>
      </c>
      <c r="L20">
        <f>K2-L18</f>
        <v>1.1560121143785242</v>
      </c>
      <c r="O20" t="s">
        <v>31</v>
      </c>
      <c r="P20">
        <f>O2-P18</f>
        <v>1.1545081636899126</v>
      </c>
      <c r="S20" t="s">
        <v>31</v>
      </c>
      <c r="T20">
        <f>S2-T18</f>
        <v>1.1531415384053931</v>
      </c>
      <c r="W20" t="s">
        <v>31</v>
      </c>
      <c r="X20">
        <f>W2-X18</f>
        <v>1.1536472354280427</v>
      </c>
      <c r="AA20" t="s">
        <v>31</v>
      </c>
      <c r="AB20">
        <f>AA2-AB18</f>
        <v>1.1542064246824766</v>
      </c>
      <c r="AE20" t="s">
        <v>31</v>
      </c>
      <c r="AF20">
        <f>AE2-AF18</f>
        <v>1.1540107895539355</v>
      </c>
      <c r="AI20" t="s">
        <v>31</v>
      </c>
      <c r="AJ20">
        <f>AI2-AJ18</f>
        <v>1.1536492484937255</v>
      </c>
      <c r="AM20" t="s">
        <v>31</v>
      </c>
      <c r="AN20">
        <f>AM2-AN18</f>
        <v>1.1594872019115414</v>
      </c>
    </row>
    <row r="21" spans="7:40" x14ac:dyDescent="0.25">
      <c r="G21" t="s">
        <v>22</v>
      </c>
      <c r="H21" s="12">
        <f>LN(G2)</f>
        <v>0.14693562524405313</v>
      </c>
      <c r="K21" t="s">
        <v>22</v>
      </c>
      <c r="L21" s="12">
        <f>LN(K2)</f>
        <v>0.14845198908801521</v>
      </c>
      <c r="O21" t="s">
        <v>22</v>
      </c>
      <c r="P21" s="12">
        <f>LN(O2)</f>
        <v>0.14730330532508745</v>
      </c>
      <c r="S21" t="s">
        <v>22</v>
      </c>
      <c r="T21" s="12">
        <f>LN(S2)</f>
        <v>0.14566782349045843</v>
      </c>
      <c r="W21" t="s">
        <v>22</v>
      </c>
      <c r="X21" s="12">
        <f>LN(W2)</f>
        <v>0.14627630495490193</v>
      </c>
      <c r="AA21" t="s">
        <v>22</v>
      </c>
      <c r="AB21" s="12">
        <f>LN(AA2)</f>
        <v>0.1468557894070128</v>
      </c>
      <c r="AE21" t="s">
        <v>22</v>
      </c>
      <c r="AF21" s="12">
        <f>LN(AE2)</f>
        <v>0.14637994593846704</v>
      </c>
      <c r="AI21" t="s">
        <v>22</v>
      </c>
      <c r="AJ21" s="12">
        <f>LN(AI2)</f>
        <v>0.14627987215224234</v>
      </c>
      <c r="AM21" t="s">
        <v>22</v>
      </c>
      <c r="AN21" s="12">
        <f>LN(AM2)</f>
        <v>0.15069736447911414</v>
      </c>
    </row>
    <row r="22" spans="7:40" x14ac:dyDescent="0.25">
      <c r="G22" t="s">
        <v>32</v>
      </c>
      <c r="H22" s="12">
        <f>LN(H19)</f>
        <v>0.15004255804576455</v>
      </c>
      <c r="K22" t="s">
        <v>32</v>
      </c>
      <c r="L22" s="12">
        <f>LN(L19)</f>
        <v>0.15191568948280201</v>
      </c>
      <c r="O22" t="s">
        <v>32</v>
      </c>
      <c r="P22" s="12">
        <f>LN(P19)</f>
        <v>0.15091906847121686</v>
      </c>
      <c r="S22" t="s">
        <v>32</v>
      </c>
      <c r="T22" s="12">
        <f>LN(T19)</f>
        <v>0.14883558994689489</v>
      </c>
      <c r="W22" t="s">
        <v>32</v>
      </c>
      <c r="X22" s="12">
        <f>LN(X19)</f>
        <v>0.14961300623374069</v>
      </c>
      <c r="AA22" t="s">
        <v>32</v>
      </c>
      <c r="AB22" s="12">
        <f>LN(AB19)</f>
        <v>0.15028673724282493</v>
      </c>
      <c r="AE22" t="s">
        <v>32</v>
      </c>
      <c r="AF22" s="12">
        <f>LN(AF19)</f>
        <v>0.14950656770194545</v>
      </c>
      <c r="AI22" t="s">
        <v>32</v>
      </c>
      <c r="AJ22" s="12">
        <f>LN(AJ19)</f>
        <v>0.14961838352862469</v>
      </c>
      <c r="AM22" t="s">
        <v>32</v>
      </c>
      <c r="AN22" s="12">
        <f>LN(AN19)</f>
        <v>0.1534095131391123</v>
      </c>
    </row>
    <row r="23" spans="7:40" x14ac:dyDescent="0.25">
      <c r="G23" t="s">
        <v>33</v>
      </c>
      <c r="H23" s="12">
        <f>LN(H20)</f>
        <v>0.14381900931827798</v>
      </c>
      <c r="K23" t="s">
        <v>33</v>
      </c>
      <c r="L23" s="12">
        <f>LN(L20)</f>
        <v>0.14497624976147291</v>
      </c>
      <c r="O23" t="s">
        <v>33</v>
      </c>
      <c r="P23" s="12">
        <f>LN(P20)</f>
        <v>0.1436744209783283</v>
      </c>
      <c r="S23" t="s">
        <v>33</v>
      </c>
      <c r="T23" s="12">
        <f>LN(T20)</f>
        <v>0.14248999039248531</v>
      </c>
      <c r="W23" t="s">
        <v>33</v>
      </c>
      <c r="X23" s="12">
        <f>LN(X20)</f>
        <v>0.14292843281641832</v>
      </c>
      <c r="AA23" t="s">
        <v>33</v>
      </c>
      <c r="AB23" s="12">
        <f>LN(AB20)</f>
        <v>0.14341302963036895</v>
      </c>
      <c r="AE23" t="s">
        <v>33</v>
      </c>
      <c r="AF23" s="12">
        <f>LN(AF20)</f>
        <v>0.14324351774231711</v>
      </c>
      <c r="AI23" t="s">
        <v>33</v>
      </c>
      <c r="AJ23" s="12">
        <f>LN(AJ20)</f>
        <v>0.14293017777264466</v>
      </c>
      <c r="AM23" t="s">
        <v>33</v>
      </c>
      <c r="AN23" s="12">
        <f>LN(AN20)</f>
        <v>0.14797784006007358</v>
      </c>
    </row>
    <row r="24" spans="7:40" x14ac:dyDescent="0.25">
      <c r="G24" t="s">
        <v>34</v>
      </c>
      <c r="H24" s="12">
        <f>H22-H21</f>
        <v>3.1069328017114262E-3</v>
      </c>
      <c r="K24" t="s">
        <v>34</v>
      </c>
      <c r="L24" s="12">
        <f>L22-L21</f>
        <v>3.4637003947868006E-3</v>
      </c>
      <c r="O24" t="s">
        <v>34</v>
      </c>
      <c r="P24" s="12">
        <f>P22-P21</f>
        <v>3.6157631461294082E-3</v>
      </c>
      <c r="S24" t="s">
        <v>34</v>
      </c>
      <c r="T24" s="12">
        <f>T22-T21</f>
        <v>3.1677664564364605E-3</v>
      </c>
      <c r="W24" t="s">
        <v>34</v>
      </c>
      <c r="X24" s="12">
        <f>X22-X21</f>
        <v>3.3367012788387551E-3</v>
      </c>
      <c r="AA24" t="s">
        <v>34</v>
      </c>
      <c r="AB24" s="12">
        <f>AB22-AB21</f>
        <v>3.4309478358121315E-3</v>
      </c>
      <c r="AE24" t="s">
        <v>34</v>
      </c>
      <c r="AF24" s="12">
        <f>AF22-AF21</f>
        <v>3.1266217634784155E-3</v>
      </c>
      <c r="AI24" t="s">
        <v>34</v>
      </c>
      <c r="AJ24" s="12">
        <f>AJ22-AJ21</f>
        <v>3.3385113763823582E-3</v>
      </c>
      <c r="AM24" t="s">
        <v>34</v>
      </c>
      <c r="AN24" s="12">
        <f>AN22-AN21</f>
        <v>2.7121486599981648E-3</v>
      </c>
    </row>
    <row r="25" spans="7:40" x14ac:dyDescent="0.25">
      <c r="G25" t="s">
        <v>35</v>
      </c>
      <c r="H25" s="12">
        <f>H21-H23</f>
        <v>3.1166159257751402E-3</v>
      </c>
      <c r="K25" t="s">
        <v>35</v>
      </c>
      <c r="L25" s="12">
        <f>L21-L23</f>
        <v>3.4757393265422987E-3</v>
      </c>
      <c r="O25" t="s">
        <v>35</v>
      </c>
      <c r="P25" s="12">
        <f>P21-P23</f>
        <v>3.6288843467591481E-3</v>
      </c>
      <c r="S25" t="s">
        <v>35</v>
      </c>
      <c r="T25" s="12">
        <f>T21-T23</f>
        <v>3.1778330979731206E-3</v>
      </c>
      <c r="W25" t="s">
        <v>35</v>
      </c>
      <c r="X25" s="12">
        <f>X21-X23</f>
        <v>3.3478721384836152E-3</v>
      </c>
      <c r="AA25" t="s">
        <v>35</v>
      </c>
      <c r="AB25" s="12">
        <f>AB21-AB23</f>
        <v>3.44275977664385E-3</v>
      </c>
      <c r="AE25" t="s">
        <v>35</v>
      </c>
      <c r="AF25" s="12">
        <f>AF21-AF23</f>
        <v>3.1364281961499263E-3</v>
      </c>
      <c r="AI25" t="s">
        <v>35</v>
      </c>
      <c r="AJ25" s="12">
        <f>AJ21-AJ23</f>
        <v>3.349694379597673E-3</v>
      </c>
      <c r="AM25" t="s">
        <v>35</v>
      </c>
      <c r="AN25" s="12">
        <f>AN21-AN23</f>
        <v>2.7195244190405532E-3</v>
      </c>
    </row>
    <row r="26" spans="7:40" x14ac:dyDescent="0.25">
      <c r="G26" t="s">
        <v>36</v>
      </c>
      <c r="H26" s="13">
        <f>AVERAGE(H24:H25)</f>
        <v>3.1117743637432832E-3</v>
      </c>
      <c r="K26" t="s">
        <v>36</v>
      </c>
      <c r="L26" s="13">
        <f>AVERAGE(L24:L25)</f>
        <v>3.4697198606645496E-3</v>
      </c>
      <c r="O26" t="s">
        <v>36</v>
      </c>
      <c r="P26" s="13">
        <f>AVERAGE(P24:P25)</f>
        <v>3.6223237464442781E-3</v>
      </c>
      <c r="S26" t="s">
        <v>36</v>
      </c>
      <c r="T26" s="13">
        <f>AVERAGE(T24:T25)</f>
        <v>3.1727997772047906E-3</v>
      </c>
      <c r="W26" t="s">
        <v>36</v>
      </c>
      <c r="X26" s="13">
        <f>AVERAGE(X24:X25)</f>
        <v>3.3422867086611852E-3</v>
      </c>
      <c r="AA26" t="s">
        <v>36</v>
      </c>
      <c r="AB26" s="13">
        <f>AVERAGE(AB24:AB25)</f>
        <v>3.4368538062279907E-3</v>
      </c>
      <c r="AE26" t="s">
        <v>36</v>
      </c>
      <c r="AF26" s="13">
        <f>AVERAGE(AF24:AF25)</f>
        <v>3.1315249798141709E-3</v>
      </c>
      <c r="AI26" t="s">
        <v>36</v>
      </c>
      <c r="AJ26" s="13">
        <f>AVERAGE(AJ24:AJ25)</f>
        <v>3.3441028779900156E-3</v>
      </c>
      <c r="AM26" t="s">
        <v>36</v>
      </c>
      <c r="AN26" s="13">
        <f>AVERAGE(AN24:AN25)</f>
        <v>2.715836539519359E-3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F13" sqref="F13"/>
    </sheetView>
  </sheetViews>
  <sheetFormatPr defaultColWidth="11" defaultRowHeight="15.75" x14ac:dyDescent="0.25"/>
  <sheetData>
    <row r="1" spans="1:2" x14ac:dyDescent="0.25">
      <c r="A1" t="s">
        <v>1</v>
      </c>
      <c r="B1" t="s">
        <v>4</v>
      </c>
    </row>
    <row r="2" spans="1:2" x14ac:dyDescent="0.25">
      <c r="A2">
        <v>1963</v>
      </c>
      <c r="B2" s="2">
        <v>2E-3</v>
      </c>
    </row>
    <row r="3" spans="1:2" x14ac:dyDescent="0.25">
      <c r="A3">
        <v>1965</v>
      </c>
      <c r="B3" s="2">
        <v>2.5000000000000001E-3</v>
      </c>
    </row>
    <row r="4" spans="1:2" x14ac:dyDescent="0.25">
      <c r="A4">
        <v>1967</v>
      </c>
      <c r="B4" s="2">
        <v>2.8571428571428571E-3</v>
      </c>
    </row>
    <row r="5" spans="1:2" x14ac:dyDescent="0.25">
      <c r="A5">
        <v>1969</v>
      </c>
      <c r="B5" s="2">
        <v>4.0000000000000001E-3</v>
      </c>
    </row>
    <row r="6" spans="1:2" x14ac:dyDescent="0.25">
      <c r="A6">
        <v>1972</v>
      </c>
      <c r="B6" s="2">
        <v>6.6666666666666671E-3</v>
      </c>
    </row>
    <row r="7" spans="1:2" x14ac:dyDescent="0.25">
      <c r="A7">
        <v>1982</v>
      </c>
      <c r="B7" s="2">
        <v>3.3333333333333333E-2</v>
      </c>
    </row>
    <row r="8" spans="1:2" x14ac:dyDescent="0.25">
      <c r="A8">
        <v>1985</v>
      </c>
      <c r="B8" s="2">
        <v>0.05</v>
      </c>
    </row>
    <row r="9" spans="1:2" x14ac:dyDescent="0.25">
      <c r="A9">
        <v>1994</v>
      </c>
      <c r="B9" s="2">
        <v>0.14285714285714285</v>
      </c>
    </row>
    <row r="10" spans="1:2" x14ac:dyDescent="0.25">
      <c r="A10">
        <v>1996</v>
      </c>
      <c r="B10" s="2">
        <v>0.25</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C12" sqref="C12"/>
    </sheetView>
  </sheetViews>
  <sheetFormatPr defaultColWidth="11" defaultRowHeight="15.75" x14ac:dyDescent="0.25"/>
  <cols>
    <col min="8" max="8" width="10.5" customWidth="1"/>
  </cols>
  <sheetData>
    <row r="1" spans="1:12" x14ac:dyDescent="0.25">
      <c r="A1" t="s">
        <v>1</v>
      </c>
      <c r="B1" t="s">
        <v>2</v>
      </c>
      <c r="C1" t="s">
        <v>4</v>
      </c>
      <c r="G1" t="s">
        <v>0</v>
      </c>
    </row>
    <row r="2" spans="1:12" x14ac:dyDescent="0.25">
      <c r="A2">
        <v>1963</v>
      </c>
      <c r="B2">
        <v>500000</v>
      </c>
      <c r="C2" s="2">
        <f>1000/B2</f>
        <v>2E-3</v>
      </c>
    </row>
    <row r="3" spans="1:12" x14ac:dyDescent="0.25">
      <c r="A3">
        <v>1965</v>
      </c>
      <c r="B3">
        <v>400000</v>
      </c>
      <c r="C3" s="2">
        <f t="shared" ref="C3:C10" si="0">1000/B3</f>
        <v>2.5000000000000001E-3</v>
      </c>
    </row>
    <row r="4" spans="1:12" x14ac:dyDescent="0.25">
      <c r="A4">
        <v>1967</v>
      </c>
      <c r="B4">
        <v>350000</v>
      </c>
      <c r="C4" s="2">
        <f t="shared" si="0"/>
        <v>2.8571428571428571E-3</v>
      </c>
    </row>
    <row r="5" spans="1:12" x14ac:dyDescent="0.25">
      <c r="A5">
        <v>1969</v>
      </c>
      <c r="B5">
        <v>250000</v>
      </c>
      <c r="C5" s="2">
        <f t="shared" si="0"/>
        <v>4.0000000000000001E-3</v>
      </c>
    </row>
    <row r="6" spans="1:12" x14ac:dyDescent="0.25">
      <c r="A6">
        <v>1972</v>
      </c>
      <c r="B6">
        <v>150000</v>
      </c>
      <c r="C6" s="2">
        <f t="shared" si="0"/>
        <v>6.6666666666666671E-3</v>
      </c>
    </row>
    <row r="7" spans="1:12" x14ac:dyDescent="0.25">
      <c r="A7">
        <v>1982</v>
      </c>
      <c r="B7">
        <v>30000</v>
      </c>
      <c r="C7" s="2">
        <f t="shared" si="0"/>
        <v>3.3333333333333333E-2</v>
      </c>
      <c r="G7" s="3" t="s">
        <v>5</v>
      </c>
      <c r="H7" s="3" t="s">
        <v>6</v>
      </c>
      <c r="I7" s="3" t="s">
        <v>7</v>
      </c>
      <c r="J7" s="3" t="s">
        <v>8</v>
      </c>
      <c r="K7" s="3" t="s">
        <v>14</v>
      </c>
      <c r="L7" s="3" t="s">
        <v>9</v>
      </c>
    </row>
    <row r="8" spans="1:12" x14ac:dyDescent="0.25">
      <c r="A8">
        <v>1985</v>
      </c>
      <c r="B8">
        <v>20000</v>
      </c>
      <c r="C8" s="2">
        <f t="shared" si="0"/>
        <v>0.05</v>
      </c>
      <c r="G8">
        <v>1</v>
      </c>
      <c r="H8" s="4" t="s">
        <v>10</v>
      </c>
      <c r="I8" t="s">
        <v>11</v>
      </c>
      <c r="J8" t="s">
        <v>12</v>
      </c>
      <c r="K8" s="5" t="s">
        <v>13</v>
      </c>
    </row>
    <row r="9" spans="1:12" x14ac:dyDescent="0.25">
      <c r="A9">
        <v>1994</v>
      </c>
      <c r="B9">
        <v>7000</v>
      </c>
      <c r="C9" s="2">
        <f t="shared" si="0"/>
        <v>0.14285714285714285</v>
      </c>
    </row>
    <row r="10" spans="1:12" x14ac:dyDescent="0.25">
      <c r="A10">
        <v>1996</v>
      </c>
      <c r="B10">
        <v>4000</v>
      </c>
      <c r="C10" s="2">
        <f t="shared" si="0"/>
        <v>0.25</v>
      </c>
    </row>
    <row r="30" spans="8:8" ht="409.5" x14ac:dyDescent="0.25">
      <c r="H30" s="1" t="s">
        <v>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17" sqref="F17"/>
    </sheetView>
  </sheetViews>
  <sheetFormatPr defaultColWidth="11" defaultRowHeight="15.75" x14ac:dyDescent="0.25"/>
  <sheetData>
    <row r="1" spans="1:3" x14ac:dyDescent="0.25">
      <c r="A1" t="s">
        <v>1</v>
      </c>
      <c r="B1" t="s">
        <v>2</v>
      </c>
      <c r="C1" t="s">
        <v>4</v>
      </c>
    </row>
    <row r="2" spans="1:3" x14ac:dyDescent="0.25">
      <c r="A2">
        <v>1963</v>
      </c>
      <c r="B2">
        <v>500000</v>
      </c>
      <c r="C2">
        <f>1000/B2</f>
        <v>2E-3</v>
      </c>
    </row>
    <row r="3" spans="1:3" x14ac:dyDescent="0.25">
      <c r="A3">
        <v>1965</v>
      </c>
      <c r="B3">
        <v>400000</v>
      </c>
      <c r="C3">
        <f t="shared" ref="C3:C10" si="0">1000/B3</f>
        <v>2.5000000000000001E-3</v>
      </c>
    </row>
    <row r="4" spans="1:3" x14ac:dyDescent="0.25">
      <c r="A4">
        <v>1967</v>
      </c>
      <c r="B4">
        <v>350000</v>
      </c>
      <c r="C4">
        <f t="shared" si="0"/>
        <v>2.8571428571428571E-3</v>
      </c>
    </row>
    <row r="5" spans="1:3" x14ac:dyDescent="0.25">
      <c r="A5">
        <v>1969</v>
      </c>
      <c r="B5">
        <v>250000</v>
      </c>
      <c r="C5">
        <f t="shared" si="0"/>
        <v>4.0000000000000001E-3</v>
      </c>
    </row>
    <row r="6" spans="1:3" x14ac:dyDescent="0.25">
      <c r="A6">
        <v>1972</v>
      </c>
      <c r="B6">
        <v>150000</v>
      </c>
      <c r="C6">
        <f t="shared" si="0"/>
        <v>6.6666666666666671E-3</v>
      </c>
    </row>
    <row r="7" spans="1:3" x14ac:dyDescent="0.25">
      <c r="A7">
        <v>1982</v>
      </c>
      <c r="B7">
        <v>30000</v>
      </c>
      <c r="C7">
        <f t="shared" si="0"/>
        <v>3.3333333333333333E-2</v>
      </c>
    </row>
    <row r="8" spans="1:3" x14ac:dyDescent="0.25">
      <c r="A8">
        <v>1985</v>
      </c>
      <c r="B8">
        <v>20000</v>
      </c>
      <c r="C8">
        <f t="shared" si="0"/>
        <v>0.05</v>
      </c>
    </row>
    <row r="9" spans="1:3" x14ac:dyDescent="0.25">
      <c r="A9">
        <v>1994</v>
      </c>
      <c r="B9">
        <v>7000</v>
      </c>
      <c r="C9">
        <f t="shared" si="0"/>
        <v>0.14285714285714285</v>
      </c>
    </row>
    <row r="10" spans="1:3" x14ac:dyDescent="0.25">
      <c r="A10">
        <v>1996</v>
      </c>
      <c r="B10">
        <v>4000</v>
      </c>
      <c r="C10">
        <f t="shared" si="0"/>
        <v>0.25</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PRM_Summary</vt:lpstr>
      <vt:lpstr>PRM70ND</vt:lpstr>
      <vt:lpstr>PRMallND</vt:lpstr>
      <vt:lpstr>PRM70all</vt:lpstr>
      <vt:lpstr>PRMallall</vt:lpstr>
      <vt:lpstr>rawdata</vt:lpstr>
      <vt:lpstr>sourcedata</vt:lpstr>
      <vt:lpstr>Fuel Cell Curve2</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 MIT</dc:creator>
  <cp:lastModifiedBy>sbasnet</cp:lastModifiedBy>
  <dcterms:created xsi:type="dcterms:W3CDTF">2013-04-18T16:36:30Z</dcterms:created>
  <dcterms:modified xsi:type="dcterms:W3CDTF">2014-01-06T14:18:26Z</dcterms:modified>
</cp:coreProperties>
</file>