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ource Data" sheetId="1" r:id="rId1"/>
    <sheet name="PRM_Summary" sheetId="7" r:id="rId2"/>
    <sheet name="PRM70ND" sheetId="3" r:id="rId3"/>
    <sheet name="PRMallND" sheetId="4" r:id="rId4"/>
    <sheet name="PRM70all" sheetId="5" r:id="rId5"/>
    <sheet name="PRMallall" sheetId="6" r:id="rId6"/>
    <sheet name="rawdata" sheetId="2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7" l="1"/>
  <c r="E12" i="7"/>
  <c r="E11" i="7"/>
  <c r="E10" i="7"/>
  <c r="E9" i="7"/>
  <c r="E8" i="7"/>
  <c r="E7" i="7"/>
  <c r="E6" i="7"/>
  <c r="E5" i="7"/>
  <c r="E4" i="7"/>
  <c r="E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3" i="7"/>
  <c r="B2" i="7"/>
  <c r="B13" i="6"/>
  <c r="F11" i="6"/>
  <c r="F10" i="6"/>
  <c r="F12" i="6"/>
  <c r="F9" i="6"/>
  <c r="F8" i="6"/>
  <c r="E11" i="6"/>
  <c r="E10" i="6"/>
  <c r="E12" i="6"/>
  <c r="E9" i="6"/>
  <c r="E8" i="6"/>
  <c r="D11" i="6"/>
  <c r="D10" i="6"/>
  <c r="D12" i="6"/>
  <c r="D9" i="6"/>
  <c r="D8" i="6"/>
  <c r="C11" i="6"/>
  <c r="C10" i="6"/>
  <c r="C12" i="6"/>
  <c r="C9" i="6"/>
  <c r="C8" i="6"/>
  <c r="B12" i="6"/>
  <c r="B11" i="6"/>
  <c r="B10" i="6"/>
  <c r="B9" i="6"/>
  <c r="B8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F1" i="6"/>
  <c r="AE1" i="6"/>
  <c r="AE2" i="6" a="1"/>
  <c r="AE2" i="6"/>
  <c r="AF2" i="6"/>
  <c r="AE3" i="6"/>
  <c r="AF3" i="6"/>
  <c r="AE4" i="6"/>
  <c r="AF4" i="6"/>
  <c r="AE5" i="6"/>
  <c r="AF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2" i="6" a="1"/>
  <c r="AA4" i="6"/>
  <c r="AB1" i="6"/>
  <c r="AA2" i="6"/>
  <c r="AA1" i="6"/>
  <c r="AB2" i="6"/>
  <c r="AA3" i="6"/>
  <c r="AB3" i="6"/>
  <c r="AB4" i="6"/>
  <c r="AA5" i="6"/>
  <c r="AB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G2" i="6" a="1"/>
  <c r="G2" i="6"/>
  <c r="H5" i="6"/>
  <c r="H17" i="6"/>
  <c r="G3" i="6"/>
  <c r="H18" i="6"/>
  <c r="H19" i="6"/>
  <c r="H22" i="6"/>
  <c r="H21" i="6"/>
  <c r="H24" i="6"/>
  <c r="H20" i="6"/>
  <c r="H23" i="6"/>
  <c r="H25" i="6"/>
  <c r="H26" i="6"/>
  <c r="H7" i="6"/>
  <c r="H8" i="6"/>
  <c r="H9" i="6"/>
  <c r="H12" i="6"/>
  <c r="H11" i="6"/>
  <c r="H14" i="6"/>
  <c r="H10" i="6"/>
  <c r="H13" i="6"/>
  <c r="H15" i="6"/>
  <c r="H16" i="6"/>
  <c r="K4" i="6"/>
  <c r="L1" i="6"/>
  <c r="K1" i="6"/>
  <c r="L2" i="6"/>
  <c r="L3" i="6"/>
  <c r="L4" i="6"/>
  <c r="K5" i="6"/>
  <c r="K6" i="6"/>
  <c r="L6" i="6"/>
  <c r="G4" i="6"/>
  <c r="H1" i="6"/>
  <c r="G1" i="6"/>
  <c r="H2" i="6"/>
  <c r="H3" i="6"/>
  <c r="H4" i="6"/>
  <c r="G5" i="6"/>
  <c r="G6" i="6"/>
  <c r="H6" i="6"/>
  <c r="B13" i="5"/>
  <c r="F11" i="5"/>
  <c r="F10" i="5"/>
  <c r="F12" i="5"/>
  <c r="F9" i="5"/>
  <c r="F8" i="5"/>
  <c r="E11" i="5"/>
  <c r="E10" i="5"/>
  <c r="E12" i="5"/>
  <c r="E9" i="5"/>
  <c r="E8" i="5"/>
  <c r="D11" i="5"/>
  <c r="D10" i="5"/>
  <c r="D12" i="5"/>
  <c r="D9" i="5"/>
  <c r="D8" i="5"/>
  <c r="C11" i="5"/>
  <c r="C10" i="5"/>
  <c r="C12" i="5"/>
  <c r="C9" i="5"/>
  <c r="C8" i="5"/>
  <c r="B12" i="5"/>
  <c r="B11" i="5"/>
  <c r="B10" i="5"/>
  <c r="B9" i="5"/>
  <c r="B8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F1" i="5"/>
  <c r="AE1" i="5"/>
  <c r="AE2" i="5" a="1"/>
  <c r="AE2" i="5"/>
  <c r="AF2" i="5"/>
  <c r="AE3" i="5"/>
  <c r="AF3" i="5"/>
  <c r="AE4" i="5"/>
  <c r="AF4" i="5"/>
  <c r="AE5" i="5"/>
  <c r="AF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2" i="5" a="1"/>
  <c r="AA4" i="5"/>
  <c r="AB1" i="5"/>
  <c r="AA2" i="5"/>
  <c r="AA1" i="5"/>
  <c r="AB2" i="5"/>
  <c r="AA3" i="5"/>
  <c r="AB3" i="5"/>
  <c r="AB4" i="5"/>
  <c r="AA5" i="5"/>
  <c r="AB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G2" i="5" a="1"/>
  <c r="G2" i="5"/>
  <c r="H5" i="5"/>
  <c r="H17" i="5"/>
  <c r="G3" i="5"/>
  <c r="H18" i="5"/>
  <c r="H19" i="5"/>
  <c r="H22" i="5"/>
  <c r="H21" i="5"/>
  <c r="H24" i="5"/>
  <c r="H20" i="5"/>
  <c r="H23" i="5"/>
  <c r="H25" i="5"/>
  <c r="H26" i="5"/>
  <c r="H7" i="5"/>
  <c r="H8" i="5"/>
  <c r="H9" i="5"/>
  <c r="H12" i="5"/>
  <c r="H11" i="5"/>
  <c r="H14" i="5"/>
  <c r="H10" i="5"/>
  <c r="H13" i="5"/>
  <c r="H15" i="5"/>
  <c r="H16" i="5"/>
  <c r="K4" i="5"/>
  <c r="L1" i="5"/>
  <c r="K1" i="5"/>
  <c r="L2" i="5"/>
  <c r="L3" i="5"/>
  <c r="L4" i="5"/>
  <c r="K5" i="5"/>
  <c r="K6" i="5"/>
  <c r="L6" i="5"/>
  <c r="G4" i="5"/>
  <c r="H1" i="5"/>
  <c r="G1" i="5"/>
  <c r="H2" i="5"/>
  <c r="H3" i="5"/>
  <c r="H4" i="5"/>
  <c r="G5" i="5"/>
  <c r="G6" i="5"/>
  <c r="H6" i="5"/>
  <c r="B11" i="4"/>
  <c r="F9" i="4"/>
  <c r="F8" i="4"/>
  <c r="F10" i="4"/>
  <c r="F7" i="4"/>
  <c r="F6" i="4"/>
  <c r="E9" i="4"/>
  <c r="E8" i="4"/>
  <c r="E10" i="4"/>
  <c r="E7" i="4"/>
  <c r="E6" i="4"/>
  <c r="D9" i="4"/>
  <c r="D8" i="4"/>
  <c r="D10" i="4"/>
  <c r="D7" i="4"/>
  <c r="D6" i="4"/>
  <c r="C9" i="4"/>
  <c r="C8" i="4"/>
  <c r="C10" i="4"/>
  <c r="C7" i="4"/>
  <c r="C6" i="4"/>
  <c r="B10" i="4"/>
  <c r="B9" i="4"/>
  <c r="B8" i="4"/>
  <c r="B7" i="4"/>
  <c r="B6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X1" i="4"/>
  <c r="W1" i="4"/>
  <c r="W2" i="4" a="1"/>
  <c r="W2" i="4"/>
  <c r="X2" i="4"/>
  <c r="W3" i="4"/>
  <c r="X3" i="4"/>
  <c r="W4" i="4"/>
  <c r="X4" i="4"/>
  <c r="W5" i="4"/>
  <c r="X5" i="4"/>
  <c r="W6" i="4"/>
  <c r="X6" i="4"/>
  <c r="O2" i="4" a="1"/>
  <c r="O2" i="4"/>
  <c r="P5" i="4"/>
  <c r="P17" i="4"/>
  <c r="O3" i="4"/>
  <c r="P18" i="4"/>
  <c r="P19" i="4"/>
  <c r="P22" i="4"/>
  <c r="P21" i="4"/>
  <c r="P24" i="4"/>
  <c r="P20" i="4"/>
  <c r="P23" i="4"/>
  <c r="P25" i="4"/>
  <c r="P26" i="4"/>
  <c r="P7" i="4"/>
  <c r="P8" i="4"/>
  <c r="P9" i="4"/>
  <c r="P12" i="4"/>
  <c r="P11" i="4"/>
  <c r="P14" i="4"/>
  <c r="P10" i="4"/>
  <c r="P13" i="4"/>
  <c r="P15" i="4"/>
  <c r="P16" i="4"/>
  <c r="S2" i="4" a="1"/>
  <c r="S4" i="4"/>
  <c r="T1" i="4"/>
  <c r="S2" i="4"/>
  <c r="S1" i="4"/>
  <c r="T2" i="4"/>
  <c r="S3" i="4"/>
  <c r="T3" i="4"/>
  <c r="T4" i="4"/>
  <c r="S5" i="4"/>
  <c r="T5" i="4"/>
  <c r="S6" i="4"/>
  <c r="T6" i="4"/>
  <c r="K2" i="4" a="1"/>
  <c r="K2" i="4"/>
  <c r="L5" i="4"/>
  <c r="L17" i="4"/>
  <c r="K3" i="4"/>
  <c r="L18" i="4"/>
  <c r="L19" i="4"/>
  <c r="L22" i="4"/>
  <c r="L21" i="4"/>
  <c r="L24" i="4"/>
  <c r="L20" i="4"/>
  <c r="L23" i="4"/>
  <c r="L25" i="4"/>
  <c r="L26" i="4"/>
  <c r="L7" i="4"/>
  <c r="L8" i="4"/>
  <c r="L9" i="4"/>
  <c r="L12" i="4"/>
  <c r="L11" i="4"/>
  <c r="L14" i="4"/>
  <c r="L10" i="4"/>
  <c r="L13" i="4"/>
  <c r="L15" i="4"/>
  <c r="L16" i="4"/>
  <c r="O4" i="4"/>
  <c r="P1" i="4"/>
  <c r="O1" i="4"/>
  <c r="P2" i="4"/>
  <c r="P3" i="4"/>
  <c r="P4" i="4"/>
  <c r="O5" i="4"/>
  <c r="O6" i="4"/>
  <c r="P6" i="4"/>
  <c r="G2" i="4" a="1"/>
  <c r="G2" i="4"/>
  <c r="H5" i="4"/>
  <c r="H17" i="4"/>
  <c r="G3" i="4"/>
  <c r="H18" i="4"/>
  <c r="H19" i="4"/>
  <c r="H22" i="4"/>
  <c r="H21" i="4"/>
  <c r="H24" i="4"/>
  <c r="H20" i="4"/>
  <c r="H23" i="4"/>
  <c r="H25" i="4"/>
  <c r="H26" i="4"/>
  <c r="H7" i="4"/>
  <c r="H8" i="4"/>
  <c r="H9" i="4"/>
  <c r="H12" i="4"/>
  <c r="H11" i="4"/>
  <c r="H14" i="4"/>
  <c r="H10" i="4"/>
  <c r="H13" i="4"/>
  <c r="H15" i="4"/>
  <c r="H16" i="4"/>
  <c r="K4" i="4"/>
  <c r="L1" i="4"/>
  <c r="K1" i="4"/>
  <c r="L2" i="4"/>
  <c r="L3" i="4"/>
  <c r="L4" i="4"/>
  <c r="K5" i="4"/>
  <c r="K6" i="4"/>
  <c r="L6" i="4"/>
  <c r="G4" i="4"/>
  <c r="H1" i="4"/>
  <c r="G1" i="4"/>
  <c r="H2" i="4"/>
  <c r="H3" i="4"/>
  <c r="H4" i="4"/>
  <c r="G5" i="4"/>
  <c r="G6" i="4"/>
  <c r="H6" i="4"/>
  <c r="B11" i="3"/>
  <c r="F9" i="3"/>
  <c r="F8" i="3"/>
  <c r="F10" i="3"/>
  <c r="F7" i="3"/>
  <c r="F6" i="3"/>
  <c r="E9" i="3"/>
  <c r="E8" i="3"/>
  <c r="E10" i="3"/>
  <c r="E7" i="3"/>
  <c r="E6" i="3"/>
  <c r="D9" i="3"/>
  <c r="D8" i="3"/>
  <c r="D10" i="3"/>
  <c r="D7" i="3"/>
  <c r="D6" i="3"/>
  <c r="C9" i="3"/>
  <c r="C8" i="3"/>
  <c r="C10" i="3"/>
  <c r="C7" i="3"/>
  <c r="C6" i="3"/>
  <c r="B10" i="3"/>
  <c r="B9" i="3"/>
  <c r="B8" i="3"/>
  <c r="B7" i="3"/>
  <c r="B6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X1" i="3"/>
  <c r="W1" i="3"/>
  <c r="W2" i="3" a="1"/>
  <c r="W2" i="3"/>
  <c r="X2" i="3"/>
  <c r="W3" i="3"/>
  <c r="X3" i="3"/>
  <c r="W4" i="3"/>
  <c r="X4" i="3"/>
  <c r="W5" i="3"/>
  <c r="X5" i="3"/>
  <c r="W6" i="3"/>
  <c r="X6" i="3"/>
  <c r="O2" i="3" a="1"/>
  <c r="O2" i="3"/>
  <c r="P5" i="3"/>
  <c r="P17" i="3"/>
  <c r="O3" i="3"/>
  <c r="P18" i="3"/>
  <c r="P19" i="3"/>
  <c r="P22" i="3"/>
  <c r="P21" i="3"/>
  <c r="P24" i="3"/>
  <c r="P20" i="3"/>
  <c r="P23" i="3"/>
  <c r="P25" i="3"/>
  <c r="P26" i="3"/>
  <c r="P7" i="3"/>
  <c r="P8" i="3"/>
  <c r="P9" i="3"/>
  <c r="P12" i="3"/>
  <c r="P11" i="3"/>
  <c r="P14" i="3"/>
  <c r="P10" i="3"/>
  <c r="P13" i="3"/>
  <c r="P15" i="3"/>
  <c r="P16" i="3"/>
  <c r="S2" i="3" a="1"/>
  <c r="S4" i="3"/>
  <c r="T1" i="3"/>
  <c r="S2" i="3"/>
  <c r="S1" i="3"/>
  <c r="T2" i="3"/>
  <c r="S3" i="3"/>
  <c r="T3" i="3"/>
  <c r="T4" i="3"/>
  <c r="S5" i="3"/>
  <c r="T5" i="3"/>
  <c r="S6" i="3"/>
  <c r="T6" i="3"/>
  <c r="K2" i="3" a="1"/>
  <c r="K2" i="3"/>
  <c r="L5" i="3"/>
  <c r="L17" i="3"/>
  <c r="K3" i="3"/>
  <c r="L18" i="3"/>
  <c r="L19" i="3"/>
  <c r="L22" i="3"/>
  <c r="L21" i="3"/>
  <c r="L24" i="3"/>
  <c r="L20" i="3"/>
  <c r="L23" i="3"/>
  <c r="L25" i="3"/>
  <c r="L26" i="3"/>
  <c r="L7" i="3"/>
  <c r="L8" i="3"/>
  <c r="L9" i="3"/>
  <c r="L12" i="3"/>
  <c r="L11" i="3"/>
  <c r="L14" i="3"/>
  <c r="L10" i="3"/>
  <c r="L13" i="3"/>
  <c r="L15" i="3"/>
  <c r="L16" i="3"/>
  <c r="O4" i="3"/>
  <c r="P1" i="3"/>
  <c r="O1" i="3"/>
  <c r="P2" i="3"/>
  <c r="P3" i="3"/>
  <c r="P4" i="3"/>
  <c r="O5" i="3"/>
  <c r="O6" i="3"/>
  <c r="P6" i="3"/>
  <c r="G2" i="3" a="1"/>
  <c r="G2" i="3"/>
  <c r="H5" i="3"/>
  <c r="H17" i="3"/>
  <c r="G3" i="3"/>
  <c r="H18" i="3"/>
  <c r="H19" i="3"/>
  <c r="H22" i="3"/>
  <c r="H21" i="3"/>
  <c r="H24" i="3"/>
  <c r="H20" i="3"/>
  <c r="H23" i="3"/>
  <c r="H25" i="3"/>
  <c r="H26" i="3"/>
  <c r="H7" i="3"/>
  <c r="H8" i="3"/>
  <c r="H9" i="3"/>
  <c r="H12" i="3"/>
  <c r="H11" i="3"/>
  <c r="H14" i="3"/>
  <c r="H10" i="3"/>
  <c r="H13" i="3"/>
  <c r="H15" i="3"/>
  <c r="H16" i="3"/>
  <c r="K4" i="3"/>
  <c r="L1" i="3"/>
  <c r="K1" i="3"/>
  <c r="L2" i="3"/>
  <c r="L3" i="3"/>
  <c r="L4" i="3"/>
  <c r="K5" i="3"/>
  <c r="K6" i="3"/>
  <c r="L6" i="3"/>
  <c r="G4" i="3"/>
  <c r="H1" i="3"/>
  <c r="G1" i="3"/>
  <c r="H2" i="3"/>
  <c r="H3" i="3"/>
  <c r="H4" i="3"/>
  <c r="G5" i="3"/>
  <c r="G6" i="3"/>
  <c r="H6" i="3"/>
</calcChain>
</file>

<file path=xl/sharedStrings.xml><?xml version="1.0" encoding="utf-8"?>
<sst xmlns="http://schemas.openxmlformats.org/spreadsheetml/2006/main" count="592" uniqueCount="81">
  <si>
    <t>Data Source</t>
  </si>
  <si>
    <t>Company</t>
  </si>
  <si>
    <t>Model</t>
  </si>
  <si>
    <t>Technology</t>
  </si>
  <si>
    <t>YEAR</t>
  </si>
  <si>
    <t>Speed/layer thickness</t>
  </si>
  <si>
    <t>Speed/(layer thickness*cost)</t>
  </si>
  <si>
    <t>Speed * build volume/(layer thickness *cost)</t>
  </si>
  <si>
    <t>Speed * build volume/(layer thickness *machine size*cost)</t>
  </si>
  <si>
    <r>
      <t xml:space="preserve">Kruth, J. (1991). Material incress manufacturing by rapid prototyping techniques. </t>
    </r>
    <r>
      <rPr>
        <i/>
        <sz val="12"/>
        <color theme="1"/>
        <rFont val="Calibri"/>
        <family val="2"/>
        <scheme val="minor"/>
      </rPr>
      <t>CIRP Annals-Manufacturing Technology</t>
    </r>
    <r>
      <rPr>
        <sz val="12"/>
        <color theme="1"/>
        <rFont val="Calibri"/>
        <family val="2"/>
        <charset val="238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charset val="238"/>
        <scheme val="minor"/>
      </rPr>
      <t>. Retrieved from http://www.sciencedirect.com/science/article/pii/S0007850607611366</t>
    </r>
  </si>
  <si>
    <t>3D Systems</t>
  </si>
  <si>
    <t>SLA-500</t>
  </si>
  <si>
    <t>SLA</t>
  </si>
  <si>
    <t>SLA-250</t>
  </si>
  <si>
    <t>SLA-190</t>
  </si>
  <si>
    <t>Wohlers Report 1997</t>
  </si>
  <si>
    <t>SLA-350</t>
  </si>
  <si>
    <t>Wohlers Report 1998</t>
  </si>
  <si>
    <t>SLA-3500</t>
  </si>
  <si>
    <t>SLA-5000</t>
  </si>
  <si>
    <t>Wohlers report 1999</t>
  </si>
  <si>
    <t>SLA-7000</t>
  </si>
  <si>
    <t>ThermoJet</t>
  </si>
  <si>
    <t>Wohlers Report 2002</t>
  </si>
  <si>
    <t>Viper Si2</t>
  </si>
  <si>
    <t>Wohlers Report 2005</t>
  </si>
  <si>
    <t>Viper SLA</t>
  </si>
  <si>
    <t>Viper HA SLA (dual vat)</t>
  </si>
  <si>
    <t>Viper HA SLA (single vat)</t>
  </si>
  <si>
    <t>Wohlers Report 2007</t>
  </si>
  <si>
    <t>Viper Pro 750S</t>
  </si>
  <si>
    <t>Viper Pro 750D (dual)</t>
  </si>
  <si>
    <t>Viper Pro 1500XL</t>
  </si>
  <si>
    <t>Form Labs</t>
  </si>
  <si>
    <t>Form labs</t>
  </si>
  <si>
    <t>Wohlers Report 2008</t>
  </si>
  <si>
    <t>Invision XT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</si>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</sst>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0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2" borderId="1" xfId="2"/>
    <xf numFmtId="0" fontId="3" fillId="3" borderId="2" xfId="3"/>
    <xf numFmtId="164" fontId="2" fillId="2" borderId="1" xfId="2" applyNumberFormat="1"/>
    <xf numFmtId="2" fontId="3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04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0499856267966504"/>
                  <c:y val="0.172077922077922"/>
                </c:manualLayout>
              </c:layout>
              <c:numFmt formatCode="General" sourceLinked="0"/>
            </c:trendlineLbl>
          </c:trendline>
          <c:xVal>
            <c:numRef>
              <c:f>'Source Data'!$E$2:$E$21</c:f>
              <c:numCache>
                <c:formatCode>General</c:formatCode>
                <c:ptCount val="20"/>
                <c:pt idx="0">
                  <c:v>1991.0</c:v>
                </c:pt>
                <c:pt idx="1">
                  <c:v>1991.0</c:v>
                </c:pt>
                <c:pt idx="2">
                  <c:v>1991.0</c:v>
                </c:pt>
                <c:pt idx="3">
                  <c:v>1996.0</c:v>
                </c:pt>
                <c:pt idx="4">
                  <c:v>1996.0</c:v>
                </c:pt>
                <c:pt idx="5">
                  <c:v>1996.0</c:v>
                </c:pt>
                <c:pt idx="6">
                  <c:v>1997.0</c:v>
                </c:pt>
                <c:pt idx="7">
                  <c:v>1997.0</c:v>
                </c:pt>
                <c:pt idx="8">
                  <c:v>1997.0</c:v>
                </c:pt>
                <c:pt idx="9">
                  <c:v>1998.0</c:v>
                </c:pt>
                <c:pt idx="10">
                  <c:v>1998.0</c:v>
                </c:pt>
                <c:pt idx="11">
                  <c:v>2001.0</c:v>
                </c:pt>
                <c:pt idx="12">
                  <c:v>2004.0</c:v>
                </c:pt>
                <c:pt idx="13">
                  <c:v>2004.0</c:v>
                </c:pt>
                <c:pt idx="14">
                  <c:v>2004.0</c:v>
                </c:pt>
                <c:pt idx="15">
                  <c:v>2006.0</c:v>
                </c:pt>
                <c:pt idx="16">
                  <c:v>2006.0</c:v>
                </c:pt>
                <c:pt idx="17">
                  <c:v>2006.0</c:v>
                </c:pt>
                <c:pt idx="18">
                  <c:v>2013.0</c:v>
                </c:pt>
                <c:pt idx="19">
                  <c:v>2007.0</c:v>
                </c:pt>
              </c:numCache>
            </c:numRef>
          </c:xVal>
          <c:yVal>
            <c:numRef>
              <c:f>'Source Data'!$F$2:$F$21</c:f>
              <c:numCache>
                <c:formatCode>General</c:formatCode>
                <c:ptCount val="20"/>
                <c:pt idx="0">
                  <c:v>25400.0</c:v>
                </c:pt>
                <c:pt idx="1">
                  <c:v>5030.0</c:v>
                </c:pt>
                <c:pt idx="7">
                  <c:v>200000.0</c:v>
                </c:pt>
                <c:pt idx="9">
                  <c:v>100000.0</c:v>
                </c:pt>
                <c:pt idx="11">
                  <c:v>200000.0</c:v>
                </c:pt>
                <c:pt idx="17">
                  <c:v>2.54E6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792536"/>
        <c:axId val="2037903768"/>
      </c:scatterChart>
      <c:valAx>
        <c:axId val="2037792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7903768"/>
        <c:crosses val="autoZero"/>
        <c:crossBetween val="midCat"/>
      </c:valAx>
      <c:valAx>
        <c:axId val="203790376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3LA 3D</a:t>
                </a:r>
                <a:r>
                  <a:rPr lang="en-US" baseline="0"/>
                  <a:t> Printing Laser Speed/Layer Thickness</a:t>
                </a:r>
              </a:p>
              <a:p>
                <a:pPr>
                  <a:defRPr/>
                </a:pPr>
                <a:r>
                  <a:rPr lang="en-US" baseline="0"/>
                  <a:t>(1/sec)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7792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12</xdr:row>
      <xdr:rowOff>139700</xdr:rowOff>
    </xdr:from>
    <xdr:to>
      <xdr:col>12</xdr:col>
      <xdr:colOff>203200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10" sqref="H10"/>
    </sheetView>
  </sheetViews>
  <sheetFormatPr baseColWidth="10" defaultRowHeight="15" x14ac:dyDescent="0"/>
  <cols>
    <col min="8" max="8" width="37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1991</v>
      </c>
      <c r="F2">
        <v>25400</v>
      </c>
      <c r="G2">
        <v>3.7544793878712256E-2</v>
      </c>
      <c r="H2">
        <v>5910265.4093847591</v>
      </c>
      <c r="I2">
        <v>4.6048109460437853E-4</v>
      </c>
    </row>
    <row r="3" spans="1:9">
      <c r="A3" t="s">
        <v>9</v>
      </c>
      <c r="B3" t="s">
        <v>10</v>
      </c>
      <c r="C3" t="s">
        <v>13</v>
      </c>
      <c r="D3" t="s">
        <v>12</v>
      </c>
      <c r="E3">
        <v>1991</v>
      </c>
      <c r="F3">
        <v>5030</v>
      </c>
      <c r="G3">
        <v>1.5472945432181372E-2</v>
      </c>
    </row>
    <row r="4" spans="1:9">
      <c r="A4" t="s">
        <v>9</v>
      </c>
      <c r="B4" t="s">
        <v>10</v>
      </c>
      <c r="C4" t="s">
        <v>14</v>
      </c>
      <c r="D4" t="s">
        <v>12</v>
      </c>
      <c r="E4">
        <v>1991</v>
      </c>
      <c r="G4">
        <v>3.0131525315300552E-2</v>
      </c>
    </row>
    <row r="5" spans="1:9">
      <c r="A5" t="s">
        <v>15</v>
      </c>
      <c r="B5" t="s">
        <v>10</v>
      </c>
      <c r="C5" t="s">
        <v>13</v>
      </c>
      <c r="D5" t="s">
        <v>12</v>
      </c>
      <c r="E5">
        <v>1996</v>
      </c>
    </row>
    <row r="6" spans="1:9">
      <c r="A6" t="s">
        <v>15</v>
      </c>
      <c r="B6" t="s">
        <v>10</v>
      </c>
      <c r="C6" t="s">
        <v>16</v>
      </c>
      <c r="D6" t="s">
        <v>12</v>
      </c>
      <c r="E6">
        <v>1996</v>
      </c>
    </row>
    <row r="7" spans="1:9">
      <c r="A7" t="s">
        <v>15</v>
      </c>
      <c r="B7" t="s">
        <v>10</v>
      </c>
      <c r="C7" t="s">
        <v>11</v>
      </c>
      <c r="D7" t="s">
        <v>12</v>
      </c>
      <c r="E7">
        <v>1996</v>
      </c>
    </row>
    <row r="8" spans="1:9">
      <c r="A8" t="s">
        <v>17</v>
      </c>
      <c r="B8" t="s">
        <v>10</v>
      </c>
      <c r="C8" t="s">
        <v>13</v>
      </c>
      <c r="D8" t="s">
        <v>12</v>
      </c>
      <c r="E8">
        <v>1997</v>
      </c>
    </row>
    <row r="9" spans="1:9">
      <c r="A9" t="s">
        <v>17</v>
      </c>
      <c r="B9" t="s">
        <v>10</v>
      </c>
      <c r="C9" t="s">
        <v>18</v>
      </c>
      <c r="D9" t="s">
        <v>12</v>
      </c>
      <c r="E9">
        <v>1997</v>
      </c>
      <c r="F9">
        <v>200000</v>
      </c>
      <c r="G9">
        <v>0.35955931575835393</v>
      </c>
      <c r="H9">
        <v>17618406.472159341</v>
      </c>
      <c r="I9">
        <v>4.6140446393306521E-3</v>
      </c>
    </row>
    <row r="10" spans="1:9">
      <c r="A10" t="s">
        <v>17</v>
      </c>
      <c r="B10" t="s">
        <v>10</v>
      </c>
      <c r="C10" t="s">
        <v>19</v>
      </c>
      <c r="D10" t="s">
        <v>12</v>
      </c>
      <c r="E10">
        <v>1997</v>
      </c>
    </row>
    <row r="11" spans="1:9">
      <c r="A11" t="s">
        <v>20</v>
      </c>
      <c r="B11" t="s">
        <v>10</v>
      </c>
      <c r="C11" t="s">
        <v>21</v>
      </c>
      <c r="D11" t="s">
        <v>12</v>
      </c>
      <c r="E11">
        <v>1998</v>
      </c>
      <c r="F11">
        <v>100000</v>
      </c>
      <c r="G11">
        <v>8.7391615704103656E-2</v>
      </c>
      <c r="H11">
        <v>13108742.355615549</v>
      </c>
      <c r="I11">
        <v>2.9007135766453886E-3</v>
      </c>
    </row>
    <row r="12" spans="1:9">
      <c r="A12" t="s">
        <v>20</v>
      </c>
      <c r="B12" t="s">
        <v>10</v>
      </c>
      <c r="C12" t="s">
        <v>22</v>
      </c>
      <c r="D12" t="s">
        <v>12</v>
      </c>
      <c r="E12">
        <v>1998</v>
      </c>
    </row>
    <row r="13" spans="1:9">
      <c r="A13" t="s">
        <v>23</v>
      </c>
      <c r="B13" t="s">
        <v>10</v>
      </c>
      <c r="C13" t="s">
        <v>24</v>
      </c>
      <c r="D13" t="s">
        <v>12</v>
      </c>
      <c r="E13">
        <v>2001</v>
      </c>
      <c r="F13">
        <v>200000</v>
      </c>
      <c r="G13">
        <v>0.83801103021474244</v>
      </c>
      <c r="H13">
        <v>13093922.34710535</v>
      </c>
      <c r="I13">
        <v>6.3833184224741284E-3</v>
      </c>
    </row>
    <row r="14" spans="1:9">
      <c r="A14" t="s">
        <v>25</v>
      </c>
      <c r="B14" t="s">
        <v>10</v>
      </c>
      <c r="C14" t="s">
        <v>26</v>
      </c>
      <c r="D14" t="s">
        <v>12</v>
      </c>
      <c r="E14">
        <v>2004</v>
      </c>
    </row>
    <row r="15" spans="1:9">
      <c r="A15" t="s">
        <v>25</v>
      </c>
      <c r="B15" t="s">
        <v>10</v>
      </c>
      <c r="C15" t="s">
        <v>27</v>
      </c>
      <c r="D15" t="s">
        <v>12</v>
      </c>
      <c r="E15">
        <v>2004</v>
      </c>
    </row>
    <row r="16" spans="1:9">
      <c r="A16" t="s">
        <v>25</v>
      </c>
      <c r="B16" t="s">
        <v>10</v>
      </c>
      <c r="C16" t="s">
        <v>28</v>
      </c>
      <c r="D16" t="s">
        <v>12</v>
      </c>
      <c r="E16">
        <v>2004</v>
      </c>
    </row>
    <row r="17" spans="1:9">
      <c r="A17" t="s">
        <v>29</v>
      </c>
      <c r="B17" t="s">
        <v>10</v>
      </c>
      <c r="C17" t="s">
        <v>30</v>
      </c>
      <c r="D17" t="s">
        <v>12</v>
      </c>
      <c r="E17">
        <v>2006</v>
      </c>
    </row>
    <row r="18" spans="1:9">
      <c r="A18" t="s">
        <v>29</v>
      </c>
      <c r="B18" t="s">
        <v>10</v>
      </c>
      <c r="C18" t="s">
        <v>31</v>
      </c>
      <c r="D18" t="s">
        <v>12</v>
      </c>
      <c r="E18">
        <v>2006</v>
      </c>
    </row>
    <row r="19" spans="1:9">
      <c r="A19" t="s">
        <v>29</v>
      </c>
      <c r="B19" t="s">
        <v>10</v>
      </c>
      <c r="C19" t="s">
        <v>32</v>
      </c>
      <c r="D19" t="s">
        <v>12</v>
      </c>
      <c r="E19">
        <v>2006</v>
      </c>
      <c r="F19">
        <v>2540000</v>
      </c>
      <c r="G19">
        <v>2.3156632741183714</v>
      </c>
      <c r="H19">
        <v>1302560591.6915839</v>
      </c>
      <c r="I19">
        <v>0.17595949751973949</v>
      </c>
    </row>
    <row r="20" spans="1:9">
      <c r="A20" t="s">
        <v>33</v>
      </c>
      <c r="B20" t="s">
        <v>34</v>
      </c>
      <c r="D20" t="s">
        <v>12</v>
      </c>
      <c r="E20">
        <v>2013</v>
      </c>
    </row>
    <row r="21" spans="1:9">
      <c r="A21" t="s">
        <v>35</v>
      </c>
      <c r="B21" t="s">
        <v>10</v>
      </c>
      <c r="C21" t="s">
        <v>36</v>
      </c>
      <c r="D21" t="s">
        <v>12</v>
      </c>
      <c r="E21">
        <v>2007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33" sqref="F33"/>
    </sheetView>
  </sheetViews>
  <sheetFormatPr baseColWidth="10" defaultRowHeight="15" x14ac:dyDescent="0"/>
  <sheetData>
    <row r="1" spans="1:5"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69</v>
      </c>
      <c r="B2" s="10">
        <f>PRMallall!G1</f>
        <v>0.34227992793936418</v>
      </c>
      <c r="C2" s="10">
        <f>PRMallND!G1</f>
        <v>0.28504569726439288</v>
      </c>
      <c r="D2" s="10">
        <f>PRM70all!G1</f>
        <v>0.34227992793936418</v>
      </c>
      <c r="E2" s="10">
        <f>PRM70ND!G1</f>
        <v>0.28504569726439288</v>
      </c>
    </row>
    <row r="3" spans="1:5">
      <c r="A3" t="s">
        <v>64</v>
      </c>
      <c r="B3">
        <f>PRMallall!B13</f>
        <v>6</v>
      </c>
      <c r="C3">
        <f>PRMallND!B11</f>
        <v>4</v>
      </c>
      <c r="D3">
        <f>PRM70all!B13</f>
        <v>6</v>
      </c>
      <c r="E3">
        <f>PRM70ND!B11</f>
        <v>4</v>
      </c>
    </row>
    <row r="4" spans="1:5">
      <c r="A4" t="s">
        <v>38</v>
      </c>
      <c r="B4" s="9">
        <f>PRMallall!H1</f>
        <v>0.89241992974099005</v>
      </c>
      <c r="C4" s="9">
        <f>PRMallND!H1</f>
        <v>0.92028261664361666</v>
      </c>
      <c r="D4" s="9">
        <f>PRM70all!H1</f>
        <v>0.89241992974099005</v>
      </c>
      <c r="E4" s="9">
        <f>PRM70ND!H1</f>
        <v>0.92028261664361666</v>
      </c>
    </row>
    <row r="5" spans="1:5">
      <c r="A5" t="s">
        <v>70</v>
      </c>
      <c r="B5" s="10">
        <f>PRMallall!H16</f>
        <v>0.12167363494568316</v>
      </c>
      <c r="C5" s="10">
        <f>PRMallND!H16</f>
        <v>0.20473805091840613</v>
      </c>
      <c r="D5" s="10">
        <f>PRM70all!H16</f>
        <v>0.12167363494568316</v>
      </c>
      <c r="E5" s="10">
        <f>PRM70ND!H16</f>
        <v>0.20473805091840613</v>
      </c>
    </row>
    <row r="6" spans="1:5">
      <c r="A6" t="s">
        <v>71</v>
      </c>
      <c r="B6" s="10">
        <f>PRMallall!H26</f>
        <v>4.8211830180229009E-2</v>
      </c>
      <c r="C6" s="10">
        <f>PRMallND!H26</f>
        <v>5.9010846751293977E-2</v>
      </c>
      <c r="D6" s="10">
        <f>PRM70all!H26</f>
        <v>4.8211830180229009E-2</v>
      </c>
      <c r="E6" s="10">
        <f>PRM70ND!H26</f>
        <v>5.9010846751293977E-2</v>
      </c>
    </row>
    <row r="7" spans="1:5">
      <c r="A7" t="s">
        <v>72</v>
      </c>
      <c r="B7" s="10">
        <f>SUM(B5:B6)/3</f>
        <v>5.6628488375304063E-2</v>
      </c>
      <c r="C7" s="10">
        <f>SUM(C5:C6)/3</f>
        <v>8.7916299223233366E-2</v>
      </c>
      <c r="D7" s="10">
        <f>SUM(D5:D6)/3</f>
        <v>5.6628488375304063E-2</v>
      </c>
      <c r="E7" s="10">
        <f>SUM(E5:E6)/3</f>
        <v>8.7916299223233366E-2</v>
      </c>
    </row>
    <row r="8" spans="1:5">
      <c r="A8" t="s">
        <v>73</v>
      </c>
      <c r="B8" s="11">
        <f>B7/B2</f>
        <v>0.16544495821366409</v>
      </c>
      <c r="C8" s="11">
        <f>C7/C2</f>
        <v>0.30842878902215803</v>
      </c>
      <c r="D8" s="11">
        <f>D7/D2</f>
        <v>0.16544495821366409</v>
      </c>
      <c r="E8" s="11">
        <f>E7/E2</f>
        <v>0.30842878902215803</v>
      </c>
    </row>
    <row r="9" spans="1:5">
      <c r="A9" t="s">
        <v>74</v>
      </c>
      <c r="B9" s="10">
        <f>PRMallall!B8</f>
        <v>0.33960615876691619</v>
      </c>
      <c r="C9" s="10">
        <f>PRMallND!B6</f>
        <v>0.27664435988298985</v>
      </c>
      <c r="D9" s="10">
        <f>PRM70all!B8</f>
        <v>0.33960615876691619</v>
      </c>
      <c r="E9" s="10">
        <f>PRM70ND!B6</f>
        <v>0.27664435988298985</v>
      </c>
    </row>
    <row r="10" spans="1:5">
      <c r="A10" t="s">
        <v>75</v>
      </c>
      <c r="B10" s="10">
        <f>PRMallall!B9</f>
        <v>3.5541271007884227E-2</v>
      </c>
      <c r="C10" s="10">
        <f>PRMallND!B7</f>
        <v>4.0085353855212981E-2</v>
      </c>
      <c r="D10" s="10">
        <f>PRM70all!B9</f>
        <v>3.5541271007884227E-2</v>
      </c>
      <c r="E10" s="10">
        <f>PRM70ND!B7</f>
        <v>4.0085353855212981E-2</v>
      </c>
    </row>
    <row r="11" spans="1:5">
      <c r="A11" t="s">
        <v>77</v>
      </c>
      <c r="B11" s="10">
        <f>PRMallall!B11</f>
        <v>0.38955250137368125</v>
      </c>
      <c r="C11" s="10">
        <f>PRMallND!B9</f>
        <v>0.30506836224018596</v>
      </c>
      <c r="D11" s="10">
        <f>PRM70all!B11</f>
        <v>0.38955250137368125</v>
      </c>
      <c r="E11" s="10">
        <f>PRM70ND!B9</f>
        <v>0.30506836224018596</v>
      </c>
    </row>
    <row r="12" spans="1:5">
      <c r="A12" t="s">
        <v>76</v>
      </c>
      <c r="B12" s="10">
        <f>PRMallall!B10</f>
        <v>0.28801040695670421</v>
      </c>
      <c r="C12" s="10">
        <f>PRMallND!B8</f>
        <v>0.2172177044761627</v>
      </c>
      <c r="D12" s="10">
        <f>PRM70all!B10</f>
        <v>0.28801040695670421</v>
      </c>
      <c r="E12" s="10">
        <f>PRM70ND!B8</f>
        <v>0.2172177044761627</v>
      </c>
    </row>
    <row r="13" spans="1:5">
      <c r="A13" t="s">
        <v>78</v>
      </c>
      <c r="B13">
        <f>PRMallall!E12</f>
        <v>15</v>
      </c>
      <c r="C13">
        <f>PRMallND!E10</f>
        <v>15</v>
      </c>
      <c r="D13">
        <f>PRM70all!E12</f>
        <v>15</v>
      </c>
      <c r="E13">
        <f>PRM70ND!E10</f>
        <v>15</v>
      </c>
    </row>
    <row r="14" spans="1:5">
      <c r="A14" t="s">
        <v>79</v>
      </c>
    </row>
    <row r="15" spans="1:5">
      <c r="A15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baseColWidth="10" defaultRowHeight="15" x14ac:dyDescent="0"/>
  <sheetData>
    <row r="1" spans="1:24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2">
        <f>LN(G2)</f>
        <v>0.28504569726439288</v>
      </c>
      <c r="H1" s="3">
        <f>G4</f>
        <v>0.92028261664361666</v>
      </c>
      <c r="I1" s="1" t="s">
        <v>4</v>
      </c>
      <c r="J1" t="s">
        <v>5</v>
      </c>
      <c r="K1" s="4">
        <f>LN(K2)</f>
        <v>0.29165924515166919</v>
      </c>
      <c r="L1" s="5">
        <f>K4</f>
        <v>0.80327868852459006</v>
      </c>
      <c r="M1" s="1" t="s">
        <v>4</v>
      </c>
      <c r="N1" t="s">
        <v>5</v>
      </c>
      <c r="O1" s="4">
        <f>LN(O2)</f>
        <v>0.29263212766394159</v>
      </c>
      <c r="P1" s="5">
        <f>O4</f>
        <v>0.9387984186539432</v>
      </c>
      <c r="Q1" s="1" t="s">
        <v>4</v>
      </c>
      <c r="R1" t="s">
        <v>5</v>
      </c>
      <c r="S1" s="4">
        <f>LN(S2)</f>
        <v>0.30506836224018596</v>
      </c>
      <c r="T1" s="5">
        <f>S4</f>
        <v>0.996966905886432</v>
      </c>
      <c r="U1" s="1" t="s">
        <v>4</v>
      </c>
      <c r="V1" t="s">
        <v>5</v>
      </c>
      <c r="W1" s="4">
        <f>LN(W2)</f>
        <v>0.2172177044761627</v>
      </c>
      <c r="X1" s="5">
        <f>W4</f>
        <v>0.84210526315789469</v>
      </c>
    </row>
    <row r="2" spans="1:24" ht="16" thickTop="1">
      <c r="B2">
        <v>0.29165924515166919</v>
      </c>
      <c r="C2" s="6">
        <v>0.80327868852459006</v>
      </c>
      <c r="D2">
        <v>4.083333333333333</v>
      </c>
      <c r="E2">
        <v>1991</v>
      </c>
      <c r="F2">
        <v>25400</v>
      </c>
      <c r="G2">
        <f t="array" ref="G2:H6">LOGEST(F2:F5,E2:E5,TRUE, TRUE)</f>
        <v>1.3298227959969047</v>
      </c>
      <c r="H2">
        <v>8.3200751405911579E-243</v>
      </c>
      <c r="I2">
        <v>1997</v>
      </c>
      <c r="J2">
        <v>200000</v>
      </c>
      <c r="K2">
        <f t="array" ref="K2:L6">LOGEST(J2:J4,I2:I4,TRUE, TRUE)</f>
        <v>1.3386467895290035</v>
      </c>
      <c r="L2">
        <v>1.4725669106304089E-248</v>
      </c>
      <c r="M2">
        <v>1991</v>
      </c>
      <c r="N2">
        <v>25400</v>
      </c>
      <c r="O2">
        <f t="array" ref="O2:P6">LOGEST(N2:N4,M2:M4,TRUE, TRUE)</f>
        <v>1.3399497693009903</v>
      </c>
      <c r="P2">
        <v>1.8963636018744552E-249</v>
      </c>
      <c r="Q2">
        <v>1991</v>
      </c>
      <c r="R2">
        <v>25400</v>
      </c>
      <c r="S2">
        <f t="array" ref="S2:T6">LOGEST(R2:R4,Q2:Q4,TRUE, TRUE)</f>
        <v>1.356717748100617</v>
      </c>
      <c r="T2">
        <v>4.531049853594995E-260</v>
      </c>
      <c r="U2">
        <v>1991</v>
      </c>
      <c r="V2">
        <v>25400</v>
      </c>
      <c r="W2">
        <f t="array" ref="W2:X6">LOGEST(V2:V4,U2:U4,TRUE, TRUE)</f>
        <v>1.2426145954524681</v>
      </c>
      <c r="X2">
        <v>4.7347534535920999E-184</v>
      </c>
    </row>
    <row r="3" spans="1:24">
      <c r="B3">
        <v>0.29263212766394159</v>
      </c>
      <c r="C3" s="6">
        <v>0.9387984186539432</v>
      </c>
      <c r="D3">
        <v>15.339447086270921</v>
      </c>
      <c r="E3">
        <v>1997</v>
      </c>
      <c r="F3">
        <v>200000</v>
      </c>
      <c r="G3">
        <v>5.9321947486678156E-2</v>
      </c>
      <c r="H3">
        <v>118.57019051345871</v>
      </c>
      <c r="I3">
        <v>2001</v>
      </c>
      <c r="J3">
        <v>200000</v>
      </c>
      <c r="K3">
        <v>0.14433389459996512</v>
      </c>
      <c r="L3">
        <v>288.86072319797785</v>
      </c>
      <c r="M3">
        <v>2001</v>
      </c>
      <c r="N3">
        <v>200000</v>
      </c>
      <c r="O3">
        <v>7.4716608803771636E-2</v>
      </c>
      <c r="P3">
        <v>149.38413318693244</v>
      </c>
      <c r="Q3">
        <v>1997</v>
      </c>
      <c r="R3">
        <v>200000</v>
      </c>
      <c r="S3">
        <v>1.6826730635120152E-2</v>
      </c>
      <c r="T3">
        <v>33.619967822544261</v>
      </c>
      <c r="U3">
        <v>1997</v>
      </c>
      <c r="V3">
        <v>200000</v>
      </c>
      <c r="W3">
        <v>9.4058025114048871E-2</v>
      </c>
      <c r="X3">
        <v>187.77156866555791</v>
      </c>
    </row>
    <row r="4" spans="1:24" ht="16" thickBot="1">
      <c r="B4">
        <v>0.30506836224018596</v>
      </c>
      <c r="C4" s="6">
        <v>0.996966905886432</v>
      </c>
      <c r="D4">
        <v>328.6963307292981</v>
      </c>
      <c r="E4">
        <v>2001</v>
      </c>
      <c r="F4">
        <v>200000</v>
      </c>
      <c r="G4">
        <v>0.92028261664361666</v>
      </c>
      <c r="H4">
        <v>0.65186696075477968</v>
      </c>
      <c r="I4">
        <v>2006</v>
      </c>
      <c r="J4">
        <v>2540000</v>
      </c>
      <c r="K4">
        <v>0.80327868852459006</v>
      </c>
      <c r="L4">
        <v>0.92042333048586</v>
      </c>
      <c r="M4">
        <v>2006</v>
      </c>
      <c r="N4">
        <v>2540000</v>
      </c>
      <c r="O4">
        <v>0.9387984186539432</v>
      </c>
      <c r="P4">
        <v>0.80703161253603639</v>
      </c>
      <c r="Q4">
        <v>2006</v>
      </c>
      <c r="R4">
        <v>2540000</v>
      </c>
      <c r="S4">
        <v>0.996966905886432</v>
      </c>
      <c r="T4">
        <v>0.17966031971703034</v>
      </c>
      <c r="U4">
        <v>2001</v>
      </c>
      <c r="V4">
        <v>200000</v>
      </c>
      <c r="W4">
        <v>0.84210526315789469</v>
      </c>
      <c r="X4">
        <v>0.6695099295828173</v>
      </c>
    </row>
    <row r="5" spans="1:24" ht="17" thickTop="1" thickBot="1">
      <c r="B5">
        <v>0.2172177044761627</v>
      </c>
      <c r="C5" s="6">
        <v>0.84210526315789469</v>
      </c>
      <c r="D5">
        <v>5.3333333333333295</v>
      </c>
      <c r="E5">
        <v>2006</v>
      </c>
      <c r="F5">
        <v>2540000</v>
      </c>
      <c r="G5">
        <v>23.088630807898301</v>
      </c>
      <c r="H5">
        <v>2</v>
      </c>
      <c r="K5" s="3">
        <v>4.083333333333333</v>
      </c>
      <c r="L5">
        <v>1</v>
      </c>
      <c r="O5" s="3">
        <v>15.339447086270921</v>
      </c>
      <c r="P5">
        <v>1</v>
      </c>
      <c r="S5" s="3">
        <v>328.6963307292981</v>
      </c>
      <c r="T5">
        <v>1</v>
      </c>
      <c r="W5" s="3">
        <v>5.3333333333333295</v>
      </c>
      <c r="X5">
        <v>1</v>
      </c>
    </row>
    <row r="6" spans="1:24" ht="16" thickTop="1">
      <c r="A6" t="s">
        <v>59</v>
      </c>
      <c r="B6" s="1">
        <f>AVERAGE(B2:B5)</f>
        <v>0.27664435988298985</v>
      </c>
      <c r="C6" s="1">
        <f>AVERAGE(C2:C5)</f>
        <v>0.89528731905571501</v>
      </c>
      <c r="D6" s="1">
        <f>AVERAGE(D2:D5)</f>
        <v>88.363111120558912</v>
      </c>
      <c r="E6" s="1">
        <f>AVERAGE(E2:E5)</f>
        <v>1998.75</v>
      </c>
      <c r="F6" s="1">
        <f>AVERAGE(F2:F5)</f>
        <v>741350</v>
      </c>
      <c r="G6">
        <v>9.8110642306199782</v>
      </c>
      <c r="H6">
        <v>0.84986106904734682</v>
      </c>
      <c r="K6">
        <v>3.4593146881526202</v>
      </c>
      <c r="L6">
        <v>0.84717910730268264</v>
      </c>
      <c r="O6">
        <v>9.9905822497979671</v>
      </c>
      <c r="P6">
        <v>0.65130002363251516</v>
      </c>
      <c r="S6">
        <v>10.609604442949657</v>
      </c>
      <c r="T6">
        <v>3.227783048082556E-2</v>
      </c>
      <c r="W6">
        <v>2.3906322443199395</v>
      </c>
      <c r="X6">
        <v>0.44824354580998899</v>
      </c>
    </row>
    <row r="7" spans="1:24">
      <c r="A7" t="s">
        <v>60</v>
      </c>
      <c r="B7" s="1">
        <f>STDEV(B2:B5)</f>
        <v>4.0085353855212981E-2</v>
      </c>
      <c r="C7" s="1">
        <f>STDEV(C2:C5)</f>
        <v>8.8554829207755412E-2</v>
      </c>
      <c r="D7" s="1">
        <f>STDEV(D2:D5)</f>
        <v>160.30131721205041</v>
      </c>
      <c r="E7" s="1">
        <f>STDEV(E2:E5)</f>
        <v>6.3442887702247601</v>
      </c>
      <c r="F7" s="1">
        <f>STDEV(F2:F5)</f>
        <v>1201921.4991005028</v>
      </c>
      <c r="G7" t="s">
        <v>40</v>
      </c>
      <c r="H7">
        <f>TINV(0.0455,H5)</f>
        <v>4.5265507600819905</v>
      </c>
      <c r="K7" t="s">
        <v>40</v>
      </c>
      <c r="L7">
        <f>TINV(0.0455,L5)</f>
        <v>13.96781148750258</v>
      </c>
      <c r="O7" t="s">
        <v>40</v>
      </c>
      <c r="P7">
        <f>TINV(0.0455,P5)</f>
        <v>13.96781148750258</v>
      </c>
      <c r="S7" t="s">
        <v>40</v>
      </c>
      <c r="T7">
        <f>TINV(0.0455,T5)</f>
        <v>13.96781148750258</v>
      </c>
    </row>
    <row r="8" spans="1:24">
      <c r="A8" t="s">
        <v>61</v>
      </c>
      <c r="B8" s="1">
        <f>MIN(B2:B5)</f>
        <v>0.2172177044761627</v>
      </c>
      <c r="C8" s="1">
        <f>MIN(C2:C5)</f>
        <v>0.80327868852459006</v>
      </c>
      <c r="D8" s="1">
        <f>MIN(D2:D5)</f>
        <v>4.083333333333333</v>
      </c>
      <c r="E8" s="1">
        <f>MIN(E2:E5)</f>
        <v>1991</v>
      </c>
      <c r="F8" s="1">
        <f>MIN(F2:F5)</f>
        <v>25400</v>
      </c>
      <c r="G8" t="s">
        <v>41</v>
      </c>
      <c r="H8">
        <f>H7*G3</f>
        <v>0.26852380648536694</v>
      </c>
      <c r="K8" t="s">
        <v>41</v>
      </c>
      <c r="L8">
        <f>L7*K3</f>
        <v>2.0160286310293793</v>
      </c>
      <c r="O8" t="s">
        <v>41</v>
      </c>
      <c r="P8">
        <f>P7*O3</f>
        <v>1.0436275067565579</v>
      </c>
      <c r="S8" t="s">
        <v>41</v>
      </c>
      <c r="T8">
        <f>T7*S3</f>
        <v>0.23503260146234284</v>
      </c>
    </row>
    <row r="9" spans="1:24">
      <c r="A9" t="s">
        <v>62</v>
      </c>
      <c r="B9" s="1">
        <f>MAX(B2:B5)</f>
        <v>0.30506836224018596</v>
      </c>
      <c r="C9" s="1">
        <f>MAX(C2:C5)</f>
        <v>0.996966905886432</v>
      </c>
      <c r="D9" s="1">
        <f>MAX(D2:D5)</f>
        <v>328.6963307292981</v>
      </c>
      <c r="E9" s="1">
        <f>MAX(E2:E5)</f>
        <v>2006</v>
      </c>
      <c r="F9" s="1">
        <f>MAX(F2:F5)</f>
        <v>2540000</v>
      </c>
      <c r="G9" t="s">
        <v>42</v>
      </c>
      <c r="H9">
        <f>G2+H8</f>
        <v>1.5983466024822717</v>
      </c>
      <c r="K9" t="s">
        <v>42</v>
      </c>
      <c r="L9">
        <f>K2+L8</f>
        <v>3.3546754205583831</v>
      </c>
      <c r="O9" t="s">
        <v>42</v>
      </c>
      <c r="P9">
        <f>O2+P8</f>
        <v>2.3835772760575482</v>
      </c>
      <c r="S9" t="s">
        <v>42</v>
      </c>
      <c r="T9">
        <f>S2+T8</f>
        <v>1.5917503495629597</v>
      </c>
    </row>
    <row r="10" spans="1:24">
      <c r="A10" t="s">
        <v>63</v>
      </c>
      <c r="B10" s="1">
        <f>ABS(B9-B8)</f>
        <v>8.785065776402326E-2</v>
      </c>
      <c r="C10" s="1">
        <f>ABS(C9-C8)</f>
        <v>0.19368821736184194</v>
      </c>
      <c r="D10" s="1">
        <f>ABS(D9-D8)</f>
        <v>324.61299739596478</v>
      </c>
      <c r="E10" s="1">
        <f>ABS(E9-E8)</f>
        <v>15</v>
      </c>
      <c r="F10" s="1">
        <f>ABS(F9-F8)</f>
        <v>2514600</v>
      </c>
      <c r="G10" t="s">
        <v>43</v>
      </c>
      <c r="H10">
        <f>G2-H8</f>
        <v>1.0612989895115377</v>
      </c>
      <c r="K10" t="s">
        <v>43</v>
      </c>
      <c r="L10">
        <f>K2-L8</f>
        <v>-0.67738184150037584</v>
      </c>
      <c r="O10" t="s">
        <v>43</v>
      </c>
      <c r="P10">
        <f>O2-P8</f>
        <v>0.29632226254443239</v>
      </c>
      <c r="S10" t="s">
        <v>43</v>
      </c>
      <c r="T10">
        <f>S2-T8</f>
        <v>1.1216851466382742</v>
      </c>
    </row>
    <row r="11" spans="1:24">
      <c r="A11" t="s">
        <v>64</v>
      </c>
      <c r="B11" s="1">
        <f>COUNT(B2:B5)</f>
        <v>4</v>
      </c>
      <c r="G11" t="s">
        <v>44</v>
      </c>
      <c r="H11" s="7">
        <f>LN(G2)</f>
        <v>0.28504569726439288</v>
      </c>
      <c r="K11" t="s">
        <v>44</v>
      </c>
      <c r="L11" s="7">
        <f>LN(K2)</f>
        <v>0.29165924515166919</v>
      </c>
      <c r="O11" t="s">
        <v>44</v>
      </c>
      <c r="P11" s="7">
        <f>LN(O2)</f>
        <v>0.29263212766394159</v>
      </c>
      <c r="S11" t="s">
        <v>44</v>
      </c>
      <c r="T11" s="7">
        <f>LN(S2)</f>
        <v>0.30506836224018596</v>
      </c>
    </row>
    <row r="12" spans="1:24">
      <c r="G12" t="s">
        <v>45</v>
      </c>
      <c r="H12" s="7">
        <f>LN(H9)</f>
        <v>0.46896972149869498</v>
      </c>
      <c r="K12" t="s">
        <v>45</v>
      </c>
      <c r="L12" s="7">
        <f>LN(L9)</f>
        <v>1.210355020753497</v>
      </c>
      <c r="O12" t="s">
        <v>45</v>
      </c>
      <c r="P12" s="7">
        <f>LN(P9)</f>
        <v>0.86860241639061486</v>
      </c>
      <c r="S12" t="s">
        <v>45</v>
      </c>
      <c r="T12" s="7">
        <f>LN(T9)</f>
        <v>0.46483425952418334</v>
      </c>
    </row>
    <row r="13" spans="1:24">
      <c r="G13" t="s">
        <v>46</v>
      </c>
      <c r="H13" s="7">
        <f>LN(H10)</f>
        <v>5.9493619661882678E-2</v>
      </c>
      <c r="K13" t="s">
        <v>46</v>
      </c>
      <c r="L13" s="7" t="e">
        <f>LN(L10)</f>
        <v>#NUM!</v>
      </c>
      <c r="O13" t="s">
        <v>46</v>
      </c>
      <c r="P13" s="7">
        <f>LN(P10)</f>
        <v>-1.2163076920768514</v>
      </c>
      <c r="S13" t="s">
        <v>46</v>
      </c>
      <c r="T13" s="7">
        <f>LN(T10)</f>
        <v>0.11483214975046219</v>
      </c>
    </row>
    <row r="14" spans="1:24">
      <c r="G14" t="s">
        <v>47</v>
      </c>
      <c r="H14" s="7">
        <f>H12-H11</f>
        <v>0.1839240242343021</v>
      </c>
      <c r="K14" t="s">
        <v>47</v>
      </c>
      <c r="L14" s="7">
        <f>L12-L11</f>
        <v>0.9186957756018278</v>
      </c>
      <c r="O14" t="s">
        <v>47</v>
      </c>
      <c r="P14" s="7">
        <f>P12-P11</f>
        <v>0.57597028872667333</v>
      </c>
      <c r="S14" t="s">
        <v>47</v>
      </c>
      <c r="T14" s="7">
        <f>T12-T11</f>
        <v>0.15976589728399737</v>
      </c>
    </row>
    <row r="15" spans="1:24">
      <c r="G15" t="s">
        <v>48</v>
      </c>
      <c r="H15" s="7">
        <f>H11-H13</f>
        <v>0.2255520776025102</v>
      </c>
      <c r="K15" t="s">
        <v>48</v>
      </c>
      <c r="L15" s="7" t="e">
        <f>L11-L13</f>
        <v>#NUM!</v>
      </c>
      <c r="O15" t="s">
        <v>48</v>
      </c>
      <c r="P15" s="7">
        <f>P11-P13</f>
        <v>1.5089398197407931</v>
      </c>
      <c r="S15" t="s">
        <v>48</v>
      </c>
      <c r="T15" s="7">
        <f>T11-T13</f>
        <v>0.19023621248972378</v>
      </c>
    </row>
    <row r="16" spans="1:24">
      <c r="G16" t="s">
        <v>49</v>
      </c>
      <c r="H16" s="8">
        <f>AVERAGE(H14:H15)</f>
        <v>0.20473805091840613</v>
      </c>
      <c r="K16" t="s">
        <v>49</v>
      </c>
      <c r="L16" s="8" t="e">
        <f>AVERAGE(L14:L15)</f>
        <v>#NUM!</v>
      </c>
      <c r="O16" t="s">
        <v>49</v>
      </c>
      <c r="P16" s="8">
        <f>AVERAGE(P14:P15)</f>
        <v>1.0424550542337332</v>
      </c>
      <c r="S16" t="s">
        <v>49</v>
      </c>
      <c r="T16" s="8">
        <f>AVERAGE(T14:T15)</f>
        <v>0.17500105488686057</v>
      </c>
    </row>
    <row r="17" spans="7:20">
      <c r="G17" t="s">
        <v>50</v>
      </c>
      <c r="H17">
        <f>TINV(0.3173,H5)</f>
        <v>1.3213154624456929</v>
      </c>
      <c r="K17" t="s">
        <v>50</v>
      </c>
      <c r="L17">
        <f>TINV(0.3173,L5)</f>
        <v>1.8374094294905463</v>
      </c>
      <c r="O17" t="s">
        <v>50</v>
      </c>
      <c r="P17">
        <f>TINV(0.3173,P5)</f>
        <v>1.8374094294905463</v>
      </c>
      <c r="S17" t="s">
        <v>50</v>
      </c>
      <c r="T17">
        <f>TINV(0.3173,T5)</f>
        <v>1.8374094294905463</v>
      </c>
    </row>
    <row r="18" spans="7:20">
      <c r="G18" t="s">
        <v>51</v>
      </c>
      <c r="H18">
        <f>H17*G3</f>
        <v>7.8383006476539258E-2</v>
      </c>
      <c r="K18" t="s">
        <v>51</v>
      </c>
      <c r="L18">
        <f>L17*K3</f>
        <v>0.26520045893307054</v>
      </c>
      <c r="O18" t="s">
        <v>51</v>
      </c>
      <c r="P18">
        <f>P17*O3</f>
        <v>0.13728500155560638</v>
      </c>
      <c r="S18" t="s">
        <v>51</v>
      </c>
      <c r="T18">
        <f>T17*S3</f>
        <v>3.0917593536467218E-2</v>
      </c>
    </row>
    <row r="19" spans="7:20">
      <c r="G19" t="s">
        <v>52</v>
      </c>
      <c r="H19">
        <f>G2+H18</f>
        <v>1.4082058024734438</v>
      </c>
      <c r="K19" t="s">
        <v>52</v>
      </c>
      <c r="L19">
        <f>K2+L18</f>
        <v>1.603847248462074</v>
      </c>
      <c r="O19" t="s">
        <v>52</v>
      </c>
      <c r="P19">
        <f>O2+P18</f>
        <v>1.4772347708565967</v>
      </c>
      <c r="S19" t="s">
        <v>52</v>
      </c>
      <c r="T19">
        <f>S2+T18</f>
        <v>1.3876353416370841</v>
      </c>
    </row>
    <row r="20" spans="7:20">
      <c r="G20" t="s">
        <v>53</v>
      </c>
      <c r="H20">
        <f>G2-H18</f>
        <v>1.2514397895203655</v>
      </c>
      <c r="K20" t="s">
        <v>53</v>
      </c>
      <c r="L20">
        <f>K2-L18</f>
        <v>1.073446330595933</v>
      </c>
      <c r="O20" t="s">
        <v>53</v>
      </c>
      <c r="P20">
        <f>O2-P18</f>
        <v>1.2026647677453839</v>
      </c>
      <c r="S20" t="s">
        <v>53</v>
      </c>
      <c r="T20">
        <f>S2-T18</f>
        <v>1.3258001545641498</v>
      </c>
    </row>
    <row r="21" spans="7:20">
      <c r="G21" t="s">
        <v>44</v>
      </c>
      <c r="H21" s="7">
        <f>LN(G2)</f>
        <v>0.28504569726439288</v>
      </c>
      <c r="K21" t="s">
        <v>44</v>
      </c>
      <c r="L21" s="7">
        <f>LN(K2)</f>
        <v>0.29165924515166919</v>
      </c>
      <c r="O21" t="s">
        <v>44</v>
      </c>
      <c r="P21" s="7">
        <f>LN(O2)</f>
        <v>0.29263212766394159</v>
      </c>
      <c r="S21" t="s">
        <v>44</v>
      </c>
      <c r="T21" s="7">
        <f>LN(S2)</f>
        <v>0.30506836224018596</v>
      </c>
    </row>
    <row r="22" spans="7:20">
      <c r="G22" t="s">
        <v>54</v>
      </c>
      <c r="H22" s="7">
        <f>LN(H19)</f>
        <v>0.34231641358399884</v>
      </c>
      <c r="K22" t="s">
        <v>54</v>
      </c>
      <c r="L22" s="7">
        <f>LN(L19)</f>
        <v>0.47240527327737958</v>
      </c>
      <c r="O22" t="s">
        <v>54</v>
      </c>
      <c r="P22" s="7">
        <f>LN(P19)</f>
        <v>0.39017194207329436</v>
      </c>
      <c r="S22" t="s">
        <v>54</v>
      </c>
      <c r="T22" s="7">
        <f>LN(T19)</f>
        <v>0.32760110540361531</v>
      </c>
    </row>
    <row r="23" spans="7:20">
      <c r="G23" t="s">
        <v>55</v>
      </c>
      <c r="H23" s="7">
        <f>LN(H20)</f>
        <v>0.22429472008141088</v>
      </c>
      <c r="K23" t="s">
        <v>55</v>
      </c>
      <c r="L23" s="7">
        <f>LN(L20)</f>
        <v>7.0874342299710347E-2</v>
      </c>
      <c r="O23" t="s">
        <v>55</v>
      </c>
      <c r="P23" s="7">
        <f>LN(P20)</f>
        <v>0.18453973460534245</v>
      </c>
      <c r="S23" t="s">
        <v>55</v>
      </c>
      <c r="T23" s="7">
        <f>LN(T20)</f>
        <v>0.28201616740694685</v>
      </c>
    </row>
    <row r="24" spans="7:20">
      <c r="G24" t="s">
        <v>56</v>
      </c>
      <c r="H24" s="7">
        <f>H22-H21</f>
        <v>5.7270716319605952E-2</v>
      </c>
      <c r="K24" t="s">
        <v>56</v>
      </c>
      <c r="L24" s="7">
        <f>L22-L21</f>
        <v>0.18074602812571039</v>
      </c>
      <c r="O24" t="s">
        <v>56</v>
      </c>
      <c r="P24" s="7">
        <f>P22-P21</f>
        <v>9.7539814409352776E-2</v>
      </c>
      <c r="S24" t="s">
        <v>56</v>
      </c>
      <c r="T24" s="7">
        <f>T22-T21</f>
        <v>2.2532743163429347E-2</v>
      </c>
    </row>
    <row r="25" spans="7:20">
      <c r="G25" t="s">
        <v>57</v>
      </c>
      <c r="H25" s="7">
        <f>H21-H23</f>
        <v>6.0750977182982002E-2</v>
      </c>
      <c r="K25" t="s">
        <v>57</v>
      </c>
      <c r="L25" s="7">
        <f>L21-L23</f>
        <v>0.22078490285195884</v>
      </c>
      <c r="O25" t="s">
        <v>57</v>
      </c>
      <c r="P25" s="7">
        <f>P21-P23</f>
        <v>0.10809239305859913</v>
      </c>
      <c r="S25" t="s">
        <v>57</v>
      </c>
      <c r="T25" s="7">
        <f>T21-T23</f>
        <v>2.3052194833239115E-2</v>
      </c>
    </row>
    <row r="26" spans="7:20">
      <c r="G26" t="s">
        <v>58</v>
      </c>
      <c r="H26" s="8">
        <f>AVERAGE(H24:H25)</f>
        <v>5.9010846751293977E-2</v>
      </c>
      <c r="K26" t="s">
        <v>58</v>
      </c>
      <c r="L26" s="8">
        <f>AVERAGE(L24:L25)</f>
        <v>0.20076546548883462</v>
      </c>
      <c r="O26" t="s">
        <v>58</v>
      </c>
      <c r="P26" s="8">
        <f>AVERAGE(P24:P25)</f>
        <v>0.10281610373397596</v>
      </c>
      <c r="S26" t="s">
        <v>58</v>
      </c>
      <c r="T26" s="8">
        <f>AVERAGE(T24:T25)</f>
        <v>2.2792468998334231E-2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1" sqref="F1"/>
    </sheetView>
  </sheetViews>
  <sheetFormatPr baseColWidth="10" defaultRowHeight="15" x14ac:dyDescent="0"/>
  <sheetData>
    <row r="1" spans="1:24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2">
        <f>LN(G2)</f>
        <v>0.28504569726439288</v>
      </c>
      <c r="H1" s="3">
        <f>G4</f>
        <v>0.92028261664361666</v>
      </c>
      <c r="I1" s="1" t="s">
        <v>4</v>
      </c>
      <c r="J1" t="s">
        <v>5</v>
      </c>
      <c r="K1" s="4">
        <f>LN(K2)</f>
        <v>0.29165924515166919</v>
      </c>
      <c r="L1" s="5">
        <f>K4</f>
        <v>0.80327868852459006</v>
      </c>
      <c r="M1" s="1" t="s">
        <v>4</v>
      </c>
      <c r="N1" t="s">
        <v>5</v>
      </c>
      <c r="O1" s="4">
        <f>LN(O2)</f>
        <v>0.29263212766394159</v>
      </c>
      <c r="P1" s="5">
        <f>O4</f>
        <v>0.9387984186539432</v>
      </c>
      <c r="Q1" s="1" t="s">
        <v>4</v>
      </c>
      <c r="R1" t="s">
        <v>5</v>
      </c>
      <c r="S1" s="4">
        <f>LN(S2)</f>
        <v>0.30506836224018596</v>
      </c>
      <c r="T1" s="5">
        <f>S4</f>
        <v>0.996966905886432</v>
      </c>
      <c r="U1" s="1" t="s">
        <v>4</v>
      </c>
      <c r="V1" t="s">
        <v>5</v>
      </c>
      <c r="W1" s="4">
        <f>LN(W2)</f>
        <v>0.2172177044761627</v>
      </c>
      <c r="X1" s="5">
        <f>W4</f>
        <v>0.84210526315789469</v>
      </c>
    </row>
    <row r="2" spans="1:24" ht="16" thickTop="1">
      <c r="B2">
        <v>0.29165924515166919</v>
      </c>
      <c r="C2" s="6">
        <v>0.80327868852459006</v>
      </c>
      <c r="D2">
        <v>4.083333333333333</v>
      </c>
      <c r="E2">
        <v>1991</v>
      </c>
      <c r="F2">
        <v>25400</v>
      </c>
      <c r="G2">
        <f t="array" ref="G2:H6">LOGEST(F2:F5,E2:E5,TRUE, TRUE)</f>
        <v>1.3298227959969047</v>
      </c>
      <c r="H2">
        <v>8.3200751405911579E-243</v>
      </c>
      <c r="I2">
        <v>1997</v>
      </c>
      <c r="J2">
        <v>200000</v>
      </c>
      <c r="K2">
        <f t="array" ref="K2:L6">LOGEST(J2:J4,I2:I4,TRUE, TRUE)</f>
        <v>1.3386467895290035</v>
      </c>
      <c r="L2">
        <v>1.4725669106304089E-248</v>
      </c>
      <c r="M2">
        <v>1991</v>
      </c>
      <c r="N2">
        <v>25400</v>
      </c>
      <c r="O2">
        <f t="array" ref="O2:P6">LOGEST(N2:N4,M2:M4,TRUE, TRUE)</f>
        <v>1.3399497693009903</v>
      </c>
      <c r="P2">
        <v>1.8963636018744552E-249</v>
      </c>
      <c r="Q2">
        <v>1991</v>
      </c>
      <c r="R2">
        <v>25400</v>
      </c>
      <c r="S2">
        <f t="array" ref="S2:T6">LOGEST(R2:R4,Q2:Q4,TRUE, TRUE)</f>
        <v>1.356717748100617</v>
      </c>
      <c r="T2">
        <v>4.531049853594995E-260</v>
      </c>
      <c r="U2">
        <v>1991</v>
      </c>
      <c r="V2">
        <v>25400</v>
      </c>
      <c r="W2">
        <f t="array" ref="W2:X6">LOGEST(V2:V4,U2:U4,TRUE, TRUE)</f>
        <v>1.2426145954524681</v>
      </c>
      <c r="X2">
        <v>4.7347534535920999E-184</v>
      </c>
    </row>
    <row r="3" spans="1:24">
      <c r="B3">
        <v>0.29263212766394159</v>
      </c>
      <c r="C3" s="6">
        <v>0.9387984186539432</v>
      </c>
      <c r="D3">
        <v>15.339447086270921</v>
      </c>
      <c r="E3">
        <v>1997</v>
      </c>
      <c r="F3">
        <v>200000</v>
      </c>
      <c r="G3">
        <v>5.9321947486678156E-2</v>
      </c>
      <c r="H3">
        <v>118.57019051345871</v>
      </c>
      <c r="I3">
        <v>2001</v>
      </c>
      <c r="J3">
        <v>200000</v>
      </c>
      <c r="K3">
        <v>0.14433389459996512</v>
      </c>
      <c r="L3">
        <v>288.86072319797785</v>
      </c>
      <c r="M3">
        <v>2001</v>
      </c>
      <c r="N3">
        <v>200000</v>
      </c>
      <c r="O3">
        <v>7.4716608803771636E-2</v>
      </c>
      <c r="P3">
        <v>149.38413318693244</v>
      </c>
      <c r="Q3">
        <v>1997</v>
      </c>
      <c r="R3">
        <v>200000</v>
      </c>
      <c r="S3">
        <v>1.6826730635120152E-2</v>
      </c>
      <c r="T3">
        <v>33.619967822544261</v>
      </c>
      <c r="U3">
        <v>1997</v>
      </c>
      <c r="V3">
        <v>200000</v>
      </c>
      <c r="W3">
        <v>9.4058025114048871E-2</v>
      </c>
      <c r="X3">
        <v>187.77156866555791</v>
      </c>
    </row>
    <row r="4" spans="1:24" ht="16" thickBot="1">
      <c r="B4">
        <v>0.30506836224018596</v>
      </c>
      <c r="C4" s="6">
        <v>0.996966905886432</v>
      </c>
      <c r="D4">
        <v>328.6963307292981</v>
      </c>
      <c r="E4">
        <v>2001</v>
      </c>
      <c r="F4">
        <v>200000</v>
      </c>
      <c r="G4">
        <v>0.92028261664361666</v>
      </c>
      <c r="H4">
        <v>0.65186696075477968</v>
      </c>
      <c r="I4">
        <v>2006</v>
      </c>
      <c r="J4">
        <v>2540000</v>
      </c>
      <c r="K4">
        <v>0.80327868852459006</v>
      </c>
      <c r="L4">
        <v>0.92042333048586</v>
      </c>
      <c r="M4">
        <v>2006</v>
      </c>
      <c r="N4">
        <v>2540000</v>
      </c>
      <c r="O4">
        <v>0.9387984186539432</v>
      </c>
      <c r="P4">
        <v>0.80703161253603639</v>
      </c>
      <c r="Q4">
        <v>2006</v>
      </c>
      <c r="R4">
        <v>2540000</v>
      </c>
      <c r="S4">
        <v>0.996966905886432</v>
      </c>
      <c r="T4">
        <v>0.17966031971703034</v>
      </c>
      <c r="U4">
        <v>2001</v>
      </c>
      <c r="V4">
        <v>200000</v>
      </c>
      <c r="W4">
        <v>0.84210526315789469</v>
      </c>
      <c r="X4">
        <v>0.6695099295828173</v>
      </c>
    </row>
    <row r="5" spans="1:24" ht="17" thickTop="1" thickBot="1">
      <c r="B5">
        <v>0.2172177044761627</v>
      </c>
      <c r="C5" s="6">
        <v>0.84210526315789469</v>
      </c>
      <c r="D5">
        <v>5.3333333333333295</v>
      </c>
      <c r="E5">
        <v>2006</v>
      </c>
      <c r="F5">
        <v>2540000</v>
      </c>
      <c r="G5">
        <v>23.088630807898301</v>
      </c>
      <c r="H5">
        <v>2</v>
      </c>
      <c r="K5" s="3">
        <v>4.083333333333333</v>
      </c>
      <c r="L5">
        <v>1</v>
      </c>
      <c r="O5" s="3">
        <v>15.339447086270921</v>
      </c>
      <c r="P5">
        <v>1</v>
      </c>
      <c r="S5" s="3">
        <v>328.6963307292981</v>
      </c>
      <c r="T5">
        <v>1</v>
      </c>
      <c r="W5" s="3">
        <v>5.3333333333333295</v>
      </c>
      <c r="X5">
        <v>1</v>
      </c>
    </row>
    <row r="6" spans="1:24" ht="16" thickTop="1">
      <c r="A6" t="s">
        <v>59</v>
      </c>
      <c r="B6" s="1">
        <f>AVERAGE(B2:B5)</f>
        <v>0.27664435988298985</v>
      </c>
      <c r="C6" s="1">
        <f>AVERAGE(C2:C5)</f>
        <v>0.89528731905571501</v>
      </c>
      <c r="D6" s="1">
        <f>AVERAGE(D2:D5)</f>
        <v>88.363111120558912</v>
      </c>
      <c r="E6" s="1">
        <f>AVERAGE(E2:E5)</f>
        <v>1998.75</v>
      </c>
      <c r="F6" s="1">
        <f>AVERAGE(F2:F5)</f>
        <v>741350</v>
      </c>
      <c r="G6">
        <v>9.8110642306199782</v>
      </c>
      <c r="H6">
        <v>0.84986106904734682</v>
      </c>
      <c r="K6">
        <v>3.4593146881526202</v>
      </c>
      <c r="L6">
        <v>0.84717910730268264</v>
      </c>
      <c r="O6">
        <v>9.9905822497979671</v>
      </c>
      <c r="P6">
        <v>0.65130002363251516</v>
      </c>
      <c r="S6">
        <v>10.609604442949657</v>
      </c>
      <c r="T6">
        <v>3.227783048082556E-2</v>
      </c>
      <c r="W6">
        <v>2.3906322443199395</v>
      </c>
      <c r="X6">
        <v>0.44824354580998899</v>
      </c>
    </row>
    <row r="7" spans="1:24">
      <c r="A7" t="s">
        <v>60</v>
      </c>
      <c r="B7" s="1">
        <f>STDEV(B2:B5)</f>
        <v>4.0085353855212981E-2</v>
      </c>
      <c r="C7" s="1">
        <f>STDEV(C2:C5)</f>
        <v>8.8554829207755412E-2</v>
      </c>
      <c r="D7" s="1">
        <f>STDEV(D2:D5)</f>
        <v>160.30131721205041</v>
      </c>
      <c r="E7" s="1">
        <f>STDEV(E2:E5)</f>
        <v>6.3442887702247601</v>
      </c>
      <c r="F7" s="1">
        <f>STDEV(F2:F5)</f>
        <v>1201921.4991005028</v>
      </c>
      <c r="G7" t="s">
        <v>40</v>
      </c>
      <c r="H7">
        <f>TINV(0.0455,H5)</f>
        <v>4.5265507600819905</v>
      </c>
      <c r="K7" t="s">
        <v>40</v>
      </c>
      <c r="L7">
        <f>TINV(0.0455,L5)</f>
        <v>13.96781148750258</v>
      </c>
      <c r="O7" t="s">
        <v>40</v>
      </c>
      <c r="P7">
        <f>TINV(0.0455,P5)</f>
        <v>13.96781148750258</v>
      </c>
      <c r="S7" t="s">
        <v>40</v>
      </c>
      <c r="T7">
        <f>TINV(0.0455,T5)</f>
        <v>13.96781148750258</v>
      </c>
    </row>
    <row r="8" spans="1:24">
      <c r="A8" t="s">
        <v>61</v>
      </c>
      <c r="B8" s="1">
        <f>MIN(B2:B5)</f>
        <v>0.2172177044761627</v>
      </c>
      <c r="C8" s="1">
        <f>MIN(C2:C5)</f>
        <v>0.80327868852459006</v>
      </c>
      <c r="D8" s="1">
        <f>MIN(D2:D5)</f>
        <v>4.083333333333333</v>
      </c>
      <c r="E8" s="1">
        <f>MIN(E2:E5)</f>
        <v>1991</v>
      </c>
      <c r="F8" s="1">
        <f>MIN(F2:F5)</f>
        <v>25400</v>
      </c>
      <c r="G8" t="s">
        <v>41</v>
      </c>
      <c r="H8">
        <f>H7*G3</f>
        <v>0.26852380648536694</v>
      </c>
      <c r="K8" t="s">
        <v>41</v>
      </c>
      <c r="L8">
        <f>L7*K3</f>
        <v>2.0160286310293793</v>
      </c>
      <c r="O8" t="s">
        <v>41</v>
      </c>
      <c r="P8">
        <f>P7*O3</f>
        <v>1.0436275067565579</v>
      </c>
      <c r="S8" t="s">
        <v>41</v>
      </c>
      <c r="T8">
        <f>T7*S3</f>
        <v>0.23503260146234284</v>
      </c>
    </row>
    <row r="9" spans="1:24">
      <c r="A9" t="s">
        <v>62</v>
      </c>
      <c r="B9" s="1">
        <f>MAX(B2:B5)</f>
        <v>0.30506836224018596</v>
      </c>
      <c r="C9" s="1">
        <f>MAX(C2:C5)</f>
        <v>0.996966905886432</v>
      </c>
      <c r="D9" s="1">
        <f>MAX(D2:D5)</f>
        <v>328.6963307292981</v>
      </c>
      <c r="E9" s="1">
        <f>MAX(E2:E5)</f>
        <v>2006</v>
      </c>
      <c r="F9" s="1">
        <f>MAX(F2:F5)</f>
        <v>2540000</v>
      </c>
      <c r="G9" t="s">
        <v>42</v>
      </c>
      <c r="H9">
        <f>G2+H8</f>
        <v>1.5983466024822717</v>
      </c>
      <c r="K9" t="s">
        <v>42</v>
      </c>
      <c r="L9">
        <f>K2+L8</f>
        <v>3.3546754205583831</v>
      </c>
      <c r="O9" t="s">
        <v>42</v>
      </c>
      <c r="P9">
        <f>O2+P8</f>
        <v>2.3835772760575482</v>
      </c>
      <c r="S9" t="s">
        <v>42</v>
      </c>
      <c r="T9">
        <f>S2+T8</f>
        <v>1.5917503495629597</v>
      </c>
    </row>
    <row r="10" spans="1:24">
      <c r="A10" t="s">
        <v>63</v>
      </c>
      <c r="B10" s="1">
        <f>ABS(B9-B8)</f>
        <v>8.785065776402326E-2</v>
      </c>
      <c r="C10" s="1">
        <f>ABS(C9-C8)</f>
        <v>0.19368821736184194</v>
      </c>
      <c r="D10" s="1">
        <f>ABS(D9-D8)</f>
        <v>324.61299739596478</v>
      </c>
      <c r="E10" s="1">
        <f>ABS(E9-E8)</f>
        <v>15</v>
      </c>
      <c r="F10" s="1">
        <f>ABS(F9-F8)</f>
        <v>2514600</v>
      </c>
      <c r="G10" t="s">
        <v>43</v>
      </c>
      <c r="H10">
        <f>G2-H8</f>
        <v>1.0612989895115377</v>
      </c>
      <c r="K10" t="s">
        <v>43</v>
      </c>
      <c r="L10">
        <f>K2-L8</f>
        <v>-0.67738184150037584</v>
      </c>
      <c r="O10" t="s">
        <v>43</v>
      </c>
      <c r="P10">
        <f>O2-P8</f>
        <v>0.29632226254443239</v>
      </c>
      <c r="S10" t="s">
        <v>43</v>
      </c>
      <c r="T10">
        <f>S2-T8</f>
        <v>1.1216851466382742</v>
      </c>
    </row>
    <row r="11" spans="1:24">
      <c r="A11" t="s">
        <v>64</v>
      </c>
      <c r="B11" s="1">
        <f>COUNT(B2:B5)</f>
        <v>4</v>
      </c>
      <c r="G11" t="s">
        <v>44</v>
      </c>
      <c r="H11" s="7">
        <f>LN(G2)</f>
        <v>0.28504569726439288</v>
      </c>
      <c r="K11" t="s">
        <v>44</v>
      </c>
      <c r="L11" s="7">
        <f>LN(K2)</f>
        <v>0.29165924515166919</v>
      </c>
      <c r="O11" t="s">
        <v>44</v>
      </c>
      <c r="P11" s="7">
        <f>LN(O2)</f>
        <v>0.29263212766394159</v>
      </c>
      <c r="S11" t="s">
        <v>44</v>
      </c>
      <c r="T11" s="7">
        <f>LN(S2)</f>
        <v>0.30506836224018596</v>
      </c>
    </row>
    <row r="12" spans="1:24">
      <c r="G12" t="s">
        <v>45</v>
      </c>
      <c r="H12" s="7">
        <f>LN(H9)</f>
        <v>0.46896972149869498</v>
      </c>
      <c r="K12" t="s">
        <v>45</v>
      </c>
      <c r="L12" s="7">
        <f>LN(L9)</f>
        <v>1.210355020753497</v>
      </c>
      <c r="O12" t="s">
        <v>45</v>
      </c>
      <c r="P12" s="7">
        <f>LN(P9)</f>
        <v>0.86860241639061486</v>
      </c>
      <c r="S12" t="s">
        <v>45</v>
      </c>
      <c r="T12" s="7">
        <f>LN(T9)</f>
        <v>0.46483425952418334</v>
      </c>
    </row>
    <row r="13" spans="1:24">
      <c r="G13" t="s">
        <v>46</v>
      </c>
      <c r="H13" s="7">
        <f>LN(H10)</f>
        <v>5.9493619661882678E-2</v>
      </c>
      <c r="K13" t="s">
        <v>46</v>
      </c>
      <c r="L13" s="7" t="e">
        <f>LN(L10)</f>
        <v>#NUM!</v>
      </c>
      <c r="O13" t="s">
        <v>46</v>
      </c>
      <c r="P13" s="7">
        <f>LN(P10)</f>
        <v>-1.2163076920768514</v>
      </c>
      <c r="S13" t="s">
        <v>46</v>
      </c>
      <c r="T13" s="7">
        <f>LN(T10)</f>
        <v>0.11483214975046219</v>
      </c>
    </row>
    <row r="14" spans="1:24">
      <c r="G14" t="s">
        <v>47</v>
      </c>
      <c r="H14" s="7">
        <f>H12-H11</f>
        <v>0.1839240242343021</v>
      </c>
      <c r="K14" t="s">
        <v>47</v>
      </c>
      <c r="L14" s="7">
        <f>L12-L11</f>
        <v>0.9186957756018278</v>
      </c>
      <c r="O14" t="s">
        <v>47</v>
      </c>
      <c r="P14" s="7">
        <f>P12-P11</f>
        <v>0.57597028872667333</v>
      </c>
      <c r="S14" t="s">
        <v>47</v>
      </c>
      <c r="T14" s="7">
        <f>T12-T11</f>
        <v>0.15976589728399737</v>
      </c>
    </row>
    <row r="15" spans="1:24">
      <c r="G15" t="s">
        <v>48</v>
      </c>
      <c r="H15" s="7">
        <f>H11-H13</f>
        <v>0.2255520776025102</v>
      </c>
      <c r="K15" t="s">
        <v>48</v>
      </c>
      <c r="L15" s="7" t="e">
        <f>L11-L13</f>
        <v>#NUM!</v>
      </c>
      <c r="O15" t="s">
        <v>48</v>
      </c>
      <c r="P15" s="7">
        <f>P11-P13</f>
        <v>1.5089398197407931</v>
      </c>
      <c r="S15" t="s">
        <v>48</v>
      </c>
      <c r="T15" s="7">
        <f>T11-T13</f>
        <v>0.19023621248972378</v>
      </c>
    </row>
    <row r="16" spans="1:24">
      <c r="G16" t="s">
        <v>49</v>
      </c>
      <c r="H16" s="8">
        <f>AVERAGE(H14:H15)</f>
        <v>0.20473805091840613</v>
      </c>
      <c r="K16" t="s">
        <v>49</v>
      </c>
      <c r="L16" s="8" t="e">
        <f>AVERAGE(L14:L15)</f>
        <v>#NUM!</v>
      </c>
      <c r="O16" t="s">
        <v>49</v>
      </c>
      <c r="P16" s="8">
        <f>AVERAGE(P14:P15)</f>
        <v>1.0424550542337332</v>
      </c>
      <c r="S16" t="s">
        <v>49</v>
      </c>
      <c r="T16" s="8">
        <f>AVERAGE(T14:T15)</f>
        <v>0.17500105488686057</v>
      </c>
    </row>
    <row r="17" spans="7:20">
      <c r="G17" t="s">
        <v>50</v>
      </c>
      <c r="H17">
        <f>TINV(0.3173,H5)</f>
        <v>1.3213154624456929</v>
      </c>
      <c r="K17" t="s">
        <v>50</v>
      </c>
      <c r="L17">
        <f>TINV(0.3173,L5)</f>
        <v>1.8374094294905463</v>
      </c>
      <c r="O17" t="s">
        <v>50</v>
      </c>
      <c r="P17">
        <f>TINV(0.3173,P5)</f>
        <v>1.8374094294905463</v>
      </c>
      <c r="S17" t="s">
        <v>50</v>
      </c>
      <c r="T17">
        <f>TINV(0.3173,T5)</f>
        <v>1.8374094294905463</v>
      </c>
    </row>
    <row r="18" spans="7:20">
      <c r="G18" t="s">
        <v>51</v>
      </c>
      <c r="H18">
        <f>H17*G3</f>
        <v>7.8383006476539258E-2</v>
      </c>
      <c r="K18" t="s">
        <v>51</v>
      </c>
      <c r="L18">
        <f>L17*K3</f>
        <v>0.26520045893307054</v>
      </c>
      <c r="O18" t="s">
        <v>51</v>
      </c>
      <c r="P18">
        <f>P17*O3</f>
        <v>0.13728500155560638</v>
      </c>
      <c r="S18" t="s">
        <v>51</v>
      </c>
      <c r="T18">
        <f>T17*S3</f>
        <v>3.0917593536467218E-2</v>
      </c>
    </row>
    <row r="19" spans="7:20">
      <c r="G19" t="s">
        <v>52</v>
      </c>
      <c r="H19">
        <f>G2+H18</f>
        <v>1.4082058024734438</v>
      </c>
      <c r="K19" t="s">
        <v>52</v>
      </c>
      <c r="L19">
        <f>K2+L18</f>
        <v>1.603847248462074</v>
      </c>
      <c r="O19" t="s">
        <v>52</v>
      </c>
      <c r="P19">
        <f>O2+P18</f>
        <v>1.4772347708565967</v>
      </c>
      <c r="S19" t="s">
        <v>52</v>
      </c>
      <c r="T19">
        <f>S2+T18</f>
        <v>1.3876353416370841</v>
      </c>
    </row>
    <row r="20" spans="7:20">
      <c r="G20" t="s">
        <v>53</v>
      </c>
      <c r="H20">
        <f>G2-H18</f>
        <v>1.2514397895203655</v>
      </c>
      <c r="K20" t="s">
        <v>53</v>
      </c>
      <c r="L20">
        <f>K2-L18</f>
        <v>1.073446330595933</v>
      </c>
      <c r="O20" t="s">
        <v>53</v>
      </c>
      <c r="P20">
        <f>O2-P18</f>
        <v>1.2026647677453839</v>
      </c>
      <c r="S20" t="s">
        <v>53</v>
      </c>
      <c r="T20">
        <f>S2-T18</f>
        <v>1.3258001545641498</v>
      </c>
    </row>
    <row r="21" spans="7:20">
      <c r="G21" t="s">
        <v>44</v>
      </c>
      <c r="H21" s="7">
        <f>LN(G2)</f>
        <v>0.28504569726439288</v>
      </c>
      <c r="K21" t="s">
        <v>44</v>
      </c>
      <c r="L21" s="7">
        <f>LN(K2)</f>
        <v>0.29165924515166919</v>
      </c>
      <c r="O21" t="s">
        <v>44</v>
      </c>
      <c r="P21" s="7">
        <f>LN(O2)</f>
        <v>0.29263212766394159</v>
      </c>
      <c r="S21" t="s">
        <v>44</v>
      </c>
      <c r="T21" s="7">
        <f>LN(S2)</f>
        <v>0.30506836224018596</v>
      </c>
    </row>
    <row r="22" spans="7:20">
      <c r="G22" t="s">
        <v>54</v>
      </c>
      <c r="H22" s="7">
        <f>LN(H19)</f>
        <v>0.34231641358399884</v>
      </c>
      <c r="K22" t="s">
        <v>54</v>
      </c>
      <c r="L22" s="7">
        <f>LN(L19)</f>
        <v>0.47240527327737958</v>
      </c>
      <c r="O22" t="s">
        <v>54</v>
      </c>
      <c r="P22" s="7">
        <f>LN(P19)</f>
        <v>0.39017194207329436</v>
      </c>
      <c r="S22" t="s">
        <v>54</v>
      </c>
      <c r="T22" s="7">
        <f>LN(T19)</f>
        <v>0.32760110540361531</v>
      </c>
    </row>
    <row r="23" spans="7:20">
      <c r="G23" t="s">
        <v>55</v>
      </c>
      <c r="H23" s="7">
        <f>LN(H20)</f>
        <v>0.22429472008141088</v>
      </c>
      <c r="K23" t="s">
        <v>55</v>
      </c>
      <c r="L23" s="7">
        <f>LN(L20)</f>
        <v>7.0874342299710347E-2</v>
      </c>
      <c r="O23" t="s">
        <v>55</v>
      </c>
      <c r="P23" s="7">
        <f>LN(P20)</f>
        <v>0.18453973460534245</v>
      </c>
      <c r="S23" t="s">
        <v>55</v>
      </c>
      <c r="T23" s="7">
        <f>LN(T20)</f>
        <v>0.28201616740694685</v>
      </c>
    </row>
    <row r="24" spans="7:20">
      <c r="G24" t="s">
        <v>56</v>
      </c>
      <c r="H24" s="7">
        <f>H22-H21</f>
        <v>5.7270716319605952E-2</v>
      </c>
      <c r="K24" t="s">
        <v>56</v>
      </c>
      <c r="L24" s="7">
        <f>L22-L21</f>
        <v>0.18074602812571039</v>
      </c>
      <c r="O24" t="s">
        <v>56</v>
      </c>
      <c r="P24" s="7">
        <f>P22-P21</f>
        <v>9.7539814409352776E-2</v>
      </c>
      <c r="S24" t="s">
        <v>56</v>
      </c>
      <c r="T24" s="7">
        <f>T22-T21</f>
        <v>2.2532743163429347E-2</v>
      </c>
    </row>
    <row r="25" spans="7:20">
      <c r="G25" t="s">
        <v>57</v>
      </c>
      <c r="H25" s="7">
        <f>H21-H23</f>
        <v>6.0750977182982002E-2</v>
      </c>
      <c r="K25" t="s">
        <v>57</v>
      </c>
      <c r="L25" s="7">
        <f>L21-L23</f>
        <v>0.22078490285195884</v>
      </c>
      <c r="O25" t="s">
        <v>57</v>
      </c>
      <c r="P25" s="7">
        <f>P21-P23</f>
        <v>0.10809239305859913</v>
      </c>
      <c r="S25" t="s">
        <v>57</v>
      </c>
      <c r="T25" s="7">
        <f>T21-T23</f>
        <v>2.3052194833239115E-2</v>
      </c>
    </row>
    <row r="26" spans="7:20">
      <c r="G26" t="s">
        <v>58</v>
      </c>
      <c r="H26" s="8">
        <f>AVERAGE(H24:H25)</f>
        <v>5.9010846751293977E-2</v>
      </c>
      <c r="K26" t="s">
        <v>58</v>
      </c>
      <c r="L26" s="8">
        <f>AVERAGE(L24:L25)</f>
        <v>0.20076546548883462</v>
      </c>
      <c r="O26" t="s">
        <v>58</v>
      </c>
      <c r="P26" s="8">
        <f>AVERAGE(P24:P25)</f>
        <v>0.10281610373397596</v>
      </c>
      <c r="S26" t="s">
        <v>58</v>
      </c>
      <c r="T26" s="8">
        <f>AVERAGE(T24:T25)</f>
        <v>2.2792468998334231E-2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baseColWidth="10" defaultRowHeight="15" x14ac:dyDescent="0"/>
  <sheetData>
    <row r="1" spans="1:32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2">
        <f>LN(G2)</f>
        <v>0.34227992793936418</v>
      </c>
      <c r="H1" s="3">
        <f>G4</f>
        <v>0.89241992974099005</v>
      </c>
      <c r="I1" s="1" t="s">
        <v>4</v>
      </c>
      <c r="J1" t="s">
        <v>5</v>
      </c>
      <c r="K1" s="4">
        <f>LN(K2)</f>
        <v>0.38955250137368125</v>
      </c>
      <c r="L1" s="5">
        <f>K4</f>
        <v>0.92745402146107037</v>
      </c>
      <c r="M1" s="1" t="s">
        <v>4</v>
      </c>
      <c r="N1" t="s">
        <v>5</v>
      </c>
      <c r="O1" s="4">
        <f>LN(O2)</f>
        <v>0.28801040695670421</v>
      </c>
      <c r="P1" s="5">
        <f>O4</f>
        <v>0.89849962812985285</v>
      </c>
      <c r="Q1" s="1" t="s">
        <v>4</v>
      </c>
      <c r="R1" t="s">
        <v>5</v>
      </c>
      <c r="S1" s="4">
        <f>LN(S2)</f>
        <v>0.34408551131916493</v>
      </c>
      <c r="T1" s="5">
        <f>S4</f>
        <v>0.92216040733256444</v>
      </c>
      <c r="U1" s="1" t="s">
        <v>4</v>
      </c>
      <c r="V1" t="s">
        <v>5</v>
      </c>
      <c r="W1" s="4">
        <f>LN(W2)</f>
        <v>0.34356744139359957</v>
      </c>
      <c r="X1" s="5">
        <f>W4</f>
        <v>0.89640589370137214</v>
      </c>
      <c r="Y1" s="1" t="s">
        <v>4</v>
      </c>
      <c r="Z1" t="s">
        <v>5</v>
      </c>
      <c r="AA1" s="4">
        <f>LN(AA2)</f>
        <v>0.35966618737309691</v>
      </c>
      <c r="AB1" s="5">
        <f>AA4</f>
        <v>0.91228667044748901</v>
      </c>
      <c r="AC1" s="1" t="s">
        <v>4</v>
      </c>
      <c r="AD1" t="s">
        <v>5</v>
      </c>
      <c r="AE1" s="4">
        <f>LN(AE2)</f>
        <v>0.31275490418525048</v>
      </c>
      <c r="AF1" s="5">
        <f>AE4</f>
        <v>0.77402040626524427</v>
      </c>
    </row>
    <row r="2" spans="1:32" ht="16" thickTop="1">
      <c r="B2">
        <v>0.38955250137368125</v>
      </c>
      <c r="C2" s="6">
        <v>0.92745402146107037</v>
      </c>
      <c r="D2">
        <v>38.353084766651008</v>
      </c>
      <c r="E2">
        <v>1991</v>
      </c>
      <c r="F2">
        <v>25400</v>
      </c>
      <c r="G2">
        <f t="array" ref="G2:H6">LOGEST(F2:F7,E2:E7,TRUE, TRUE)</f>
        <v>1.4081544241142543</v>
      </c>
      <c r="H2">
        <v>1.3023130272767686E-292</v>
      </c>
      <c r="I2">
        <v>1991</v>
      </c>
      <c r="J2">
        <v>5030</v>
      </c>
      <c r="K2">
        <f t="array" ref="K2:L6">LOGEST(J2:J6,I2:I6,TRUE, TRUE)</f>
        <v>1.4763199948706334</v>
      </c>
      <c r="L2">
        <v>0</v>
      </c>
      <c r="M2">
        <v>1991</v>
      </c>
      <c r="N2">
        <v>25400</v>
      </c>
      <c r="O2">
        <f t="array" ref="O2:P6">LOGEST(N2:N6,M2:M6,TRUE, TRUE)</f>
        <v>1.3337711845501288</v>
      </c>
      <c r="P2">
        <v>1.9715073638480581E-245</v>
      </c>
      <c r="Q2">
        <v>1991</v>
      </c>
      <c r="R2">
        <v>25400</v>
      </c>
      <c r="S2">
        <f t="array" ref="S2:T6">LOGEST(R2:R6,Q2:Q6,TRUE, TRUE)</f>
        <v>1.41069926110494</v>
      </c>
      <c r="T2">
        <v>3.0346239866638436E-294</v>
      </c>
      <c r="U2">
        <v>1991</v>
      </c>
      <c r="V2">
        <v>25400</v>
      </c>
      <c r="W2">
        <f t="array" ref="W2:X6">LOGEST(V2:V6,U2:U6,TRUE, TRUE)</f>
        <v>1.4099686095243913</v>
      </c>
      <c r="X2">
        <v>1.050890841761703E-293</v>
      </c>
      <c r="Y2">
        <v>1991</v>
      </c>
      <c r="Z2">
        <v>25400</v>
      </c>
      <c r="AA2">
        <f t="array" ref="AA2:AB6">LOGEST(Z2:Z6,Y2:Y6,TRUE, TRUE)</f>
        <v>1.432851030952935</v>
      </c>
      <c r="AB2">
        <v>1.2343991496209904E-307</v>
      </c>
      <c r="AC2">
        <v>1991</v>
      </c>
      <c r="AD2">
        <v>25400</v>
      </c>
      <c r="AE2">
        <f t="array" ref="AE2:AF6">LOGEST(AD2:AD6,AC2:AC6,TRUE, TRUE)</f>
        <v>1.3671863982952632</v>
      </c>
      <c r="AF2">
        <v>4.8292111519615023E-267</v>
      </c>
    </row>
    <row r="3" spans="1:32">
      <c r="B3">
        <v>0.28801040695670421</v>
      </c>
      <c r="C3" s="6">
        <v>0.89849962812985285</v>
      </c>
      <c r="D3">
        <v>26.556541958663953</v>
      </c>
      <c r="E3">
        <v>1991</v>
      </c>
      <c r="F3">
        <v>5030</v>
      </c>
      <c r="G3">
        <v>5.9420009617903953E-2</v>
      </c>
      <c r="H3">
        <v>118.6819856769979</v>
      </c>
      <c r="I3">
        <v>1997</v>
      </c>
      <c r="J3">
        <v>200000</v>
      </c>
      <c r="K3">
        <v>6.2902201749123351E-2</v>
      </c>
      <c r="L3">
        <v>125.71672186957989</v>
      </c>
      <c r="M3">
        <v>1997</v>
      </c>
      <c r="N3">
        <v>200000</v>
      </c>
      <c r="O3">
        <v>5.588849557723137E-2</v>
      </c>
      <c r="P3">
        <v>111.6990861816687</v>
      </c>
      <c r="Q3">
        <v>1991</v>
      </c>
      <c r="R3">
        <v>5030</v>
      </c>
      <c r="S3">
        <v>5.7716873802862091E-2</v>
      </c>
      <c r="T3">
        <v>115.28417265314879</v>
      </c>
      <c r="U3">
        <v>1991</v>
      </c>
      <c r="V3">
        <v>5030</v>
      </c>
      <c r="W3">
        <v>6.7432078390731787E-2</v>
      </c>
      <c r="X3">
        <v>134.67591688539972</v>
      </c>
      <c r="Y3">
        <v>1991</v>
      </c>
      <c r="Z3">
        <v>5030</v>
      </c>
      <c r="AA3">
        <v>6.4388175279316437E-2</v>
      </c>
      <c r="AB3">
        <v>128.55792481504713</v>
      </c>
      <c r="AC3">
        <v>1991</v>
      </c>
      <c r="AD3">
        <v>5030</v>
      </c>
      <c r="AE3">
        <v>9.7566765476257283E-2</v>
      </c>
      <c r="AF3">
        <v>194.70462440030107</v>
      </c>
    </row>
    <row r="4" spans="1:32" ht="16" thickBot="1">
      <c r="B4">
        <v>0.34408551131916493</v>
      </c>
      <c r="C4" s="6">
        <v>0.92216040733256444</v>
      </c>
      <c r="D4">
        <v>35.540797776490102</v>
      </c>
      <c r="E4">
        <v>1997</v>
      </c>
      <c r="F4">
        <v>200000</v>
      </c>
      <c r="G4">
        <v>0.89241992974099005</v>
      </c>
      <c r="H4">
        <v>0.77322154475929128</v>
      </c>
      <c r="I4">
        <v>1998</v>
      </c>
      <c r="J4">
        <v>100000</v>
      </c>
      <c r="K4">
        <v>0.92745402146107037</v>
      </c>
      <c r="L4">
        <v>0.69249582133638532</v>
      </c>
      <c r="M4">
        <v>1998</v>
      </c>
      <c r="N4">
        <v>100000</v>
      </c>
      <c r="O4">
        <v>0.89849962812985285</v>
      </c>
      <c r="P4">
        <v>0.61528131880612846</v>
      </c>
      <c r="Q4">
        <v>1998</v>
      </c>
      <c r="R4">
        <v>100000</v>
      </c>
      <c r="S4">
        <v>0.92216040733256444</v>
      </c>
      <c r="T4">
        <v>0.7507632041133715</v>
      </c>
      <c r="U4">
        <v>1997</v>
      </c>
      <c r="V4">
        <v>200000</v>
      </c>
      <c r="W4">
        <v>0.89640589370137214</v>
      </c>
      <c r="X4">
        <v>0.87609815722933293</v>
      </c>
      <c r="Y4">
        <v>1997</v>
      </c>
      <c r="Z4">
        <v>200000</v>
      </c>
      <c r="AA4">
        <v>0.91228667044748901</v>
      </c>
      <c r="AB4">
        <v>0.79695812069427874</v>
      </c>
      <c r="AC4">
        <v>1997</v>
      </c>
      <c r="AD4">
        <v>200000</v>
      </c>
      <c r="AE4">
        <v>0.77402040626524427</v>
      </c>
      <c r="AF4">
        <v>0.86828939821900408</v>
      </c>
    </row>
    <row r="5" spans="1:32" ht="17" thickTop="1" thickBot="1">
      <c r="B5">
        <v>0.34356744139359957</v>
      </c>
      <c r="C5" s="6">
        <v>0.89640589370137214</v>
      </c>
      <c r="D5">
        <v>25.959176416387855</v>
      </c>
      <c r="E5">
        <v>1998</v>
      </c>
      <c r="F5">
        <v>100000</v>
      </c>
      <c r="G5">
        <v>33.181607990862929</v>
      </c>
      <c r="H5">
        <v>4</v>
      </c>
      <c r="I5">
        <v>2001</v>
      </c>
      <c r="J5">
        <v>200000</v>
      </c>
      <c r="K5" s="3">
        <v>38.353084766651008</v>
      </c>
      <c r="L5">
        <v>3</v>
      </c>
      <c r="M5">
        <v>2001</v>
      </c>
      <c r="N5">
        <v>200000</v>
      </c>
      <c r="O5" s="3">
        <v>26.556541958663953</v>
      </c>
      <c r="P5">
        <v>3</v>
      </c>
      <c r="Q5">
        <v>2001</v>
      </c>
      <c r="R5">
        <v>200000</v>
      </c>
      <c r="S5" s="3">
        <v>35.540797776490102</v>
      </c>
      <c r="T5">
        <v>3</v>
      </c>
      <c r="U5">
        <v>2001</v>
      </c>
      <c r="V5">
        <v>200000</v>
      </c>
      <c r="W5" s="3">
        <v>25.959176416387855</v>
      </c>
      <c r="X5">
        <v>3</v>
      </c>
      <c r="Y5">
        <v>1998</v>
      </c>
      <c r="Z5">
        <v>100000</v>
      </c>
      <c r="AA5" s="3">
        <v>31.202327232419137</v>
      </c>
      <c r="AB5">
        <v>3</v>
      </c>
      <c r="AC5">
        <v>1998</v>
      </c>
      <c r="AD5">
        <v>100000</v>
      </c>
      <c r="AE5" s="3">
        <v>10.275534973840426</v>
      </c>
      <c r="AF5">
        <v>3</v>
      </c>
    </row>
    <row r="6" spans="1:32" ht="16" thickTop="1">
      <c r="B6">
        <v>0.35966618737309691</v>
      </c>
      <c r="C6" s="6">
        <v>0.91228667044748901</v>
      </c>
      <c r="D6">
        <v>31.202327232419137</v>
      </c>
      <c r="E6">
        <v>2001</v>
      </c>
      <c r="F6">
        <v>200000</v>
      </c>
      <c r="G6">
        <v>19.838339642549876</v>
      </c>
      <c r="H6">
        <v>2.3914862291197787</v>
      </c>
      <c r="I6">
        <v>2006</v>
      </c>
      <c r="J6">
        <v>2540000</v>
      </c>
      <c r="K6">
        <v>18.392239540770817</v>
      </c>
      <c r="L6">
        <v>1.4386513877050648</v>
      </c>
      <c r="M6">
        <v>2006</v>
      </c>
      <c r="N6">
        <v>2540000</v>
      </c>
      <c r="O6">
        <v>10.053539335262407</v>
      </c>
      <c r="P6">
        <v>1.1357133038154259</v>
      </c>
      <c r="Q6">
        <v>2006</v>
      </c>
      <c r="R6">
        <v>2540000</v>
      </c>
      <c r="S6">
        <v>20.032406775681288</v>
      </c>
      <c r="T6">
        <v>1.6909361659517277</v>
      </c>
      <c r="U6">
        <v>2006</v>
      </c>
      <c r="V6">
        <v>2540000</v>
      </c>
      <c r="W6">
        <v>19.924913449433664</v>
      </c>
      <c r="X6">
        <v>2.302643943301899</v>
      </c>
      <c r="Y6">
        <v>2006</v>
      </c>
      <c r="Z6">
        <v>2540000</v>
      </c>
      <c r="AA6">
        <v>19.817916203211343</v>
      </c>
      <c r="AB6">
        <v>1.9054267384216694</v>
      </c>
      <c r="AC6">
        <v>2001</v>
      </c>
      <c r="AD6">
        <v>200000</v>
      </c>
      <c r="AE6">
        <v>7.7469979032804712</v>
      </c>
      <c r="AF6">
        <v>2.2617794371785607</v>
      </c>
    </row>
    <row r="7" spans="1:32">
      <c r="B7">
        <v>0.31275490418525048</v>
      </c>
      <c r="C7" s="6">
        <v>0.77402040626524427</v>
      </c>
      <c r="D7">
        <v>10.275534973840426</v>
      </c>
      <c r="E7">
        <v>2006</v>
      </c>
      <c r="F7">
        <v>2540000</v>
      </c>
      <c r="G7" t="s">
        <v>40</v>
      </c>
      <c r="H7">
        <f>TINV(0.0455,H5)</f>
        <v>2.8693151696963848</v>
      </c>
      <c r="K7" t="s">
        <v>40</v>
      </c>
      <c r="L7">
        <f>TINV(0.0455,L5)</f>
        <v>3.3068299207201113</v>
      </c>
      <c r="O7" t="s">
        <v>40</v>
      </c>
      <c r="P7">
        <f>TINV(0.0455,P5)</f>
        <v>3.3068299207201113</v>
      </c>
      <c r="S7" t="s">
        <v>40</v>
      </c>
      <c r="T7">
        <f>TINV(0.0455,T5)</f>
        <v>3.3068299207201113</v>
      </c>
      <c r="W7" t="s">
        <v>40</v>
      </c>
      <c r="X7">
        <f>TINV(0.0455,X5)</f>
        <v>3.3068299207201113</v>
      </c>
      <c r="AA7" t="s">
        <v>40</v>
      </c>
      <c r="AB7">
        <f>TINV(0.0455,AB5)</f>
        <v>3.3068299207201113</v>
      </c>
    </row>
    <row r="8" spans="1:32">
      <c r="A8" t="s">
        <v>59</v>
      </c>
      <c r="B8" s="1">
        <f>AVERAGE(B2:B7)</f>
        <v>0.33960615876691619</v>
      </c>
      <c r="C8" s="1">
        <f>AVERAGE(C2:C7)</f>
        <v>0.88847117122293218</v>
      </c>
      <c r="D8" s="1">
        <f>AVERAGE(D2:D7)</f>
        <v>27.981243854075416</v>
      </c>
      <c r="E8" s="1">
        <f>AVERAGE(E2:E7)</f>
        <v>1997.3333333333333</v>
      </c>
      <c r="F8" s="1">
        <f>AVERAGE(F2:F7)</f>
        <v>511738.33333333331</v>
      </c>
      <c r="G8" t="s">
        <v>41</v>
      </c>
      <c r="H8">
        <f>H7*G3</f>
        <v>0.17049473498015691</v>
      </c>
      <c r="K8" t="s">
        <v>41</v>
      </c>
      <c r="L8">
        <f>L7*K3</f>
        <v>0.20800688282317401</v>
      </c>
      <c r="O8" t="s">
        <v>41</v>
      </c>
      <c r="P8">
        <f>P7*O3</f>
        <v>0.18481374939882231</v>
      </c>
      <c r="S8" t="s">
        <v>41</v>
      </c>
      <c r="T8">
        <f>T7*S3</f>
        <v>0.19085988522173111</v>
      </c>
      <c r="W8" t="s">
        <v>41</v>
      </c>
      <c r="X8">
        <f>X7*W3</f>
        <v>0.22298641443881592</v>
      </c>
      <c r="AA8" t="s">
        <v>41</v>
      </c>
      <c r="AB8">
        <f>AB7*AA3</f>
        <v>0.21292074455421461</v>
      </c>
    </row>
    <row r="9" spans="1:32">
      <c r="A9" t="s">
        <v>60</v>
      </c>
      <c r="B9" s="1">
        <f>STDEV(B2:B7)</f>
        <v>3.5541271007884227E-2</v>
      </c>
      <c r="C9" s="1">
        <f>STDEV(C2:C7)</f>
        <v>5.7418311737281645E-2</v>
      </c>
      <c r="D9" s="1">
        <f>STDEV(D2:D7)</f>
        <v>9.9469389936491677</v>
      </c>
      <c r="E9" s="1">
        <f>STDEV(E2:E7)</f>
        <v>5.8195074247453844</v>
      </c>
      <c r="F9" s="1">
        <f>STDEV(F2:F7)</f>
        <v>997097.15976762597</v>
      </c>
      <c r="G9" t="s">
        <v>42</v>
      </c>
      <c r="H9">
        <f>G2+H8</f>
        <v>1.5786491590944112</v>
      </c>
      <c r="K9" t="s">
        <v>42</v>
      </c>
      <c r="L9">
        <f>K2+L8</f>
        <v>1.6843268776938074</v>
      </c>
      <c r="O9" t="s">
        <v>42</v>
      </c>
      <c r="P9">
        <f>O2+P8</f>
        <v>1.518584933948951</v>
      </c>
      <c r="S9" t="s">
        <v>42</v>
      </c>
      <c r="T9">
        <f>S2+T8</f>
        <v>1.6015591463266712</v>
      </c>
      <c r="W9" t="s">
        <v>42</v>
      </c>
      <c r="X9">
        <f>W2+X8</f>
        <v>1.6329550239632071</v>
      </c>
      <c r="AA9" t="s">
        <v>42</v>
      </c>
      <c r="AB9">
        <f>AA2+AB8</f>
        <v>1.6457717755071495</v>
      </c>
    </row>
    <row r="10" spans="1:32">
      <c r="A10" t="s">
        <v>61</v>
      </c>
      <c r="B10" s="1">
        <f>MIN(B2:B7)</f>
        <v>0.28801040695670421</v>
      </c>
      <c r="C10" s="1">
        <f>MIN(C2:C7)</f>
        <v>0.77402040626524427</v>
      </c>
      <c r="D10" s="1">
        <f>MIN(D2:D7)</f>
        <v>10.275534973840426</v>
      </c>
      <c r="E10" s="1">
        <f>MIN(E2:E7)</f>
        <v>1991</v>
      </c>
      <c r="F10" s="1">
        <f>MIN(F2:F7)</f>
        <v>5030</v>
      </c>
      <c r="G10" t="s">
        <v>43</v>
      </c>
      <c r="H10">
        <f>G2-H8</f>
        <v>1.2376596891340974</v>
      </c>
      <c r="K10" t="s">
        <v>43</v>
      </c>
      <c r="L10">
        <f>K2-L8</f>
        <v>1.2683131120474593</v>
      </c>
      <c r="O10" t="s">
        <v>43</v>
      </c>
      <c r="P10">
        <f>O2-P8</f>
        <v>1.1489574351513065</v>
      </c>
      <c r="S10" t="s">
        <v>43</v>
      </c>
      <c r="T10">
        <f>S2-T8</f>
        <v>1.2198393758832089</v>
      </c>
      <c r="W10" t="s">
        <v>43</v>
      </c>
      <c r="X10">
        <f>W2-X8</f>
        <v>1.1869821950855755</v>
      </c>
      <c r="AA10" t="s">
        <v>43</v>
      </c>
      <c r="AB10">
        <f>AA2-AB8</f>
        <v>1.2199302863987205</v>
      </c>
    </row>
    <row r="11" spans="1:32">
      <c r="A11" t="s">
        <v>62</v>
      </c>
      <c r="B11" s="1">
        <f>MAX(B2:B7)</f>
        <v>0.38955250137368125</v>
      </c>
      <c r="C11" s="1">
        <f>MAX(C2:C7)</f>
        <v>0.92745402146107037</v>
      </c>
      <c r="D11" s="1">
        <f>MAX(D2:D7)</f>
        <v>38.353084766651008</v>
      </c>
      <c r="E11" s="1">
        <f>MAX(E2:E7)</f>
        <v>2006</v>
      </c>
      <c r="F11" s="1">
        <f>MAX(F2:F7)</f>
        <v>2540000</v>
      </c>
      <c r="G11" t="s">
        <v>44</v>
      </c>
      <c r="H11" s="7">
        <f>LN(G2)</f>
        <v>0.34227992793936418</v>
      </c>
      <c r="K11" t="s">
        <v>44</v>
      </c>
      <c r="L11" s="7">
        <f>LN(K2)</f>
        <v>0.38955250137368125</v>
      </c>
      <c r="O11" t="s">
        <v>44</v>
      </c>
      <c r="P11" s="7">
        <f>LN(O2)</f>
        <v>0.28801040695670421</v>
      </c>
      <c r="S11" t="s">
        <v>44</v>
      </c>
      <c r="T11" s="7">
        <f>LN(S2)</f>
        <v>0.34408551131916493</v>
      </c>
      <c r="W11" t="s">
        <v>44</v>
      </c>
      <c r="X11" s="7">
        <f>LN(W2)</f>
        <v>0.34356744139359957</v>
      </c>
      <c r="AA11" t="s">
        <v>44</v>
      </c>
      <c r="AB11" s="7">
        <f>LN(AA2)</f>
        <v>0.35966618737309691</v>
      </c>
    </row>
    <row r="12" spans="1:32">
      <c r="A12" t="s">
        <v>63</v>
      </c>
      <c r="B12" s="1">
        <f>ABS(B11-B10)</f>
        <v>0.10154209441697704</v>
      </c>
      <c r="C12" s="1">
        <f>ABS(C11-C10)</f>
        <v>0.1534336151958261</v>
      </c>
      <c r="D12" s="1">
        <f>ABS(D11-D10)</f>
        <v>28.077549792810583</v>
      </c>
      <c r="E12" s="1">
        <f>ABS(E11-E10)</f>
        <v>15</v>
      </c>
      <c r="F12" s="1">
        <f>ABS(F11-F10)</f>
        <v>2534970</v>
      </c>
      <c r="G12" t="s">
        <v>45</v>
      </c>
      <c r="H12" s="7">
        <f>LN(H9)</f>
        <v>0.45656951875143065</v>
      </c>
      <c r="K12" t="s">
        <v>45</v>
      </c>
      <c r="L12" s="7">
        <f>LN(L9)</f>
        <v>0.52136600487782014</v>
      </c>
      <c r="O12" t="s">
        <v>45</v>
      </c>
      <c r="P12" s="7">
        <f>LN(P9)</f>
        <v>0.41777893673431704</v>
      </c>
      <c r="S12" t="s">
        <v>45</v>
      </c>
      <c r="T12" s="7">
        <f>LN(T9)</f>
        <v>0.47097762121569081</v>
      </c>
      <c r="W12" t="s">
        <v>45</v>
      </c>
      <c r="X12" s="7">
        <f>LN(X9)</f>
        <v>0.49039127163917401</v>
      </c>
      <c r="AA12" t="s">
        <v>45</v>
      </c>
      <c r="AB12" s="7">
        <f>LN(AB9)</f>
        <v>0.49820943863614586</v>
      </c>
    </row>
    <row r="13" spans="1:32">
      <c r="A13" t="s">
        <v>64</v>
      </c>
      <c r="B13" s="1">
        <f>COUNT(B2:B7)</f>
        <v>6</v>
      </c>
      <c r="G13" t="s">
        <v>46</v>
      </c>
      <c r="H13" s="7">
        <f>LN(H10)</f>
        <v>0.21322224886006433</v>
      </c>
      <c r="K13" t="s">
        <v>46</v>
      </c>
      <c r="L13" s="7">
        <f>LN(L10)</f>
        <v>0.23768775932327535</v>
      </c>
      <c r="O13" t="s">
        <v>46</v>
      </c>
      <c r="P13" s="7">
        <f>LN(P10)</f>
        <v>0.13885495305537146</v>
      </c>
      <c r="S13" t="s">
        <v>46</v>
      </c>
      <c r="T13" s="7">
        <f>LN(T10)</f>
        <v>0.19871919096521962</v>
      </c>
      <c r="W13" t="s">
        <v>46</v>
      </c>
      <c r="X13" s="7">
        <f>LN(X10)</f>
        <v>0.17141411558712483</v>
      </c>
      <c r="AA13" t="s">
        <v>46</v>
      </c>
      <c r="AB13" s="7">
        <f>LN(AB10)</f>
        <v>0.19879371481635122</v>
      </c>
    </row>
    <row r="14" spans="1:32">
      <c r="G14" t="s">
        <v>47</v>
      </c>
      <c r="H14" s="7">
        <f>H12-H11</f>
        <v>0.11428959081206647</v>
      </c>
      <c r="K14" t="s">
        <v>47</v>
      </c>
      <c r="L14" s="7">
        <f>L12-L11</f>
        <v>0.1318135035041389</v>
      </c>
      <c r="O14" t="s">
        <v>47</v>
      </c>
      <c r="P14" s="7">
        <f>P12-P11</f>
        <v>0.12976852977761283</v>
      </c>
      <c r="S14" t="s">
        <v>47</v>
      </c>
      <c r="T14" s="7">
        <f>T12-T11</f>
        <v>0.12689210989652588</v>
      </c>
      <c r="W14" t="s">
        <v>47</v>
      </c>
      <c r="X14" s="7">
        <f>X12-X11</f>
        <v>0.14682383024557444</v>
      </c>
      <c r="AA14" t="s">
        <v>47</v>
      </c>
      <c r="AB14" s="7">
        <f>AB12-AB11</f>
        <v>0.13854325126304895</v>
      </c>
    </row>
    <row r="15" spans="1:32">
      <c r="G15" t="s">
        <v>48</v>
      </c>
      <c r="H15" s="7">
        <f>H11-H13</f>
        <v>0.12905767907929985</v>
      </c>
      <c r="K15" t="s">
        <v>48</v>
      </c>
      <c r="L15" s="7">
        <f>L11-L13</f>
        <v>0.1518647420504059</v>
      </c>
      <c r="O15" t="s">
        <v>48</v>
      </c>
      <c r="P15" s="7">
        <f>P11-P13</f>
        <v>0.14915545390133275</v>
      </c>
      <c r="S15" t="s">
        <v>48</v>
      </c>
      <c r="T15" s="7">
        <f>T11-T13</f>
        <v>0.14536632035394531</v>
      </c>
      <c r="W15" t="s">
        <v>48</v>
      </c>
      <c r="X15" s="7">
        <f>X11-X13</f>
        <v>0.17215332580647474</v>
      </c>
      <c r="AA15" t="s">
        <v>48</v>
      </c>
      <c r="AB15" s="7">
        <f>AB11-AB13</f>
        <v>0.16087247255674569</v>
      </c>
    </row>
    <row r="16" spans="1:32">
      <c r="G16" t="s">
        <v>49</v>
      </c>
      <c r="H16" s="8">
        <f>AVERAGE(H14:H15)</f>
        <v>0.12167363494568316</v>
      </c>
      <c r="K16" t="s">
        <v>49</v>
      </c>
      <c r="L16" s="8">
        <f>AVERAGE(L14:L15)</f>
        <v>0.1418391227772724</v>
      </c>
      <c r="O16" t="s">
        <v>49</v>
      </c>
      <c r="P16" s="8">
        <f>AVERAGE(P14:P15)</f>
        <v>0.13946199183947278</v>
      </c>
      <c r="S16" t="s">
        <v>49</v>
      </c>
      <c r="T16" s="8">
        <f>AVERAGE(T14:T15)</f>
        <v>0.1361292151252356</v>
      </c>
      <c r="W16" t="s">
        <v>49</v>
      </c>
      <c r="X16" s="8">
        <f>AVERAGE(X14:X15)</f>
        <v>0.15948857802602459</v>
      </c>
      <c r="AA16" t="s">
        <v>49</v>
      </c>
      <c r="AB16" s="8">
        <f>AVERAGE(AB14:AB15)</f>
        <v>0.14970786190989732</v>
      </c>
    </row>
    <row r="17" spans="7:28">
      <c r="G17" t="s">
        <v>50</v>
      </c>
      <c r="H17">
        <f>TINV(0.3173,H5)</f>
        <v>1.1416549872215624</v>
      </c>
      <c r="K17" t="s">
        <v>50</v>
      </c>
      <c r="L17">
        <f>TINV(0.3173,L5)</f>
        <v>1.1969125599716923</v>
      </c>
      <c r="O17" t="s">
        <v>50</v>
      </c>
      <c r="P17">
        <f>TINV(0.3173,P5)</f>
        <v>1.1969125599716923</v>
      </c>
      <c r="S17" t="s">
        <v>50</v>
      </c>
      <c r="T17">
        <f>TINV(0.3173,T5)</f>
        <v>1.1969125599716923</v>
      </c>
      <c r="W17" t="s">
        <v>50</v>
      </c>
      <c r="X17">
        <f>TINV(0.3173,X5)</f>
        <v>1.1969125599716923</v>
      </c>
      <c r="AA17" t="s">
        <v>50</v>
      </c>
      <c r="AB17">
        <f>TINV(0.3173,AB5)</f>
        <v>1.1969125599716923</v>
      </c>
    </row>
    <row r="18" spans="7:28">
      <c r="G18" t="s">
        <v>51</v>
      </c>
      <c r="H18">
        <f>H17*G3</f>
        <v>6.7837150321033254E-2</v>
      </c>
      <c r="K18" t="s">
        <v>51</v>
      </c>
      <c r="L18">
        <f>L17*K3</f>
        <v>7.52884353233991E-2</v>
      </c>
      <c r="O18" t="s">
        <v>51</v>
      </c>
      <c r="P18">
        <f>P17*O3</f>
        <v>6.6893642314310608E-2</v>
      </c>
      <c r="S18" t="s">
        <v>51</v>
      </c>
      <c r="T18">
        <f>T17*S3</f>
        <v>6.9082051176946768E-2</v>
      </c>
      <c r="W18" t="s">
        <v>51</v>
      </c>
      <c r="X18">
        <f>X17*W3</f>
        <v>8.0710301570862619E-2</v>
      </c>
      <c r="AA18" t="s">
        <v>51</v>
      </c>
      <c r="AB18">
        <f>AB17*AA3</f>
        <v>7.7067015705472669E-2</v>
      </c>
    </row>
    <row r="19" spans="7:28">
      <c r="G19" t="s">
        <v>52</v>
      </c>
      <c r="H19">
        <f>G2+H18</f>
        <v>1.4759915744352876</v>
      </c>
      <c r="K19" t="s">
        <v>52</v>
      </c>
      <c r="L19">
        <f>K2+L18</f>
        <v>1.5516084301940325</v>
      </c>
      <c r="O19" t="s">
        <v>52</v>
      </c>
      <c r="P19">
        <f>O2+P18</f>
        <v>1.4006648268644395</v>
      </c>
      <c r="S19" t="s">
        <v>52</v>
      </c>
      <c r="T19">
        <f>S2+T18</f>
        <v>1.4797813122818868</v>
      </c>
      <c r="W19" t="s">
        <v>52</v>
      </c>
      <c r="X19">
        <f>W2+X18</f>
        <v>1.4906789110952539</v>
      </c>
      <c r="AA19" t="s">
        <v>52</v>
      </c>
      <c r="AB19">
        <f>AA2+AB18</f>
        <v>1.5099180466584077</v>
      </c>
    </row>
    <row r="20" spans="7:28">
      <c r="G20" t="s">
        <v>53</v>
      </c>
      <c r="H20">
        <f>G2-H18</f>
        <v>1.340317273793221</v>
      </c>
      <c r="K20" t="s">
        <v>53</v>
      </c>
      <c r="L20">
        <f>K2-L18</f>
        <v>1.4010315595472342</v>
      </c>
      <c r="O20" t="s">
        <v>53</v>
      </c>
      <c r="P20">
        <f>O2-P18</f>
        <v>1.2668775422358181</v>
      </c>
      <c r="S20" t="s">
        <v>53</v>
      </c>
      <c r="T20">
        <f>S2-T18</f>
        <v>1.3416172099279933</v>
      </c>
      <c r="W20" t="s">
        <v>53</v>
      </c>
      <c r="X20">
        <f>W2-X18</f>
        <v>1.3292583079535287</v>
      </c>
      <c r="AA20" t="s">
        <v>53</v>
      </c>
      <c r="AB20">
        <f>AA2-AB18</f>
        <v>1.3557840152474623</v>
      </c>
    </row>
    <row r="21" spans="7:28">
      <c r="G21" t="s">
        <v>44</v>
      </c>
      <c r="H21" s="7">
        <f>LN(G2)</f>
        <v>0.34227992793936418</v>
      </c>
      <c r="K21" t="s">
        <v>44</v>
      </c>
      <c r="L21" s="7">
        <f>LN(K2)</f>
        <v>0.38955250137368125</v>
      </c>
      <c r="O21" t="s">
        <v>44</v>
      </c>
      <c r="P21" s="7">
        <f>LN(O2)</f>
        <v>0.28801040695670421</v>
      </c>
      <c r="S21" t="s">
        <v>44</v>
      </c>
      <c r="T21" s="7">
        <f>LN(S2)</f>
        <v>0.34408551131916493</v>
      </c>
      <c r="W21" t="s">
        <v>44</v>
      </c>
      <c r="X21" s="7">
        <f>LN(W2)</f>
        <v>0.34356744139359957</v>
      </c>
      <c r="AA21" t="s">
        <v>44</v>
      </c>
      <c r="AB21" s="7">
        <f>LN(AA2)</f>
        <v>0.35966618737309691</v>
      </c>
    </row>
    <row r="22" spans="7:28">
      <c r="G22" t="s">
        <v>54</v>
      </c>
      <c r="H22" s="7">
        <f>LN(H19)</f>
        <v>0.38933001778481147</v>
      </c>
      <c r="K22" t="s">
        <v>54</v>
      </c>
      <c r="L22" s="7">
        <f>LN(L19)</f>
        <v>0.43929208979528306</v>
      </c>
      <c r="O22" t="s">
        <v>54</v>
      </c>
      <c r="P22" s="7">
        <f>LN(P19)</f>
        <v>0.33694700023487356</v>
      </c>
      <c r="S22" t="s">
        <v>54</v>
      </c>
      <c r="T22" s="7">
        <f>LN(T19)</f>
        <v>0.39189431488644993</v>
      </c>
      <c r="W22" t="s">
        <v>54</v>
      </c>
      <c r="X22" s="7">
        <f>LN(X19)</f>
        <v>0.39923166121306436</v>
      </c>
      <c r="AA22" t="s">
        <v>54</v>
      </c>
      <c r="AB22" s="7">
        <f>LN(AB19)</f>
        <v>0.41205537561780659</v>
      </c>
    </row>
    <row r="23" spans="7:28">
      <c r="G23" t="s">
        <v>55</v>
      </c>
      <c r="H23" s="7">
        <f>LN(H20)</f>
        <v>0.29290635742435345</v>
      </c>
      <c r="K23" t="s">
        <v>55</v>
      </c>
      <c r="L23" s="7">
        <f>LN(L20)</f>
        <v>0.33720879354457545</v>
      </c>
      <c r="O23" t="s">
        <v>55</v>
      </c>
      <c r="P23" s="7">
        <f>LN(P20)</f>
        <v>0.23655524492034238</v>
      </c>
      <c r="S23" t="s">
        <v>55</v>
      </c>
      <c r="T23" s="7">
        <f>LN(T20)</f>
        <v>0.29387575935751981</v>
      </c>
      <c r="W23" t="s">
        <v>55</v>
      </c>
      <c r="X23" s="7">
        <f>LN(X20)</f>
        <v>0.28462112348887547</v>
      </c>
      <c r="AA23" t="s">
        <v>55</v>
      </c>
      <c r="AB23" s="7">
        <f>LN(AB20)</f>
        <v>0.30437989604071447</v>
      </c>
    </row>
    <row r="24" spans="7:28">
      <c r="G24" t="s">
        <v>56</v>
      </c>
      <c r="H24" s="7">
        <f>H22-H21</f>
        <v>4.7050089845447285E-2</v>
      </c>
      <c r="K24" t="s">
        <v>56</v>
      </c>
      <c r="L24" s="7">
        <f>L22-L21</f>
        <v>4.973958842160181E-2</v>
      </c>
      <c r="O24" t="s">
        <v>56</v>
      </c>
      <c r="P24" s="7">
        <f>P22-P21</f>
        <v>4.8936593278169349E-2</v>
      </c>
      <c r="S24" t="s">
        <v>56</v>
      </c>
      <c r="T24" s="7">
        <f>T22-T21</f>
        <v>4.7808803567285008E-2</v>
      </c>
      <c r="W24" t="s">
        <v>56</v>
      </c>
      <c r="X24" s="7">
        <f>X22-X21</f>
        <v>5.5664219819464789E-2</v>
      </c>
      <c r="AA24" t="s">
        <v>56</v>
      </c>
      <c r="AB24" s="7">
        <f>AB22-AB21</f>
        <v>5.2389188244709672E-2</v>
      </c>
    </row>
    <row r="25" spans="7:28">
      <c r="G25" t="s">
        <v>57</v>
      </c>
      <c r="H25" s="7">
        <f>H21-H23</f>
        <v>4.9373570515010734E-2</v>
      </c>
      <c r="K25" t="s">
        <v>57</v>
      </c>
      <c r="L25" s="7">
        <f>L21-L23</f>
        <v>5.2343707829105801E-2</v>
      </c>
      <c r="O25" t="s">
        <v>57</v>
      </c>
      <c r="P25" s="7">
        <f>P21-P23</f>
        <v>5.1455162036361829E-2</v>
      </c>
      <c r="S25" t="s">
        <v>57</v>
      </c>
      <c r="T25" s="7">
        <f>T21-T23</f>
        <v>5.0209751961645122E-2</v>
      </c>
      <c r="W25" t="s">
        <v>57</v>
      </c>
      <c r="X25" s="7">
        <f>X21-X23</f>
        <v>5.8946317904724099E-2</v>
      </c>
      <c r="AA25" t="s">
        <v>57</v>
      </c>
      <c r="AB25" s="7">
        <f>AB21-AB23</f>
        <v>5.5286291332382442E-2</v>
      </c>
    </row>
    <row r="26" spans="7:28">
      <c r="G26" t="s">
        <v>58</v>
      </c>
      <c r="H26" s="8">
        <f>AVERAGE(H24:H25)</f>
        <v>4.8211830180229009E-2</v>
      </c>
      <c r="K26" t="s">
        <v>58</v>
      </c>
      <c r="L26" s="8">
        <f>AVERAGE(L24:L25)</f>
        <v>5.1041648125353806E-2</v>
      </c>
      <c r="O26" t="s">
        <v>58</v>
      </c>
      <c r="P26" s="8">
        <f>AVERAGE(P24:P25)</f>
        <v>5.0195877657265589E-2</v>
      </c>
      <c r="S26" t="s">
        <v>58</v>
      </c>
      <c r="T26" s="8">
        <f>AVERAGE(T24:T25)</f>
        <v>4.9009277764465065E-2</v>
      </c>
      <c r="W26" t="s">
        <v>58</v>
      </c>
      <c r="X26" s="8">
        <f>AVERAGE(X24:X25)</f>
        <v>5.7305268862094444E-2</v>
      </c>
      <c r="AA26" t="s">
        <v>58</v>
      </c>
      <c r="AB26" s="8">
        <f>AVERAGE(AB24:AB25)</f>
        <v>5.3837739788546057E-2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activeCell="F1" sqref="F1"/>
    </sheetView>
  </sheetViews>
  <sheetFormatPr baseColWidth="10" defaultRowHeight="15" x14ac:dyDescent="0"/>
  <sheetData>
    <row r="1" spans="1:32" ht="17" thickTop="1" thickBot="1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4">
        <f>LN(G2)</f>
        <v>0.34227992793936418</v>
      </c>
      <c r="H1" s="5">
        <f>G4</f>
        <v>0.89241992974099005</v>
      </c>
      <c r="I1" s="1" t="s">
        <v>4</v>
      </c>
      <c r="J1" t="s">
        <v>5</v>
      </c>
      <c r="K1" s="4">
        <f>LN(K2)</f>
        <v>0.38955250137368125</v>
      </c>
      <c r="L1" s="5">
        <f>K4</f>
        <v>0.92745402146107037</v>
      </c>
      <c r="M1" s="1" t="s">
        <v>4</v>
      </c>
      <c r="N1" t="s">
        <v>5</v>
      </c>
      <c r="O1" s="4">
        <f>LN(O2)</f>
        <v>0.28801040695670421</v>
      </c>
      <c r="P1" s="5">
        <f>O4</f>
        <v>0.89849962812985285</v>
      </c>
      <c r="Q1" s="1" t="s">
        <v>4</v>
      </c>
      <c r="R1" t="s">
        <v>5</v>
      </c>
      <c r="S1" s="4">
        <f>LN(S2)</f>
        <v>0.34408551131916493</v>
      </c>
      <c r="T1" s="5">
        <f>S4</f>
        <v>0.92216040733256444</v>
      </c>
      <c r="U1" s="1" t="s">
        <v>4</v>
      </c>
      <c r="V1" t="s">
        <v>5</v>
      </c>
      <c r="W1" s="4">
        <f>LN(W2)</f>
        <v>0.34356744139359957</v>
      </c>
      <c r="X1" s="5">
        <f>W4</f>
        <v>0.89640589370137214</v>
      </c>
      <c r="Y1" s="1" t="s">
        <v>4</v>
      </c>
      <c r="Z1" t="s">
        <v>5</v>
      </c>
      <c r="AA1" s="4">
        <f>LN(AA2)</f>
        <v>0.35966618737309691</v>
      </c>
      <c r="AB1" s="5">
        <f>AA4</f>
        <v>0.91228667044748901</v>
      </c>
      <c r="AC1" s="1" t="s">
        <v>4</v>
      </c>
      <c r="AD1" t="s">
        <v>5</v>
      </c>
      <c r="AE1" s="4">
        <f>LN(AE2)</f>
        <v>0.31275490418525048</v>
      </c>
      <c r="AF1" s="5">
        <f>AE4</f>
        <v>0.77402040626524427</v>
      </c>
    </row>
    <row r="2" spans="1:32" ht="16" thickTop="1">
      <c r="B2">
        <v>0.38955250137368125</v>
      </c>
      <c r="C2" s="6">
        <v>0.92745402146107037</v>
      </c>
      <c r="D2">
        <v>38.353084766651008</v>
      </c>
      <c r="E2">
        <v>1991</v>
      </c>
      <c r="F2">
        <v>25400</v>
      </c>
      <c r="G2">
        <f t="array" ref="G2:H6">LOGEST(F2:F7,E2:E7,TRUE, TRUE)</f>
        <v>1.4081544241142543</v>
      </c>
      <c r="H2">
        <v>1.3023130272767686E-292</v>
      </c>
      <c r="I2">
        <v>1991</v>
      </c>
      <c r="J2">
        <v>5030</v>
      </c>
      <c r="K2">
        <f t="array" ref="K2:L6">LOGEST(J2:J6,I2:I6,TRUE, TRUE)</f>
        <v>1.4763199948706334</v>
      </c>
      <c r="L2">
        <v>0</v>
      </c>
      <c r="M2">
        <v>1991</v>
      </c>
      <c r="N2">
        <v>25400</v>
      </c>
      <c r="O2">
        <f t="array" ref="O2:P6">LOGEST(N2:N6,M2:M6,TRUE, TRUE)</f>
        <v>1.3337711845501288</v>
      </c>
      <c r="P2">
        <v>1.9715073638480581E-245</v>
      </c>
      <c r="Q2">
        <v>1991</v>
      </c>
      <c r="R2">
        <v>25400</v>
      </c>
      <c r="S2">
        <f t="array" ref="S2:T6">LOGEST(R2:R6,Q2:Q6,TRUE, TRUE)</f>
        <v>1.41069926110494</v>
      </c>
      <c r="T2">
        <v>3.0346239866638436E-294</v>
      </c>
      <c r="U2">
        <v>1991</v>
      </c>
      <c r="V2">
        <v>25400</v>
      </c>
      <c r="W2">
        <f t="array" ref="W2:X6">LOGEST(V2:V6,U2:U6,TRUE, TRUE)</f>
        <v>1.4099686095243913</v>
      </c>
      <c r="X2">
        <v>1.050890841761703E-293</v>
      </c>
      <c r="Y2">
        <v>1991</v>
      </c>
      <c r="Z2">
        <v>25400</v>
      </c>
      <c r="AA2">
        <f t="array" ref="AA2:AB6">LOGEST(Z2:Z6,Y2:Y6,TRUE, TRUE)</f>
        <v>1.432851030952935</v>
      </c>
      <c r="AB2">
        <v>1.2343991496209904E-307</v>
      </c>
      <c r="AC2">
        <v>1991</v>
      </c>
      <c r="AD2">
        <v>25400</v>
      </c>
      <c r="AE2">
        <f t="array" ref="AE2:AF6">LOGEST(AD2:AD6,AC2:AC6,TRUE, TRUE)</f>
        <v>1.3671863982952632</v>
      </c>
      <c r="AF2">
        <v>4.8292111519615023E-267</v>
      </c>
    </row>
    <row r="3" spans="1:32">
      <c r="B3">
        <v>0.28801040695670421</v>
      </c>
      <c r="C3" s="6">
        <v>0.89849962812985285</v>
      </c>
      <c r="D3">
        <v>26.556541958663953</v>
      </c>
      <c r="E3">
        <v>1991</v>
      </c>
      <c r="F3">
        <v>5030</v>
      </c>
      <c r="G3">
        <v>5.9420009617903953E-2</v>
      </c>
      <c r="H3">
        <v>118.6819856769979</v>
      </c>
      <c r="I3">
        <v>1997</v>
      </c>
      <c r="J3">
        <v>200000</v>
      </c>
      <c r="K3">
        <v>6.2902201749123351E-2</v>
      </c>
      <c r="L3">
        <v>125.71672186957989</v>
      </c>
      <c r="M3">
        <v>1997</v>
      </c>
      <c r="N3">
        <v>200000</v>
      </c>
      <c r="O3">
        <v>5.588849557723137E-2</v>
      </c>
      <c r="P3">
        <v>111.6990861816687</v>
      </c>
      <c r="Q3">
        <v>1991</v>
      </c>
      <c r="R3">
        <v>5030</v>
      </c>
      <c r="S3">
        <v>5.7716873802862091E-2</v>
      </c>
      <c r="T3">
        <v>115.28417265314879</v>
      </c>
      <c r="U3">
        <v>1991</v>
      </c>
      <c r="V3">
        <v>5030</v>
      </c>
      <c r="W3">
        <v>6.7432078390731787E-2</v>
      </c>
      <c r="X3">
        <v>134.67591688539972</v>
      </c>
      <c r="Y3">
        <v>1991</v>
      </c>
      <c r="Z3">
        <v>5030</v>
      </c>
      <c r="AA3">
        <v>6.4388175279316437E-2</v>
      </c>
      <c r="AB3">
        <v>128.55792481504713</v>
      </c>
      <c r="AC3">
        <v>1991</v>
      </c>
      <c r="AD3">
        <v>5030</v>
      </c>
      <c r="AE3">
        <v>9.7566765476257283E-2</v>
      </c>
      <c r="AF3">
        <v>194.70462440030107</v>
      </c>
    </row>
    <row r="4" spans="1:32" ht="16" thickBot="1">
      <c r="B4">
        <v>0.34408551131916493</v>
      </c>
      <c r="C4" s="6">
        <v>0.92216040733256444</v>
      </c>
      <c r="D4">
        <v>35.540797776490102</v>
      </c>
      <c r="E4">
        <v>1997</v>
      </c>
      <c r="F4">
        <v>200000</v>
      </c>
      <c r="G4">
        <v>0.89241992974099005</v>
      </c>
      <c r="H4">
        <v>0.77322154475929128</v>
      </c>
      <c r="I4">
        <v>1998</v>
      </c>
      <c r="J4">
        <v>100000</v>
      </c>
      <c r="K4">
        <v>0.92745402146107037</v>
      </c>
      <c r="L4">
        <v>0.69249582133638532</v>
      </c>
      <c r="M4">
        <v>1998</v>
      </c>
      <c r="N4">
        <v>100000</v>
      </c>
      <c r="O4">
        <v>0.89849962812985285</v>
      </c>
      <c r="P4">
        <v>0.61528131880612846</v>
      </c>
      <c r="Q4">
        <v>1998</v>
      </c>
      <c r="R4">
        <v>100000</v>
      </c>
      <c r="S4">
        <v>0.92216040733256444</v>
      </c>
      <c r="T4">
        <v>0.7507632041133715</v>
      </c>
      <c r="U4">
        <v>1997</v>
      </c>
      <c r="V4">
        <v>200000</v>
      </c>
      <c r="W4">
        <v>0.89640589370137214</v>
      </c>
      <c r="X4">
        <v>0.87609815722933293</v>
      </c>
      <c r="Y4">
        <v>1997</v>
      </c>
      <c r="Z4">
        <v>200000</v>
      </c>
      <c r="AA4">
        <v>0.91228667044748901</v>
      </c>
      <c r="AB4">
        <v>0.79695812069427874</v>
      </c>
      <c r="AC4">
        <v>1997</v>
      </c>
      <c r="AD4">
        <v>200000</v>
      </c>
      <c r="AE4">
        <v>0.77402040626524427</v>
      </c>
      <c r="AF4">
        <v>0.86828939821900408</v>
      </c>
    </row>
    <row r="5" spans="1:32" ht="17" thickTop="1" thickBot="1">
      <c r="B5">
        <v>0.34356744139359957</v>
      </c>
      <c r="C5" s="6">
        <v>0.89640589370137214</v>
      </c>
      <c r="D5">
        <v>25.959176416387855</v>
      </c>
      <c r="E5">
        <v>1998</v>
      </c>
      <c r="F5">
        <v>100000</v>
      </c>
      <c r="G5">
        <v>33.181607990862929</v>
      </c>
      <c r="H5">
        <v>4</v>
      </c>
      <c r="I5">
        <v>2001</v>
      </c>
      <c r="J5">
        <v>200000</v>
      </c>
      <c r="K5" s="3">
        <v>38.353084766651008</v>
      </c>
      <c r="L5">
        <v>3</v>
      </c>
      <c r="M5">
        <v>2001</v>
      </c>
      <c r="N5">
        <v>200000</v>
      </c>
      <c r="O5" s="3">
        <v>26.556541958663953</v>
      </c>
      <c r="P5">
        <v>3</v>
      </c>
      <c r="Q5">
        <v>2001</v>
      </c>
      <c r="R5">
        <v>200000</v>
      </c>
      <c r="S5" s="3">
        <v>35.540797776490102</v>
      </c>
      <c r="T5">
        <v>3</v>
      </c>
      <c r="U5">
        <v>2001</v>
      </c>
      <c r="V5">
        <v>200000</v>
      </c>
      <c r="W5" s="3">
        <v>25.959176416387855</v>
      </c>
      <c r="X5">
        <v>3</v>
      </c>
      <c r="Y5">
        <v>1998</v>
      </c>
      <c r="Z5">
        <v>100000</v>
      </c>
      <c r="AA5" s="3">
        <v>31.202327232419137</v>
      </c>
      <c r="AB5">
        <v>3</v>
      </c>
      <c r="AC5">
        <v>1998</v>
      </c>
      <c r="AD5">
        <v>100000</v>
      </c>
      <c r="AE5" s="3">
        <v>10.275534973840426</v>
      </c>
      <c r="AF5">
        <v>3</v>
      </c>
    </row>
    <row r="6" spans="1:32" ht="16" thickTop="1">
      <c r="B6">
        <v>0.35966618737309691</v>
      </c>
      <c r="C6" s="6">
        <v>0.91228667044748901</v>
      </c>
      <c r="D6">
        <v>31.202327232419137</v>
      </c>
      <c r="E6">
        <v>2001</v>
      </c>
      <c r="F6">
        <v>200000</v>
      </c>
      <c r="G6">
        <v>19.838339642549876</v>
      </c>
      <c r="H6">
        <v>2.3914862291197787</v>
      </c>
      <c r="I6">
        <v>2006</v>
      </c>
      <c r="J6">
        <v>2540000</v>
      </c>
      <c r="K6">
        <v>18.392239540770817</v>
      </c>
      <c r="L6">
        <v>1.4386513877050648</v>
      </c>
      <c r="M6">
        <v>2006</v>
      </c>
      <c r="N6">
        <v>2540000</v>
      </c>
      <c r="O6">
        <v>10.053539335262407</v>
      </c>
      <c r="P6">
        <v>1.1357133038154259</v>
      </c>
      <c r="Q6">
        <v>2006</v>
      </c>
      <c r="R6">
        <v>2540000</v>
      </c>
      <c r="S6">
        <v>20.032406775681288</v>
      </c>
      <c r="T6">
        <v>1.6909361659517277</v>
      </c>
      <c r="U6">
        <v>2006</v>
      </c>
      <c r="V6">
        <v>2540000</v>
      </c>
      <c r="W6">
        <v>19.924913449433664</v>
      </c>
      <c r="X6">
        <v>2.302643943301899</v>
      </c>
      <c r="Y6">
        <v>2006</v>
      </c>
      <c r="Z6">
        <v>2540000</v>
      </c>
      <c r="AA6">
        <v>19.817916203211343</v>
      </c>
      <c r="AB6">
        <v>1.9054267384216694</v>
      </c>
      <c r="AC6">
        <v>2001</v>
      </c>
      <c r="AD6">
        <v>200000</v>
      </c>
      <c r="AE6">
        <v>7.7469979032804712</v>
      </c>
      <c r="AF6">
        <v>2.2617794371785607</v>
      </c>
    </row>
    <row r="7" spans="1:32">
      <c r="B7">
        <v>0.31275490418525048</v>
      </c>
      <c r="C7" s="6">
        <v>0.77402040626524427</v>
      </c>
      <c r="D7">
        <v>10.275534973840426</v>
      </c>
      <c r="E7">
        <v>2006</v>
      </c>
      <c r="F7">
        <v>2540000</v>
      </c>
      <c r="G7" t="s">
        <v>40</v>
      </c>
      <c r="H7">
        <f>TINV(0.0455,H5)</f>
        <v>2.8693151696963848</v>
      </c>
      <c r="K7" t="s">
        <v>40</v>
      </c>
      <c r="L7">
        <f>TINV(0.0455,L5)</f>
        <v>3.3068299207201113</v>
      </c>
      <c r="O7" t="s">
        <v>40</v>
      </c>
      <c r="P7">
        <f>TINV(0.0455,P5)</f>
        <v>3.3068299207201113</v>
      </c>
      <c r="S7" t="s">
        <v>40</v>
      </c>
      <c r="T7">
        <f>TINV(0.0455,T5)</f>
        <v>3.3068299207201113</v>
      </c>
      <c r="W7" t="s">
        <v>40</v>
      </c>
      <c r="X7">
        <f>TINV(0.0455,X5)</f>
        <v>3.3068299207201113</v>
      </c>
      <c r="AA7" t="s">
        <v>40</v>
      </c>
      <c r="AB7">
        <f>TINV(0.0455,AB5)</f>
        <v>3.3068299207201113</v>
      </c>
    </row>
    <row r="8" spans="1:32">
      <c r="A8" t="s">
        <v>59</v>
      </c>
      <c r="B8" s="1">
        <f>AVERAGE(B2:B7)</f>
        <v>0.33960615876691619</v>
      </c>
      <c r="C8" s="1">
        <f>AVERAGE(C2:C7)</f>
        <v>0.88847117122293218</v>
      </c>
      <c r="D8" s="1">
        <f>AVERAGE(D2:D7)</f>
        <v>27.981243854075416</v>
      </c>
      <c r="E8" s="1">
        <f>AVERAGE(E2:E7)</f>
        <v>1997.3333333333333</v>
      </c>
      <c r="F8" s="1">
        <f>AVERAGE(F2:F7)</f>
        <v>511738.33333333331</v>
      </c>
      <c r="G8" t="s">
        <v>41</v>
      </c>
      <c r="H8">
        <f>H7*G3</f>
        <v>0.17049473498015691</v>
      </c>
      <c r="K8" t="s">
        <v>41</v>
      </c>
      <c r="L8">
        <f>L7*K3</f>
        <v>0.20800688282317401</v>
      </c>
      <c r="O8" t="s">
        <v>41</v>
      </c>
      <c r="P8">
        <f>P7*O3</f>
        <v>0.18481374939882231</v>
      </c>
      <c r="S8" t="s">
        <v>41</v>
      </c>
      <c r="T8">
        <f>T7*S3</f>
        <v>0.19085988522173111</v>
      </c>
      <c r="W8" t="s">
        <v>41</v>
      </c>
      <c r="X8">
        <f>X7*W3</f>
        <v>0.22298641443881592</v>
      </c>
      <c r="AA8" t="s">
        <v>41</v>
      </c>
      <c r="AB8">
        <f>AB7*AA3</f>
        <v>0.21292074455421461</v>
      </c>
    </row>
    <row r="9" spans="1:32">
      <c r="A9" t="s">
        <v>60</v>
      </c>
      <c r="B9" s="1">
        <f>STDEV(B2:B7)</f>
        <v>3.5541271007884227E-2</v>
      </c>
      <c r="C9" s="1">
        <f>STDEV(C2:C7)</f>
        <v>5.7418311737281645E-2</v>
      </c>
      <c r="D9" s="1">
        <f>STDEV(D2:D7)</f>
        <v>9.9469389936491677</v>
      </c>
      <c r="E9" s="1">
        <f>STDEV(E2:E7)</f>
        <v>5.8195074247453844</v>
      </c>
      <c r="F9" s="1">
        <f>STDEV(F2:F7)</f>
        <v>997097.15976762597</v>
      </c>
      <c r="G9" t="s">
        <v>42</v>
      </c>
      <c r="H9">
        <f>G2+H8</f>
        <v>1.5786491590944112</v>
      </c>
      <c r="K9" t="s">
        <v>42</v>
      </c>
      <c r="L9">
        <f>K2+L8</f>
        <v>1.6843268776938074</v>
      </c>
      <c r="O9" t="s">
        <v>42</v>
      </c>
      <c r="P9">
        <f>O2+P8</f>
        <v>1.518584933948951</v>
      </c>
      <c r="S9" t="s">
        <v>42</v>
      </c>
      <c r="T9">
        <f>S2+T8</f>
        <v>1.6015591463266712</v>
      </c>
      <c r="W9" t="s">
        <v>42</v>
      </c>
      <c r="X9">
        <f>W2+X8</f>
        <v>1.6329550239632071</v>
      </c>
      <c r="AA9" t="s">
        <v>42</v>
      </c>
      <c r="AB9">
        <f>AA2+AB8</f>
        <v>1.6457717755071495</v>
      </c>
    </row>
    <row r="10" spans="1:32">
      <c r="A10" t="s">
        <v>61</v>
      </c>
      <c r="B10" s="1">
        <f>MIN(B2:B7)</f>
        <v>0.28801040695670421</v>
      </c>
      <c r="C10" s="1">
        <f>MIN(C2:C7)</f>
        <v>0.77402040626524427</v>
      </c>
      <c r="D10" s="1">
        <f>MIN(D2:D7)</f>
        <v>10.275534973840426</v>
      </c>
      <c r="E10" s="1">
        <f>MIN(E2:E7)</f>
        <v>1991</v>
      </c>
      <c r="F10" s="1">
        <f>MIN(F2:F7)</f>
        <v>5030</v>
      </c>
      <c r="G10" t="s">
        <v>43</v>
      </c>
      <c r="H10">
        <f>G2-H8</f>
        <v>1.2376596891340974</v>
      </c>
      <c r="K10" t="s">
        <v>43</v>
      </c>
      <c r="L10">
        <f>K2-L8</f>
        <v>1.2683131120474593</v>
      </c>
      <c r="O10" t="s">
        <v>43</v>
      </c>
      <c r="P10">
        <f>O2-P8</f>
        <v>1.1489574351513065</v>
      </c>
      <c r="S10" t="s">
        <v>43</v>
      </c>
      <c r="T10">
        <f>S2-T8</f>
        <v>1.2198393758832089</v>
      </c>
      <c r="W10" t="s">
        <v>43</v>
      </c>
      <c r="X10">
        <f>W2-X8</f>
        <v>1.1869821950855755</v>
      </c>
      <c r="AA10" t="s">
        <v>43</v>
      </c>
      <c r="AB10">
        <f>AA2-AB8</f>
        <v>1.2199302863987205</v>
      </c>
    </row>
    <row r="11" spans="1:32">
      <c r="A11" t="s">
        <v>62</v>
      </c>
      <c r="B11" s="1">
        <f>MAX(B2:B7)</f>
        <v>0.38955250137368125</v>
      </c>
      <c r="C11" s="1">
        <f>MAX(C2:C7)</f>
        <v>0.92745402146107037</v>
      </c>
      <c r="D11" s="1">
        <f>MAX(D2:D7)</f>
        <v>38.353084766651008</v>
      </c>
      <c r="E11" s="1">
        <f>MAX(E2:E7)</f>
        <v>2006</v>
      </c>
      <c r="F11" s="1">
        <f>MAX(F2:F7)</f>
        <v>2540000</v>
      </c>
      <c r="G11" t="s">
        <v>44</v>
      </c>
      <c r="H11" s="7">
        <f>LN(G2)</f>
        <v>0.34227992793936418</v>
      </c>
      <c r="K11" t="s">
        <v>44</v>
      </c>
      <c r="L11" s="7">
        <f>LN(K2)</f>
        <v>0.38955250137368125</v>
      </c>
      <c r="O11" t="s">
        <v>44</v>
      </c>
      <c r="P11" s="7">
        <f>LN(O2)</f>
        <v>0.28801040695670421</v>
      </c>
      <c r="S11" t="s">
        <v>44</v>
      </c>
      <c r="T11" s="7">
        <f>LN(S2)</f>
        <v>0.34408551131916493</v>
      </c>
      <c r="W11" t="s">
        <v>44</v>
      </c>
      <c r="X11" s="7">
        <f>LN(W2)</f>
        <v>0.34356744139359957</v>
      </c>
      <c r="AA11" t="s">
        <v>44</v>
      </c>
      <c r="AB11" s="7">
        <f>LN(AA2)</f>
        <v>0.35966618737309691</v>
      </c>
    </row>
    <row r="12" spans="1:32">
      <c r="A12" t="s">
        <v>63</v>
      </c>
      <c r="B12" s="1">
        <f>ABS(B11-B10)</f>
        <v>0.10154209441697704</v>
      </c>
      <c r="C12" s="1">
        <f>ABS(C11-C10)</f>
        <v>0.1534336151958261</v>
      </c>
      <c r="D12" s="1">
        <f>ABS(D11-D10)</f>
        <v>28.077549792810583</v>
      </c>
      <c r="E12" s="1">
        <f>ABS(E11-E10)</f>
        <v>15</v>
      </c>
      <c r="F12" s="1">
        <f>ABS(F11-F10)</f>
        <v>2534970</v>
      </c>
      <c r="G12" t="s">
        <v>45</v>
      </c>
      <c r="H12" s="7">
        <f>LN(H9)</f>
        <v>0.45656951875143065</v>
      </c>
      <c r="K12" t="s">
        <v>45</v>
      </c>
      <c r="L12" s="7">
        <f>LN(L9)</f>
        <v>0.52136600487782014</v>
      </c>
      <c r="O12" t="s">
        <v>45</v>
      </c>
      <c r="P12" s="7">
        <f>LN(P9)</f>
        <v>0.41777893673431704</v>
      </c>
      <c r="S12" t="s">
        <v>45</v>
      </c>
      <c r="T12" s="7">
        <f>LN(T9)</f>
        <v>0.47097762121569081</v>
      </c>
      <c r="W12" t="s">
        <v>45</v>
      </c>
      <c r="X12" s="7">
        <f>LN(X9)</f>
        <v>0.49039127163917401</v>
      </c>
      <c r="AA12" t="s">
        <v>45</v>
      </c>
      <c r="AB12" s="7">
        <f>LN(AB9)</f>
        <v>0.49820943863614586</v>
      </c>
    </row>
    <row r="13" spans="1:32">
      <c r="A13" t="s">
        <v>64</v>
      </c>
      <c r="B13" s="1">
        <f>COUNT(B2:B7)</f>
        <v>6</v>
      </c>
      <c r="G13" t="s">
        <v>46</v>
      </c>
      <c r="H13" s="7">
        <f>LN(H10)</f>
        <v>0.21322224886006433</v>
      </c>
      <c r="K13" t="s">
        <v>46</v>
      </c>
      <c r="L13" s="7">
        <f>LN(L10)</f>
        <v>0.23768775932327535</v>
      </c>
      <c r="O13" t="s">
        <v>46</v>
      </c>
      <c r="P13" s="7">
        <f>LN(P10)</f>
        <v>0.13885495305537146</v>
      </c>
      <c r="S13" t="s">
        <v>46</v>
      </c>
      <c r="T13" s="7">
        <f>LN(T10)</f>
        <v>0.19871919096521962</v>
      </c>
      <c r="W13" t="s">
        <v>46</v>
      </c>
      <c r="X13" s="7">
        <f>LN(X10)</f>
        <v>0.17141411558712483</v>
      </c>
      <c r="AA13" t="s">
        <v>46</v>
      </c>
      <c r="AB13" s="7">
        <f>LN(AB10)</f>
        <v>0.19879371481635122</v>
      </c>
    </row>
    <row r="14" spans="1:32">
      <c r="G14" t="s">
        <v>47</v>
      </c>
      <c r="H14" s="7">
        <f>H12-H11</f>
        <v>0.11428959081206647</v>
      </c>
      <c r="K14" t="s">
        <v>47</v>
      </c>
      <c r="L14" s="7">
        <f>L12-L11</f>
        <v>0.1318135035041389</v>
      </c>
      <c r="O14" t="s">
        <v>47</v>
      </c>
      <c r="P14" s="7">
        <f>P12-P11</f>
        <v>0.12976852977761283</v>
      </c>
      <c r="S14" t="s">
        <v>47</v>
      </c>
      <c r="T14" s="7">
        <f>T12-T11</f>
        <v>0.12689210989652588</v>
      </c>
      <c r="W14" t="s">
        <v>47</v>
      </c>
      <c r="X14" s="7">
        <f>X12-X11</f>
        <v>0.14682383024557444</v>
      </c>
      <c r="AA14" t="s">
        <v>47</v>
      </c>
      <c r="AB14" s="7">
        <f>AB12-AB11</f>
        <v>0.13854325126304895</v>
      </c>
    </row>
    <row r="15" spans="1:32">
      <c r="G15" t="s">
        <v>48</v>
      </c>
      <c r="H15" s="7">
        <f>H11-H13</f>
        <v>0.12905767907929985</v>
      </c>
      <c r="K15" t="s">
        <v>48</v>
      </c>
      <c r="L15" s="7">
        <f>L11-L13</f>
        <v>0.1518647420504059</v>
      </c>
      <c r="O15" t="s">
        <v>48</v>
      </c>
      <c r="P15" s="7">
        <f>P11-P13</f>
        <v>0.14915545390133275</v>
      </c>
      <c r="S15" t="s">
        <v>48</v>
      </c>
      <c r="T15" s="7">
        <f>T11-T13</f>
        <v>0.14536632035394531</v>
      </c>
      <c r="W15" t="s">
        <v>48</v>
      </c>
      <c r="X15" s="7">
        <f>X11-X13</f>
        <v>0.17215332580647474</v>
      </c>
      <c r="AA15" t="s">
        <v>48</v>
      </c>
      <c r="AB15" s="7">
        <f>AB11-AB13</f>
        <v>0.16087247255674569</v>
      </c>
    </row>
    <row r="16" spans="1:32">
      <c r="G16" t="s">
        <v>49</v>
      </c>
      <c r="H16" s="8">
        <f>AVERAGE(H14:H15)</f>
        <v>0.12167363494568316</v>
      </c>
      <c r="K16" t="s">
        <v>49</v>
      </c>
      <c r="L16" s="8">
        <f>AVERAGE(L14:L15)</f>
        <v>0.1418391227772724</v>
      </c>
      <c r="O16" t="s">
        <v>49</v>
      </c>
      <c r="P16" s="8">
        <f>AVERAGE(P14:P15)</f>
        <v>0.13946199183947278</v>
      </c>
      <c r="S16" t="s">
        <v>49</v>
      </c>
      <c r="T16" s="8">
        <f>AVERAGE(T14:T15)</f>
        <v>0.1361292151252356</v>
      </c>
      <c r="W16" t="s">
        <v>49</v>
      </c>
      <c r="X16" s="8">
        <f>AVERAGE(X14:X15)</f>
        <v>0.15948857802602459</v>
      </c>
      <c r="AA16" t="s">
        <v>49</v>
      </c>
      <c r="AB16" s="8">
        <f>AVERAGE(AB14:AB15)</f>
        <v>0.14970786190989732</v>
      </c>
    </row>
    <row r="17" spans="7:28">
      <c r="G17" t="s">
        <v>50</v>
      </c>
      <c r="H17">
        <f>TINV(0.3173,H5)</f>
        <v>1.1416549872215624</v>
      </c>
      <c r="K17" t="s">
        <v>50</v>
      </c>
      <c r="L17">
        <f>TINV(0.3173,L5)</f>
        <v>1.1969125599716923</v>
      </c>
      <c r="O17" t="s">
        <v>50</v>
      </c>
      <c r="P17">
        <f>TINV(0.3173,P5)</f>
        <v>1.1969125599716923</v>
      </c>
      <c r="S17" t="s">
        <v>50</v>
      </c>
      <c r="T17">
        <f>TINV(0.3173,T5)</f>
        <v>1.1969125599716923</v>
      </c>
      <c r="W17" t="s">
        <v>50</v>
      </c>
      <c r="X17">
        <f>TINV(0.3173,X5)</f>
        <v>1.1969125599716923</v>
      </c>
      <c r="AA17" t="s">
        <v>50</v>
      </c>
      <c r="AB17">
        <f>TINV(0.3173,AB5)</f>
        <v>1.1969125599716923</v>
      </c>
    </row>
    <row r="18" spans="7:28">
      <c r="G18" t="s">
        <v>51</v>
      </c>
      <c r="H18">
        <f>H17*G3</f>
        <v>6.7837150321033254E-2</v>
      </c>
      <c r="K18" t="s">
        <v>51</v>
      </c>
      <c r="L18">
        <f>L17*K3</f>
        <v>7.52884353233991E-2</v>
      </c>
      <c r="O18" t="s">
        <v>51</v>
      </c>
      <c r="P18">
        <f>P17*O3</f>
        <v>6.6893642314310608E-2</v>
      </c>
      <c r="S18" t="s">
        <v>51</v>
      </c>
      <c r="T18">
        <f>T17*S3</f>
        <v>6.9082051176946768E-2</v>
      </c>
      <c r="W18" t="s">
        <v>51</v>
      </c>
      <c r="X18">
        <f>X17*W3</f>
        <v>8.0710301570862619E-2</v>
      </c>
      <c r="AA18" t="s">
        <v>51</v>
      </c>
      <c r="AB18">
        <f>AB17*AA3</f>
        <v>7.7067015705472669E-2</v>
      </c>
    </row>
    <row r="19" spans="7:28">
      <c r="G19" t="s">
        <v>52</v>
      </c>
      <c r="H19">
        <f>G2+H18</f>
        <v>1.4759915744352876</v>
      </c>
      <c r="K19" t="s">
        <v>52</v>
      </c>
      <c r="L19">
        <f>K2+L18</f>
        <v>1.5516084301940325</v>
      </c>
      <c r="O19" t="s">
        <v>52</v>
      </c>
      <c r="P19">
        <f>O2+P18</f>
        <v>1.4006648268644395</v>
      </c>
      <c r="S19" t="s">
        <v>52</v>
      </c>
      <c r="T19">
        <f>S2+T18</f>
        <v>1.4797813122818868</v>
      </c>
      <c r="W19" t="s">
        <v>52</v>
      </c>
      <c r="X19">
        <f>W2+X18</f>
        <v>1.4906789110952539</v>
      </c>
      <c r="AA19" t="s">
        <v>52</v>
      </c>
      <c r="AB19">
        <f>AA2+AB18</f>
        <v>1.5099180466584077</v>
      </c>
    </row>
    <row r="20" spans="7:28">
      <c r="G20" t="s">
        <v>53</v>
      </c>
      <c r="H20">
        <f>G2-H18</f>
        <v>1.340317273793221</v>
      </c>
      <c r="K20" t="s">
        <v>53</v>
      </c>
      <c r="L20">
        <f>K2-L18</f>
        <v>1.4010315595472342</v>
      </c>
      <c r="O20" t="s">
        <v>53</v>
      </c>
      <c r="P20">
        <f>O2-P18</f>
        <v>1.2668775422358181</v>
      </c>
      <c r="S20" t="s">
        <v>53</v>
      </c>
      <c r="T20">
        <f>S2-T18</f>
        <v>1.3416172099279933</v>
      </c>
      <c r="W20" t="s">
        <v>53</v>
      </c>
      <c r="X20">
        <f>W2-X18</f>
        <v>1.3292583079535287</v>
      </c>
      <c r="AA20" t="s">
        <v>53</v>
      </c>
      <c r="AB20">
        <f>AA2-AB18</f>
        <v>1.3557840152474623</v>
      </c>
    </row>
    <row r="21" spans="7:28">
      <c r="G21" t="s">
        <v>44</v>
      </c>
      <c r="H21" s="7">
        <f>LN(G2)</f>
        <v>0.34227992793936418</v>
      </c>
      <c r="K21" t="s">
        <v>44</v>
      </c>
      <c r="L21" s="7">
        <f>LN(K2)</f>
        <v>0.38955250137368125</v>
      </c>
      <c r="O21" t="s">
        <v>44</v>
      </c>
      <c r="P21" s="7">
        <f>LN(O2)</f>
        <v>0.28801040695670421</v>
      </c>
      <c r="S21" t="s">
        <v>44</v>
      </c>
      <c r="T21" s="7">
        <f>LN(S2)</f>
        <v>0.34408551131916493</v>
      </c>
      <c r="W21" t="s">
        <v>44</v>
      </c>
      <c r="X21" s="7">
        <f>LN(W2)</f>
        <v>0.34356744139359957</v>
      </c>
      <c r="AA21" t="s">
        <v>44</v>
      </c>
      <c r="AB21" s="7">
        <f>LN(AA2)</f>
        <v>0.35966618737309691</v>
      </c>
    </row>
    <row r="22" spans="7:28">
      <c r="G22" t="s">
        <v>54</v>
      </c>
      <c r="H22" s="7">
        <f>LN(H19)</f>
        <v>0.38933001778481147</v>
      </c>
      <c r="K22" t="s">
        <v>54</v>
      </c>
      <c r="L22" s="7">
        <f>LN(L19)</f>
        <v>0.43929208979528306</v>
      </c>
      <c r="O22" t="s">
        <v>54</v>
      </c>
      <c r="P22" s="7">
        <f>LN(P19)</f>
        <v>0.33694700023487356</v>
      </c>
      <c r="S22" t="s">
        <v>54</v>
      </c>
      <c r="T22" s="7">
        <f>LN(T19)</f>
        <v>0.39189431488644993</v>
      </c>
      <c r="W22" t="s">
        <v>54</v>
      </c>
      <c r="X22" s="7">
        <f>LN(X19)</f>
        <v>0.39923166121306436</v>
      </c>
      <c r="AA22" t="s">
        <v>54</v>
      </c>
      <c r="AB22" s="7">
        <f>LN(AB19)</f>
        <v>0.41205537561780659</v>
      </c>
    </row>
    <row r="23" spans="7:28">
      <c r="G23" t="s">
        <v>55</v>
      </c>
      <c r="H23" s="7">
        <f>LN(H20)</f>
        <v>0.29290635742435345</v>
      </c>
      <c r="K23" t="s">
        <v>55</v>
      </c>
      <c r="L23" s="7">
        <f>LN(L20)</f>
        <v>0.33720879354457545</v>
      </c>
      <c r="O23" t="s">
        <v>55</v>
      </c>
      <c r="P23" s="7">
        <f>LN(P20)</f>
        <v>0.23655524492034238</v>
      </c>
      <c r="S23" t="s">
        <v>55</v>
      </c>
      <c r="T23" s="7">
        <f>LN(T20)</f>
        <v>0.29387575935751981</v>
      </c>
      <c r="W23" t="s">
        <v>55</v>
      </c>
      <c r="X23" s="7">
        <f>LN(X20)</f>
        <v>0.28462112348887547</v>
      </c>
      <c r="AA23" t="s">
        <v>55</v>
      </c>
      <c r="AB23" s="7">
        <f>LN(AB20)</f>
        <v>0.30437989604071447</v>
      </c>
    </row>
    <row r="24" spans="7:28">
      <c r="G24" t="s">
        <v>56</v>
      </c>
      <c r="H24" s="7">
        <f>H22-H21</f>
        <v>4.7050089845447285E-2</v>
      </c>
      <c r="K24" t="s">
        <v>56</v>
      </c>
      <c r="L24" s="7">
        <f>L22-L21</f>
        <v>4.973958842160181E-2</v>
      </c>
      <c r="O24" t="s">
        <v>56</v>
      </c>
      <c r="P24" s="7">
        <f>P22-P21</f>
        <v>4.8936593278169349E-2</v>
      </c>
      <c r="S24" t="s">
        <v>56</v>
      </c>
      <c r="T24" s="7">
        <f>T22-T21</f>
        <v>4.7808803567285008E-2</v>
      </c>
      <c r="W24" t="s">
        <v>56</v>
      </c>
      <c r="X24" s="7">
        <f>X22-X21</f>
        <v>5.5664219819464789E-2</v>
      </c>
      <c r="AA24" t="s">
        <v>56</v>
      </c>
      <c r="AB24" s="7">
        <f>AB22-AB21</f>
        <v>5.2389188244709672E-2</v>
      </c>
    </row>
    <row r="25" spans="7:28">
      <c r="G25" t="s">
        <v>57</v>
      </c>
      <c r="H25" s="7">
        <f>H21-H23</f>
        <v>4.9373570515010734E-2</v>
      </c>
      <c r="K25" t="s">
        <v>57</v>
      </c>
      <c r="L25" s="7">
        <f>L21-L23</f>
        <v>5.2343707829105801E-2</v>
      </c>
      <c r="O25" t="s">
        <v>57</v>
      </c>
      <c r="P25" s="7">
        <f>P21-P23</f>
        <v>5.1455162036361829E-2</v>
      </c>
      <c r="S25" t="s">
        <v>57</v>
      </c>
      <c r="T25" s="7">
        <f>T21-T23</f>
        <v>5.0209751961645122E-2</v>
      </c>
      <c r="W25" t="s">
        <v>57</v>
      </c>
      <c r="X25" s="7">
        <f>X21-X23</f>
        <v>5.8946317904724099E-2</v>
      </c>
      <c r="AA25" t="s">
        <v>57</v>
      </c>
      <c r="AB25" s="7">
        <f>AB21-AB23</f>
        <v>5.5286291332382442E-2</v>
      </c>
    </row>
    <row r="26" spans="7:28">
      <c r="G26" t="s">
        <v>58</v>
      </c>
      <c r="H26" s="8">
        <f>AVERAGE(H24:H25)</f>
        <v>4.8211830180229009E-2</v>
      </c>
      <c r="K26" t="s">
        <v>58</v>
      </c>
      <c r="L26" s="8">
        <f>AVERAGE(L24:L25)</f>
        <v>5.1041648125353806E-2</v>
      </c>
      <c r="O26" t="s">
        <v>58</v>
      </c>
      <c r="P26" s="8">
        <f>AVERAGE(P24:P25)</f>
        <v>5.0195877657265589E-2</v>
      </c>
      <c r="S26" t="s">
        <v>58</v>
      </c>
      <c r="T26" s="8">
        <f>AVERAGE(T24:T25)</f>
        <v>4.9009277764465065E-2</v>
      </c>
      <c r="W26" t="s">
        <v>58</v>
      </c>
      <c r="X26" s="8">
        <f>AVERAGE(X24:X25)</f>
        <v>5.7305268862094444E-2</v>
      </c>
      <c r="AA26" t="s">
        <v>58</v>
      </c>
      <c r="AB26" s="8">
        <f>AVERAGE(AB24:AB25)</f>
        <v>5.3837739788546057E-2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5" x14ac:dyDescent="0"/>
  <sheetData>
    <row r="1" spans="1:2">
      <c r="A1" s="1" t="s">
        <v>4</v>
      </c>
      <c r="B1" t="s">
        <v>5</v>
      </c>
    </row>
    <row r="2" spans="1:2">
      <c r="A2">
        <v>1991</v>
      </c>
      <c r="B2">
        <v>25400</v>
      </c>
    </row>
    <row r="3" spans="1:2">
      <c r="A3">
        <v>1991</v>
      </c>
      <c r="B3">
        <v>5030</v>
      </c>
    </row>
    <row r="4" spans="1:2">
      <c r="A4">
        <v>1997</v>
      </c>
      <c r="B4">
        <v>200000</v>
      </c>
    </row>
    <row r="5" spans="1:2">
      <c r="A5">
        <v>1998</v>
      </c>
      <c r="B5">
        <v>100000</v>
      </c>
    </row>
    <row r="6" spans="1:2">
      <c r="A6">
        <v>2001</v>
      </c>
      <c r="B6">
        <v>200000</v>
      </c>
    </row>
    <row r="7" spans="1:2">
      <c r="A7">
        <v>2006</v>
      </c>
      <c r="B7">
        <v>2540000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 Data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MIT</dc:creator>
  <cp:lastModifiedBy>Chris Benson</cp:lastModifiedBy>
  <dcterms:created xsi:type="dcterms:W3CDTF">2013-11-05T14:28:33Z</dcterms:created>
  <dcterms:modified xsi:type="dcterms:W3CDTF">2014-03-06T16:32:40Z</dcterms:modified>
</cp:coreProperties>
</file>