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8800" windowHeight="17560" tabRatio="500" firstSheet="1" activeTab="6"/>
  </bookViews>
  <sheets>
    <sheet name="sourcedata" sheetId="2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3" l="1"/>
  <c r="E9" i="3"/>
  <c r="E11" i="3"/>
  <c r="E13" i="7"/>
  <c r="B9" i="3"/>
  <c r="E12" i="7"/>
  <c r="B10" i="3"/>
  <c r="E11" i="7"/>
  <c r="B8" i="3"/>
  <c r="E10" i="7"/>
  <c r="B7" i="3"/>
  <c r="E9" i="7"/>
  <c r="G2" i="3" a="1"/>
  <c r="G2" i="3"/>
  <c r="H5" i="3"/>
  <c r="H7" i="3"/>
  <c r="G3" i="3"/>
  <c r="H8" i="3"/>
  <c r="H9" i="3"/>
  <c r="H12" i="3"/>
  <c r="H11" i="3"/>
  <c r="H14" i="3"/>
  <c r="H10" i="3"/>
  <c r="H13" i="3"/>
  <c r="H15" i="3"/>
  <c r="H16" i="3"/>
  <c r="E5" i="7"/>
  <c r="H17" i="3"/>
  <c r="H18" i="3"/>
  <c r="H19" i="3"/>
  <c r="H22" i="3"/>
  <c r="H21" i="3"/>
  <c r="H24" i="3"/>
  <c r="H20" i="3"/>
  <c r="H23" i="3"/>
  <c r="H25" i="3"/>
  <c r="H26" i="3"/>
  <c r="E6" i="7"/>
  <c r="E7" i="7"/>
  <c r="G1" i="3"/>
  <c r="E2" i="7"/>
  <c r="E8" i="7"/>
  <c r="G4" i="3"/>
  <c r="H1" i="3"/>
  <c r="E4" i="7"/>
  <c r="B12" i="3"/>
  <c r="E3" i="7"/>
  <c r="E14" i="5"/>
  <c r="E13" i="5"/>
  <c r="E15" i="5"/>
  <c r="D13" i="7"/>
  <c r="B13" i="5"/>
  <c r="D12" i="7"/>
  <c r="B14" i="5"/>
  <c r="D11" i="7"/>
  <c r="B12" i="5"/>
  <c r="D10" i="7"/>
  <c r="B11" i="5"/>
  <c r="D9" i="7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D5" i="7"/>
  <c r="H17" i="5"/>
  <c r="H18" i="5"/>
  <c r="H19" i="5"/>
  <c r="H22" i="5"/>
  <c r="H21" i="5"/>
  <c r="H24" i="5"/>
  <c r="H20" i="5"/>
  <c r="H23" i="5"/>
  <c r="H25" i="5"/>
  <c r="H26" i="5"/>
  <c r="D6" i="7"/>
  <c r="D7" i="7"/>
  <c r="G1" i="5"/>
  <c r="D2" i="7"/>
  <c r="D8" i="7"/>
  <c r="G4" i="5"/>
  <c r="H1" i="5"/>
  <c r="D4" i="7"/>
  <c r="B16" i="5"/>
  <c r="D3" i="7"/>
  <c r="E12" i="4"/>
  <c r="E11" i="4"/>
  <c r="E13" i="4"/>
  <c r="C13" i="7"/>
  <c r="B11" i="4"/>
  <c r="C12" i="7"/>
  <c r="B12" i="4"/>
  <c r="C11" i="7"/>
  <c r="B10" i="4"/>
  <c r="C10" i="7"/>
  <c r="B9" i="4"/>
  <c r="C9" i="7"/>
  <c r="G2" i="4" a="1"/>
  <c r="G2" i="4"/>
  <c r="H5" i="4"/>
  <c r="H7" i="4"/>
  <c r="G3" i="4"/>
  <c r="H8" i="4"/>
  <c r="H9" i="4"/>
  <c r="H12" i="4"/>
  <c r="H11" i="4"/>
  <c r="H14" i="4"/>
  <c r="H10" i="4"/>
  <c r="H13" i="4"/>
  <c r="H15" i="4"/>
  <c r="H16" i="4"/>
  <c r="C5" i="7"/>
  <c r="H17" i="4"/>
  <c r="H18" i="4"/>
  <c r="H19" i="4"/>
  <c r="H22" i="4"/>
  <c r="H21" i="4"/>
  <c r="H24" i="4"/>
  <c r="H20" i="4"/>
  <c r="H23" i="4"/>
  <c r="H25" i="4"/>
  <c r="H26" i="4"/>
  <c r="C6" i="7"/>
  <c r="C7" i="7"/>
  <c r="G1" i="4"/>
  <c r="C2" i="7"/>
  <c r="C8" i="7"/>
  <c r="G4" i="4"/>
  <c r="H1" i="4"/>
  <c r="C4" i="7"/>
  <c r="B14" i="4"/>
  <c r="C3" i="7"/>
  <c r="E16" i="6"/>
  <c r="E15" i="6"/>
  <c r="E17" i="6"/>
  <c r="B13" i="7"/>
  <c r="B15" i="6"/>
  <c r="B12" i="7"/>
  <c r="B16" i="6"/>
  <c r="B11" i="7"/>
  <c r="B14" i="6"/>
  <c r="B10" i="7"/>
  <c r="B13" i="6"/>
  <c r="B9" i="7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B5" i="7"/>
  <c r="H17" i="6"/>
  <c r="H18" i="6"/>
  <c r="H19" i="6"/>
  <c r="H22" i="6"/>
  <c r="H21" i="6"/>
  <c r="H24" i="6"/>
  <c r="H20" i="6"/>
  <c r="H23" i="6"/>
  <c r="H25" i="6"/>
  <c r="H26" i="6"/>
  <c r="B6" i="7"/>
  <c r="B7" i="7"/>
  <c r="G1" i="6"/>
  <c r="B2" i="7"/>
  <c r="B8" i="7"/>
  <c r="G4" i="6"/>
  <c r="H1" i="6"/>
  <c r="B4" i="7"/>
  <c r="B18" i="6"/>
  <c r="B3" i="7"/>
  <c r="F16" i="6"/>
  <c r="F15" i="6"/>
  <c r="F17" i="6"/>
  <c r="F14" i="6"/>
  <c r="F13" i="6"/>
  <c r="E14" i="6"/>
  <c r="E13" i="6"/>
  <c r="D16" i="6"/>
  <c r="D15" i="6"/>
  <c r="D17" i="6"/>
  <c r="D14" i="6"/>
  <c r="D13" i="6"/>
  <c r="C16" i="6"/>
  <c r="C15" i="6"/>
  <c r="C17" i="6"/>
  <c r="C14" i="6"/>
  <c r="C13" i="6"/>
  <c r="B17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2" i="6" a="1"/>
  <c r="AY4" i="6"/>
  <c r="AZ1" i="6"/>
  <c r="AY2" i="6"/>
  <c r="AY1" i="6"/>
  <c r="AZ2" i="6"/>
  <c r="AY3" i="6"/>
  <c r="AZ3" i="6"/>
  <c r="AZ4" i="6"/>
  <c r="AY5" i="6"/>
  <c r="AZ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14" i="5"/>
  <c r="F13" i="5"/>
  <c r="F15" i="5"/>
  <c r="F12" i="5"/>
  <c r="F11" i="5"/>
  <c r="E12" i="5"/>
  <c r="E11" i="5"/>
  <c r="D14" i="5"/>
  <c r="D13" i="5"/>
  <c r="D15" i="5"/>
  <c r="D12" i="5"/>
  <c r="D11" i="5"/>
  <c r="C14" i="5"/>
  <c r="C13" i="5"/>
  <c r="C15" i="5"/>
  <c r="C12" i="5"/>
  <c r="C11" i="5"/>
  <c r="B15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2" i="5" a="1"/>
  <c r="AQ4" i="5"/>
  <c r="AR1" i="5"/>
  <c r="AQ2" i="5"/>
  <c r="AQ1" i="5"/>
  <c r="AR2" i="5"/>
  <c r="AQ3" i="5"/>
  <c r="AR3" i="5"/>
  <c r="AR4" i="5"/>
  <c r="AQ5" i="5"/>
  <c r="AR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  <c r="F12" i="4"/>
  <c r="F11" i="4"/>
  <c r="F13" i="4"/>
  <c r="F10" i="4"/>
  <c r="F9" i="4"/>
  <c r="E10" i="4"/>
  <c r="E9" i="4"/>
  <c r="D12" i="4"/>
  <c r="D11" i="4"/>
  <c r="D13" i="4"/>
  <c r="D10" i="4"/>
  <c r="D9" i="4"/>
  <c r="C12" i="4"/>
  <c r="C11" i="4"/>
  <c r="C13" i="4"/>
  <c r="C10" i="4"/>
  <c r="C9" i="4"/>
  <c r="B13" i="4"/>
  <c r="AE2" i="4" a="1"/>
  <c r="AE2" i="4"/>
  <c r="AF5" i="4"/>
  <c r="AF17" i="4"/>
  <c r="AE3" i="4"/>
  <c r="AF18" i="4"/>
  <c r="AF19" i="4"/>
  <c r="AF22" i="4"/>
  <c r="AF21" i="4"/>
  <c r="AF24" i="4"/>
  <c r="AF20" i="4"/>
  <c r="AF23" i="4"/>
  <c r="AF25" i="4"/>
  <c r="AF26" i="4"/>
  <c r="AF7" i="4"/>
  <c r="AF8" i="4"/>
  <c r="AF9" i="4"/>
  <c r="AF12" i="4"/>
  <c r="AF11" i="4"/>
  <c r="AF14" i="4"/>
  <c r="AF10" i="4"/>
  <c r="AF13" i="4"/>
  <c r="AF15" i="4"/>
  <c r="AF16" i="4"/>
  <c r="AI2" i="4" a="1"/>
  <c r="AI4" i="4"/>
  <c r="AJ1" i="4"/>
  <c r="AI2" i="4"/>
  <c r="AI1" i="4"/>
  <c r="AJ2" i="4"/>
  <c r="AI3" i="4"/>
  <c r="AJ3" i="4"/>
  <c r="AJ4" i="4"/>
  <c r="AI5" i="4"/>
  <c r="AJ5" i="4"/>
  <c r="AI6" i="4"/>
  <c r="AJ6" i="4"/>
  <c r="AA2" i="4" a="1"/>
  <c r="AA2" i="4"/>
  <c r="AB5" i="4"/>
  <c r="AB17" i="4"/>
  <c r="AA3" i="4"/>
  <c r="AB18" i="4"/>
  <c r="AB19" i="4"/>
  <c r="AB22" i="4"/>
  <c r="AB21" i="4"/>
  <c r="AB24" i="4"/>
  <c r="AB20" i="4"/>
  <c r="AB23" i="4"/>
  <c r="AB25" i="4"/>
  <c r="AB26" i="4"/>
  <c r="AB7" i="4"/>
  <c r="AB8" i="4"/>
  <c r="AB9" i="4"/>
  <c r="AB12" i="4"/>
  <c r="AB11" i="4"/>
  <c r="AB14" i="4"/>
  <c r="AB10" i="4"/>
  <c r="AB13" i="4"/>
  <c r="AB15" i="4"/>
  <c r="AB16" i="4"/>
  <c r="AE4" i="4"/>
  <c r="AF1" i="4"/>
  <c r="AE1" i="4"/>
  <c r="AF2" i="4"/>
  <c r="AF3" i="4"/>
  <c r="AF4" i="4"/>
  <c r="AE5" i="4"/>
  <c r="AE6" i="4"/>
  <c r="AF6" i="4"/>
  <c r="W2" i="4" a="1"/>
  <c r="W2" i="4"/>
  <c r="X5" i="4"/>
  <c r="X17" i="4"/>
  <c r="W3" i="4"/>
  <c r="X18" i="4"/>
  <c r="X19" i="4"/>
  <c r="X22" i="4"/>
  <c r="X21" i="4"/>
  <c r="X24" i="4"/>
  <c r="X20" i="4"/>
  <c r="X23" i="4"/>
  <c r="X25" i="4"/>
  <c r="X26" i="4"/>
  <c r="X7" i="4"/>
  <c r="X8" i="4"/>
  <c r="X9" i="4"/>
  <c r="X12" i="4"/>
  <c r="X11" i="4"/>
  <c r="X14" i="4"/>
  <c r="X10" i="4"/>
  <c r="X13" i="4"/>
  <c r="X15" i="4"/>
  <c r="X16" i="4"/>
  <c r="AA4" i="4"/>
  <c r="AB1" i="4"/>
  <c r="AA1" i="4"/>
  <c r="AB2" i="4"/>
  <c r="AB3" i="4"/>
  <c r="AB4" i="4"/>
  <c r="AA5" i="4"/>
  <c r="AA6" i="4"/>
  <c r="AB6" i="4"/>
  <c r="S2" i="4" a="1"/>
  <c r="S2" i="4"/>
  <c r="T5" i="4"/>
  <c r="T17" i="4"/>
  <c r="S3" i="4"/>
  <c r="T18" i="4"/>
  <c r="T19" i="4"/>
  <c r="T22" i="4"/>
  <c r="T21" i="4"/>
  <c r="T24" i="4"/>
  <c r="T20" i="4"/>
  <c r="T23" i="4"/>
  <c r="T25" i="4"/>
  <c r="T26" i="4"/>
  <c r="T7" i="4"/>
  <c r="T8" i="4"/>
  <c r="T9" i="4"/>
  <c r="T12" i="4"/>
  <c r="T11" i="4"/>
  <c r="T14" i="4"/>
  <c r="T10" i="4"/>
  <c r="T13" i="4"/>
  <c r="T15" i="4"/>
  <c r="T16" i="4"/>
  <c r="W4" i="4"/>
  <c r="X1" i="4"/>
  <c r="W1" i="4"/>
  <c r="X2" i="4"/>
  <c r="X3" i="4"/>
  <c r="X4" i="4"/>
  <c r="W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4" i="4"/>
  <c r="T1" i="4"/>
  <c r="S1" i="4"/>
  <c r="T2" i="4"/>
  <c r="T3" i="4"/>
  <c r="T4" i="4"/>
  <c r="S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K4" i="4"/>
  <c r="L1" i="4"/>
  <c r="K1" i="4"/>
  <c r="L2" i="4"/>
  <c r="L3" i="4"/>
  <c r="L4" i="4"/>
  <c r="K5" i="4"/>
  <c r="K6" i="4"/>
  <c r="L6" i="4"/>
  <c r="H2" i="4"/>
  <c r="H3" i="4"/>
  <c r="H4" i="4"/>
  <c r="G5" i="4"/>
  <c r="G6" i="4"/>
  <c r="H6" i="4"/>
  <c r="F10" i="3"/>
  <c r="F9" i="3"/>
  <c r="F11" i="3"/>
  <c r="F8" i="3"/>
  <c r="F7" i="3"/>
  <c r="E8" i="3"/>
  <c r="E7" i="3"/>
  <c r="D10" i="3"/>
  <c r="D9" i="3"/>
  <c r="D11" i="3"/>
  <c r="D8" i="3"/>
  <c r="D7" i="3"/>
  <c r="C10" i="3"/>
  <c r="C9" i="3"/>
  <c r="C11" i="3"/>
  <c r="C8" i="3"/>
  <c r="C7" i="3"/>
  <c r="B11" i="3"/>
  <c r="W2" i="3" a="1"/>
  <c r="W2" i="3"/>
  <c r="X5" i="3"/>
  <c r="X17" i="3"/>
  <c r="W3" i="3"/>
  <c r="X18" i="3"/>
  <c r="X19" i="3"/>
  <c r="X22" i="3"/>
  <c r="X21" i="3"/>
  <c r="X24" i="3"/>
  <c r="X20" i="3"/>
  <c r="X23" i="3"/>
  <c r="X25" i="3"/>
  <c r="X26" i="3"/>
  <c r="X7" i="3"/>
  <c r="X8" i="3"/>
  <c r="X9" i="3"/>
  <c r="X12" i="3"/>
  <c r="X11" i="3"/>
  <c r="X14" i="3"/>
  <c r="X10" i="3"/>
  <c r="X13" i="3"/>
  <c r="X15" i="3"/>
  <c r="X16" i="3"/>
  <c r="AA2" i="3" a="1"/>
  <c r="AA4" i="3"/>
  <c r="AB1" i="3"/>
  <c r="AA2" i="3"/>
  <c r="AA1" i="3"/>
  <c r="AB2" i="3"/>
  <c r="AA3" i="3"/>
  <c r="AB3" i="3"/>
  <c r="AB4" i="3"/>
  <c r="AA5" i="3"/>
  <c r="AB5" i="3"/>
  <c r="AA6" i="3"/>
  <c r="AB6" i="3"/>
  <c r="S2" i="3" a="1"/>
  <c r="S2" i="3"/>
  <c r="T5" i="3"/>
  <c r="T17" i="3"/>
  <c r="S3" i="3"/>
  <c r="T18" i="3"/>
  <c r="T19" i="3"/>
  <c r="T22" i="3"/>
  <c r="T21" i="3"/>
  <c r="T24" i="3"/>
  <c r="T20" i="3"/>
  <c r="T23" i="3"/>
  <c r="T25" i="3"/>
  <c r="T26" i="3"/>
  <c r="T7" i="3"/>
  <c r="T8" i="3"/>
  <c r="T9" i="3"/>
  <c r="T12" i="3"/>
  <c r="T11" i="3"/>
  <c r="T14" i="3"/>
  <c r="T10" i="3"/>
  <c r="T13" i="3"/>
  <c r="T15" i="3"/>
  <c r="T16" i="3"/>
  <c r="W4" i="3"/>
  <c r="X1" i="3"/>
  <c r="W1" i="3"/>
  <c r="X2" i="3"/>
  <c r="X3" i="3"/>
  <c r="X4" i="3"/>
  <c r="W5" i="3"/>
  <c r="W6" i="3"/>
  <c r="X6" i="3"/>
  <c r="O2" i="3" a="1"/>
  <c r="O2" i="3"/>
  <c r="P5" i="3"/>
  <c r="P17" i="3"/>
  <c r="O3" i="3"/>
  <c r="P18" i="3"/>
  <c r="P19" i="3"/>
  <c r="P22" i="3"/>
  <c r="P21" i="3"/>
  <c r="P24" i="3"/>
  <c r="P20" i="3"/>
  <c r="P23" i="3"/>
  <c r="P25" i="3"/>
  <c r="P26" i="3"/>
  <c r="P7" i="3"/>
  <c r="P8" i="3"/>
  <c r="P9" i="3"/>
  <c r="P12" i="3"/>
  <c r="P11" i="3"/>
  <c r="P14" i="3"/>
  <c r="P10" i="3"/>
  <c r="P13" i="3"/>
  <c r="P15" i="3"/>
  <c r="P16" i="3"/>
  <c r="S4" i="3"/>
  <c r="T1" i="3"/>
  <c r="S1" i="3"/>
  <c r="T2" i="3"/>
  <c r="T3" i="3"/>
  <c r="T4" i="3"/>
  <c r="S5" i="3"/>
  <c r="S6" i="3"/>
  <c r="T6" i="3"/>
  <c r="K2" i="3" a="1"/>
  <c r="K2" i="3"/>
  <c r="L5" i="3"/>
  <c r="L17" i="3"/>
  <c r="K3" i="3"/>
  <c r="L18" i="3"/>
  <c r="L19" i="3"/>
  <c r="L22" i="3"/>
  <c r="L21" i="3"/>
  <c r="L24" i="3"/>
  <c r="L20" i="3"/>
  <c r="L23" i="3"/>
  <c r="L25" i="3"/>
  <c r="L26" i="3"/>
  <c r="L7" i="3"/>
  <c r="L8" i="3"/>
  <c r="L9" i="3"/>
  <c r="L12" i="3"/>
  <c r="L11" i="3"/>
  <c r="L14" i="3"/>
  <c r="L10" i="3"/>
  <c r="L13" i="3"/>
  <c r="L15" i="3"/>
  <c r="L16" i="3"/>
  <c r="O4" i="3"/>
  <c r="P1" i="3"/>
  <c r="O1" i="3"/>
  <c r="P2" i="3"/>
  <c r="P3" i="3"/>
  <c r="P4" i="3"/>
  <c r="O5" i="3"/>
  <c r="O6" i="3"/>
  <c r="P6" i="3"/>
  <c r="K4" i="3"/>
  <c r="L1" i="3"/>
  <c r="K1" i="3"/>
  <c r="L2" i="3"/>
  <c r="L3" i="3"/>
  <c r="L4" i="3"/>
  <c r="K5" i="3"/>
  <c r="K6" i="3"/>
  <c r="L6" i="3"/>
  <c r="H2" i="3"/>
  <c r="H3" i="3"/>
  <c r="H4" i="3"/>
  <c r="G5" i="3"/>
  <c r="G6" i="3"/>
  <c r="H6" i="3"/>
  <c r="O58" i="2"/>
  <c r="K58" i="2"/>
  <c r="I58" i="2"/>
  <c r="I57" i="2"/>
  <c r="K56" i="2"/>
  <c r="O54" i="2"/>
  <c r="K54" i="2"/>
  <c r="I54" i="2"/>
  <c r="K52" i="2"/>
  <c r="I51" i="2"/>
  <c r="K50" i="2"/>
  <c r="O48" i="2"/>
  <c r="K48" i="2"/>
  <c r="I48" i="2"/>
  <c r="O46" i="2"/>
  <c r="K46" i="2"/>
  <c r="K45" i="2"/>
  <c r="I44" i="2"/>
  <c r="K43" i="2"/>
  <c r="K42" i="2"/>
  <c r="K40" i="2"/>
  <c r="K39" i="2"/>
  <c r="L38" i="2"/>
  <c r="M38" i="2"/>
  <c r="P38" i="2"/>
  <c r="O38" i="2"/>
  <c r="N38" i="2"/>
  <c r="K38" i="2"/>
  <c r="K35" i="2"/>
  <c r="L33" i="2"/>
  <c r="M33" i="2"/>
  <c r="P33" i="2"/>
  <c r="O33" i="2"/>
  <c r="N33" i="2"/>
  <c r="K33" i="2"/>
  <c r="L32" i="2"/>
  <c r="M32" i="2"/>
  <c r="P32" i="2"/>
  <c r="O32" i="2"/>
  <c r="N32" i="2"/>
  <c r="K32" i="2"/>
  <c r="L31" i="2"/>
  <c r="M31" i="2"/>
  <c r="P31" i="2"/>
  <c r="O31" i="2"/>
  <c r="N31" i="2"/>
  <c r="K31" i="2"/>
  <c r="K29" i="2"/>
  <c r="I28" i="2"/>
  <c r="L26" i="2"/>
  <c r="M26" i="2"/>
  <c r="K26" i="2"/>
  <c r="L25" i="2"/>
  <c r="M25" i="2"/>
  <c r="K25" i="2"/>
  <c r="K24" i="2"/>
  <c r="L20" i="2"/>
  <c r="M20" i="2"/>
  <c r="K20" i="2"/>
  <c r="L19" i="2"/>
  <c r="M19" i="2"/>
  <c r="K19" i="2"/>
  <c r="L17" i="2"/>
  <c r="M17" i="2"/>
  <c r="P17" i="2"/>
  <c r="O17" i="2"/>
  <c r="N17" i="2"/>
  <c r="K17" i="2"/>
  <c r="L12" i="2"/>
  <c r="M12" i="2"/>
  <c r="P12" i="2"/>
  <c r="O12" i="2"/>
  <c r="N12" i="2"/>
  <c r="K12" i="2"/>
  <c r="I12" i="2"/>
  <c r="K11" i="2"/>
  <c r="K9" i="2"/>
  <c r="L4" i="2"/>
  <c r="M4" i="2"/>
  <c r="K4" i="2"/>
  <c r="K2" i="2"/>
</calcChain>
</file>

<file path=xl/comments1.xml><?xml version="1.0" encoding="utf-8"?>
<comments xmlns="http://schemas.openxmlformats.org/spreadsheetml/2006/main">
  <authors>
    <author>MIT MIT</author>
  </authors>
  <commentList>
    <comment ref="H1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1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17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17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1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1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2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3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3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H38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  <comment ref="I38" authorId="0">
      <text>
        <r>
          <rPr>
            <b/>
            <sz val="9"/>
            <color indexed="81"/>
            <rFont val="Calibri"/>
            <family val="2"/>
          </rPr>
          <t>MIT MIT:</t>
        </r>
        <r>
          <rPr>
            <sz val="9"/>
            <color indexed="81"/>
            <rFont val="Calibri"/>
            <family val="2"/>
          </rPr>
          <t xml:space="preserve">
Moore
</t>
        </r>
      </text>
    </comment>
  </commentList>
</comments>
</file>

<file path=xl/sharedStrings.xml><?xml version="1.0" encoding="utf-8"?>
<sst xmlns="http://schemas.openxmlformats.org/spreadsheetml/2006/main" count="846" uniqueCount="62">
  <si>
    <t>Data source</t>
  </si>
  <si>
    <t>Year</t>
  </si>
  <si>
    <t>Resolution (microns)</t>
  </si>
  <si>
    <t>Gate Length (micron)</t>
  </si>
  <si>
    <t>Feature size (micron)</t>
  </si>
  <si>
    <t>Throughput (wafers/hr)</t>
  </si>
  <si>
    <t>Wafer Size (dia, inches)</t>
  </si>
  <si>
    <t>Litho Tool Cost (inflation adjusted to 2012 dollars)</t>
  </si>
  <si>
    <t>Litho tool nominal Cost</t>
  </si>
  <si>
    <t>Resolution&amp; gate length&amp;feature size</t>
  </si>
  <si>
    <t>1/accuracy</t>
  </si>
  <si>
    <t>areal Throughput (in2 /hr)</t>
  </si>
  <si>
    <t>areal Throughput/accuracy</t>
  </si>
  <si>
    <t>areal throughput/cost</t>
  </si>
  <si>
    <t>1/(accuracy*cost)</t>
  </si>
  <si>
    <t>areal Throughput/(resolution*cost)</t>
  </si>
  <si>
    <r>
      <t xml:space="preserve">Moore, G. (2006). Moore’s Law at 40. </t>
    </r>
    <r>
      <rPr>
        <i/>
        <sz val="12"/>
        <color theme="1"/>
        <rFont val="Calibri"/>
        <family val="2"/>
        <scheme val="minor"/>
      </rPr>
      <t>Understanding Moore’s law: four decades of innovation</t>
    </r>
    <r>
      <rPr>
        <sz val="12"/>
        <color theme="1"/>
        <rFont val="Calibri"/>
        <family val="2"/>
        <charset val="238"/>
        <scheme val="minor"/>
      </rPr>
      <t>, (Figure 2), 67–84. Retrieved from http://www.ece.ucsb.edu/~strukov/ece15bSpring2011/others/MooresLawat40.pdf</t>
    </r>
  </si>
  <si>
    <r>
      <t xml:space="preserve">Henderson, R. (1988). </t>
    </r>
    <r>
      <rPr>
        <i/>
        <sz val="12"/>
        <color theme="1"/>
        <rFont val="Calibri"/>
        <family val="2"/>
        <scheme val="minor"/>
      </rPr>
      <t>The Failure of Established Firms in the face of technical change: A study of photolithographic alignment equipment</t>
    </r>
    <r>
      <rPr>
        <sz val="12"/>
        <color theme="1"/>
        <rFont val="Calibri"/>
        <family val="2"/>
        <charset val="238"/>
        <scheme val="minor"/>
      </rPr>
      <t>. Harvard. Retrieved from http://scholar.google.com/scholar?hl=en&amp;btnG=Search&amp;q=intitle:The+Failure+of+Established+Firms+in+the+face+of+technical+change:+A+study+of+photolithographic+alignment+equipment#2</t>
    </r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</si>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</sst>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0.000"/>
  </numFmts>
  <fonts count="11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2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0" fillId="4" borderId="0" xfId="0" applyFill="1"/>
    <xf numFmtId="0" fontId="6" fillId="0" borderId="0" xfId="0" applyFont="1"/>
    <xf numFmtId="44" fontId="0" fillId="0" borderId="0" xfId="1" applyFont="1"/>
    <xf numFmtId="0" fontId="2" fillId="2" borderId="1" xfId="3"/>
    <xf numFmtId="0" fontId="3" fillId="3" borderId="2" xfId="4"/>
    <xf numFmtId="0" fontId="4" fillId="0" borderId="0" xfId="0" applyFont="1"/>
    <xf numFmtId="164" fontId="2" fillId="2" borderId="1" xfId="3" applyNumberFormat="1"/>
    <xf numFmtId="2" fontId="3" fillId="3" borderId="2" xfId="4" applyNumberFormat="1"/>
    <xf numFmtId="10" fontId="0" fillId="0" borderId="0" xfId="0" applyNumberFormat="1"/>
    <xf numFmtId="164" fontId="0" fillId="0" borderId="0" xfId="2" applyNumberFormat="1" applyFont="1"/>
    <xf numFmtId="164" fontId="4" fillId="0" borderId="0" xfId="2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323">
    <cellStyle name="Calculation" xfId="3" builtinId="22"/>
    <cellStyle name="Check Cell" xfId="4" builtinId="23"/>
    <cellStyle name="Currency" xfId="1" builtin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</a:t>
            </a:r>
            <a:r>
              <a:rPr lang="en-US"/>
              <a:t>Resolution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Resolution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717060367454068"/>
                  <c:y val="-0.3222364391951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sourcedata!$C$2:$C$61</c:f>
              <c:numCache>
                <c:formatCode>General</c:formatCode>
                <c:ptCount val="60"/>
                <c:pt idx="2">
                  <c:v>9.0</c:v>
                </c:pt>
                <c:pt idx="10">
                  <c:v>2.0</c:v>
                </c:pt>
                <c:pt idx="15">
                  <c:v>4.0</c:v>
                </c:pt>
                <c:pt idx="17">
                  <c:v>5.0</c:v>
                </c:pt>
                <c:pt idx="18">
                  <c:v>2.5</c:v>
                </c:pt>
                <c:pt idx="23">
                  <c:v>2.0</c:v>
                </c:pt>
                <c:pt idx="24">
                  <c:v>1.5</c:v>
                </c:pt>
                <c:pt idx="29">
                  <c:v>0.9</c:v>
                </c:pt>
                <c:pt idx="30">
                  <c:v>1.1</c:v>
                </c:pt>
                <c:pt idx="31">
                  <c:v>1.0</c:v>
                </c:pt>
                <c:pt idx="36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956552"/>
        <c:axId val="-2108978456"/>
      </c:scatterChart>
      <c:valAx>
        <c:axId val="-2108956552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8978456"/>
        <c:crosses val="autoZero"/>
        <c:crossBetween val="midCat"/>
      </c:valAx>
      <c:valAx>
        <c:axId val="-210897845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Resolution</a:t>
                </a:r>
                <a:endParaRPr lang="en-US" baseline="0"/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8956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 Circuit</a:t>
            </a:r>
            <a:r>
              <a:rPr lang="en-US" baseline="0"/>
              <a:t> </a:t>
            </a:r>
            <a:r>
              <a:rPr lang="en-US"/>
              <a:t>Gate Length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Gate Length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717060367454068"/>
                  <c:y val="-0.3222364391951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sourcedata!$D$2:$D$61</c:f>
              <c:numCache>
                <c:formatCode>General</c:formatCode>
                <c:ptCount val="60"/>
                <c:pt idx="22">
                  <c:v>3.0</c:v>
                </c:pt>
                <c:pt idx="27">
                  <c:v>2.0</c:v>
                </c:pt>
                <c:pt idx="33">
                  <c:v>1.5</c:v>
                </c:pt>
                <c:pt idx="37">
                  <c:v>1.0</c:v>
                </c:pt>
                <c:pt idx="40">
                  <c:v>0.8</c:v>
                </c:pt>
                <c:pt idx="43">
                  <c:v>0.5</c:v>
                </c:pt>
                <c:pt idx="46">
                  <c:v>0.35</c:v>
                </c:pt>
                <c:pt idx="48">
                  <c:v>0.25</c:v>
                </c:pt>
                <c:pt idx="50">
                  <c:v>0.18</c:v>
                </c:pt>
                <c:pt idx="52">
                  <c:v>0.13</c:v>
                </c:pt>
                <c:pt idx="54">
                  <c:v>0.09</c:v>
                </c:pt>
                <c:pt idx="56">
                  <c:v>0.065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731416"/>
        <c:axId val="-2106726216"/>
      </c:scatterChart>
      <c:valAx>
        <c:axId val="-2106731416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6726216"/>
        <c:crosses val="autoZero"/>
        <c:crossBetween val="midCat"/>
      </c:valAx>
      <c:valAx>
        <c:axId val="-210672621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Gate Length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6731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Integrated Circuit Minimum</a:t>
            </a:r>
            <a:r>
              <a:rPr lang="en-US" baseline="0"/>
              <a:t> Feature Size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Feature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717060367454068"/>
                  <c:y val="-0.3222364391951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sourcedata!$E$2:$E$61</c:f>
              <c:numCache>
                <c:formatCode>General</c:formatCode>
                <c:ptCount val="60"/>
                <c:pt idx="0">
                  <c:v>29.0</c:v>
                </c:pt>
                <c:pt idx="7">
                  <c:v>12.0</c:v>
                </c:pt>
                <c:pt idx="9">
                  <c:v>9.0</c:v>
                </c:pt>
                <c:pt idx="38">
                  <c:v>1.1</c:v>
                </c:pt>
                <c:pt idx="41">
                  <c:v>0.75</c:v>
                </c:pt>
                <c:pt idx="44">
                  <c:v>0.65</c:v>
                </c:pt>
                <c:pt idx="46">
                  <c:v>0.4</c:v>
                </c:pt>
                <c:pt idx="48">
                  <c:v>0.29</c:v>
                </c:pt>
                <c:pt idx="50">
                  <c:v>0.2</c:v>
                </c:pt>
                <c:pt idx="52">
                  <c:v>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683272"/>
        <c:axId val="-2106678120"/>
      </c:scatterChart>
      <c:valAx>
        <c:axId val="-2106683272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6678120"/>
        <c:crosses val="autoZero"/>
        <c:crossBetween val="midCat"/>
      </c:valAx>
      <c:valAx>
        <c:axId val="-210667812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Minimum Feature Size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6683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Resolution</c:v>
          </c:tx>
          <c:spPr>
            <a:ln w="4762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213638128819374"/>
                  <c:y val="0.086958927431368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sourcedata!$C$2:$C$61</c:f>
              <c:numCache>
                <c:formatCode>General</c:formatCode>
                <c:ptCount val="60"/>
                <c:pt idx="2">
                  <c:v>9.0</c:v>
                </c:pt>
                <c:pt idx="10">
                  <c:v>2.0</c:v>
                </c:pt>
                <c:pt idx="15">
                  <c:v>4.0</c:v>
                </c:pt>
                <c:pt idx="17">
                  <c:v>5.0</c:v>
                </c:pt>
                <c:pt idx="18">
                  <c:v>2.5</c:v>
                </c:pt>
                <c:pt idx="23">
                  <c:v>2.0</c:v>
                </c:pt>
                <c:pt idx="24">
                  <c:v>1.5</c:v>
                </c:pt>
                <c:pt idx="29">
                  <c:v>0.9</c:v>
                </c:pt>
                <c:pt idx="30">
                  <c:v>1.1</c:v>
                </c:pt>
                <c:pt idx="31">
                  <c:v>1.0</c:v>
                </c:pt>
                <c:pt idx="36">
                  <c:v>0.6</c:v>
                </c:pt>
              </c:numCache>
            </c:numRef>
          </c:yVal>
          <c:smooth val="0"/>
        </c:ser>
        <c:ser>
          <c:idx val="2"/>
          <c:order val="2"/>
          <c:tx>
            <c:v>Gate Length</c:v>
          </c:tx>
          <c:spPr>
            <a:ln w="47625">
              <a:noFill/>
            </a:ln>
          </c:spPr>
          <c:trendline>
            <c:spPr>
              <a:ln>
                <a:solidFill>
                  <a:srgbClr val="008000"/>
                </a:solidFill>
              </a:ln>
            </c:spPr>
            <c:trendlineType val="exp"/>
            <c:dispRSqr val="1"/>
            <c:dispEq val="1"/>
            <c:trendlineLbl>
              <c:layout>
                <c:manualLayout>
                  <c:x val="0.217068507510691"/>
                  <c:y val="-0.076148617352878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rgbClr val="008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sourcedata!$D$2:$D$61</c:f>
              <c:numCache>
                <c:formatCode>General</c:formatCode>
                <c:ptCount val="60"/>
                <c:pt idx="22">
                  <c:v>3.0</c:v>
                </c:pt>
                <c:pt idx="27">
                  <c:v>2.0</c:v>
                </c:pt>
                <c:pt idx="33">
                  <c:v>1.5</c:v>
                </c:pt>
                <c:pt idx="37">
                  <c:v>1.0</c:v>
                </c:pt>
                <c:pt idx="40">
                  <c:v>0.8</c:v>
                </c:pt>
                <c:pt idx="43">
                  <c:v>0.5</c:v>
                </c:pt>
                <c:pt idx="46">
                  <c:v>0.35</c:v>
                </c:pt>
                <c:pt idx="48">
                  <c:v>0.25</c:v>
                </c:pt>
                <c:pt idx="50">
                  <c:v>0.18</c:v>
                </c:pt>
                <c:pt idx="52">
                  <c:v>0.13</c:v>
                </c:pt>
                <c:pt idx="54">
                  <c:v>0.09</c:v>
                </c:pt>
                <c:pt idx="56">
                  <c:v>0.065</c:v>
                </c:pt>
              </c:numCache>
            </c:numRef>
          </c:yVal>
          <c:smooth val="0"/>
        </c:ser>
        <c:ser>
          <c:idx val="0"/>
          <c:order val="0"/>
          <c:tx>
            <c:v>Min Feature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212529929598437"/>
                  <c:y val="-0.186293704542894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sourcedata!$E$2:$E$61</c:f>
              <c:numCache>
                <c:formatCode>General</c:formatCode>
                <c:ptCount val="60"/>
                <c:pt idx="0">
                  <c:v>29.0</c:v>
                </c:pt>
                <c:pt idx="7">
                  <c:v>12.0</c:v>
                </c:pt>
                <c:pt idx="9">
                  <c:v>9.0</c:v>
                </c:pt>
                <c:pt idx="38">
                  <c:v>1.1</c:v>
                </c:pt>
                <c:pt idx="41">
                  <c:v>0.75</c:v>
                </c:pt>
                <c:pt idx="44">
                  <c:v>0.65</c:v>
                </c:pt>
                <c:pt idx="46">
                  <c:v>0.4</c:v>
                </c:pt>
                <c:pt idx="48">
                  <c:v>0.29</c:v>
                </c:pt>
                <c:pt idx="50">
                  <c:v>0.2</c:v>
                </c:pt>
                <c:pt idx="52">
                  <c:v>0.11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629640"/>
        <c:axId val="-2113634936"/>
      </c:scatterChart>
      <c:valAx>
        <c:axId val="-2113629640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634936"/>
        <c:crosses val="autoZero"/>
        <c:crossBetween val="midCat"/>
      </c:valAx>
      <c:valAx>
        <c:axId val="-211363493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Accuracy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6296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6541627455418"/>
          <c:y val="0.125095952831015"/>
          <c:w val="0.205304060895565"/>
          <c:h val="0.319283201682461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717060367454068"/>
                  <c:y val="-0.322236439195101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sourcedata!$J$2:$J$61</c:f>
              <c:numCache>
                <c:formatCode>General</c:formatCode>
                <c:ptCount val="60"/>
                <c:pt idx="0">
                  <c:v>29.0</c:v>
                </c:pt>
                <c:pt idx="2">
                  <c:v>9.0</c:v>
                </c:pt>
                <c:pt idx="7">
                  <c:v>12.0</c:v>
                </c:pt>
                <c:pt idx="9">
                  <c:v>9.0</c:v>
                </c:pt>
                <c:pt idx="10">
                  <c:v>2.0</c:v>
                </c:pt>
                <c:pt idx="15">
                  <c:v>4.0</c:v>
                </c:pt>
                <c:pt idx="17">
                  <c:v>5.0</c:v>
                </c:pt>
                <c:pt idx="18">
                  <c:v>2.5</c:v>
                </c:pt>
                <c:pt idx="22">
                  <c:v>3.0</c:v>
                </c:pt>
                <c:pt idx="23">
                  <c:v>2.0</c:v>
                </c:pt>
                <c:pt idx="24">
                  <c:v>1.5</c:v>
                </c:pt>
                <c:pt idx="27">
                  <c:v>2.0</c:v>
                </c:pt>
                <c:pt idx="29">
                  <c:v>0.9</c:v>
                </c:pt>
                <c:pt idx="30">
                  <c:v>1.1</c:v>
                </c:pt>
                <c:pt idx="31">
                  <c:v>1.0</c:v>
                </c:pt>
                <c:pt idx="33">
                  <c:v>1.5</c:v>
                </c:pt>
                <c:pt idx="36">
                  <c:v>0.6</c:v>
                </c:pt>
                <c:pt idx="37">
                  <c:v>1.0</c:v>
                </c:pt>
                <c:pt idx="38">
                  <c:v>1.1</c:v>
                </c:pt>
                <c:pt idx="40">
                  <c:v>0.8</c:v>
                </c:pt>
                <c:pt idx="41">
                  <c:v>0.75</c:v>
                </c:pt>
                <c:pt idx="43">
                  <c:v>0.5</c:v>
                </c:pt>
                <c:pt idx="44">
                  <c:v>0.65</c:v>
                </c:pt>
                <c:pt idx="46">
                  <c:v>0.375</c:v>
                </c:pt>
                <c:pt idx="48">
                  <c:v>0.27</c:v>
                </c:pt>
                <c:pt idx="50">
                  <c:v>0.19</c:v>
                </c:pt>
                <c:pt idx="52">
                  <c:v>0.12</c:v>
                </c:pt>
                <c:pt idx="54">
                  <c:v>0.09</c:v>
                </c:pt>
                <c:pt idx="56">
                  <c:v>0.065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672344"/>
        <c:axId val="-2113677608"/>
      </c:scatterChart>
      <c:valAx>
        <c:axId val="-2113672344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677608"/>
        <c:crosses val="autoZero"/>
        <c:crossBetween val="midCat"/>
      </c:valAx>
      <c:valAx>
        <c:axId val="-211367760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Accuracy</a:t>
                </a:r>
              </a:p>
              <a:p>
                <a:pPr>
                  <a:defRPr/>
                </a:pPr>
                <a:r>
                  <a:rPr lang="en-US" baseline="0"/>
                  <a:t>(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672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1/Accuracy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0940378443785841"/>
                  <c:y val="-0.095022570230669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sourcedata!$K$2:$K$61</c:f>
              <c:numCache>
                <c:formatCode>General</c:formatCode>
                <c:ptCount val="60"/>
                <c:pt idx="0">
                  <c:v>0.0344827586206896</c:v>
                </c:pt>
                <c:pt idx="2">
                  <c:v>0.111111111111111</c:v>
                </c:pt>
                <c:pt idx="7">
                  <c:v>0.0833333333333333</c:v>
                </c:pt>
                <c:pt idx="9">
                  <c:v>0.111111111111111</c:v>
                </c:pt>
                <c:pt idx="10">
                  <c:v>0.5</c:v>
                </c:pt>
                <c:pt idx="15">
                  <c:v>0.25</c:v>
                </c:pt>
                <c:pt idx="17">
                  <c:v>0.2</c:v>
                </c:pt>
                <c:pt idx="18">
                  <c:v>0.4</c:v>
                </c:pt>
                <c:pt idx="22">
                  <c:v>0.333333333333333</c:v>
                </c:pt>
                <c:pt idx="23">
                  <c:v>0.5</c:v>
                </c:pt>
                <c:pt idx="24">
                  <c:v>0.666666666666667</c:v>
                </c:pt>
                <c:pt idx="27">
                  <c:v>0.5</c:v>
                </c:pt>
                <c:pt idx="29">
                  <c:v>1.111111111111111</c:v>
                </c:pt>
                <c:pt idx="30">
                  <c:v>0.909090909090909</c:v>
                </c:pt>
                <c:pt idx="31">
                  <c:v>1.0</c:v>
                </c:pt>
                <c:pt idx="33">
                  <c:v>0.666666666666667</c:v>
                </c:pt>
                <c:pt idx="36">
                  <c:v>1.666666666666667</c:v>
                </c:pt>
                <c:pt idx="37">
                  <c:v>1.0</c:v>
                </c:pt>
                <c:pt idx="38">
                  <c:v>0.909090909090909</c:v>
                </c:pt>
                <c:pt idx="40">
                  <c:v>1.25</c:v>
                </c:pt>
                <c:pt idx="41">
                  <c:v>1.333333333333333</c:v>
                </c:pt>
                <c:pt idx="43">
                  <c:v>2.0</c:v>
                </c:pt>
                <c:pt idx="44">
                  <c:v>1.538461538461538</c:v>
                </c:pt>
                <c:pt idx="46">
                  <c:v>2.666666666666666</c:v>
                </c:pt>
                <c:pt idx="48">
                  <c:v>3.703703703703703</c:v>
                </c:pt>
                <c:pt idx="50">
                  <c:v>5.263157894736842</c:v>
                </c:pt>
                <c:pt idx="52">
                  <c:v>8.333333333333333</c:v>
                </c:pt>
                <c:pt idx="54">
                  <c:v>11.11111111111111</c:v>
                </c:pt>
                <c:pt idx="56">
                  <c:v>15.38461538461538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11128"/>
        <c:axId val="-2113716392"/>
      </c:scatterChart>
      <c:valAx>
        <c:axId val="-2113711128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716392"/>
        <c:crosses val="autoZero"/>
        <c:crossBetween val="midCat"/>
      </c:valAx>
      <c:valAx>
        <c:axId val="-211371639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1/accuracy</a:t>
                </a:r>
              </a:p>
              <a:p>
                <a:pPr>
                  <a:defRPr/>
                </a:pPr>
                <a:r>
                  <a:rPr lang="en-US" baseline="0"/>
                  <a:t>(1/</a:t>
                </a:r>
                <a:r>
                  <a:rPr lang="el-GR" sz="1000" b="1" i="0" u="none" strike="noStrike" baseline="0" smtClean="0"/>
                  <a:t>μm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711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</a:t>
            </a:r>
            <a:r>
              <a:rPr lang="en-US"/>
              <a:t>Throughput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Throughput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0940378443785841"/>
                  <c:y val="-0.095022570230669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sourcedata!$F$2:$F$61</c:f>
              <c:numCache>
                <c:formatCode>General</c:formatCode>
                <c:ptCount val="60"/>
                <c:pt idx="2">
                  <c:v>60.0</c:v>
                </c:pt>
                <c:pt idx="10">
                  <c:v>60.0</c:v>
                </c:pt>
                <c:pt idx="15">
                  <c:v>75.0</c:v>
                </c:pt>
                <c:pt idx="17">
                  <c:v>60.0</c:v>
                </c:pt>
                <c:pt idx="18">
                  <c:v>60.0</c:v>
                </c:pt>
                <c:pt idx="23">
                  <c:v>100.0</c:v>
                </c:pt>
                <c:pt idx="24">
                  <c:v>20.0</c:v>
                </c:pt>
                <c:pt idx="29">
                  <c:v>125.0</c:v>
                </c:pt>
                <c:pt idx="30">
                  <c:v>30.0</c:v>
                </c:pt>
                <c:pt idx="31">
                  <c:v>40.0</c:v>
                </c:pt>
                <c:pt idx="36">
                  <c:v>60.0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749816"/>
        <c:axId val="-2113755080"/>
      </c:scatterChart>
      <c:valAx>
        <c:axId val="-2113749816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755080"/>
        <c:crosses val="autoZero"/>
        <c:crossBetween val="midCat"/>
      </c:valAx>
      <c:valAx>
        <c:axId val="-211375508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Throughput</a:t>
                </a:r>
              </a:p>
              <a:p>
                <a:pPr>
                  <a:defRPr/>
                </a:pPr>
                <a:r>
                  <a:rPr lang="en-US" baseline="0"/>
                  <a:t>(wafers/hr)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749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Wafer Size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Wafer Size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0940378443785841"/>
                  <c:y val="-0.095022570230669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sourcedata!$G$2:$G$61</c:f>
              <c:numCache>
                <c:formatCode>General</c:formatCode>
                <c:ptCount val="60"/>
                <c:pt idx="2">
                  <c:v>1.25</c:v>
                </c:pt>
                <c:pt idx="10">
                  <c:v>2.0</c:v>
                </c:pt>
                <c:pt idx="15">
                  <c:v>3.0</c:v>
                </c:pt>
                <c:pt idx="17">
                  <c:v>2.0</c:v>
                </c:pt>
                <c:pt idx="18">
                  <c:v>3.0</c:v>
                </c:pt>
                <c:pt idx="23">
                  <c:v>4.0</c:v>
                </c:pt>
                <c:pt idx="24">
                  <c:v>4.0</c:v>
                </c:pt>
                <c:pt idx="29">
                  <c:v>5.0</c:v>
                </c:pt>
                <c:pt idx="30">
                  <c:v>5.0</c:v>
                </c:pt>
                <c:pt idx="31">
                  <c:v>6.0</c:v>
                </c:pt>
                <c:pt idx="36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648632"/>
        <c:axId val="-2106643368"/>
      </c:scatterChart>
      <c:valAx>
        <c:axId val="-2106648632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6643368"/>
        <c:crosses val="autoZero"/>
        <c:crossBetween val="midCat"/>
      </c:valAx>
      <c:valAx>
        <c:axId val="-210664336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Wafer Size</a:t>
                </a:r>
              </a:p>
              <a:p>
                <a:pPr>
                  <a:defRPr/>
                </a:pPr>
                <a:r>
                  <a:rPr lang="en-US" baseline="0"/>
                  <a:t>(in^2)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6648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Areal Throughput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0316703786191537"/>
                  <c:y val="0.250092764378479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sourcedata!$L$2:$L$61</c:f>
              <c:numCache>
                <c:formatCode>General</c:formatCode>
                <c:ptCount val="60"/>
                <c:pt idx="2">
                  <c:v>73.63107781851077</c:v>
                </c:pt>
                <c:pt idx="10">
                  <c:v>188.4955592153876</c:v>
                </c:pt>
                <c:pt idx="15">
                  <c:v>530.1437602932776</c:v>
                </c:pt>
                <c:pt idx="17">
                  <c:v>188.4955592153876</c:v>
                </c:pt>
                <c:pt idx="18">
                  <c:v>424.1150082346221</c:v>
                </c:pt>
                <c:pt idx="23">
                  <c:v>1256.637061435917</c:v>
                </c:pt>
                <c:pt idx="24">
                  <c:v>251.3274122871834</c:v>
                </c:pt>
                <c:pt idx="29">
                  <c:v>2454.369260617026</c:v>
                </c:pt>
                <c:pt idx="30">
                  <c:v>589.0486225480862</c:v>
                </c:pt>
                <c:pt idx="31">
                  <c:v>1130.973355292326</c:v>
                </c:pt>
                <c:pt idx="36">
                  <c:v>1696.460032938488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240344"/>
        <c:axId val="-2107245464"/>
      </c:scatterChart>
      <c:valAx>
        <c:axId val="-2107240344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7245464"/>
        <c:crosses val="autoZero"/>
        <c:crossBetween val="midCat"/>
      </c:valAx>
      <c:valAx>
        <c:axId val="-210724546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</a:t>
                </a:r>
              </a:p>
              <a:p>
                <a:pPr>
                  <a:defRPr/>
                </a:pPr>
                <a:r>
                  <a:rPr lang="en-US" baseline="0"/>
                  <a:t>(in^2/hr)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72403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 Tool</a:t>
            </a:r>
            <a:r>
              <a:rPr lang="en-US" baseline="0"/>
              <a:t> Cost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0305557406660469"/>
                  <c:y val="0.201855287569573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sourcedata!$H$2:$H$61</c:f>
              <c:numCache>
                <c:formatCode>General</c:formatCode>
                <c:ptCount val="60"/>
                <c:pt idx="10">
                  <c:v>82505.83723818779</c:v>
                </c:pt>
                <c:pt idx="15">
                  <c:v>329399.8349074211</c:v>
                </c:pt>
                <c:pt idx="26">
                  <c:v>703813.3865405574</c:v>
                </c:pt>
                <c:pt idx="29">
                  <c:v>732477.8419508625</c:v>
                </c:pt>
                <c:pt idx="30">
                  <c:v>732477.8419508625</c:v>
                </c:pt>
                <c:pt idx="31">
                  <c:v>732477.8419508625</c:v>
                </c:pt>
                <c:pt idx="36">
                  <c:v>1.89905748915738E6</c:v>
                </c:pt>
                <c:pt idx="42">
                  <c:v>3.69013757254929E6</c:v>
                </c:pt>
                <c:pt idx="44">
                  <c:v>4.90876648057964E6</c:v>
                </c:pt>
                <c:pt idx="46">
                  <c:v>6.19582166750999E6</c:v>
                </c:pt>
                <c:pt idx="49">
                  <c:v>9.86936782265601E6</c:v>
                </c:pt>
                <c:pt idx="52">
                  <c:v>1.33329800619435E7</c:v>
                </c:pt>
                <c:pt idx="55">
                  <c:v>2.62095886749718E7</c:v>
                </c:pt>
                <c:pt idx="56">
                  <c:v>3.40349227918469E7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279240"/>
        <c:axId val="-2107284504"/>
      </c:scatterChart>
      <c:valAx>
        <c:axId val="-2107279240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7284504"/>
        <c:crosses val="autoZero"/>
        <c:crossBetween val="midCat"/>
      </c:valAx>
      <c:valAx>
        <c:axId val="-2107284504"/>
        <c:scaling>
          <c:logBase val="10.0"/>
          <c:orientation val="minMax"/>
          <c:min val="1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Tool Cost</a:t>
                </a:r>
              </a:p>
              <a:p>
                <a:pPr>
                  <a:defRPr/>
                </a:pPr>
                <a:r>
                  <a:rPr lang="en-US" baseline="0"/>
                  <a:t>($)</a:t>
                </a:r>
                <a:endParaRPr lang="en-US"/>
              </a:p>
            </c:rich>
          </c:tx>
          <c:overlay val="0"/>
        </c:title>
        <c:numFmt formatCode="0.00E+00" sourceLinked="0"/>
        <c:majorTickMark val="out"/>
        <c:minorTickMark val="none"/>
        <c:tickLblPos val="nextTo"/>
        <c:crossAx val="-2107279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</a:t>
            </a:r>
            <a:r>
              <a:rPr lang="en-US"/>
              <a:t>Throughput/accuracy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Throughput/Accuracy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110383529453028"/>
                  <c:y val="0.18330241187384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sourcedata!$M$2:$M$61</c:f>
              <c:numCache>
                <c:formatCode>General</c:formatCode>
                <c:ptCount val="60"/>
                <c:pt idx="2">
                  <c:v>8.18123086872342</c:v>
                </c:pt>
                <c:pt idx="10">
                  <c:v>94.24777960769378</c:v>
                </c:pt>
                <c:pt idx="15">
                  <c:v>132.5359400733194</c:v>
                </c:pt>
                <c:pt idx="17">
                  <c:v>37.69911184307751</c:v>
                </c:pt>
                <c:pt idx="18">
                  <c:v>169.6460032938488</c:v>
                </c:pt>
                <c:pt idx="23">
                  <c:v>628.3185307179587</c:v>
                </c:pt>
                <c:pt idx="24">
                  <c:v>167.5516081914556</c:v>
                </c:pt>
                <c:pt idx="29">
                  <c:v>2727.07695624114</c:v>
                </c:pt>
                <c:pt idx="30">
                  <c:v>535.4987477709873</c:v>
                </c:pt>
                <c:pt idx="31">
                  <c:v>1130.973355292326</c:v>
                </c:pt>
                <c:pt idx="36">
                  <c:v>2827.433388230813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079688"/>
        <c:axId val="-2109091800"/>
      </c:scatterChart>
      <c:valAx>
        <c:axId val="-2109079688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9091800"/>
        <c:crosses val="autoZero"/>
        <c:crossBetween val="midCat"/>
      </c:valAx>
      <c:valAx>
        <c:axId val="-210909180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Throughput/accuracy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9079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</a:t>
            </a:r>
            <a:r>
              <a:rPr lang="en-US"/>
              <a:t>Throughput/Cost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Throughput/Cost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208721042386405"/>
                  <c:y val="-0.221242020072166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sourcedata!$N$2:$N$61</c:f>
              <c:numCache>
                <c:formatCode>General</c:formatCode>
                <c:ptCount val="60"/>
                <c:pt idx="10">
                  <c:v>0.00228463300931322</c:v>
                </c:pt>
                <c:pt idx="15">
                  <c:v>0.00160942327260812</c:v>
                </c:pt>
                <c:pt idx="29">
                  <c:v>0.00335077611915211</c:v>
                </c:pt>
                <c:pt idx="30">
                  <c:v>0.000804186268596507</c:v>
                </c:pt>
                <c:pt idx="31">
                  <c:v>0.00154403763570529</c:v>
                </c:pt>
                <c:pt idx="36">
                  <c:v>0.00089331683881314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250792"/>
        <c:axId val="-2109272296"/>
      </c:scatterChart>
      <c:valAx>
        <c:axId val="-2109250792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9272296"/>
        <c:crosses val="autoZero"/>
        <c:crossBetween val="midCat"/>
      </c:valAx>
      <c:valAx>
        <c:axId val="-210927229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Throughput/Cost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n-US" sz="1000" b="1" i="0" u="none" strike="noStrike" baseline="0">
                    <a:effectLst/>
                  </a:rPr>
                  <a:t>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9250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1/(Accuracy * Cost)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1/(Accuracy*Cost)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006644687231468"/>
                  <c:y val="-0.309833024118738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sourcedata!$O$2:$O$61</c:f>
              <c:numCache>
                <c:formatCode>General</c:formatCode>
                <c:ptCount val="60"/>
                <c:pt idx="10">
                  <c:v>6.06017727638518E-6</c:v>
                </c:pt>
                <c:pt idx="15">
                  <c:v>7.58956057371016E-7</c:v>
                </c:pt>
                <c:pt idx="29">
                  <c:v>1.51692112371865E-6</c:v>
                </c:pt>
                <c:pt idx="30">
                  <c:v>1.24111728304253E-6</c:v>
                </c:pt>
                <c:pt idx="31">
                  <c:v>1.36522901134678E-6</c:v>
                </c:pt>
                <c:pt idx="36">
                  <c:v>8.77628337310724E-7</c:v>
                </c:pt>
                <c:pt idx="44">
                  <c:v>3.1341102587546E-7</c:v>
                </c:pt>
                <c:pt idx="46">
                  <c:v>4.30397582398197E-7</c:v>
                </c:pt>
                <c:pt idx="52">
                  <c:v>6.25016560035162E-7</c:v>
                </c:pt>
                <c:pt idx="56">
                  <c:v>4.52024395022303E-7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198280"/>
        <c:axId val="-2108193080"/>
      </c:scatterChart>
      <c:valAx>
        <c:axId val="-2108198280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8193080"/>
        <c:crosses val="autoZero"/>
        <c:crossBetween val="midCat"/>
      </c:valAx>
      <c:valAx>
        <c:axId val="-210819308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1/(accuracy*cost)</a:t>
                </a:r>
              </a:p>
              <a:p>
                <a:pPr>
                  <a:defRPr/>
                </a:pPr>
                <a:r>
                  <a:rPr lang="en-US" baseline="0"/>
                  <a:t>(1/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n-US" sz="1000" b="1" i="0" u="none" strike="noStrike" baseline="0">
                    <a:effectLst/>
                  </a:rPr>
                  <a:t>*$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8198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Photolithography</a:t>
            </a:r>
            <a:r>
              <a:rPr lang="en-US" baseline="0"/>
              <a:t> Areal Throughput/</a:t>
            </a:r>
          </a:p>
          <a:p>
            <a:pPr>
              <a:defRPr/>
            </a:pPr>
            <a:r>
              <a:rPr lang="en-US" baseline="0"/>
              <a:t>(Accuracy * Cost)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Areal Throughput/(Accuracy*Cost)</c:v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0323348473423005"/>
                  <c:y val="-0.126287233576322"/>
                </c:manualLayout>
              </c:layout>
              <c:numFmt formatCode="General" sourceLinked="0"/>
            </c:trendlineLbl>
          </c:trendline>
          <c:xVal>
            <c:numRef>
              <c:f>sourcedata!$B$2:$B$61</c:f>
              <c:numCache>
                <c:formatCode>General</c:formatCode>
                <c:ptCount val="60"/>
                <c:pt idx="0">
                  <c:v>1960.0</c:v>
                </c:pt>
                <c:pt idx="1">
                  <c:v>1961.0</c:v>
                </c:pt>
                <c:pt idx="2">
                  <c:v>1962.0</c:v>
                </c:pt>
                <c:pt idx="3">
                  <c:v>1962.0</c:v>
                </c:pt>
                <c:pt idx="4">
                  <c:v>1963.0</c:v>
                </c:pt>
                <c:pt idx="5">
                  <c:v>1964.0</c:v>
                </c:pt>
                <c:pt idx="6">
                  <c:v>1965.0</c:v>
                </c:pt>
                <c:pt idx="7">
                  <c:v>1966.0</c:v>
                </c:pt>
                <c:pt idx="8">
                  <c:v>1967.0</c:v>
                </c:pt>
                <c:pt idx="9">
                  <c:v>1968.0</c:v>
                </c:pt>
                <c:pt idx="10">
                  <c:v>1969.0</c:v>
                </c:pt>
                <c:pt idx="11">
                  <c:v>1969.0</c:v>
                </c:pt>
                <c:pt idx="12">
                  <c:v>1970.0</c:v>
                </c:pt>
                <c:pt idx="13">
                  <c:v>1971.0</c:v>
                </c:pt>
                <c:pt idx="14">
                  <c:v>1972.0</c:v>
                </c:pt>
                <c:pt idx="15">
                  <c:v>1973.0</c:v>
                </c:pt>
                <c:pt idx="16">
                  <c:v>1973.0</c:v>
                </c:pt>
                <c:pt idx="17">
                  <c:v>1974.0</c:v>
                </c:pt>
                <c:pt idx="18">
                  <c:v>1974.0</c:v>
                </c:pt>
                <c:pt idx="19">
                  <c:v>1974.0</c:v>
                </c:pt>
                <c:pt idx="20">
                  <c:v>1975.0</c:v>
                </c:pt>
                <c:pt idx="21">
                  <c:v>1976.0</c:v>
                </c:pt>
                <c:pt idx="22">
                  <c:v>1977.0</c:v>
                </c:pt>
                <c:pt idx="23">
                  <c:v>1978.0</c:v>
                </c:pt>
                <c:pt idx="24">
                  <c:v>1978.0</c:v>
                </c:pt>
                <c:pt idx="25">
                  <c:v>1978.0</c:v>
                </c:pt>
                <c:pt idx="26">
                  <c:v>1979.0</c:v>
                </c:pt>
                <c:pt idx="27">
                  <c:v>1980.0</c:v>
                </c:pt>
                <c:pt idx="28">
                  <c:v>1981.0</c:v>
                </c:pt>
                <c:pt idx="29">
                  <c:v>1982.0</c:v>
                </c:pt>
                <c:pt idx="30">
                  <c:v>1982.0</c:v>
                </c:pt>
                <c:pt idx="31">
                  <c:v>1982.0</c:v>
                </c:pt>
                <c:pt idx="32">
                  <c:v>1982.0</c:v>
                </c:pt>
                <c:pt idx="33">
                  <c:v>1983.0</c:v>
                </c:pt>
                <c:pt idx="34">
                  <c:v>1984.0</c:v>
                </c:pt>
                <c:pt idx="35">
                  <c:v>1985.0</c:v>
                </c:pt>
                <c:pt idx="36">
                  <c:v>1986.0</c:v>
                </c:pt>
                <c:pt idx="37">
                  <c:v>1986.0</c:v>
                </c:pt>
                <c:pt idx="38">
                  <c:v>1987.0</c:v>
                </c:pt>
                <c:pt idx="39">
                  <c:v>1988.0</c:v>
                </c:pt>
                <c:pt idx="40">
                  <c:v>1989.0</c:v>
                </c:pt>
                <c:pt idx="41">
                  <c:v>1990.0</c:v>
                </c:pt>
                <c:pt idx="42">
                  <c:v>1991.0</c:v>
                </c:pt>
                <c:pt idx="43">
                  <c:v>1992.0</c:v>
                </c:pt>
                <c:pt idx="44">
                  <c:v>1993.0</c:v>
                </c:pt>
                <c:pt idx="45">
                  <c:v>1994.0</c:v>
                </c:pt>
                <c:pt idx="46">
                  <c:v>1995.0</c:v>
                </c:pt>
                <c:pt idx="47">
                  <c:v>1996.0</c:v>
                </c:pt>
                <c:pt idx="48">
                  <c:v>1997.0</c:v>
                </c:pt>
                <c:pt idx="49">
                  <c:v>1998.0</c:v>
                </c:pt>
                <c:pt idx="50">
                  <c:v>1999.0</c:v>
                </c:pt>
                <c:pt idx="51">
                  <c:v>2000.0</c:v>
                </c:pt>
                <c:pt idx="52">
                  <c:v>2001.0</c:v>
                </c:pt>
                <c:pt idx="53">
                  <c:v>2002.0</c:v>
                </c:pt>
                <c:pt idx="54">
                  <c:v>2003.0</c:v>
                </c:pt>
                <c:pt idx="55">
                  <c:v>2004.0</c:v>
                </c:pt>
                <c:pt idx="56">
                  <c:v>2005.0</c:v>
                </c:pt>
                <c:pt idx="57">
                  <c:v>2006.0</c:v>
                </c:pt>
                <c:pt idx="58">
                  <c:v>2007.0</c:v>
                </c:pt>
                <c:pt idx="59">
                  <c:v>2008.0</c:v>
                </c:pt>
              </c:numCache>
            </c:numRef>
          </c:xVal>
          <c:yVal>
            <c:numRef>
              <c:f>sourcedata!$P$2:$P$61</c:f>
              <c:numCache>
                <c:formatCode>General</c:formatCode>
                <c:ptCount val="60"/>
                <c:pt idx="10">
                  <c:v>0.00114231650465661</c:v>
                </c:pt>
                <c:pt idx="15">
                  <c:v>0.000402355818152031</c:v>
                </c:pt>
                <c:pt idx="29">
                  <c:v>0.00372308457683568</c:v>
                </c:pt>
                <c:pt idx="30">
                  <c:v>0.000731078425996824</c:v>
                </c:pt>
                <c:pt idx="31">
                  <c:v>0.00154403763570529</c:v>
                </c:pt>
                <c:pt idx="36">
                  <c:v>0.0014888613980219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158904"/>
        <c:axId val="-2108153848"/>
      </c:scatterChart>
      <c:valAx>
        <c:axId val="-2108158904"/>
        <c:scaling>
          <c:orientation val="minMax"/>
          <c:max val="2010.0"/>
          <c:min val="196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8153848"/>
        <c:crosses val="autoZero"/>
        <c:crossBetween val="midCat"/>
      </c:valAx>
      <c:valAx>
        <c:axId val="-210815384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Areal Throughput/(accuracy*cost)</a:t>
                </a:r>
              </a:p>
              <a:p>
                <a:pPr>
                  <a:defRPr/>
                </a:pPr>
                <a:r>
                  <a:rPr lang="en-US" baseline="0"/>
                  <a:t>(in2/hr*</a:t>
                </a:r>
                <a:r>
                  <a:rPr lang="el-GR" sz="1000" b="1" i="0" u="none" strike="noStrike" baseline="0">
                    <a:effectLst/>
                  </a:rPr>
                  <a:t>μm</a:t>
                </a:r>
                <a:r>
                  <a:rPr lang="en-US" sz="1000" b="1" i="0" u="none" strike="noStrike" baseline="0">
                    <a:effectLst/>
                  </a:rPr>
                  <a:t>*$</a:t>
                </a:r>
                <a:r>
                  <a:rPr lang="el-GR" sz="1000" b="1" i="0" u="none" strike="noStrike" baseline="0"/>
                  <a:t> 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08158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rawdata!$H$14</c:f>
              <c:strCache>
                <c:ptCount val="1"/>
                <c:pt idx="0">
                  <c:v>areal Throughput/accuracy</c:v>
                </c:pt>
              </c:strCache>
            </c:strRef>
          </c:tx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129105705362249"/>
                  <c:y val="0.19876400511327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>
                      <a:latin typeface="Helvetica Light"/>
                      <a:cs typeface="Helvetica Light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rawdata!$G$15:$G$25</c:f>
              <c:numCache>
                <c:formatCode>General</c:formatCode>
                <c:ptCount val="11"/>
                <c:pt idx="2">
                  <c:v>1973.0</c:v>
                </c:pt>
                <c:pt idx="3">
                  <c:v>1974.0</c:v>
                </c:pt>
                <c:pt idx="4">
                  <c:v>1978.0</c:v>
                </c:pt>
                <c:pt idx="5">
                  <c:v>1982.0</c:v>
                </c:pt>
                <c:pt idx="6">
                  <c:v>1986.0</c:v>
                </c:pt>
              </c:numCache>
            </c:numRef>
          </c:xVal>
          <c:yVal>
            <c:numRef>
              <c:f>rawdata!$H$15:$H$25</c:f>
              <c:numCache>
                <c:formatCode>General</c:formatCode>
                <c:ptCount val="11"/>
                <c:pt idx="2">
                  <c:v>132.5359400733194</c:v>
                </c:pt>
                <c:pt idx="3">
                  <c:v>169.6460032938488</c:v>
                </c:pt>
                <c:pt idx="4">
                  <c:v>628.3185307179587</c:v>
                </c:pt>
                <c:pt idx="5">
                  <c:v>2727.07695624114</c:v>
                </c:pt>
                <c:pt idx="6">
                  <c:v>2827.433388230813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950632"/>
        <c:axId val="-2112910856"/>
      </c:scatterChart>
      <c:valAx>
        <c:axId val="-2112950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>
                    <a:latin typeface="Helvetica Light"/>
                    <a:cs typeface="Helvetica Light"/>
                  </a:defRPr>
                </a:pPr>
                <a:r>
                  <a:rPr lang="en-US" sz="1200">
                    <a:latin typeface="Helvetica Light"/>
                    <a:cs typeface="Helvetica Light"/>
                  </a:rPr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Helvetica Light"/>
                <a:cs typeface="Helvetica Light"/>
              </a:defRPr>
            </a:pPr>
            <a:endParaRPr lang="en-US"/>
          </a:p>
        </c:txPr>
        <c:crossAx val="-2112910856"/>
        <c:crosses val="autoZero"/>
        <c:crossBetween val="midCat"/>
      </c:valAx>
      <c:valAx>
        <c:axId val="-211291085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Helvetica Light"/>
                    <a:cs typeface="Helvetica Light"/>
                  </a:defRPr>
                </a:pPr>
                <a:r>
                  <a:rPr lang="en-US" sz="1200">
                    <a:latin typeface="Helvetica Light"/>
                    <a:cs typeface="Helvetica Light"/>
                  </a:rPr>
                  <a:t>Areal Throughput/Accuracy (in2/(hr*micron))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Helvetica Light"/>
                <a:cs typeface="Helvetica Light"/>
              </a:defRPr>
            </a:pPr>
            <a:endParaRPr lang="en-US"/>
          </a:p>
        </c:txPr>
        <c:crossAx val="-21129506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254000</xdr:colOff>
      <xdr:row>18</xdr:row>
      <xdr:rowOff>31750</xdr:rowOff>
    </xdr:from>
    <xdr:to>
      <xdr:col>26</xdr:col>
      <xdr:colOff>177800</xdr:colOff>
      <xdr:row>36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330200</xdr:colOff>
      <xdr:row>38</xdr:row>
      <xdr:rowOff>165100</xdr:rowOff>
    </xdr:from>
    <xdr:to>
      <xdr:col>26</xdr:col>
      <xdr:colOff>254000</xdr:colOff>
      <xdr:row>56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58</xdr:row>
      <xdr:rowOff>0</xdr:rowOff>
    </xdr:from>
    <xdr:to>
      <xdr:col>25</xdr:col>
      <xdr:colOff>749300</xdr:colOff>
      <xdr:row>75</xdr:row>
      <xdr:rowOff>184150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609600</xdr:colOff>
      <xdr:row>77</xdr:row>
      <xdr:rowOff>0</xdr:rowOff>
    </xdr:from>
    <xdr:to>
      <xdr:col>25</xdr:col>
      <xdr:colOff>749300</xdr:colOff>
      <xdr:row>97</xdr:row>
      <xdr:rowOff>184150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99</xdr:row>
      <xdr:rowOff>0</xdr:rowOff>
    </xdr:from>
    <xdr:to>
      <xdr:col>25</xdr:col>
      <xdr:colOff>749300</xdr:colOff>
      <xdr:row>116</xdr:row>
      <xdr:rowOff>184150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119</xdr:row>
      <xdr:rowOff>0</xdr:rowOff>
    </xdr:from>
    <xdr:to>
      <xdr:col>25</xdr:col>
      <xdr:colOff>749300</xdr:colOff>
      <xdr:row>136</xdr:row>
      <xdr:rowOff>184150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18</xdr:row>
      <xdr:rowOff>0</xdr:rowOff>
    </xdr:from>
    <xdr:to>
      <xdr:col>33</xdr:col>
      <xdr:colOff>749300</xdr:colOff>
      <xdr:row>35</xdr:row>
      <xdr:rowOff>184150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38</xdr:row>
      <xdr:rowOff>0</xdr:rowOff>
    </xdr:from>
    <xdr:to>
      <xdr:col>33</xdr:col>
      <xdr:colOff>749300</xdr:colOff>
      <xdr:row>55</xdr:row>
      <xdr:rowOff>184150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58</xdr:row>
      <xdr:rowOff>0</xdr:rowOff>
    </xdr:from>
    <xdr:to>
      <xdr:col>33</xdr:col>
      <xdr:colOff>749300</xdr:colOff>
      <xdr:row>75</xdr:row>
      <xdr:rowOff>184150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78</xdr:row>
      <xdr:rowOff>0</xdr:rowOff>
    </xdr:from>
    <xdr:to>
      <xdr:col>33</xdr:col>
      <xdr:colOff>749300</xdr:colOff>
      <xdr:row>95</xdr:row>
      <xdr:rowOff>184150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34</xdr:col>
      <xdr:colOff>457200</xdr:colOff>
      <xdr:row>17</xdr:row>
      <xdr:rowOff>38100</xdr:rowOff>
    </xdr:from>
    <xdr:to>
      <xdr:col>41</xdr:col>
      <xdr:colOff>381000</xdr:colOff>
      <xdr:row>35</xdr:row>
      <xdr:rowOff>31750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0</xdr:colOff>
      <xdr:row>37</xdr:row>
      <xdr:rowOff>0</xdr:rowOff>
    </xdr:from>
    <xdr:to>
      <xdr:col>41</xdr:col>
      <xdr:colOff>749300</xdr:colOff>
      <xdr:row>54</xdr:row>
      <xdr:rowOff>184150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0</xdr:colOff>
      <xdr:row>58</xdr:row>
      <xdr:rowOff>0</xdr:rowOff>
    </xdr:from>
    <xdr:to>
      <xdr:col>41</xdr:col>
      <xdr:colOff>749300</xdr:colOff>
      <xdr:row>75</xdr:row>
      <xdr:rowOff>184150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0</xdr:colOff>
      <xdr:row>79</xdr:row>
      <xdr:rowOff>0</xdr:rowOff>
    </xdr:from>
    <xdr:to>
      <xdr:col>41</xdr:col>
      <xdr:colOff>749300</xdr:colOff>
      <xdr:row>96</xdr:row>
      <xdr:rowOff>184150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5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workbookViewId="0">
      <selection activeCell="B1" sqref="B1:B61"/>
    </sheetView>
  </sheetViews>
  <sheetFormatPr baseColWidth="10" defaultColWidth="11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1960</v>
      </c>
      <c r="E2">
        <v>29</v>
      </c>
      <c r="J2">
        <v>29</v>
      </c>
      <c r="K2">
        <f>1/J2</f>
        <v>3.4482758620689655E-2</v>
      </c>
    </row>
    <row r="3" spans="1:16">
      <c r="A3" t="s">
        <v>16</v>
      </c>
      <c r="B3">
        <v>1961</v>
      </c>
    </row>
    <row r="4" spans="1:16">
      <c r="A4" t="s">
        <v>17</v>
      </c>
      <c r="B4">
        <v>1962</v>
      </c>
      <c r="C4">
        <v>9</v>
      </c>
      <c r="F4">
        <v>60</v>
      </c>
      <c r="G4">
        <v>1.25</v>
      </c>
      <c r="J4">
        <v>9</v>
      </c>
      <c r="K4">
        <f t="shared" ref="K4:K58" si="0">1/J4</f>
        <v>0.1111111111111111</v>
      </c>
      <c r="L4">
        <f>F4*PI()*(G4/2)^2</f>
        <v>73.631077818510775</v>
      </c>
      <c r="M4">
        <f>L4/J4</f>
        <v>8.1812308687234196</v>
      </c>
    </row>
    <row r="5" spans="1:16">
      <c r="A5" t="s">
        <v>16</v>
      </c>
      <c r="B5">
        <v>1962</v>
      </c>
    </row>
    <row r="6" spans="1:16">
      <c r="A6" t="s">
        <v>16</v>
      </c>
      <c r="B6">
        <v>1963</v>
      </c>
    </row>
    <row r="7" spans="1:16">
      <c r="A7" t="s">
        <v>16</v>
      </c>
      <c r="B7">
        <v>1964</v>
      </c>
    </row>
    <row r="8" spans="1:16">
      <c r="A8" t="s">
        <v>16</v>
      </c>
      <c r="B8">
        <v>1965</v>
      </c>
    </row>
    <row r="9" spans="1:16">
      <c r="A9" t="s">
        <v>16</v>
      </c>
      <c r="B9">
        <v>1966</v>
      </c>
      <c r="E9">
        <v>12</v>
      </c>
      <c r="J9">
        <v>12</v>
      </c>
      <c r="K9">
        <f t="shared" si="0"/>
        <v>8.3333333333333329E-2</v>
      </c>
    </row>
    <row r="10" spans="1:16">
      <c r="A10" t="s">
        <v>16</v>
      </c>
      <c r="B10">
        <v>1967</v>
      </c>
    </row>
    <row r="11" spans="1:16">
      <c r="A11" t="s">
        <v>16</v>
      </c>
      <c r="B11">
        <v>1968</v>
      </c>
      <c r="E11">
        <v>9</v>
      </c>
      <c r="J11">
        <v>9</v>
      </c>
      <c r="K11">
        <f t="shared" si="0"/>
        <v>0.1111111111111111</v>
      </c>
    </row>
    <row r="12" spans="1:16">
      <c r="A12" t="s">
        <v>17</v>
      </c>
      <c r="B12">
        <v>1969</v>
      </c>
      <c r="C12">
        <v>2</v>
      </c>
      <c r="F12">
        <v>60</v>
      </c>
      <c r="G12">
        <v>2</v>
      </c>
      <c r="H12">
        <v>82505.837238187785</v>
      </c>
      <c r="I12">
        <f>1.25*10^4</f>
        <v>12500</v>
      </c>
      <c r="J12">
        <v>2</v>
      </c>
      <c r="K12">
        <f t="shared" si="0"/>
        <v>0.5</v>
      </c>
      <c r="L12">
        <f>F12*PI()*(G12/2)^2</f>
        <v>188.49555921538757</v>
      </c>
      <c r="M12">
        <f t="shared" ref="M12:M38" si="1">L12/J12</f>
        <v>94.247779607693786</v>
      </c>
      <c r="N12">
        <f>L12/H12</f>
        <v>2.2846330093132185E-3</v>
      </c>
      <c r="O12">
        <f t="shared" ref="O12:O58" si="2">1/(J12*H12)</f>
        <v>6.0601772763851825E-6</v>
      </c>
      <c r="P12">
        <f>M12/H12</f>
        <v>1.1423165046566092E-3</v>
      </c>
    </row>
    <row r="13" spans="1:16">
      <c r="A13" t="s">
        <v>16</v>
      </c>
      <c r="B13">
        <v>1969</v>
      </c>
    </row>
    <row r="14" spans="1:16">
      <c r="A14" t="s">
        <v>16</v>
      </c>
      <c r="B14">
        <v>1970</v>
      </c>
    </row>
    <row r="15" spans="1:16">
      <c r="A15" t="s">
        <v>16</v>
      </c>
      <c r="B15">
        <v>1971</v>
      </c>
    </row>
    <row r="16" spans="1:16">
      <c r="A16" t="s">
        <v>16</v>
      </c>
      <c r="B16">
        <v>1972</v>
      </c>
    </row>
    <row r="17" spans="1:16">
      <c r="A17" t="s">
        <v>17</v>
      </c>
      <c r="B17">
        <v>1973</v>
      </c>
      <c r="C17">
        <v>4</v>
      </c>
      <c r="F17">
        <v>75</v>
      </c>
      <c r="G17">
        <v>3</v>
      </c>
      <c r="H17">
        <v>329399.83490742114</v>
      </c>
      <c r="I17">
        <v>60000</v>
      </c>
      <c r="J17">
        <v>4</v>
      </c>
      <c r="K17">
        <f t="shared" si="0"/>
        <v>0.25</v>
      </c>
      <c r="L17">
        <f>F17*PI()*(G17/2)^2</f>
        <v>530.14376029327764</v>
      </c>
      <c r="M17">
        <f t="shared" si="1"/>
        <v>132.53594007331941</v>
      </c>
      <c r="N17">
        <f>L17/H17</f>
        <v>1.6094232726081245E-3</v>
      </c>
      <c r="O17">
        <f t="shared" si="2"/>
        <v>7.5895605737101621E-7</v>
      </c>
      <c r="P17">
        <f>M17/H17</f>
        <v>4.0235581815203111E-4</v>
      </c>
    </row>
    <row r="18" spans="1:16">
      <c r="A18" t="s">
        <v>16</v>
      </c>
      <c r="B18">
        <v>1973</v>
      </c>
    </row>
    <row r="19" spans="1:16">
      <c r="A19" t="s">
        <v>17</v>
      </c>
      <c r="B19">
        <v>1974</v>
      </c>
      <c r="C19">
        <v>5</v>
      </c>
      <c r="F19">
        <v>60</v>
      </c>
      <c r="G19">
        <v>2</v>
      </c>
      <c r="J19">
        <v>5</v>
      </c>
      <c r="K19">
        <f t="shared" si="0"/>
        <v>0.2</v>
      </c>
      <c r="L19">
        <f>F19*PI()*(G19/2)^2</f>
        <v>188.49555921538757</v>
      </c>
      <c r="M19">
        <f t="shared" si="1"/>
        <v>37.699111843077517</v>
      </c>
    </row>
    <row r="20" spans="1:16">
      <c r="A20" t="s">
        <v>17</v>
      </c>
      <c r="B20">
        <v>1974</v>
      </c>
      <c r="C20">
        <v>2.5</v>
      </c>
      <c r="F20">
        <v>60</v>
      </c>
      <c r="G20">
        <v>3</v>
      </c>
      <c r="J20">
        <v>2.5</v>
      </c>
      <c r="K20">
        <f t="shared" si="0"/>
        <v>0.4</v>
      </c>
      <c r="L20">
        <f>F20*PI()*(G20/2)^2</f>
        <v>424.11500823462205</v>
      </c>
      <c r="M20">
        <f t="shared" si="1"/>
        <v>169.64600329384882</v>
      </c>
    </row>
    <row r="21" spans="1:16">
      <c r="A21" t="s">
        <v>16</v>
      </c>
      <c r="B21">
        <v>1974</v>
      </c>
    </row>
    <row r="22" spans="1:16">
      <c r="A22" t="s">
        <v>16</v>
      </c>
      <c r="B22">
        <v>1975</v>
      </c>
    </row>
    <row r="23" spans="1:16">
      <c r="A23" t="s">
        <v>16</v>
      </c>
      <c r="B23">
        <v>1976</v>
      </c>
    </row>
    <row r="24" spans="1:16">
      <c r="A24" t="s">
        <v>16</v>
      </c>
      <c r="B24">
        <v>1977</v>
      </c>
      <c r="D24">
        <v>3</v>
      </c>
      <c r="J24">
        <v>3</v>
      </c>
      <c r="K24">
        <f t="shared" si="0"/>
        <v>0.33333333333333331</v>
      </c>
    </row>
    <row r="25" spans="1:16">
      <c r="A25" t="s">
        <v>17</v>
      </c>
      <c r="B25">
        <v>1978</v>
      </c>
      <c r="C25">
        <v>2</v>
      </c>
      <c r="F25">
        <v>100</v>
      </c>
      <c r="G25">
        <v>4</v>
      </c>
      <c r="J25">
        <v>2</v>
      </c>
      <c r="K25">
        <f t="shared" si="0"/>
        <v>0.5</v>
      </c>
      <c r="L25">
        <f>F25*PI()*(G25/2)^2</f>
        <v>1256.6370614359173</v>
      </c>
      <c r="M25">
        <f t="shared" si="1"/>
        <v>628.31853071795865</v>
      </c>
    </row>
    <row r="26" spans="1:16">
      <c r="A26" t="s">
        <v>17</v>
      </c>
      <c r="B26">
        <v>1978</v>
      </c>
      <c r="C26">
        <v>1.5</v>
      </c>
      <c r="F26">
        <v>20</v>
      </c>
      <c r="G26">
        <v>4</v>
      </c>
      <c r="J26">
        <v>1.5</v>
      </c>
      <c r="K26">
        <f t="shared" si="0"/>
        <v>0.66666666666666663</v>
      </c>
      <c r="L26">
        <f>F26*PI()*(G26/2)^2</f>
        <v>251.32741228718345</v>
      </c>
      <c r="M26">
        <f t="shared" si="1"/>
        <v>167.55160819145564</v>
      </c>
    </row>
    <row r="27" spans="1:16">
      <c r="A27" t="s">
        <v>16</v>
      </c>
      <c r="B27">
        <v>1978</v>
      </c>
    </row>
    <row r="28" spans="1:16">
      <c r="A28" t="s">
        <v>16</v>
      </c>
      <c r="B28">
        <v>1979</v>
      </c>
      <c r="H28">
        <v>703813.38654055737</v>
      </c>
      <c r="I28">
        <f>2*10^5</f>
        <v>200000</v>
      </c>
    </row>
    <row r="29" spans="1:16">
      <c r="A29" t="s">
        <v>16</v>
      </c>
      <c r="B29">
        <v>1980</v>
      </c>
      <c r="D29">
        <v>2</v>
      </c>
      <c r="J29">
        <v>2</v>
      </c>
      <c r="K29">
        <f t="shared" si="0"/>
        <v>0.5</v>
      </c>
    </row>
    <row r="30" spans="1:16">
      <c r="A30" t="s">
        <v>16</v>
      </c>
      <c r="B30">
        <v>1981</v>
      </c>
    </row>
    <row r="31" spans="1:16">
      <c r="A31" t="s">
        <v>17</v>
      </c>
      <c r="B31">
        <v>1982</v>
      </c>
      <c r="C31">
        <v>0.9</v>
      </c>
      <c r="F31">
        <v>125</v>
      </c>
      <c r="G31">
        <v>5</v>
      </c>
      <c r="H31">
        <v>732477.84195086255</v>
      </c>
      <c r="I31">
        <v>290000</v>
      </c>
      <c r="J31">
        <v>0.9</v>
      </c>
      <c r="K31">
        <f t="shared" si="0"/>
        <v>1.1111111111111112</v>
      </c>
      <c r="L31">
        <f>F31*PI()*(G31/2)^2</f>
        <v>2454.3692606170257</v>
      </c>
      <c r="M31">
        <f t="shared" si="1"/>
        <v>2727.0769562411397</v>
      </c>
      <c r="N31">
        <f>L31/H31</f>
        <v>3.3507761191521124E-3</v>
      </c>
      <c r="O31">
        <f t="shared" si="2"/>
        <v>1.5169211237186457E-6</v>
      </c>
      <c r="P31">
        <f>M31/H31</f>
        <v>3.7230845768356806E-3</v>
      </c>
    </row>
    <row r="32" spans="1:16">
      <c r="A32" t="s">
        <v>17</v>
      </c>
      <c r="B32">
        <v>1982</v>
      </c>
      <c r="C32">
        <v>1.1000000000000001</v>
      </c>
      <c r="F32">
        <v>30</v>
      </c>
      <c r="G32">
        <v>5</v>
      </c>
      <c r="H32">
        <v>732477.84195086255</v>
      </c>
      <c r="I32">
        <v>290000</v>
      </c>
      <c r="J32">
        <v>1.1000000000000001</v>
      </c>
      <c r="K32">
        <f t="shared" si="0"/>
        <v>0.90909090909090906</v>
      </c>
      <c r="L32">
        <f>F32*PI()*(G32/2)^2</f>
        <v>589.0486225480862</v>
      </c>
      <c r="M32">
        <f t="shared" si="1"/>
        <v>535.49874777098739</v>
      </c>
      <c r="N32">
        <f>L32/H32</f>
        <v>8.0418626859650704E-4</v>
      </c>
      <c r="O32">
        <f t="shared" si="2"/>
        <v>1.2411172830425282E-6</v>
      </c>
      <c r="P32">
        <f>M32/H32</f>
        <v>7.3107842599682454E-4</v>
      </c>
    </row>
    <row r="33" spans="1:16">
      <c r="A33" t="s">
        <v>17</v>
      </c>
      <c r="B33">
        <v>1982</v>
      </c>
      <c r="C33">
        <v>1</v>
      </c>
      <c r="F33">
        <v>40</v>
      </c>
      <c r="G33">
        <v>6</v>
      </c>
      <c r="H33">
        <v>732477.84195086255</v>
      </c>
      <c r="I33">
        <v>290000</v>
      </c>
      <c r="J33">
        <v>1</v>
      </c>
      <c r="K33">
        <f t="shared" si="0"/>
        <v>1</v>
      </c>
      <c r="L33">
        <f>F33*PI()*(G33/2)^2</f>
        <v>1130.9733552923256</v>
      </c>
      <c r="M33">
        <f t="shared" si="1"/>
        <v>1130.9733552923256</v>
      </c>
      <c r="N33">
        <f>L33/H33</f>
        <v>1.5440376357052936E-3</v>
      </c>
      <c r="O33">
        <f t="shared" si="2"/>
        <v>1.3652290113467812E-6</v>
      </c>
      <c r="P33">
        <f>M33/H33</f>
        <v>1.5440376357052936E-3</v>
      </c>
    </row>
    <row r="34" spans="1:16">
      <c r="A34" t="s">
        <v>16</v>
      </c>
      <c r="B34">
        <v>1982</v>
      </c>
    </row>
    <row r="35" spans="1:16">
      <c r="A35" t="s">
        <v>16</v>
      </c>
      <c r="B35">
        <v>1983</v>
      </c>
      <c r="D35">
        <v>1.5</v>
      </c>
      <c r="J35">
        <v>1.5</v>
      </c>
      <c r="K35">
        <f t="shared" si="0"/>
        <v>0.66666666666666663</v>
      </c>
    </row>
    <row r="36" spans="1:16">
      <c r="A36" t="s">
        <v>16</v>
      </c>
      <c r="B36">
        <v>1984</v>
      </c>
    </row>
    <row r="37" spans="1:16">
      <c r="A37" t="s">
        <v>16</v>
      </c>
      <c r="B37">
        <v>1985</v>
      </c>
    </row>
    <row r="38" spans="1:16">
      <c r="A38" t="s">
        <v>17</v>
      </c>
      <c r="B38">
        <v>1986</v>
      </c>
      <c r="C38">
        <v>0.6</v>
      </c>
      <c r="F38">
        <v>60</v>
      </c>
      <c r="G38">
        <v>6</v>
      </c>
      <c r="H38">
        <v>1899057.489157377</v>
      </c>
      <c r="I38">
        <v>890000</v>
      </c>
      <c r="J38">
        <v>0.6</v>
      </c>
      <c r="K38">
        <f t="shared" si="0"/>
        <v>1.6666666666666667</v>
      </c>
      <c r="L38">
        <f>F38*PI()*(G38/2)^2</f>
        <v>1696.4600329384882</v>
      </c>
      <c r="M38">
        <f t="shared" si="1"/>
        <v>2827.4333882308138</v>
      </c>
      <c r="N38">
        <f>L38/H38</f>
        <v>8.933168388131407E-4</v>
      </c>
      <c r="O38">
        <f t="shared" si="2"/>
        <v>8.7762833731072383E-7</v>
      </c>
      <c r="P38">
        <f>M38/H38</f>
        <v>1.4888613980219012E-3</v>
      </c>
    </row>
    <row r="39" spans="1:16">
      <c r="A39" t="s">
        <v>16</v>
      </c>
      <c r="B39">
        <v>1986</v>
      </c>
      <c r="D39">
        <v>1</v>
      </c>
      <c r="J39">
        <v>1</v>
      </c>
      <c r="K39">
        <f t="shared" si="0"/>
        <v>1</v>
      </c>
    </row>
    <row r="40" spans="1:16">
      <c r="A40" t="s">
        <v>16</v>
      </c>
      <c r="B40">
        <v>1987</v>
      </c>
      <c r="E40">
        <v>1.1000000000000001</v>
      </c>
      <c r="J40">
        <v>1.1000000000000001</v>
      </c>
      <c r="K40">
        <f t="shared" si="0"/>
        <v>0.90909090909090906</v>
      </c>
    </row>
    <row r="41" spans="1:16">
      <c r="A41" t="s">
        <v>16</v>
      </c>
      <c r="B41">
        <v>1988</v>
      </c>
    </row>
    <row r="42" spans="1:16">
      <c r="A42" t="s">
        <v>16</v>
      </c>
      <c r="B42">
        <v>1989</v>
      </c>
      <c r="D42">
        <v>0.8</v>
      </c>
      <c r="J42">
        <v>0.8</v>
      </c>
      <c r="K42">
        <f t="shared" si="0"/>
        <v>1.25</v>
      </c>
    </row>
    <row r="43" spans="1:16">
      <c r="A43" t="s">
        <v>16</v>
      </c>
      <c r="B43">
        <v>1990</v>
      </c>
      <c r="E43">
        <v>0.75</v>
      </c>
      <c r="J43">
        <v>0.75</v>
      </c>
      <c r="K43">
        <f t="shared" si="0"/>
        <v>1.3333333333333333</v>
      </c>
    </row>
    <row r="44" spans="1:16">
      <c r="A44" t="s">
        <v>16</v>
      </c>
      <c r="B44">
        <v>1991</v>
      </c>
      <c r="H44">
        <v>3690137.5725492872</v>
      </c>
      <c r="I44">
        <f>2.1*10^6</f>
        <v>2100000</v>
      </c>
    </row>
    <row r="45" spans="1:16">
      <c r="A45" t="s">
        <v>16</v>
      </c>
      <c r="B45">
        <v>1992</v>
      </c>
      <c r="D45">
        <v>0.5</v>
      </c>
      <c r="J45">
        <v>0.5</v>
      </c>
      <c r="K45">
        <f t="shared" si="0"/>
        <v>2</v>
      </c>
    </row>
    <row r="46" spans="1:16">
      <c r="A46" t="s">
        <v>16</v>
      </c>
      <c r="B46">
        <v>1993</v>
      </c>
      <c r="E46">
        <v>0.65</v>
      </c>
      <c r="H46" s="2">
        <v>4908766.4805796398</v>
      </c>
      <c r="I46" s="2">
        <v>3000000</v>
      </c>
      <c r="J46">
        <v>0.65</v>
      </c>
      <c r="K46">
        <f t="shared" si="0"/>
        <v>1.5384615384615383</v>
      </c>
      <c r="O46">
        <f t="shared" si="2"/>
        <v>3.1341102587546044E-7</v>
      </c>
    </row>
    <row r="47" spans="1:16">
      <c r="A47" t="s">
        <v>16</v>
      </c>
      <c r="B47">
        <v>1994</v>
      </c>
    </row>
    <row r="48" spans="1:16">
      <c r="A48" t="s">
        <v>16</v>
      </c>
      <c r="B48">
        <v>1995</v>
      </c>
      <c r="D48">
        <v>0.35</v>
      </c>
      <c r="E48">
        <v>0.4</v>
      </c>
      <c r="H48">
        <v>6195821.6675099889</v>
      </c>
      <c r="I48">
        <f>4*10^6</f>
        <v>4000000</v>
      </c>
      <c r="J48">
        <v>0.375</v>
      </c>
      <c r="K48">
        <f t="shared" si="0"/>
        <v>2.6666666666666665</v>
      </c>
      <c r="O48">
        <f t="shared" si="2"/>
        <v>4.3039758239819729E-7</v>
      </c>
    </row>
    <row r="49" spans="1:15">
      <c r="A49" t="s">
        <v>16</v>
      </c>
      <c r="B49">
        <v>1996</v>
      </c>
    </row>
    <row r="50" spans="1:15">
      <c r="A50" t="s">
        <v>16</v>
      </c>
      <c r="B50">
        <v>1997</v>
      </c>
      <c r="D50">
        <v>0.25</v>
      </c>
      <c r="E50">
        <v>0.28999999999999998</v>
      </c>
      <c r="J50">
        <v>0.27</v>
      </c>
      <c r="K50">
        <f t="shared" si="0"/>
        <v>3.7037037037037033</v>
      </c>
    </row>
    <row r="51" spans="1:15">
      <c r="A51" t="s">
        <v>16</v>
      </c>
      <c r="B51">
        <v>1998</v>
      </c>
      <c r="H51">
        <v>9869367.8226560075</v>
      </c>
      <c r="I51">
        <f>6.9*10^6</f>
        <v>6900000</v>
      </c>
    </row>
    <row r="52" spans="1:15">
      <c r="A52" t="s">
        <v>16</v>
      </c>
      <c r="B52">
        <v>1999</v>
      </c>
      <c r="D52">
        <v>0.18</v>
      </c>
      <c r="E52">
        <v>0.2</v>
      </c>
      <c r="J52">
        <v>0.19</v>
      </c>
      <c r="K52">
        <f t="shared" si="0"/>
        <v>5.2631578947368425</v>
      </c>
    </row>
    <row r="53" spans="1:15">
      <c r="A53" t="s">
        <v>16</v>
      </c>
      <c r="B53">
        <v>2000</v>
      </c>
    </row>
    <row r="54" spans="1:15">
      <c r="A54" t="s">
        <v>16</v>
      </c>
      <c r="B54">
        <v>2001</v>
      </c>
      <c r="D54">
        <v>0.13</v>
      </c>
      <c r="E54">
        <v>0.11</v>
      </c>
      <c r="H54">
        <v>13332980.061943509</v>
      </c>
      <c r="I54">
        <f>1*10^7</f>
        <v>10000000</v>
      </c>
      <c r="J54">
        <v>0.12</v>
      </c>
      <c r="K54">
        <f t="shared" si="0"/>
        <v>8.3333333333333339</v>
      </c>
      <c r="O54">
        <f t="shared" si="2"/>
        <v>6.2501656003516201E-7</v>
      </c>
    </row>
    <row r="55" spans="1:15">
      <c r="A55" t="s">
        <v>16</v>
      </c>
      <c r="B55">
        <v>2002</v>
      </c>
    </row>
    <row r="56" spans="1:15">
      <c r="A56" t="s">
        <v>16</v>
      </c>
      <c r="B56">
        <v>2003</v>
      </c>
      <c r="D56">
        <v>0.09</v>
      </c>
      <c r="J56">
        <v>0.09</v>
      </c>
      <c r="K56">
        <f t="shared" si="0"/>
        <v>11.111111111111111</v>
      </c>
    </row>
    <row r="57" spans="1:15">
      <c r="A57" t="s">
        <v>16</v>
      </c>
      <c r="B57">
        <v>2004</v>
      </c>
      <c r="H57">
        <v>26209588.674971752</v>
      </c>
      <c r="I57">
        <f>2.1*10^7</f>
        <v>21000000</v>
      </c>
    </row>
    <row r="58" spans="1:15">
      <c r="A58" t="s">
        <v>16</v>
      </c>
      <c r="B58">
        <v>2005</v>
      </c>
      <c r="D58">
        <v>6.5000000000000002E-2</v>
      </c>
      <c r="H58">
        <v>34034922.791846879</v>
      </c>
      <c r="I58">
        <f>2.8*10^7</f>
        <v>28000000</v>
      </c>
      <c r="J58">
        <v>6.5000000000000002E-2</v>
      </c>
      <c r="K58">
        <f t="shared" si="0"/>
        <v>15.384615384615383</v>
      </c>
      <c r="O58">
        <f t="shared" si="2"/>
        <v>4.5202439502230323E-7</v>
      </c>
    </row>
    <row r="59" spans="1:15">
      <c r="A59" t="s">
        <v>16</v>
      </c>
      <c r="B59">
        <v>2006</v>
      </c>
    </row>
    <row r="60" spans="1:15">
      <c r="A60" t="s">
        <v>16</v>
      </c>
      <c r="B60">
        <v>2007</v>
      </c>
    </row>
    <row r="61" spans="1:15">
      <c r="A61" t="s">
        <v>16</v>
      </c>
      <c r="B61">
        <v>2008</v>
      </c>
      <c r="M61" s="3"/>
    </row>
  </sheetData>
  <pageMargins left="0.75" right="0.75" top="1" bottom="1" header="0.5" footer="0.5"/>
  <pageSetup scale="95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I26" sqref="I26"/>
    </sheetView>
  </sheetViews>
  <sheetFormatPr baseColWidth="10" defaultColWidth="11" defaultRowHeight="15" x14ac:dyDescent="0"/>
  <sheetData>
    <row r="1" spans="1:5"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50</v>
      </c>
      <c r="B2" s="13">
        <f>PRMallall!G1</f>
        <v>0.23989555189094161</v>
      </c>
      <c r="C2" s="13">
        <f>PRMallND!G1</f>
        <v>0.25249515266110156</v>
      </c>
      <c r="D2" s="13">
        <f>PRM70all!G1</f>
        <v>0.28546045180122992</v>
      </c>
      <c r="E2" s="13">
        <f>PRM70ND!G1</f>
        <v>0.25888237774279116</v>
      </c>
    </row>
    <row r="3" spans="1:5">
      <c r="A3" t="s">
        <v>45</v>
      </c>
      <c r="B3">
        <f>PRMallall!B18</f>
        <v>11</v>
      </c>
      <c r="C3">
        <f>PRMallND!B14</f>
        <v>7</v>
      </c>
      <c r="D3">
        <f>PRM70all!B16</f>
        <v>9</v>
      </c>
      <c r="E3">
        <f>PRM70ND!B12</f>
        <v>5</v>
      </c>
    </row>
    <row r="4" spans="1:5">
      <c r="A4" t="s">
        <v>19</v>
      </c>
      <c r="B4" s="12">
        <f>PRMallall!H1</f>
        <v>0.85089257508004212</v>
      </c>
      <c r="C4" s="12">
        <f>PRMallND!H1</f>
        <v>0.96738434594766354</v>
      </c>
      <c r="D4" s="12">
        <f>PRM70all!H1</f>
        <v>0.77731226774173023</v>
      </c>
      <c r="E4" s="12">
        <f>PRM70ND!H1</f>
        <v>0.93426186036973258</v>
      </c>
    </row>
    <row r="5" spans="1:5">
      <c r="A5" t="s">
        <v>51</v>
      </c>
      <c r="B5" s="13">
        <f>PRMallall!H16</f>
        <v>6.1167589674043552E-2</v>
      </c>
      <c r="C5" s="13">
        <f>PRMallND!H16</f>
        <v>4.2688734196237504E-2</v>
      </c>
      <c r="D5" s="13">
        <f>PRM70all!H16</f>
        <v>0.10582389636667537</v>
      </c>
      <c r="E5" s="13">
        <f>PRM70ND!H16</f>
        <v>0.10155148098579231</v>
      </c>
    </row>
    <row r="6" spans="1:5">
      <c r="A6" t="s">
        <v>52</v>
      </c>
      <c r="B6" s="13">
        <f>PRMallall!H26</f>
        <v>2.7889114326465597E-2</v>
      </c>
      <c r="C6" s="13">
        <f>PRMallND!H26</f>
        <v>1.7889667101755352E-2</v>
      </c>
      <c r="D6" s="13">
        <f>PRM70all!H26</f>
        <v>4.6773539334976869E-2</v>
      </c>
      <c r="E6" s="13">
        <f>PRM70ND!H26</f>
        <v>3.66472890959256E-2</v>
      </c>
    </row>
    <row r="7" spans="1:5">
      <c r="A7" t="s">
        <v>53</v>
      </c>
      <c r="B7" s="13">
        <f>SUM(B5:B6)/3</f>
        <v>2.9685568000169717E-2</v>
      </c>
      <c r="C7" s="13">
        <f>SUM(C5:C6)/3</f>
        <v>2.0192800432664287E-2</v>
      </c>
      <c r="D7" s="13">
        <f>SUM(D5:D6)/3</f>
        <v>5.0865811900550749E-2</v>
      </c>
      <c r="E7" s="13">
        <f>SUM(E5:E6)/3</f>
        <v>4.6066256693905967E-2</v>
      </c>
    </row>
    <row r="8" spans="1:5">
      <c r="A8" t="s">
        <v>54</v>
      </c>
      <c r="B8" s="14">
        <f>B7/B2</f>
        <v>0.12374371999054408</v>
      </c>
      <c r="C8" s="14">
        <f>C7/C2</f>
        <v>7.9973022134674485E-2</v>
      </c>
      <c r="D8" s="14">
        <f>D7/D2</f>
        <v>0.17818864777797425</v>
      </c>
      <c r="E8" s="14">
        <f>E7/E2</f>
        <v>0.17794280590112019</v>
      </c>
    </row>
    <row r="9" spans="1:5">
      <c r="A9" t="s">
        <v>55</v>
      </c>
      <c r="B9" s="13">
        <f>PRMallall!B13</f>
        <v>0.2399605743743651</v>
      </c>
      <c r="C9" s="13">
        <f>PRMallND!B9</f>
        <v>0.25236495298333189</v>
      </c>
      <c r="D9" s="13">
        <f>PRM70all!B11</f>
        <v>0.28612750037499685</v>
      </c>
      <c r="E9" s="13">
        <f>PRM70ND!B7</f>
        <v>0.26626903307761252</v>
      </c>
    </row>
    <row r="10" spans="1:5">
      <c r="A10" t="s">
        <v>56</v>
      </c>
      <c r="B10" s="13">
        <f>PRMallall!B14</f>
        <v>7.5971643443795492E-3</v>
      </c>
      <c r="C10" s="13">
        <f>PRMallND!B10</f>
        <v>1.3438278952522515E-2</v>
      </c>
      <c r="D10" s="13">
        <f>PRM70all!B12</f>
        <v>2.1164468538985709E-2</v>
      </c>
      <c r="E10" s="13">
        <f>PRM70ND!B8</f>
        <v>4.0875506584052673E-2</v>
      </c>
    </row>
    <row r="11" spans="1:5">
      <c r="A11" t="s">
        <v>58</v>
      </c>
      <c r="B11" s="13">
        <f>PRMallall!B16</f>
        <v>0.25473636849650766</v>
      </c>
      <c r="C11" s="13">
        <f>PRMallND!B12</f>
        <v>0.27558951972415269</v>
      </c>
      <c r="D11" s="13">
        <f>PRM70all!B14</f>
        <v>0.31090412560644209</v>
      </c>
      <c r="E11" s="13">
        <f>PRM70ND!B10</f>
        <v>0.33779444749713861</v>
      </c>
    </row>
    <row r="12" spans="1:5">
      <c r="A12" t="s">
        <v>57</v>
      </c>
      <c r="B12" s="13">
        <f>PRMallall!B15</f>
        <v>0.22571164557825177</v>
      </c>
      <c r="C12" s="13">
        <f>PRMallND!B11</f>
        <v>0.23574551914534678</v>
      </c>
      <c r="D12" s="13">
        <f>PRM70all!B13</f>
        <v>0.2445476109868201</v>
      </c>
      <c r="E12" s="13">
        <f>PRM70ND!B9</f>
        <v>0.23590030657222907</v>
      </c>
    </row>
    <row r="13" spans="1:5">
      <c r="A13" t="s">
        <v>59</v>
      </c>
      <c r="B13">
        <f>PRMallall!E17</f>
        <v>24</v>
      </c>
      <c r="C13">
        <f>PRMallND!E13</f>
        <v>24</v>
      </c>
      <c r="D13">
        <f>PRM70all!E15</f>
        <v>13</v>
      </c>
      <c r="E13">
        <f>PRM70ND!E11</f>
        <v>13</v>
      </c>
    </row>
    <row r="14" spans="1:5">
      <c r="A14" t="s">
        <v>60</v>
      </c>
    </row>
    <row r="15" spans="1:5">
      <c r="A15" t="s">
        <v>61</v>
      </c>
    </row>
    <row r="21" spans="11:14">
      <c r="K21" s="13"/>
      <c r="L21" s="13"/>
      <c r="M21" s="13"/>
      <c r="N21" s="13"/>
    </row>
    <row r="23" spans="11:14">
      <c r="K23" s="12"/>
      <c r="L23" s="12"/>
      <c r="M23" s="12"/>
      <c r="N23" s="12"/>
    </row>
    <row r="24" spans="11:14">
      <c r="K24" s="13"/>
      <c r="L24" s="13"/>
      <c r="M24" s="13"/>
      <c r="N24" s="13"/>
    </row>
    <row r="25" spans="11:14">
      <c r="K25" s="13"/>
      <c r="L25" s="13"/>
      <c r="M25" s="13"/>
      <c r="N25" s="13"/>
    </row>
    <row r="27" spans="11:14">
      <c r="K27" s="14"/>
      <c r="L27" s="14"/>
      <c r="M27" s="14"/>
      <c r="N27" s="14"/>
    </row>
    <row r="28" spans="11:14">
      <c r="K28" s="13"/>
      <c r="L28" s="13"/>
      <c r="M28" s="13"/>
      <c r="N28" s="13"/>
    </row>
    <row r="30" spans="11:14">
      <c r="K30" s="13"/>
      <c r="L30" s="13"/>
      <c r="M30" s="13"/>
      <c r="N30" s="13"/>
    </row>
    <row r="31" spans="11:14">
      <c r="K31" s="13"/>
      <c r="L31" s="13"/>
      <c r="M31" s="13"/>
      <c r="N31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1" sqref="F1"/>
    </sheetView>
  </sheetViews>
  <sheetFormatPr baseColWidth="10" defaultColWidth="11" defaultRowHeight="15" x14ac:dyDescent="0"/>
  <sheetData>
    <row r="1" spans="1:28" ht="17.25" thickTop="1" thickBot="1">
      <c r="B1" s="6" t="s">
        <v>18</v>
      </c>
      <c r="C1" s="6" t="s">
        <v>19</v>
      </c>
      <c r="D1" s="6" t="s">
        <v>20</v>
      </c>
      <c r="E1" s="6" t="s">
        <v>1</v>
      </c>
      <c r="F1" s="6" t="s">
        <v>12</v>
      </c>
      <c r="G1" s="4">
        <f>LN(G2)</f>
        <v>0.25888237774279116</v>
      </c>
      <c r="H1" s="5">
        <f>G4</f>
        <v>0.93426186036973258</v>
      </c>
      <c r="I1" t="s">
        <v>1</v>
      </c>
      <c r="J1" t="s">
        <v>12</v>
      </c>
      <c r="K1" s="7">
        <f>LN(K2)</f>
        <v>0.24770426251101274</v>
      </c>
      <c r="L1" s="8">
        <f>K4</f>
        <v>0.90226209650017264</v>
      </c>
      <c r="M1" t="s">
        <v>1</v>
      </c>
      <c r="N1" t="s">
        <v>12</v>
      </c>
      <c r="O1" s="7">
        <f>LN(O2)</f>
        <v>0.25021725556486057</v>
      </c>
      <c r="P1" s="8">
        <f>O4</f>
        <v>0.91625706718806921</v>
      </c>
      <c r="Q1" t="s">
        <v>1</v>
      </c>
      <c r="R1" t="s">
        <v>12</v>
      </c>
      <c r="S1" s="7">
        <f>LN(S2)</f>
        <v>0.25972889324282161</v>
      </c>
      <c r="T1" s="8">
        <f>S4</f>
        <v>0.93689373156757083</v>
      </c>
      <c r="U1" t="s">
        <v>1</v>
      </c>
      <c r="V1" t="s">
        <v>12</v>
      </c>
      <c r="W1" s="7">
        <f>LN(W2)</f>
        <v>0.23590030657222907</v>
      </c>
      <c r="X1" s="8">
        <f>W4</f>
        <v>0.98218581289515361</v>
      </c>
      <c r="Y1" t="s">
        <v>1</v>
      </c>
      <c r="Z1" t="s">
        <v>12</v>
      </c>
      <c r="AA1" s="7">
        <f>LN(AA2)</f>
        <v>0.33779444749713861</v>
      </c>
      <c r="AB1" s="8">
        <f>AA4</f>
        <v>0.997968492552602</v>
      </c>
    </row>
    <row r="2" spans="1:28" ht="16.5" thickTop="1">
      <c r="B2">
        <v>0.24770426251101274</v>
      </c>
      <c r="C2" s="9">
        <v>0.90226209650017264</v>
      </c>
      <c r="D2">
        <v>18.462890325896264</v>
      </c>
      <c r="E2">
        <v>1973</v>
      </c>
      <c r="F2">
        <v>132.53594007331941</v>
      </c>
      <c r="G2">
        <f t="array" ref="G2:H6">LOGEST(F2:F6,E2:E6,TRUE, TRUE)</f>
        <v>1.2954814184176009</v>
      </c>
      <c r="H2">
        <v>2.2442983087951138E-220</v>
      </c>
      <c r="I2">
        <v>1974</v>
      </c>
      <c r="J2">
        <v>169.64600329384882</v>
      </c>
      <c r="K2">
        <f t="array" ref="K2:L6">LOGEST(J2:J5,I2:I5,TRUE, TRUE)</f>
        <v>1.2810810124845797</v>
      </c>
      <c r="L2">
        <v>9.4852001895548514E-211</v>
      </c>
      <c r="M2">
        <v>1973</v>
      </c>
      <c r="N2">
        <v>132.53594007331941</v>
      </c>
      <c r="O2">
        <f t="array" ref="O2:P6">LOGEST(N2:N5,M2:M5,TRUE, TRUE)</f>
        <v>1.2843044086601212</v>
      </c>
      <c r="P2">
        <v>6.5536093445822139E-213</v>
      </c>
      <c r="Q2">
        <v>1973</v>
      </c>
      <c r="R2">
        <v>132.53594007331941</v>
      </c>
      <c r="S2">
        <f t="array" ref="S2:T6">LOGEST(R2:R5,Q2:Q5,TRUE, TRUE)</f>
        <v>1.2965785278128323</v>
      </c>
      <c r="T2">
        <v>4.0650561547364987E-221</v>
      </c>
      <c r="U2">
        <v>1973</v>
      </c>
      <c r="V2">
        <v>132.53594007331941</v>
      </c>
      <c r="W2">
        <f t="array" ref="W2:X6">LOGEST(V2:V5,U2:U5,TRUE, TRUE)</f>
        <v>1.2660480872016484</v>
      </c>
      <c r="X2">
        <v>1.0702285220714341E-200</v>
      </c>
      <c r="Y2">
        <v>1973</v>
      </c>
      <c r="Z2">
        <v>132.53594007331941</v>
      </c>
      <c r="AA2">
        <f t="array" ref="AA2:AB6">LOGEST(Z2:Z5,Y2:Y5,TRUE, TRUE)</f>
        <v>1.4018523195349548</v>
      </c>
      <c r="AB2">
        <v>4.49507724658963E-288</v>
      </c>
    </row>
    <row r="3" spans="1:28">
      <c r="B3">
        <v>0.25021725556486057</v>
      </c>
      <c r="C3" s="9">
        <v>0.91625706718806921</v>
      </c>
      <c r="D3">
        <v>21.88261233328889</v>
      </c>
      <c r="E3">
        <v>1974</v>
      </c>
      <c r="F3">
        <v>169.64600329384882</v>
      </c>
      <c r="G3">
        <v>3.9647540940921606E-2</v>
      </c>
      <c r="H3">
        <v>78.446863360437362</v>
      </c>
      <c r="I3">
        <v>1978</v>
      </c>
      <c r="J3">
        <v>628.31853071795865</v>
      </c>
      <c r="K3">
        <v>5.7647919068587697E-2</v>
      </c>
      <c r="L3">
        <v>114.14317090653871</v>
      </c>
      <c r="M3">
        <v>1978</v>
      </c>
      <c r="N3">
        <v>628.31853071795865</v>
      </c>
      <c r="O3">
        <v>5.3489393435058347E-2</v>
      </c>
      <c r="P3">
        <v>105.89593989550553</v>
      </c>
      <c r="Q3">
        <v>1974</v>
      </c>
      <c r="R3">
        <v>169.64600329384882</v>
      </c>
      <c r="S3">
        <v>4.7664643669702134E-2</v>
      </c>
      <c r="T3">
        <v>94.316771220848665</v>
      </c>
      <c r="U3">
        <v>1974</v>
      </c>
      <c r="V3">
        <v>169.64600329384882</v>
      </c>
      <c r="W3">
        <v>2.2464651405495435E-2</v>
      </c>
      <c r="X3">
        <v>44.429613044831797</v>
      </c>
      <c r="Y3">
        <v>1974</v>
      </c>
      <c r="Z3">
        <v>169.64600329384882</v>
      </c>
      <c r="AA3">
        <v>1.077676228012597E-2</v>
      </c>
      <c r="AB3">
        <v>21.302999421799637</v>
      </c>
    </row>
    <row r="4" spans="1:28" ht="16.5" thickBot="1">
      <c r="B4">
        <v>0.25972889324282161</v>
      </c>
      <c r="C4" s="9">
        <v>0.93689373156757083</v>
      </c>
      <c r="D4">
        <v>29.692572698090878</v>
      </c>
      <c r="E4">
        <v>1978</v>
      </c>
      <c r="F4">
        <v>628.31853071795865</v>
      </c>
      <c r="G4">
        <v>0.93426186036973258</v>
      </c>
      <c r="H4">
        <v>0.43286690600843686</v>
      </c>
      <c r="I4">
        <v>1982</v>
      </c>
      <c r="J4">
        <v>2727.0769562411397</v>
      </c>
      <c r="K4">
        <v>0.90226209650017264</v>
      </c>
      <c r="L4">
        <v>0.51561866319507388</v>
      </c>
      <c r="M4">
        <v>1982</v>
      </c>
      <c r="N4">
        <v>2727.0769562411397</v>
      </c>
      <c r="O4">
        <v>0.91625706718806921</v>
      </c>
      <c r="P4">
        <v>0.51513923916954774</v>
      </c>
      <c r="Q4">
        <v>1982</v>
      </c>
      <c r="R4">
        <v>2727.0769562411397</v>
      </c>
      <c r="S4">
        <v>0.93689373156757083</v>
      </c>
      <c r="T4">
        <v>0.51941341234026828</v>
      </c>
      <c r="U4">
        <v>1978</v>
      </c>
      <c r="V4">
        <v>628.31853071795865</v>
      </c>
      <c r="W4">
        <v>0.98218581289515361</v>
      </c>
      <c r="X4">
        <v>0.22991997292580377</v>
      </c>
      <c r="Y4">
        <v>1978</v>
      </c>
      <c r="Z4">
        <v>628.31853071795865</v>
      </c>
      <c r="AA4">
        <v>0.997968492552602</v>
      </c>
      <c r="AB4">
        <v>7.6772613711199478E-2</v>
      </c>
    </row>
    <row r="5" spans="1:28" ht="17.25" thickTop="1" thickBot="1">
      <c r="B5">
        <v>0.23590030657222907</v>
      </c>
      <c r="C5" s="9">
        <v>0.98218581289515361</v>
      </c>
      <c r="D5">
        <v>110.27006813327426</v>
      </c>
      <c r="E5">
        <v>1982</v>
      </c>
      <c r="F5">
        <v>2727.0769562411397</v>
      </c>
      <c r="G5">
        <v>42.635608443940903</v>
      </c>
      <c r="H5">
        <v>3</v>
      </c>
      <c r="I5">
        <v>1986</v>
      </c>
      <c r="J5">
        <v>2827.4333882308138</v>
      </c>
      <c r="K5" s="5">
        <v>18.462890325896264</v>
      </c>
      <c r="L5">
        <v>2</v>
      </c>
      <c r="M5">
        <v>1986</v>
      </c>
      <c r="N5">
        <v>2827.4333882308138</v>
      </c>
      <c r="O5" s="5">
        <v>21.88261233328889</v>
      </c>
      <c r="P5">
        <v>2</v>
      </c>
      <c r="Q5">
        <v>1986</v>
      </c>
      <c r="R5">
        <v>2827.4333882308138</v>
      </c>
      <c r="S5" s="5">
        <v>29.692572698090878</v>
      </c>
      <c r="T5">
        <v>2</v>
      </c>
      <c r="U5">
        <v>1986</v>
      </c>
      <c r="V5">
        <v>2827.4333882308138</v>
      </c>
      <c r="W5" s="5">
        <v>110.27006813327426</v>
      </c>
      <c r="X5">
        <v>2</v>
      </c>
      <c r="Y5">
        <v>1982</v>
      </c>
      <c r="Z5">
        <v>2727.0769562411397</v>
      </c>
      <c r="AA5" s="5">
        <v>982.4906069932091</v>
      </c>
      <c r="AB5">
        <v>2</v>
      </c>
    </row>
    <row r="6" spans="1:28" ht="16.5" thickTop="1">
      <c r="B6">
        <v>0.33779444749713861</v>
      </c>
      <c r="C6" s="9">
        <v>0.997968492552602</v>
      </c>
      <c r="D6">
        <v>982.4906069932091</v>
      </c>
      <c r="E6">
        <v>1986</v>
      </c>
      <c r="F6">
        <v>2827.4333882308138</v>
      </c>
      <c r="G6">
        <v>7.9887941922867398</v>
      </c>
      <c r="H6">
        <v>0.56212127495195074</v>
      </c>
      <c r="K6">
        <v>4.9085921332899778</v>
      </c>
      <c r="L6">
        <v>0.53172521167014997</v>
      </c>
      <c r="O6">
        <v>5.8069546046185927</v>
      </c>
      <c r="P6">
        <v>0.53073687146436099</v>
      </c>
      <c r="S6">
        <v>8.0107678857354987</v>
      </c>
      <c r="T6">
        <v>0.53958058583792312</v>
      </c>
      <c r="W6">
        <v>5.8292279986313043</v>
      </c>
      <c r="X6">
        <v>0.10572638790040469</v>
      </c>
      <c r="AA6">
        <v>5.7908332545647774</v>
      </c>
      <c r="AB6">
        <v>1.1788068432098106E-2</v>
      </c>
    </row>
    <row r="7" spans="1:28">
      <c r="A7" t="s">
        <v>40</v>
      </c>
      <c r="B7" s="6">
        <f>AVERAGE(B2:B6)</f>
        <v>0.26626903307761252</v>
      </c>
      <c r="C7" s="6">
        <f>AVERAGE(C2:C6)</f>
        <v>0.94711344014071375</v>
      </c>
      <c r="D7" s="6">
        <f>AVERAGE(D2:D6)</f>
        <v>232.55975009675188</v>
      </c>
      <c r="E7" s="6">
        <f>AVERAGE(E2:E6)</f>
        <v>1978.6</v>
      </c>
      <c r="F7" s="6">
        <f>AVERAGE(F2:F6)</f>
        <v>1297.0021637114162</v>
      </c>
      <c r="G7" t="s">
        <v>21</v>
      </c>
      <c r="H7">
        <f>TINV(0.0455,H5)</f>
        <v>3.3068299207201113</v>
      </c>
      <c r="K7" t="s">
        <v>21</v>
      </c>
      <c r="L7">
        <f>TINV(0.0455,L5)</f>
        <v>4.5265507600819905</v>
      </c>
      <c r="O7" t="s">
        <v>21</v>
      </c>
      <c r="P7">
        <f>TINV(0.0455,P5)</f>
        <v>4.5265507600819905</v>
      </c>
      <c r="S7" t="s">
        <v>21</v>
      </c>
      <c r="T7">
        <f>TINV(0.0455,T5)</f>
        <v>4.5265507600819905</v>
      </c>
      <c r="W7" t="s">
        <v>21</v>
      </c>
      <c r="X7">
        <f>TINV(0.0455,X5)</f>
        <v>4.5265507600819905</v>
      </c>
    </row>
    <row r="8" spans="1:28">
      <c r="A8" t="s">
        <v>41</v>
      </c>
      <c r="B8" s="6">
        <f>STDEV(B2:B6)</f>
        <v>4.0875506584052673E-2</v>
      </c>
      <c r="C8" s="6">
        <f>STDEV(C2:C6)</f>
        <v>4.1486470408787633E-2</v>
      </c>
      <c r="D8" s="6">
        <f>STDEV(D2:D6)</f>
        <v>420.93006243491016</v>
      </c>
      <c r="E8" s="6">
        <f>STDEV(E2:E6)</f>
        <v>5.4589376255824718</v>
      </c>
      <c r="F8" s="6">
        <f>STDEV(F2:F6)</f>
        <v>1365.7767885595008</v>
      </c>
      <c r="G8" t="s">
        <v>22</v>
      </c>
      <c r="H8">
        <f>H7*G3</f>
        <v>0.13110767466641515</v>
      </c>
      <c r="K8" t="s">
        <v>22</v>
      </c>
      <c r="L8">
        <f>L7*K3</f>
        <v>0.26094623187706073</v>
      </c>
      <c r="O8" t="s">
        <v>22</v>
      </c>
      <c r="P8">
        <f>P7*O3</f>
        <v>0.242122454509788</v>
      </c>
      <c r="S8" t="s">
        <v>22</v>
      </c>
      <c r="T8">
        <f>T7*S3</f>
        <v>0.21575642903212744</v>
      </c>
      <c r="W8" t="s">
        <v>22</v>
      </c>
      <c r="X8">
        <f>X7*W3</f>
        <v>0.10168738489452231</v>
      </c>
    </row>
    <row r="9" spans="1:28">
      <c r="A9" t="s">
        <v>42</v>
      </c>
      <c r="B9" s="6">
        <f>MIN(B2:B6)</f>
        <v>0.23590030657222907</v>
      </c>
      <c r="C9" s="6">
        <f>MIN(C2:C6)</f>
        <v>0.90226209650017264</v>
      </c>
      <c r="D9" s="6">
        <f>MIN(D2:D6)</f>
        <v>18.462890325896264</v>
      </c>
      <c r="E9" s="6">
        <f>MIN(E2:E6)</f>
        <v>1973</v>
      </c>
      <c r="F9" s="6">
        <f>MIN(F2:F6)</f>
        <v>132.53594007331941</v>
      </c>
      <c r="G9" t="s">
        <v>23</v>
      </c>
      <c r="H9">
        <f>G2+H8</f>
        <v>1.4265890930840159</v>
      </c>
      <c r="K9" t="s">
        <v>23</v>
      </c>
      <c r="L9">
        <f>K2+L8</f>
        <v>1.5420272443616405</v>
      </c>
      <c r="O9" t="s">
        <v>23</v>
      </c>
      <c r="P9">
        <f>O2+P8</f>
        <v>1.5264268631699092</v>
      </c>
      <c r="S9" t="s">
        <v>23</v>
      </c>
      <c r="T9">
        <f>S2+T8</f>
        <v>1.5123349568449598</v>
      </c>
      <c r="W9" t="s">
        <v>23</v>
      </c>
      <c r="X9">
        <f>W2+X8</f>
        <v>1.3677354720961707</v>
      </c>
    </row>
    <row r="10" spans="1:28">
      <c r="A10" t="s">
        <v>43</v>
      </c>
      <c r="B10" s="6">
        <f>MAX(B2:B6)</f>
        <v>0.33779444749713861</v>
      </c>
      <c r="C10" s="6">
        <f>MAX(C2:C6)</f>
        <v>0.997968492552602</v>
      </c>
      <c r="D10" s="6">
        <f>MAX(D2:D6)</f>
        <v>982.4906069932091</v>
      </c>
      <c r="E10" s="6">
        <f>MAX(E2:E6)</f>
        <v>1986</v>
      </c>
      <c r="F10" s="6">
        <f>MAX(F2:F6)</f>
        <v>2827.4333882308138</v>
      </c>
      <c r="G10" t="s">
        <v>24</v>
      </c>
      <c r="H10">
        <f>G2-H8</f>
        <v>1.1643737437511859</v>
      </c>
      <c r="K10" t="s">
        <v>24</v>
      </c>
      <c r="L10">
        <f>K2-L8</f>
        <v>1.0201347806075189</v>
      </c>
      <c r="O10" t="s">
        <v>24</v>
      </c>
      <c r="P10">
        <f>O2-P8</f>
        <v>1.0421819541503332</v>
      </c>
      <c r="S10" t="s">
        <v>24</v>
      </c>
      <c r="T10">
        <f>S2-T8</f>
        <v>1.0808220987807049</v>
      </c>
      <c r="W10" t="s">
        <v>24</v>
      </c>
      <c r="X10">
        <f>W2-X8</f>
        <v>1.1643607023071261</v>
      </c>
    </row>
    <row r="11" spans="1:28">
      <c r="A11" t="s">
        <v>44</v>
      </c>
      <c r="B11" s="6">
        <f>ABS(B10-B9)</f>
        <v>0.10189414092490953</v>
      </c>
      <c r="C11" s="6">
        <f>ABS(C10-C9)</f>
        <v>9.5706396052429366E-2</v>
      </c>
      <c r="D11" s="6">
        <f>ABS(D10-D9)</f>
        <v>964.0277166673128</v>
      </c>
      <c r="E11" s="6">
        <f>ABS(E10-E9)</f>
        <v>13</v>
      </c>
      <c r="F11" s="6">
        <f>ABS(F10-F9)</f>
        <v>2694.8974481574942</v>
      </c>
      <c r="G11" t="s">
        <v>25</v>
      </c>
      <c r="H11" s="10">
        <f>LN(G2)</f>
        <v>0.25888237774279116</v>
      </c>
      <c r="K11" t="s">
        <v>25</v>
      </c>
      <c r="L11" s="10">
        <f>LN(K2)</f>
        <v>0.24770426251101274</v>
      </c>
      <c r="O11" t="s">
        <v>25</v>
      </c>
      <c r="P11" s="10">
        <f>LN(O2)</f>
        <v>0.25021725556486057</v>
      </c>
      <c r="S11" t="s">
        <v>25</v>
      </c>
      <c r="T11" s="10">
        <f>LN(S2)</f>
        <v>0.25972889324282161</v>
      </c>
      <c r="W11" t="s">
        <v>25</v>
      </c>
      <c r="X11" s="10">
        <f>LN(W2)</f>
        <v>0.23590030657222907</v>
      </c>
    </row>
    <row r="12" spans="1:28">
      <c r="A12" t="s">
        <v>45</v>
      </c>
      <c r="B12" s="6">
        <f>COUNT(B2:B6)</f>
        <v>5</v>
      </c>
      <c r="G12" t="s">
        <v>26</v>
      </c>
      <c r="H12" s="10">
        <f>LN(H9)</f>
        <v>0.35528634544074494</v>
      </c>
      <c r="K12" t="s">
        <v>26</v>
      </c>
      <c r="L12" s="10">
        <f>LN(L9)</f>
        <v>0.43309794318326744</v>
      </c>
      <c r="O12" t="s">
        <v>26</v>
      </c>
      <c r="P12" s="10">
        <f>LN(P9)</f>
        <v>0.42292962059391398</v>
      </c>
      <c r="S12" t="s">
        <v>26</v>
      </c>
      <c r="T12" s="10">
        <f>LN(T9)</f>
        <v>0.41365478552755119</v>
      </c>
      <c r="W12" t="s">
        <v>26</v>
      </c>
      <c r="X12" s="10">
        <f>LN(X9)</f>
        <v>0.31315643215153638</v>
      </c>
    </row>
    <row r="13" spans="1:28">
      <c r="G13" t="s">
        <v>27</v>
      </c>
      <c r="H13" s="10">
        <f>LN(H10)</f>
        <v>0.15218338346916033</v>
      </c>
      <c r="K13" t="s">
        <v>27</v>
      </c>
      <c r="L13" s="10">
        <f>LN(L10)</f>
        <v>1.9934756417251696E-2</v>
      </c>
      <c r="O13" t="s">
        <v>27</v>
      </c>
      <c r="P13" s="10">
        <f>LN(P10)</f>
        <v>4.1316548192745099E-2</v>
      </c>
      <c r="S13" t="s">
        <v>27</v>
      </c>
      <c r="T13" s="10">
        <f>LN(T10)</f>
        <v>7.7721954143112351E-2</v>
      </c>
      <c r="W13" t="s">
        <v>27</v>
      </c>
      <c r="X13" s="10">
        <f>LN(X10)</f>
        <v>0.15217218301297952</v>
      </c>
    </row>
    <row r="14" spans="1:28">
      <c r="G14" t="s">
        <v>28</v>
      </c>
      <c r="H14" s="10">
        <f>H12-H11</f>
        <v>9.6403967697953785E-2</v>
      </c>
      <c r="K14" t="s">
        <v>28</v>
      </c>
      <c r="L14" s="10">
        <f>L12-L11</f>
        <v>0.1853936806722547</v>
      </c>
      <c r="O14" t="s">
        <v>28</v>
      </c>
      <c r="P14" s="10">
        <f>P12-P11</f>
        <v>0.17271236502905341</v>
      </c>
      <c r="S14" t="s">
        <v>28</v>
      </c>
      <c r="T14" s="10">
        <f>T12-T11</f>
        <v>0.15392589228472958</v>
      </c>
      <c r="W14" t="s">
        <v>28</v>
      </c>
      <c r="X14" s="10">
        <f>X12-X11</f>
        <v>7.7256125579307305E-2</v>
      </c>
    </row>
    <row r="15" spans="1:28">
      <c r="G15" t="s">
        <v>29</v>
      </c>
      <c r="H15" s="10">
        <f>H11-H13</f>
        <v>0.10669899427363083</v>
      </c>
      <c r="K15" t="s">
        <v>29</v>
      </c>
      <c r="L15" s="10">
        <f>L11-L13</f>
        <v>0.22776950609376104</v>
      </c>
      <c r="O15" t="s">
        <v>29</v>
      </c>
      <c r="P15" s="10">
        <f>P11-P13</f>
        <v>0.20890070737211547</v>
      </c>
      <c r="S15" t="s">
        <v>29</v>
      </c>
      <c r="T15" s="10">
        <f>T11-T13</f>
        <v>0.18200693909970928</v>
      </c>
      <c r="W15" t="s">
        <v>29</v>
      </c>
      <c r="X15" s="10">
        <f>X11-X13</f>
        <v>8.3728123559249551E-2</v>
      </c>
    </row>
    <row r="16" spans="1:28">
      <c r="G16" t="s">
        <v>30</v>
      </c>
      <c r="H16" s="11">
        <f>AVERAGE(H14:H15)</f>
        <v>0.10155148098579231</v>
      </c>
      <c r="K16" t="s">
        <v>30</v>
      </c>
      <c r="L16" s="11">
        <f>AVERAGE(L14:L15)</f>
        <v>0.20658159338300786</v>
      </c>
      <c r="O16" t="s">
        <v>30</v>
      </c>
      <c r="P16" s="11">
        <f>AVERAGE(P14:P15)</f>
        <v>0.19080653620058444</v>
      </c>
      <c r="S16" t="s">
        <v>30</v>
      </c>
      <c r="T16" s="11">
        <f>AVERAGE(T14:T15)</f>
        <v>0.16796641569221943</v>
      </c>
      <c r="W16" t="s">
        <v>30</v>
      </c>
      <c r="X16" s="11">
        <f>AVERAGE(X14:X15)</f>
        <v>8.0492124569278428E-2</v>
      </c>
    </row>
    <row r="17" spans="7:24">
      <c r="G17" t="s">
        <v>31</v>
      </c>
      <c r="H17">
        <f>TINV(0.3173,H5)</f>
        <v>1.1969125599716923</v>
      </c>
      <c r="K17" t="s">
        <v>31</v>
      </c>
      <c r="L17">
        <f>TINV(0.3173,L5)</f>
        <v>1.3213154624456929</v>
      </c>
      <c r="O17" t="s">
        <v>31</v>
      </c>
      <c r="P17">
        <f>TINV(0.3173,P5)</f>
        <v>1.3213154624456929</v>
      </c>
      <c r="S17" t="s">
        <v>31</v>
      </c>
      <c r="T17">
        <f>TINV(0.3173,T5)</f>
        <v>1.3213154624456929</v>
      </c>
      <c r="W17" t="s">
        <v>31</v>
      </c>
      <c r="X17">
        <f>TINV(0.3173,X5)</f>
        <v>1.3213154624456929</v>
      </c>
    </row>
    <row r="18" spans="7:24">
      <c r="G18" t="s">
        <v>32</v>
      </c>
      <c r="H18">
        <f>H17*G3</f>
        <v>4.7454639724180958E-2</v>
      </c>
      <c r="K18" t="s">
        <v>32</v>
      </c>
      <c r="L18">
        <f>L17*K3</f>
        <v>7.6171086843142832E-2</v>
      </c>
      <c r="O18" t="s">
        <v>32</v>
      </c>
      <c r="P18">
        <f>P17*O3</f>
        <v>7.0676362622583727E-2</v>
      </c>
      <c r="S18" t="s">
        <v>32</v>
      </c>
      <c r="T18">
        <f>T17*S3</f>
        <v>6.2980030692741648E-2</v>
      </c>
      <c r="W18" t="s">
        <v>32</v>
      </c>
      <c r="X18">
        <f>X17*W3</f>
        <v>2.9682891260533483E-2</v>
      </c>
    </row>
    <row r="19" spans="7:24">
      <c r="G19" t="s">
        <v>33</v>
      </c>
      <c r="H19">
        <f>G2+H18</f>
        <v>1.342936058141782</v>
      </c>
      <c r="K19" t="s">
        <v>33</v>
      </c>
      <c r="L19">
        <f>K2+L18</f>
        <v>1.3572520993277226</v>
      </c>
      <c r="O19" t="s">
        <v>33</v>
      </c>
      <c r="P19">
        <f>O2+P18</f>
        <v>1.3549807712827049</v>
      </c>
      <c r="S19" t="s">
        <v>33</v>
      </c>
      <c r="T19">
        <f>S2+T18</f>
        <v>1.3595585585055741</v>
      </c>
      <c r="W19" t="s">
        <v>33</v>
      </c>
      <c r="X19">
        <f>W2+X18</f>
        <v>1.295730978462182</v>
      </c>
    </row>
    <row r="20" spans="7:24">
      <c r="G20" t="s">
        <v>34</v>
      </c>
      <c r="H20">
        <f>G2-H18</f>
        <v>1.2480267786934198</v>
      </c>
      <c r="K20" t="s">
        <v>34</v>
      </c>
      <c r="L20">
        <f>K2-L18</f>
        <v>1.2049099256414368</v>
      </c>
      <c r="O20" t="s">
        <v>34</v>
      </c>
      <c r="P20">
        <f>O2-P18</f>
        <v>1.2136280460375375</v>
      </c>
      <c r="S20" t="s">
        <v>34</v>
      </c>
      <c r="T20">
        <f>S2-T18</f>
        <v>1.2335984971200906</v>
      </c>
      <c r="W20" t="s">
        <v>34</v>
      </c>
      <c r="X20">
        <f>W2-X18</f>
        <v>1.2363651959411148</v>
      </c>
    </row>
    <row r="21" spans="7:24">
      <c r="G21" t="s">
        <v>25</v>
      </c>
      <c r="H21" s="10">
        <f>LN(G2)</f>
        <v>0.25888237774279116</v>
      </c>
      <c r="K21" t="s">
        <v>25</v>
      </c>
      <c r="L21" s="10">
        <f>LN(K2)</f>
        <v>0.24770426251101274</v>
      </c>
      <c r="O21" t="s">
        <v>25</v>
      </c>
      <c r="P21" s="10">
        <f>LN(O2)</f>
        <v>0.25021725556486057</v>
      </c>
      <c r="S21" t="s">
        <v>25</v>
      </c>
      <c r="T21" s="10">
        <f>LN(S2)</f>
        <v>0.25972889324282161</v>
      </c>
      <c r="W21" t="s">
        <v>25</v>
      </c>
      <c r="X21" s="10">
        <f>LN(W2)</f>
        <v>0.23590030657222907</v>
      </c>
    </row>
    <row r="22" spans="7:24">
      <c r="G22" t="s">
        <v>35</v>
      </c>
      <c r="H22" s="10">
        <f>LN(H19)</f>
        <v>0.29485830519527695</v>
      </c>
      <c r="K22" t="s">
        <v>35</v>
      </c>
      <c r="L22" s="10">
        <f>LN(L19)</f>
        <v>0.30546214055317406</v>
      </c>
      <c r="O22" t="s">
        <v>35</v>
      </c>
      <c r="P22" s="10">
        <f>LN(P19)</f>
        <v>0.30378726329569883</v>
      </c>
      <c r="S22" t="s">
        <v>35</v>
      </c>
      <c r="T22" s="10">
        <f>LN(T19)</f>
        <v>0.30716005772330385</v>
      </c>
      <c r="W22" t="s">
        <v>35</v>
      </c>
      <c r="X22" s="10">
        <f>LN(X19)</f>
        <v>0.25907499803563416</v>
      </c>
    </row>
    <row r="23" spans="7:24">
      <c r="G23" t="s">
        <v>36</v>
      </c>
      <c r="H23" s="10">
        <f>LN(H20)</f>
        <v>0.22156372700342575</v>
      </c>
      <c r="K23" t="s">
        <v>36</v>
      </c>
      <c r="L23" s="10">
        <f>LN(L20)</f>
        <v>0.1864048136436284</v>
      </c>
      <c r="O23" t="s">
        <v>36</v>
      </c>
      <c r="P23" s="10">
        <f>LN(P20)</f>
        <v>0.19361425857218667</v>
      </c>
      <c r="S23" t="s">
        <v>36</v>
      </c>
      <c r="T23" s="10">
        <f>LN(T20)</f>
        <v>0.2099355055383216</v>
      </c>
      <c r="W23" t="s">
        <v>36</v>
      </c>
      <c r="X23" s="10">
        <f>LN(X20)</f>
        <v>0.2121757813658007</v>
      </c>
    </row>
    <row r="24" spans="7:24">
      <c r="G24" t="s">
        <v>37</v>
      </c>
      <c r="H24" s="10">
        <f>H22-H21</f>
        <v>3.597592745248579E-2</v>
      </c>
      <c r="K24" t="s">
        <v>37</v>
      </c>
      <c r="L24" s="10">
        <f>L22-L21</f>
        <v>5.7757878042161315E-2</v>
      </c>
      <c r="O24" t="s">
        <v>37</v>
      </c>
      <c r="P24" s="10">
        <f>P22-P21</f>
        <v>5.3570007730838254E-2</v>
      </c>
      <c r="S24" t="s">
        <v>37</v>
      </c>
      <c r="T24" s="10">
        <f>T22-T21</f>
        <v>4.7431164480482235E-2</v>
      </c>
      <c r="W24" t="s">
        <v>37</v>
      </c>
      <c r="X24" s="10">
        <f>X22-X21</f>
        <v>2.3174691463405089E-2</v>
      </c>
    </row>
    <row r="25" spans="7:24">
      <c r="G25" t="s">
        <v>38</v>
      </c>
      <c r="H25" s="10">
        <f>H21-H23</f>
        <v>3.7318650739365411E-2</v>
      </c>
      <c r="K25" t="s">
        <v>38</v>
      </c>
      <c r="L25" s="10">
        <f>L21-L23</f>
        <v>6.1299448867384337E-2</v>
      </c>
      <c r="O25" t="s">
        <v>38</v>
      </c>
      <c r="P25" s="10">
        <f>P21-P23</f>
        <v>5.6602996992673904E-2</v>
      </c>
      <c r="S25" t="s">
        <v>38</v>
      </c>
      <c r="T25" s="10">
        <f>T21-T23</f>
        <v>4.9793387704500008E-2</v>
      </c>
      <c r="W25" t="s">
        <v>38</v>
      </c>
      <c r="X25" s="10">
        <f>X21-X23</f>
        <v>2.3724525206428371E-2</v>
      </c>
    </row>
    <row r="26" spans="7:24">
      <c r="G26" t="s">
        <v>39</v>
      </c>
      <c r="H26" s="11">
        <f>AVERAGE(H24:H25)</f>
        <v>3.66472890959256E-2</v>
      </c>
      <c r="K26" t="s">
        <v>39</v>
      </c>
      <c r="L26" s="11">
        <f>AVERAGE(L24:L25)</f>
        <v>5.9528663454772826E-2</v>
      </c>
      <c r="O26" t="s">
        <v>39</v>
      </c>
      <c r="P26" s="11">
        <f>AVERAGE(P24:P25)</f>
        <v>5.5086502361756079E-2</v>
      </c>
      <c r="S26" t="s">
        <v>39</v>
      </c>
      <c r="T26" s="11">
        <f>AVERAGE(T24:T25)</f>
        <v>4.8612276092491122E-2</v>
      </c>
      <c r="W26" t="s">
        <v>39</v>
      </c>
      <c r="X26" s="11">
        <f>AVERAGE(X24:X25)</f>
        <v>2.344960833491673E-2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workbookViewId="0">
      <selection activeCell="E2" sqref="E2:F8"/>
    </sheetView>
  </sheetViews>
  <sheetFormatPr baseColWidth="10" defaultColWidth="11" defaultRowHeight="15" x14ac:dyDescent="0"/>
  <sheetData>
    <row r="1" spans="1:36" ht="17.25" thickTop="1" thickBot="1">
      <c r="B1" s="6" t="s">
        <v>18</v>
      </c>
      <c r="C1" s="6" t="s">
        <v>19</v>
      </c>
      <c r="D1" s="6" t="s">
        <v>20</v>
      </c>
      <c r="E1" s="6" t="s">
        <v>1</v>
      </c>
      <c r="F1" s="6" t="s">
        <v>12</v>
      </c>
      <c r="G1" s="4">
        <f>LN(G2)</f>
        <v>0.25249515266110156</v>
      </c>
      <c r="H1" s="5">
        <f>G4</f>
        <v>0.96738434594766354</v>
      </c>
      <c r="I1" t="s">
        <v>1</v>
      </c>
      <c r="J1" t="s">
        <v>12</v>
      </c>
      <c r="K1" s="7">
        <f>LN(K2)</f>
        <v>0.23574551914534678</v>
      </c>
      <c r="L1" s="8">
        <f>K4</f>
        <v>0.93759877743329989</v>
      </c>
      <c r="M1" t="s">
        <v>1</v>
      </c>
      <c r="N1" t="s">
        <v>12</v>
      </c>
      <c r="O1" s="7">
        <f>LN(O2)</f>
        <v>0.26146219759981826</v>
      </c>
      <c r="P1" s="8">
        <f>O4</f>
        <v>0.97692272437274075</v>
      </c>
      <c r="Q1" t="s">
        <v>1</v>
      </c>
      <c r="R1" t="s">
        <v>12</v>
      </c>
      <c r="S1" s="7">
        <f>LN(S2)</f>
        <v>0.25130551857939998</v>
      </c>
      <c r="T1" s="8">
        <f>S4</f>
        <v>0.96878051851642932</v>
      </c>
      <c r="U1" t="s">
        <v>1</v>
      </c>
      <c r="V1" t="s">
        <v>12</v>
      </c>
      <c r="W1" s="7">
        <f>LN(W2)</f>
        <v>0.25193604856393004</v>
      </c>
      <c r="X1" s="8">
        <f>W4</f>
        <v>0.96926873138036851</v>
      </c>
      <c r="Y1" t="s">
        <v>1</v>
      </c>
      <c r="Z1" t="s">
        <v>12</v>
      </c>
      <c r="AA1" s="7">
        <f>LN(AA2)</f>
        <v>0.25169424849501948</v>
      </c>
      <c r="AB1" s="8">
        <f>AA4</f>
        <v>0.96653398180740124</v>
      </c>
      <c r="AC1" t="s">
        <v>1</v>
      </c>
      <c r="AD1" t="s">
        <v>12</v>
      </c>
      <c r="AE1" s="7">
        <f>LN(AE2)</f>
        <v>0.238821618775656</v>
      </c>
      <c r="AF1" s="8">
        <f>AE4</f>
        <v>0.97743761801406681</v>
      </c>
      <c r="AG1" t="s">
        <v>1</v>
      </c>
      <c r="AH1" t="s">
        <v>12</v>
      </c>
      <c r="AI1" s="7">
        <f>LN(AI2)</f>
        <v>0.27558951972415269</v>
      </c>
      <c r="AJ1" s="8">
        <f>AI4</f>
        <v>0.97441938951726659</v>
      </c>
    </row>
    <row r="2" spans="1:36" ht="16.5" thickTop="1">
      <c r="B2">
        <v>0.23574551914534678</v>
      </c>
      <c r="C2" s="9">
        <v>0.93759877743329989</v>
      </c>
      <c r="D2">
        <v>60.101308203127608</v>
      </c>
      <c r="E2">
        <v>1962</v>
      </c>
      <c r="F2">
        <v>8.1812308687234196</v>
      </c>
      <c r="G2">
        <f t="array" ref="G2:H6">LOGEST(F2:F8,E2:E8,TRUE, TRUE)</f>
        <v>1.2872332564838367</v>
      </c>
      <c r="H2">
        <v>7.2500615814353726E-215</v>
      </c>
      <c r="I2">
        <v>1969</v>
      </c>
      <c r="J2">
        <v>94.247779607693786</v>
      </c>
      <c r="K2">
        <f t="array" ref="K2:L6">LOGEST(J2:J7,I2:I7,TRUE, TRUE)</f>
        <v>1.2658521340418551</v>
      </c>
      <c r="L2">
        <v>1.8089309007787427E-200</v>
      </c>
      <c r="M2">
        <v>1962</v>
      </c>
      <c r="N2">
        <v>8.1812308687234196</v>
      </c>
      <c r="O2">
        <f t="array" ref="O2:P6">LOGEST(N2:N7,M2:M7,TRUE, TRUE)</f>
        <v>1.2988278418340324</v>
      </c>
      <c r="P2">
        <v>1.357203777980393E-222</v>
      </c>
      <c r="Q2">
        <v>1962</v>
      </c>
      <c r="R2">
        <v>8.1812308687234196</v>
      </c>
      <c r="S2">
        <f t="array" ref="S2:T6">LOGEST(R2:R7,Q2:Q7,TRUE, TRUE)</f>
        <v>1.2857028304348095</v>
      </c>
      <c r="T2">
        <v>7.8724291376166035E-214</v>
      </c>
      <c r="U2">
        <v>1962</v>
      </c>
      <c r="V2">
        <v>8.1812308687234196</v>
      </c>
      <c r="W2">
        <f t="array" ref="W2:X6">LOGEST(V2:V7,U2:U7,TRUE, TRUE)</f>
        <v>1.2865137602515095</v>
      </c>
      <c r="X2">
        <v>2.2678015000811695E-214</v>
      </c>
      <c r="Y2">
        <v>1962</v>
      </c>
      <c r="Z2">
        <v>8.1812308687234196</v>
      </c>
      <c r="AA2">
        <f t="array" ref="AA2:AB6">LOGEST(Z2:Z7,Y2:Y7,TRUE, TRUE)</f>
        <v>1.286202718742071</v>
      </c>
      <c r="AB2">
        <v>3.4762006905205287E-214</v>
      </c>
      <c r="AC2">
        <v>1962</v>
      </c>
      <c r="AD2">
        <v>8.1812308687234196</v>
      </c>
      <c r="AE2">
        <f t="array" ref="AE2:AF6">LOGEST(AD2:AD7,AC2:AC7,TRUE, TRUE)</f>
        <v>1.2697520164616591</v>
      </c>
      <c r="AF2">
        <v>3.4796227483903296E-203</v>
      </c>
      <c r="AG2">
        <v>1962</v>
      </c>
      <c r="AH2">
        <v>8.1812308687234196</v>
      </c>
      <c r="AI2">
        <f t="array" ref="AI2:AJ6">LOGEST(AH2:AH7,AG2:AG7,TRUE, TRUE)</f>
        <v>1.3173070244821294</v>
      </c>
      <c r="AJ2">
        <v>1.2676748957640398E-234</v>
      </c>
    </row>
    <row r="3" spans="1:36">
      <c r="B3">
        <v>0.26146219759981826</v>
      </c>
      <c r="C3" s="9">
        <v>0.97692272437274075</v>
      </c>
      <c r="D3">
        <v>169.33068532904048</v>
      </c>
      <c r="E3">
        <v>1969</v>
      </c>
      <c r="F3">
        <v>94.247779607693786</v>
      </c>
      <c r="G3">
        <v>2.0733926810677889E-2</v>
      </c>
      <c r="H3">
        <v>40.946835074204685</v>
      </c>
      <c r="I3">
        <v>1973</v>
      </c>
      <c r="J3">
        <v>132.53594007331941</v>
      </c>
      <c r="K3">
        <v>3.0408954176466701E-2</v>
      </c>
      <c r="L3">
        <v>60.118753635274814</v>
      </c>
      <c r="M3">
        <v>1973</v>
      </c>
      <c r="N3">
        <v>132.53594007331941</v>
      </c>
      <c r="O3">
        <v>2.0092828346662438E-2</v>
      </c>
      <c r="P3">
        <v>39.700375622881673</v>
      </c>
      <c r="Q3">
        <v>1969</v>
      </c>
      <c r="R3">
        <v>94.247779607693786</v>
      </c>
      <c r="S3">
        <v>2.2556523972722814E-2</v>
      </c>
      <c r="T3">
        <v>44.553260500298713</v>
      </c>
      <c r="U3">
        <v>1969</v>
      </c>
      <c r="V3">
        <v>94.247779607693786</v>
      </c>
      <c r="W3">
        <v>2.2429958026797144E-2</v>
      </c>
      <c r="X3">
        <v>44.299534309154097</v>
      </c>
      <c r="Y3">
        <v>1969</v>
      </c>
      <c r="Z3">
        <v>94.247779607693786</v>
      </c>
      <c r="AA3">
        <v>2.341729642280907E-2</v>
      </c>
      <c r="AB3">
        <v>46.233921860830655</v>
      </c>
      <c r="AC3">
        <v>1969</v>
      </c>
      <c r="AD3">
        <v>94.247779607693786</v>
      </c>
      <c r="AE3">
        <v>1.8142268546341236E-2</v>
      </c>
      <c r="AF3">
        <v>35.807042960586386</v>
      </c>
      <c r="AG3">
        <v>1969</v>
      </c>
      <c r="AH3">
        <v>94.247779607693786</v>
      </c>
      <c r="AI3">
        <v>2.2326219801463938E-2</v>
      </c>
      <c r="AJ3">
        <v>44.049861757129548</v>
      </c>
    </row>
    <row r="4" spans="1:36" ht="16.5" thickBot="1">
      <c r="B4">
        <v>0.25130551857939998</v>
      </c>
      <c r="C4" s="9">
        <v>0.96878051851642932</v>
      </c>
      <c r="D4">
        <v>124.12512604045001</v>
      </c>
      <c r="E4">
        <v>1973</v>
      </c>
      <c r="F4">
        <v>132.53594007331941</v>
      </c>
      <c r="G4">
        <v>0.96738434594766354</v>
      </c>
      <c r="H4">
        <v>0.40886186150201842</v>
      </c>
      <c r="I4">
        <v>1974</v>
      </c>
      <c r="J4">
        <v>169.64600329384882</v>
      </c>
      <c r="K4">
        <v>0.93759877743329989</v>
      </c>
      <c r="L4">
        <v>0.42572535847053383</v>
      </c>
      <c r="M4">
        <v>1974</v>
      </c>
      <c r="N4">
        <v>169.64600329384882</v>
      </c>
      <c r="O4">
        <v>0.97692272437274075</v>
      </c>
      <c r="P4">
        <v>0.37527537106702252</v>
      </c>
      <c r="Q4">
        <v>1974</v>
      </c>
      <c r="R4">
        <v>169.64600329384882</v>
      </c>
      <c r="S4">
        <v>0.96878051851642932</v>
      </c>
      <c r="T4">
        <v>0.44249515073561951</v>
      </c>
      <c r="U4">
        <v>1973</v>
      </c>
      <c r="V4">
        <v>132.53594007331941</v>
      </c>
      <c r="W4">
        <v>0.96926873138036851</v>
      </c>
      <c r="X4">
        <v>0.44181893421236035</v>
      </c>
      <c r="Y4">
        <v>1973</v>
      </c>
      <c r="Z4">
        <v>132.53594007331941</v>
      </c>
      <c r="AA4">
        <v>0.96653398180740124</v>
      </c>
      <c r="AB4">
        <v>0.45488261549004627</v>
      </c>
      <c r="AC4">
        <v>1973</v>
      </c>
      <c r="AD4">
        <v>132.53594007331941</v>
      </c>
      <c r="AE4">
        <v>0.97743761801406681</v>
      </c>
      <c r="AF4">
        <v>0.32923760675813429</v>
      </c>
      <c r="AG4">
        <v>1973</v>
      </c>
      <c r="AH4">
        <v>132.53594007331941</v>
      </c>
      <c r="AI4">
        <v>0.97441938951726659</v>
      </c>
      <c r="AJ4">
        <v>0.34874670193720891</v>
      </c>
    </row>
    <row r="5" spans="1:36" ht="17.25" thickTop="1" thickBot="1">
      <c r="B5">
        <v>0.25193604856393004</v>
      </c>
      <c r="C5" s="9">
        <v>0.96926873138036851</v>
      </c>
      <c r="D5">
        <v>126.16058821095152</v>
      </c>
      <c r="E5">
        <v>1974</v>
      </c>
      <c r="F5">
        <v>169.64600329384882</v>
      </c>
      <c r="G5">
        <v>148.30062037010782</v>
      </c>
      <c r="H5">
        <v>5</v>
      </c>
      <c r="I5">
        <v>1978</v>
      </c>
      <c r="J5">
        <v>628.31853071795865</v>
      </c>
      <c r="K5" s="5">
        <v>60.101308203127608</v>
      </c>
      <c r="L5">
        <v>4</v>
      </c>
      <c r="M5">
        <v>1978</v>
      </c>
      <c r="N5">
        <v>628.31853071795865</v>
      </c>
      <c r="O5" s="5">
        <v>169.33068532904048</v>
      </c>
      <c r="P5">
        <v>4</v>
      </c>
      <c r="Q5">
        <v>1978</v>
      </c>
      <c r="R5">
        <v>628.31853071795865</v>
      </c>
      <c r="S5" s="5">
        <v>124.12512604045001</v>
      </c>
      <c r="T5">
        <v>4</v>
      </c>
      <c r="U5">
        <v>1978</v>
      </c>
      <c r="V5">
        <v>628.31853071795865</v>
      </c>
      <c r="W5" s="5">
        <v>126.16058821095152</v>
      </c>
      <c r="X5">
        <v>4</v>
      </c>
      <c r="Y5">
        <v>1974</v>
      </c>
      <c r="Z5">
        <v>169.64600329384882</v>
      </c>
      <c r="AA5" s="5">
        <v>115.52422833752671</v>
      </c>
      <c r="AB5">
        <v>4</v>
      </c>
      <c r="AC5">
        <v>1974</v>
      </c>
      <c r="AD5">
        <v>169.64600329384882</v>
      </c>
      <c r="AE5" s="5">
        <v>173.286245862421</v>
      </c>
      <c r="AF5">
        <v>4</v>
      </c>
      <c r="AG5">
        <v>1974</v>
      </c>
      <c r="AH5">
        <v>169.64600329384882</v>
      </c>
      <c r="AI5" s="5">
        <v>152.36843392380902</v>
      </c>
      <c r="AJ5">
        <v>4</v>
      </c>
    </row>
    <row r="6" spans="1:36" ht="16.5" thickTop="1">
      <c r="B6">
        <v>0.25169424849501948</v>
      </c>
      <c r="C6" s="9">
        <v>0.96653398180740124</v>
      </c>
      <c r="D6">
        <v>115.52422833752671</v>
      </c>
      <c r="E6">
        <v>1978</v>
      </c>
      <c r="F6">
        <v>628.31853071795865</v>
      </c>
      <c r="G6">
        <v>24.791121337633534</v>
      </c>
      <c r="H6">
        <v>0.83584010895447847</v>
      </c>
      <c r="I6">
        <v>1982</v>
      </c>
      <c r="J6">
        <v>2727.0769562411397</v>
      </c>
      <c r="K6">
        <v>10.892886160233372</v>
      </c>
      <c r="L6">
        <v>0.72496832337945805</v>
      </c>
      <c r="M6">
        <v>1982</v>
      </c>
      <c r="N6">
        <v>2727.0769562411397</v>
      </c>
      <c r="O6">
        <v>23.847112043234912</v>
      </c>
      <c r="P6">
        <v>0.56332641651796578</v>
      </c>
      <c r="Q6">
        <v>1982</v>
      </c>
      <c r="R6">
        <v>2727.0769562411397</v>
      </c>
      <c r="S6">
        <v>24.303942768412814</v>
      </c>
      <c r="T6">
        <v>0.78320783369815461</v>
      </c>
      <c r="U6">
        <v>1982</v>
      </c>
      <c r="V6">
        <v>2727.0769562411397</v>
      </c>
      <c r="W6">
        <v>24.627047755610668</v>
      </c>
      <c r="X6">
        <v>0.7808158825141841</v>
      </c>
      <c r="Y6">
        <v>1982</v>
      </c>
      <c r="Z6">
        <v>2727.0769562411397</v>
      </c>
      <c r="AA6">
        <v>23.904064676411661</v>
      </c>
      <c r="AB6">
        <v>0.82767277550026108</v>
      </c>
      <c r="AC6">
        <v>1978</v>
      </c>
      <c r="AD6">
        <v>628.31853071795865</v>
      </c>
      <c r="AE6">
        <v>18.783778802496439</v>
      </c>
      <c r="AF6">
        <v>0.43358960681529557</v>
      </c>
      <c r="AG6">
        <v>1978</v>
      </c>
      <c r="AH6">
        <v>628.31853071795865</v>
      </c>
      <c r="AI6">
        <v>18.531698345156556</v>
      </c>
      <c r="AJ6">
        <v>0.48649704844832176</v>
      </c>
    </row>
    <row r="7" spans="1:36">
      <c r="B7">
        <v>0.238821618775656</v>
      </c>
      <c r="C7" s="9">
        <v>0.97743761801406681</v>
      </c>
      <c r="D7">
        <v>173.286245862421</v>
      </c>
      <c r="E7">
        <v>1982</v>
      </c>
      <c r="F7">
        <v>2727.0769562411397</v>
      </c>
      <c r="G7" t="s">
        <v>21</v>
      </c>
      <c r="H7">
        <f>TINV(0.0455,H5)</f>
        <v>2.6486542542831191</v>
      </c>
      <c r="I7">
        <v>1986</v>
      </c>
      <c r="J7">
        <v>2827.4333882308138</v>
      </c>
      <c r="K7" t="s">
        <v>21</v>
      </c>
      <c r="L7">
        <f>TINV(0.0455,L5)</f>
        <v>2.8693151696963848</v>
      </c>
      <c r="M7">
        <v>1986</v>
      </c>
      <c r="N7">
        <v>2827.4333882308138</v>
      </c>
      <c r="O7" t="s">
        <v>21</v>
      </c>
      <c r="P7">
        <f>TINV(0.0455,P5)</f>
        <v>2.8693151696963848</v>
      </c>
      <c r="Q7">
        <v>1986</v>
      </c>
      <c r="R7">
        <v>2827.4333882308138</v>
      </c>
      <c r="S7" t="s">
        <v>21</v>
      </c>
      <c r="T7">
        <f>TINV(0.0455,T5)</f>
        <v>2.8693151696963848</v>
      </c>
      <c r="U7">
        <v>1986</v>
      </c>
      <c r="V7">
        <v>2827.4333882308138</v>
      </c>
      <c r="W7" t="s">
        <v>21</v>
      </c>
      <c r="X7">
        <f>TINV(0.0455,X5)</f>
        <v>2.8693151696963848</v>
      </c>
      <c r="Y7">
        <v>1986</v>
      </c>
      <c r="Z7">
        <v>2827.4333882308138</v>
      </c>
      <c r="AA7" t="s">
        <v>21</v>
      </c>
      <c r="AB7">
        <f>TINV(0.0455,AB5)</f>
        <v>2.8693151696963848</v>
      </c>
      <c r="AC7">
        <v>1986</v>
      </c>
      <c r="AD7">
        <v>2827.4333882308138</v>
      </c>
      <c r="AE7" t="s">
        <v>21</v>
      </c>
      <c r="AF7">
        <f>TINV(0.0455,AF5)</f>
        <v>2.8693151696963848</v>
      </c>
      <c r="AG7">
        <v>1982</v>
      </c>
      <c r="AH7">
        <v>2727.0769562411397</v>
      </c>
    </row>
    <row r="8" spans="1:36">
      <c r="B8">
        <v>0.27558951972415269</v>
      </c>
      <c r="C8" s="9">
        <v>0.97441938951726659</v>
      </c>
      <c r="D8">
        <v>152.36843392380902</v>
      </c>
      <c r="E8">
        <v>1986</v>
      </c>
      <c r="F8">
        <v>2827.4333882308138</v>
      </c>
      <c r="G8" t="s">
        <v>22</v>
      </c>
      <c r="H8">
        <f>H7*G3</f>
        <v>5.4917003455096813E-2</v>
      </c>
      <c r="K8" t="s">
        <v>22</v>
      </c>
      <c r="L8">
        <f>L7*K3</f>
        <v>8.7252873513138138E-2</v>
      </c>
      <c r="O8" t="s">
        <v>22</v>
      </c>
      <c r="P8">
        <f>P7*O3</f>
        <v>5.7652657177184062E-2</v>
      </c>
      <c r="S8" t="s">
        <v>22</v>
      </c>
      <c r="T8">
        <f>T7*S3</f>
        <v>6.4721776410553739E-2</v>
      </c>
      <c r="W8" t="s">
        <v>22</v>
      </c>
      <c r="X8">
        <f>X7*W3</f>
        <v>6.4358618821942229E-2</v>
      </c>
      <c r="AA8" t="s">
        <v>22</v>
      </c>
      <c r="AB8">
        <f>AB7*AA3</f>
        <v>6.7191603859242943E-2</v>
      </c>
      <c r="AE8" t="s">
        <v>22</v>
      </c>
      <c r="AF8">
        <f>AF7*AE3</f>
        <v>5.2055886352722486E-2</v>
      </c>
    </row>
    <row r="9" spans="1:36">
      <c r="A9" t="s">
        <v>40</v>
      </c>
      <c r="B9" s="6">
        <f>AVERAGE(B2:B8)</f>
        <v>0.25236495298333189</v>
      </c>
      <c r="C9" s="6">
        <f>AVERAGE(C2:C8)</f>
        <v>0.96728024872022478</v>
      </c>
      <c r="D9" s="6">
        <f>AVERAGE(D2:D8)</f>
        <v>131.55665941533232</v>
      </c>
      <c r="E9" s="6">
        <f>AVERAGE(E2:E8)</f>
        <v>1974.8571428571429</v>
      </c>
      <c r="F9" s="6">
        <f>AVERAGE(F2:F8)</f>
        <v>941.06283271907103</v>
      </c>
      <c r="G9" t="s">
        <v>23</v>
      </c>
      <c r="H9">
        <f>G2+H8</f>
        <v>1.3421502599389334</v>
      </c>
      <c r="K9" t="s">
        <v>23</v>
      </c>
      <c r="L9">
        <f>K2+L8</f>
        <v>1.3531050075549933</v>
      </c>
      <c r="O9" t="s">
        <v>23</v>
      </c>
      <c r="P9">
        <f>O2+P8</f>
        <v>1.3564804990112165</v>
      </c>
      <c r="S9" t="s">
        <v>23</v>
      </c>
      <c r="T9">
        <f>S2+T8</f>
        <v>1.3504246068453631</v>
      </c>
      <c r="W9" t="s">
        <v>23</v>
      </c>
      <c r="X9">
        <f>W2+X8</f>
        <v>1.3508723790734518</v>
      </c>
      <c r="AA9" t="s">
        <v>23</v>
      </c>
      <c r="AB9">
        <f>AA2+AB8</f>
        <v>1.3533943226013139</v>
      </c>
      <c r="AE9" t="s">
        <v>23</v>
      </c>
      <c r="AF9">
        <f>AE2+AF8</f>
        <v>1.3218079028143817</v>
      </c>
    </row>
    <row r="10" spans="1:36">
      <c r="A10" t="s">
        <v>41</v>
      </c>
      <c r="B10" s="6">
        <f>STDEV(B2:B8)</f>
        <v>1.3438278952522515E-2</v>
      </c>
      <c r="C10" s="6">
        <f>STDEV(C2:C8)</f>
        <v>1.3752989637491265E-2</v>
      </c>
      <c r="D10" s="6">
        <f>STDEV(D2:D8)</f>
        <v>38.834299085634569</v>
      </c>
      <c r="E10" s="6">
        <f>STDEV(E2:E8)</f>
        <v>8.0504362496403772</v>
      </c>
      <c r="F10" s="6">
        <f>STDEV(F2:F8)</f>
        <v>1270.3157611826871</v>
      </c>
      <c r="G10" t="s">
        <v>24</v>
      </c>
      <c r="H10">
        <f>G2-H8</f>
        <v>1.2323162530287399</v>
      </c>
      <c r="K10" t="s">
        <v>24</v>
      </c>
      <c r="L10">
        <f>K2-L8</f>
        <v>1.178599260528717</v>
      </c>
      <c r="O10" t="s">
        <v>24</v>
      </c>
      <c r="P10">
        <f>O2-P8</f>
        <v>1.2411751846568484</v>
      </c>
      <c r="S10" t="s">
        <v>24</v>
      </c>
      <c r="T10">
        <f>S2-T8</f>
        <v>1.2209810540242558</v>
      </c>
      <c r="W10" t="s">
        <v>24</v>
      </c>
      <c r="X10">
        <f>W2-X8</f>
        <v>1.2221551414295673</v>
      </c>
      <c r="AA10" t="s">
        <v>24</v>
      </c>
      <c r="AB10">
        <f>AA2-AB8</f>
        <v>1.2190111148828282</v>
      </c>
      <c r="AE10" t="s">
        <v>24</v>
      </c>
      <c r="AF10">
        <f>AE2-AF8</f>
        <v>1.2176961301089366</v>
      </c>
    </row>
    <row r="11" spans="1:36">
      <c r="A11" t="s">
        <v>42</v>
      </c>
      <c r="B11" s="6">
        <f>MIN(B2:B8)</f>
        <v>0.23574551914534678</v>
      </c>
      <c r="C11" s="6">
        <f>MIN(C2:C8)</f>
        <v>0.93759877743329989</v>
      </c>
      <c r="D11" s="6">
        <f>MIN(D2:D8)</f>
        <v>60.101308203127608</v>
      </c>
      <c r="E11" s="6">
        <f>MIN(E2:E8)</f>
        <v>1962</v>
      </c>
      <c r="F11" s="6">
        <f>MIN(F2:F8)</f>
        <v>8.1812308687234196</v>
      </c>
      <c r="G11" t="s">
        <v>25</v>
      </c>
      <c r="H11" s="10">
        <f>LN(G2)</f>
        <v>0.25249515266110156</v>
      </c>
      <c r="K11" t="s">
        <v>25</v>
      </c>
      <c r="L11" s="10">
        <f>LN(K2)</f>
        <v>0.23574551914534678</v>
      </c>
      <c r="O11" t="s">
        <v>25</v>
      </c>
      <c r="P11" s="10">
        <f>LN(O2)</f>
        <v>0.26146219759981826</v>
      </c>
      <c r="S11" t="s">
        <v>25</v>
      </c>
      <c r="T11" s="10">
        <f>LN(S2)</f>
        <v>0.25130551857939998</v>
      </c>
      <c r="W11" t="s">
        <v>25</v>
      </c>
      <c r="X11" s="10">
        <f>LN(W2)</f>
        <v>0.25193604856393004</v>
      </c>
      <c r="AA11" t="s">
        <v>25</v>
      </c>
      <c r="AB11" s="10">
        <f>LN(AA2)</f>
        <v>0.25169424849501948</v>
      </c>
      <c r="AE11" t="s">
        <v>25</v>
      </c>
      <c r="AF11" s="10">
        <f>LN(AE2)</f>
        <v>0.238821618775656</v>
      </c>
    </row>
    <row r="12" spans="1:36">
      <c r="A12" t="s">
        <v>43</v>
      </c>
      <c r="B12" s="6">
        <f>MAX(B2:B8)</f>
        <v>0.27558951972415269</v>
      </c>
      <c r="C12" s="6">
        <f>MAX(C2:C8)</f>
        <v>0.97743761801406681</v>
      </c>
      <c r="D12" s="6">
        <f>MAX(D2:D8)</f>
        <v>173.286245862421</v>
      </c>
      <c r="E12" s="6">
        <f>MAX(E2:E8)</f>
        <v>1986</v>
      </c>
      <c r="F12" s="6">
        <f>MAX(F2:F8)</f>
        <v>2827.4333882308138</v>
      </c>
      <c r="G12" t="s">
        <v>26</v>
      </c>
      <c r="H12" s="10">
        <f>LN(H9)</f>
        <v>0.29427299944924523</v>
      </c>
      <c r="K12" t="s">
        <v>26</v>
      </c>
      <c r="L12" s="10">
        <f>LN(L9)</f>
        <v>0.30240195708247097</v>
      </c>
      <c r="O12" t="s">
        <v>26</v>
      </c>
      <c r="P12" s="10">
        <f>LN(P9)</f>
        <v>0.30489347705421938</v>
      </c>
      <c r="S12" t="s">
        <v>26</v>
      </c>
      <c r="T12" s="10">
        <f>LN(T9)</f>
        <v>0.30041906658732087</v>
      </c>
      <c r="W12" t="s">
        <v>26</v>
      </c>
      <c r="X12" s="10">
        <f>LN(X9)</f>
        <v>0.30075059046975511</v>
      </c>
      <c r="AA12" t="s">
        <v>26</v>
      </c>
      <c r="AB12" s="10">
        <f>LN(AB9)</f>
        <v>0.30261574989165363</v>
      </c>
      <c r="AE12" t="s">
        <v>26</v>
      </c>
      <c r="AF12" s="10">
        <f>LN(AF9)</f>
        <v>0.27900042286398763</v>
      </c>
    </row>
    <row r="13" spans="1:36">
      <c r="A13" t="s">
        <v>44</v>
      </c>
      <c r="B13" s="6">
        <f>ABS(B12-B11)</f>
        <v>3.984400057880591E-2</v>
      </c>
      <c r="C13" s="6">
        <f>ABS(C12-C11)</f>
        <v>3.9838840580766921E-2</v>
      </c>
      <c r="D13" s="6">
        <f>ABS(D12-D11)</f>
        <v>113.18493765929338</v>
      </c>
      <c r="E13" s="6">
        <f>ABS(E12-E11)</f>
        <v>24</v>
      </c>
      <c r="F13" s="6">
        <f>ABS(F12-F11)</f>
        <v>2819.2521573620902</v>
      </c>
      <c r="G13" t="s">
        <v>27</v>
      </c>
      <c r="H13" s="10">
        <f>LN(H10)</f>
        <v>0.20889553105677022</v>
      </c>
      <c r="K13" t="s">
        <v>27</v>
      </c>
      <c r="L13" s="10">
        <f>LN(L10)</f>
        <v>0.16432666600650964</v>
      </c>
      <c r="O13" t="s">
        <v>27</v>
      </c>
      <c r="P13" s="10">
        <f>LN(P10)</f>
        <v>0.21605866036680466</v>
      </c>
      <c r="S13" t="s">
        <v>27</v>
      </c>
      <c r="T13" s="10">
        <f>LN(T10)</f>
        <v>0.19965467823853006</v>
      </c>
      <c r="W13" t="s">
        <v>27</v>
      </c>
      <c r="X13" s="10">
        <f>LN(X10)</f>
        <v>0.20061580967105419</v>
      </c>
      <c r="AA13" t="s">
        <v>27</v>
      </c>
      <c r="AB13" s="10">
        <f>LN(AB10)</f>
        <v>0.19803996849105865</v>
      </c>
      <c r="AE13" t="s">
        <v>27</v>
      </c>
      <c r="AF13" s="10">
        <f>LN(AF10)</f>
        <v>0.19696065549254538</v>
      </c>
    </row>
    <row r="14" spans="1:36">
      <c r="A14" t="s">
        <v>45</v>
      </c>
      <c r="B14" s="6">
        <f>COUNT(B2:B8)</f>
        <v>7</v>
      </c>
      <c r="G14" t="s">
        <v>28</v>
      </c>
      <c r="H14" s="10">
        <f>H12-H11</f>
        <v>4.1777846788143669E-2</v>
      </c>
      <c r="K14" t="s">
        <v>28</v>
      </c>
      <c r="L14" s="10">
        <f>L12-L11</f>
        <v>6.6656437937124197E-2</v>
      </c>
      <c r="O14" t="s">
        <v>28</v>
      </c>
      <c r="P14" s="10">
        <f>P12-P11</f>
        <v>4.3431279454401117E-2</v>
      </c>
      <c r="S14" t="s">
        <v>28</v>
      </c>
      <c r="T14" s="10">
        <f>T12-T11</f>
        <v>4.9113548007920893E-2</v>
      </c>
      <c r="W14" t="s">
        <v>28</v>
      </c>
      <c r="X14" s="10">
        <f>X12-X11</f>
        <v>4.8814541905825071E-2</v>
      </c>
      <c r="AA14" t="s">
        <v>28</v>
      </c>
      <c r="AB14" s="10">
        <f>AB12-AB11</f>
        <v>5.092150139663415E-2</v>
      </c>
      <c r="AE14" t="s">
        <v>28</v>
      </c>
      <c r="AF14" s="10">
        <f>AF12-AF11</f>
        <v>4.0178804088331632E-2</v>
      </c>
    </row>
    <row r="15" spans="1:36">
      <c r="G15" t="s">
        <v>29</v>
      </c>
      <c r="H15" s="10">
        <f>H11-H13</f>
        <v>4.359962160433134E-2</v>
      </c>
      <c r="K15" t="s">
        <v>29</v>
      </c>
      <c r="L15" s="10">
        <f>L11-L13</f>
        <v>7.1418853138837141E-2</v>
      </c>
      <c r="O15" t="s">
        <v>29</v>
      </c>
      <c r="P15" s="10">
        <f>P11-P13</f>
        <v>4.5403537233013602E-2</v>
      </c>
      <c r="S15" t="s">
        <v>29</v>
      </c>
      <c r="T15" s="10">
        <f>T11-T13</f>
        <v>5.1650840340869919E-2</v>
      </c>
      <c r="W15" t="s">
        <v>29</v>
      </c>
      <c r="X15" s="10">
        <f>X11-X13</f>
        <v>5.1320238892875847E-2</v>
      </c>
      <c r="AA15" t="s">
        <v>29</v>
      </c>
      <c r="AB15" s="10">
        <f>AB11-AB13</f>
        <v>5.365428000396083E-2</v>
      </c>
      <c r="AE15" t="s">
        <v>29</v>
      </c>
      <c r="AF15" s="10">
        <f>AF11-AF13</f>
        <v>4.1860963283110619E-2</v>
      </c>
    </row>
    <row r="16" spans="1:36">
      <c r="G16" t="s">
        <v>30</v>
      </c>
      <c r="H16" s="11">
        <f>AVERAGE(H14:H15)</f>
        <v>4.2688734196237504E-2</v>
      </c>
      <c r="K16" t="s">
        <v>30</v>
      </c>
      <c r="L16" s="11">
        <f>AVERAGE(L14:L15)</f>
        <v>6.9037645537980669E-2</v>
      </c>
      <c r="O16" t="s">
        <v>30</v>
      </c>
      <c r="P16" s="11">
        <f>AVERAGE(P14:P15)</f>
        <v>4.441740834370736E-2</v>
      </c>
      <c r="S16" t="s">
        <v>30</v>
      </c>
      <c r="T16" s="11">
        <f>AVERAGE(T14:T15)</f>
        <v>5.0382194174395406E-2</v>
      </c>
      <c r="W16" t="s">
        <v>30</v>
      </c>
      <c r="X16" s="11">
        <f>AVERAGE(X14:X15)</f>
        <v>5.0067390399350459E-2</v>
      </c>
      <c r="AA16" t="s">
        <v>30</v>
      </c>
      <c r="AB16" s="11">
        <f>AVERAGE(AB14:AB15)</f>
        <v>5.228789070029749E-2</v>
      </c>
      <c r="AE16" t="s">
        <v>30</v>
      </c>
      <c r="AF16" s="11">
        <f>AVERAGE(AF14:AF15)</f>
        <v>4.1019883685721126E-2</v>
      </c>
    </row>
    <row r="17" spans="7:32">
      <c r="G17" t="s">
        <v>31</v>
      </c>
      <c r="H17">
        <f>TINV(0.3173,H5)</f>
        <v>1.1105333938140243</v>
      </c>
      <c r="K17" t="s">
        <v>31</v>
      </c>
      <c r="L17">
        <f>TINV(0.3173,L5)</f>
        <v>1.1416549872215624</v>
      </c>
      <c r="O17" t="s">
        <v>31</v>
      </c>
      <c r="P17">
        <f>TINV(0.3173,P5)</f>
        <v>1.1416549872215624</v>
      </c>
      <c r="S17" t="s">
        <v>31</v>
      </c>
      <c r="T17">
        <f>TINV(0.3173,T5)</f>
        <v>1.1416549872215624</v>
      </c>
      <c r="W17" t="s">
        <v>31</v>
      </c>
      <c r="X17">
        <f>TINV(0.3173,X5)</f>
        <v>1.1416549872215624</v>
      </c>
      <c r="AA17" t="s">
        <v>31</v>
      </c>
      <c r="AB17">
        <f>TINV(0.3173,AB5)</f>
        <v>1.1416549872215624</v>
      </c>
      <c r="AE17" t="s">
        <v>31</v>
      </c>
      <c r="AF17">
        <f>TINV(0.3173,AF5)</f>
        <v>1.1416549872215624</v>
      </c>
    </row>
    <row r="18" spans="7:32">
      <c r="G18" t="s">
        <v>32</v>
      </c>
      <c r="H18">
        <f>H17*G3</f>
        <v>2.3025718108153705E-2</v>
      </c>
      <c r="K18" t="s">
        <v>32</v>
      </c>
      <c r="L18">
        <f>L17*K3</f>
        <v>3.4716534191755168E-2</v>
      </c>
      <c r="O18" t="s">
        <v>32</v>
      </c>
      <c r="P18">
        <f>P17*O3</f>
        <v>2.2939077689353955E-2</v>
      </c>
      <c r="S18" t="s">
        <v>32</v>
      </c>
      <c r="T18">
        <f>T17*S3</f>
        <v>2.5751768087841732E-2</v>
      </c>
      <c r="W18" t="s">
        <v>32</v>
      </c>
      <c r="X18">
        <f>X17*W3</f>
        <v>2.5607273444463275E-2</v>
      </c>
      <c r="AA18" t="s">
        <v>32</v>
      </c>
      <c r="AB18">
        <f>AB17*AA3</f>
        <v>2.6734473248345627E-2</v>
      </c>
      <c r="AE18" t="s">
        <v>32</v>
      </c>
      <c r="AF18">
        <f>AF17*AE3</f>
        <v>2.0712211365443357E-2</v>
      </c>
    </row>
    <row r="19" spans="7:32">
      <c r="G19" t="s">
        <v>33</v>
      </c>
      <c r="H19">
        <f>G2+H18</f>
        <v>1.3102589745919904</v>
      </c>
      <c r="K19" t="s">
        <v>33</v>
      </c>
      <c r="L19">
        <f>K2+L18</f>
        <v>1.3005686682336104</v>
      </c>
      <c r="O19" t="s">
        <v>33</v>
      </c>
      <c r="P19">
        <f>O2+P18</f>
        <v>1.3217669195233863</v>
      </c>
      <c r="S19" t="s">
        <v>33</v>
      </c>
      <c r="T19">
        <f>S2+T18</f>
        <v>1.3114545985226511</v>
      </c>
      <c r="W19" t="s">
        <v>33</v>
      </c>
      <c r="X19">
        <f>W2+X18</f>
        <v>1.3121210336959728</v>
      </c>
      <c r="AA19" t="s">
        <v>33</v>
      </c>
      <c r="AB19">
        <f>AA2+AB18</f>
        <v>1.3129371919904167</v>
      </c>
      <c r="AE19" t="s">
        <v>33</v>
      </c>
      <c r="AF19">
        <f>AE2+AF18</f>
        <v>1.2904642278271026</v>
      </c>
    </row>
    <row r="20" spans="7:32">
      <c r="G20" t="s">
        <v>34</v>
      </c>
      <c r="H20">
        <f>G2-H18</f>
        <v>1.264207538375683</v>
      </c>
      <c r="K20" t="s">
        <v>34</v>
      </c>
      <c r="L20">
        <f>K2-L18</f>
        <v>1.2311355998500999</v>
      </c>
      <c r="O20" t="s">
        <v>34</v>
      </c>
      <c r="P20">
        <f>O2-P18</f>
        <v>1.2758887641446786</v>
      </c>
      <c r="S20" t="s">
        <v>34</v>
      </c>
      <c r="T20">
        <f>S2-T18</f>
        <v>1.2599510623469679</v>
      </c>
      <c r="W20" t="s">
        <v>34</v>
      </c>
      <c r="X20">
        <f>W2-X18</f>
        <v>1.2609064868070463</v>
      </c>
      <c r="AA20" t="s">
        <v>34</v>
      </c>
      <c r="AB20">
        <f>AA2-AB18</f>
        <v>1.2594682454937254</v>
      </c>
      <c r="AE20" t="s">
        <v>34</v>
      </c>
      <c r="AF20">
        <f>AE2-AF18</f>
        <v>1.2490398050962157</v>
      </c>
    </row>
    <row r="21" spans="7:32">
      <c r="G21" t="s">
        <v>25</v>
      </c>
      <c r="H21" s="10">
        <f>LN(G2)</f>
        <v>0.25249515266110156</v>
      </c>
      <c r="K21" t="s">
        <v>25</v>
      </c>
      <c r="L21" s="10">
        <f>LN(K2)</f>
        <v>0.23574551914534678</v>
      </c>
      <c r="O21" t="s">
        <v>25</v>
      </c>
      <c r="P21" s="10">
        <f>LN(O2)</f>
        <v>0.26146219759981826</v>
      </c>
      <c r="S21" t="s">
        <v>25</v>
      </c>
      <c r="T21" s="10">
        <f>LN(S2)</f>
        <v>0.25130551857939998</v>
      </c>
      <c r="W21" t="s">
        <v>25</v>
      </c>
      <c r="X21" s="10">
        <f>LN(W2)</f>
        <v>0.25193604856393004</v>
      </c>
      <c r="AA21" t="s">
        <v>25</v>
      </c>
      <c r="AB21" s="10">
        <f>LN(AA2)</f>
        <v>0.25169424849501948</v>
      </c>
      <c r="AE21" t="s">
        <v>25</v>
      </c>
      <c r="AF21" s="10">
        <f>LN(AE2)</f>
        <v>0.238821618775656</v>
      </c>
    </row>
    <row r="22" spans="7:32">
      <c r="G22" t="s">
        <v>35</v>
      </c>
      <c r="H22" s="10">
        <f>LN(H19)</f>
        <v>0.27022480820309958</v>
      </c>
      <c r="K22" t="s">
        <v>35</v>
      </c>
      <c r="L22" s="10">
        <f>LN(L19)</f>
        <v>0.26280160592255108</v>
      </c>
      <c r="O22" t="s">
        <v>35</v>
      </c>
      <c r="P22" s="10">
        <f>LN(P19)</f>
        <v>0.2789694169014158</v>
      </c>
      <c r="S22" t="s">
        <v>35</v>
      </c>
      <c r="T22" s="10">
        <f>LN(T19)</f>
        <v>0.27113690174818383</v>
      </c>
      <c r="W22" t="s">
        <v>35</v>
      </c>
      <c r="X22" s="10">
        <f>LN(X19)</f>
        <v>0.27164493755967067</v>
      </c>
      <c r="AA22" t="s">
        <v>35</v>
      </c>
      <c r="AB22" s="10">
        <f>LN(AB19)</f>
        <v>0.27226675867796496</v>
      </c>
      <c r="AE22" t="s">
        <v>35</v>
      </c>
      <c r="AF22" s="10">
        <f>LN(AF19)</f>
        <v>0.25500202016978823</v>
      </c>
    </row>
    <row r="23" spans="7:32">
      <c r="G23" t="s">
        <v>36</v>
      </c>
      <c r="H23" s="10">
        <f>LN(H20)</f>
        <v>0.23444547399958887</v>
      </c>
      <c r="K23" t="s">
        <v>36</v>
      </c>
      <c r="L23" s="10">
        <f>LN(L20)</f>
        <v>0.20793699536007451</v>
      </c>
      <c r="O23" t="s">
        <v>36</v>
      </c>
      <c r="P23" s="10">
        <f>LN(P20)</f>
        <v>0.24364300568739414</v>
      </c>
      <c r="S23" t="s">
        <v>36</v>
      </c>
      <c r="T23" s="10">
        <f>LN(T20)</f>
        <v>0.23107288080194896</v>
      </c>
      <c r="W23" t="s">
        <v>36</v>
      </c>
      <c r="X23" s="10">
        <f>LN(X20)</f>
        <v>0.2318308962686674</v>
      </c>
      <c r="AA23" t="s">
        <v>36</v>
      </c>
      <c r="AB23" s="10">
        <f>LN(AB20)</f>
        <v>0.23068960449883386</v>
      </c>
      <c r="AE23" t="s">
        <v>36</v>
      </c>
      <c r="AF23" s="10">
        <f>LN(AF20)</f>
        <v>0.22237510020824724</v>
      </c>
    </row>
    <row r="24" spans="7:32">
      <c r="G24" t="s">
        <v>37</v>
      </c>
      <c r="H24" s="10">
        <f>H22-H21</f>
        <v>1.7729655541998013E-2</v>
      </c>
      <c r="K24" t="s">
        <v>37</v>
      </c>
      <c r="L24" s="10">
        <f>L22-L21</f>
        <v>2.7056086777204308E-2</v>
      </c>
      <c r="O24" t="s">
        <v>37</v>
      </c>
      <c r="P24" s="10">
        <f>P22-P21</f>
        <v>1.7507219301597543E-2</v>
      </c>
      <c r="S24" t="s">
        <v>37</v>
      </c>
      <c r="T24" s="10">
        <f>T22-T21</f>
        <v>1.9831383168783856E-2</v>
      </c>
      <c r="W24" t="s">
        <v>37</v>
      </c>
      <c r="X24" s="10">
        <f>X22-X21</f>
        <v>1.9708888995740637E-2</v>
      </c>
      <c r="AA24" t="s">
        <v>37</v>
      </c>
      <c r="AB24" s="10">
        <f>AB22-AB21</f>
        <v>2.057251018294548E-2</v>
      </c>
      <c r="AE24" t="s">
        <v>37</v>
      </c>
      <c r="AF24" s="10">
        <f>AF22-AF21</f>
        <v>1.6180401394132238E-2</v>
      </c>
    </row>
    <row r="25" spans="7:32">
      <c r="G25" t="s">
        <v>38</v>
      </c>
      <c r="H25" s="10">
        <f>H21-H23</f>
        <v>1.8049678661512691E-2</v>
      </c>
      <c r="K25" t="s">
        <v>38</v>
      </c>
      <c r="L25" s="10">
        <f>L21-L23</f>
        <v>2.7808523785272266E-2</v>
      </c>
      <c r="O25" t="s">
        <v>38</v>
      </c>
      <c r="P25" s="10">
        <f>P21-P23</f>
        <v>1.781919191242412E-2</v>
      </c>
      <c r="S25" t="s">
        <v>38</v>
      </c>
      <c r="T25" s="10">
        <f>T21-T23</f>
        <v>2.0232637777451018E-2</v>
      </c>
      <c r="W25" t="s">
        <v>38</v>
      </c>
      <c r="X25" s="10">
        <f>X21-X23</f>
        <v>2.0105152295262635E-2</v>
      </c>
      <c r="AA25" t="s">
        <v>38</v>
      </c>
      <c r="AB25" s="10">
        <f>AB21-AB23</f>
        <v>2.1004643996185624E-2</v>
      </c>
      <c r="AE25" t="s">
        <v>38</v>
      </c>
      <c r="AF25" s="10">
        <f>AF21-AF23</f>
        <v>1.6446518567408752E-2</v>
      </c>
    </row>
    <row r="26" spans="7:32">
      <c r="G26" t="s">
        <v>39</v>
      </c>
      <c r="H26" s="11">
        <f>AVERAGE(H24:H25)</f>
        <v>1.7889667101755352E-2</v>
      </c>
      <c r="K26" t="s">
        <v>39</v>
      </c>
      <c r="L26" s="11">
        <f>AVERAGE(L24:L25)</f>
        <v>2.7432305281238287E-2</v>
      </c>
      <c r="O26" t="s">
        <v>39</v>
      </c>
      <c r="P26" s="11">
        <f>AVERAGE(P24:P25)</f>
        <v>1.7663205607010832E-2</v>
      </c>
      <c r="S26" t="s">
        <v>39</v>
      </c>
      <c r="T26" s="11">
        <f>AVERAGE(T24:T25)</f>
        <v>2.0032010473117437E-2</v>
      </c>
      <c r="W26" t="s">
        <v>39</v>
      </c>
      <c r="X26" s="11">
        <f>AVERAGE(X24:X25)</f>
        <v>1.9907020645501636E-2</v>
      </c>
      <c r="AA26" t="s">
        <v>39</v>
      </c>
      <c r="AB26" s="11">
        <f>AVERAGE(AB24:AB25)</f>
        <v>2.0788577089565552E-2</v>
      </c>
      <c r="AE26" t="s">
        <v>39</v>
      </c>
      <c r="AF26" s="11">
        <f>AVERAGE(AF24:AF25)</f>
        <v>1.6313459980770495E-2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activeCell="F1" sqref="F1"/>
    </sheetView>
  </sheetViews>
  <sheetFormatPr baseColWidth="10" defaultColWidth="11" defaultRowHeight="15" x14ac:dyDescent="0"/>
  <sheetData>
    <row r="1" spans="1:44" ht="17.25" thickTop="1" thickBot="1">
      <c r="B1" s="6" t="s">
        <v>18</v>
      </c>
      <c r="C1" s="6" t="s">
        <v>19</v>
      </c>
      <c r="D1" s="6" t="s">
        <v>20</v>
      </c>
      <c r="E1" s="6" t="s">
        <v>1</v>
      </c>
      <c r="F1" s="6" t="s">
        <v>12</v>
      </c>
      <c r="G1" s="4">
        <f>LN(G2)</f>
        <v>0.28546045180122992</v>
      </c>
      <c r="H1" s="5">
        <f>G4</f>
        <v>0.77731226774173023</v>
      </c>
      <c r="I1" t="s">
        <v>1</v>
      </c>
      <c r="J1" t="s">
        <v>12</v>
      </c>
      <c r="K1" s="7">
        <f>LN(K2)</f>
        <v>0.31090412560644209</v>
      </c>
      <c r="L1" s="8">
        <f>K4</f>
        <v>0.77861586686391537</v>
      </c>
      <c r="M1" t="s">
        <v>1</v>
      </c>
      <c r="N1" t="s">
        <v>12</v>
      </c>
      <c r="O1" s="7">
        <f>LN(O2)</f>
        <v>0.2445476109868201</v>
      </c>
      <c r="P1" s="8">
        <f>O4</f>
        <v>0.77832573163454133</v>
      </c>
      <c r="Q1" t="s">
        <v>1</v>
      </c>
      <c r="R1" t="s">
        <v>12</v>
      </c>
      <c r="S1" s="7">
        <f>LN(S2)</f>
        <v>0.30318344785117157</v>
      </c>
      <c r="T1" s="8">
        <f>S4</f>
        <v>0.78154882063614028</v>
      </c>
      <c r="U1" t="s">
        <v>1</v>
      </c>
      <c r="V1" t="s">
        <v>12</v>
      </c>
      <c r="W1" s="7">
        <f>LN(W2)</f>
        <v>0.28880254603543082</v>
      </c>
      <c r="X1" s="8">
        <f>W4</f>
        <v>0.80071884497373136</v>
      </c>
      <c r="Y1" t="s">
        <v>1</v>
      </c>
      <c r="Z1" t="s">
        <v>12</v>
      </c>
      <c r="AA1" s="7">
        <f>LN(AA2)</f>
        <v>0.28170178557504982</v>
      </c>
      <c r="AB1" s="8">
        <f>AA4</f>
        <v>0.79832379603349168</v>
      </c>
      <c r="AC1" t="s">
        <v>1</v>
      </c>
      <c r="AD1" t="s">
        <v>12</v>
      </c>
      <c r="AE1" s="7">
        <f>LN(AE2)</f>
        <v>0.26282843380620285</v>
      </c>
      <c r="AF1" s="8">
        <f>AE4</f>
        <v>0.79358010520264666</v>
      </c>
      <c r="AG1" t="s">
        <v>1</v>
      </c>
      <c r="AH1" t="s">
        <v>12</v>
      </c>
      <c r="AI1" s="7">
        <f>LN(AI2)</f>
        <v>0.30168096424403545</v>
      </c>
      <c r="AJ1" s="8">
        <f>AI4</f>
        <v>0.80922274801617977</v>
      </c>
      <c r="AK1" t="s">
        <v>1</v>
      </c>
      <c r="AL1" t="s">
        <v>12</v>
      </c>
      <c r="AM1" s="7">
        <f>LN(AM2)</f>
        <v>0.2838361695037257</v>
      </c>
      <c r="AN1" s="8">
        <f>AM4</f>
        <v>0.76242752195718411</v>
      </c>
      <c r="AO1" t="s">
        <v>1</v>
      </c>
      <c r="AP1" t="s">
        <v>12</v>
      </c>
      <c r="AQ1" s="7">
        <f>LN(AQ2)</f>
        <v>0.29766241976609331</v>
      </c>
      <c r="AR1" s="8">
        <f>AQ4</f>
        <v>0.71112723943959089</v>
      </c>
    </row>
    <row r="2" spans="1:44" ht="16.5" thickTop="1">
      <c r="B2">
        <v>0.31090412560644209</v>
      </c>
      <c r="C2" s="9">
        <v>0.77861586686391537</v>
      </c>
      <c r="D2">
        <v>21.102213311338826</v>
      </c>
      <c r="E2">
        <v>1973</v>
      </c>
      <c r="F2">
        <v>132.53594007331941</v>
      </c>
      <c r="G2">
        <f t="array" ref="G2:H6">LOGEST(F2:F10,E2:E10,TRUE, TRUE)</f>
        <v>1.3303744604294887</v>
      </c>
      <c r="H2">
        <v>2.0306261982351461E-243</v>
      </c>
      <c r="I2">
        <v>1974</v>
      </c>
      <c r="J2">
        <v>37.699111843077517</v>
      </c>
      <c r="K2">
        <f t="array" ref="K2:L6">LOGEST(J2:J9,I2:I9,TRUE, TRUE)</f>
        <v>1.3646583791195479</v>
      </c>
      <c r="L2">
        <v>2.554386269422501E-265</v>
      </c>
      <c r="M2">
        <v>1973</v>
      </c>
      <c r="N2">
        <v>132.53594007331941</v>
      </c>
      <c r="O2">
        <f t="array" ref="O2:P6">LOGEST(N2:N9,M2:M9,TRUE, TRUE)</f>
        <v>1.2770434620763942</v>
      </c>
      <c r="P2">
        <v>3.4243202752891142E-208</v>
      </c>
      <c r="Q2">
        <v>1973</v>
      </c>
      <c r="R2">
        <v>132.53594007331941</v>
      </c>
      <c r="S2">
        <f t="array" ref="S2:T6">LOGEST(R2:R9,Q2:Q9,TRUE, TRUE)</f>
        <v>1.3541628599245725</v>
      </c>
      <c r="T2">
        <v>1.1160976654546305E-258</v>
      </c>
      <c r="U2">
        <v>1973</v>
      </c>
      <c r="V2">
        <v>132.53594007331941</v>
      </c>
      <c r="W2">
        <f t="array" ref="W2:X6">LOGEST(V2:V9,U2:U9,TRUE, TRUE)</f>
        <v>1.3348281353982576</v>
      </c>
      <c r="X2">
        <v>2.5212363533054387E-246</v>
      </c>
      <c r="Y2">
        <v>1973</v>
      </c>
      <c r="Z2">
        <v>132.53594007331941</v>
      </c>
      <c r="AA2">
        <f t="array" ref="AA2:AB6">LOGEST(Z2:Z9,Y2:Y9,TRUE, TRUE)</f>
        <v>1.3253834125943129</v>
      </c>
      <c r="AB2">
        <v>3.7658578189973929E-240</v>
      </c>
      <c r="AC2">
        <v>1973</v>
      </c>
      <c r="AD2">
        <v>132.53594007331941</v>
      </c>
      <c r="AE2">
        <f t="array" ref="AE2:AF6">LOGEST(AD2:AD9,AC2:AC9,TRUE, TRUE)</f>
        <v>1.3006035602065598</v>
      </c>
      <c r="AF2">
        <v>5.0295001855216181E-224</v>
      </c>
      <c r="AG2">
        <v>1973</v>
      </c>
      <c r="AH2">
        <v>132.53594007331941</v>
      </c>
      <c r="AI2">
        <f t="array" ref="AI2:AJ6">LOGEST(AH2:AH9,AG2:AG9,TRUE, TRUE)</f>
        <v>1.3521297801431309</v>
      </c>
      <c r="AJ2">
        <v>2.5580037207837358E-257</v>
      </c>
      <c r="AK2">
        <v>1973</v>
      </c>
      <c r="AL2">
        <v>132.53594007331941</v>
      </c>
      <c r="AM2">
        <f t="array" ref="AM2:AN6">LOGEST(AL2:AL9,AK2:AK9,TRUE, TRUE)</f>
        <v>1.3282153107533654</v>
      </c>
      <c r="AN2">
        <v>5.0062750543814256E-242</v>
      </c>
      <c r="AO2">
        <v>1973</v>
      </c>
      <c r="AP2">
        <v>132.53594007331941</v>
      </c>
      <c r="AQ2">
        <f t="array" ref="AQ2:AR6">LOGEST(AP2:AP9,AO2:AO9,TRUE, TRUE)</f>
        <v>1.3467070894410123</v>
      </c>
      <c r="AR2">
        <v>6.8380339626600277E-254</v>
      </c>
    </row>
    <row r="3" spans="1:44">
      <c r="B3">
        <v>0.2445476109868201</v>
      </c>
      <c r="C3" s="9">
        <v>0.77832573163454133</v>
      </c>
      <c r="D3">
        <v>21.066740962953023</v>
      </c>
      <c r="E3">
        <v>1974</v>
      </c>
      <c r="F3">
        <v>37.699111843077517</v>
      </c>
      <c r="G3">
        <v>5.7749378431260781E-2</v>
      </c>
      <c r="H3">
        <v>114.27345190136639</v>
      </c>
      <c r="I3">
        <v>1974</v>
      </c>
      <c r="J3">
        <v>169.64600329384882</v>
      </c>
      <c r="K3">
        <v>6.7680332034476459E-2</v>
      </c>
      <c r="L3">
        <v>133.97348651310708</v>
      </c>
      <c r="M3">
        <v>1974</v>
      </c>
      <c r="N3">
        <v>169.64600329384882</v>
      </c>
      <c r="O3">
        <v>5.328006511287512E-2</v>
      </c>
      <c r="P3">
        <v>105.46146083672518</v>
      </c>
      <c r="Q3">
        <v>1974</v>
      </c>
      <c r="R3">
        <v>37.699111843077517</v>
      </c>
      <c r="S3">
        <v>6.543784717490693E-2</v>
      </c>
      <c r="T3">
        <v>129.5263236344729</v>
      </c>
      <c r="U3">
        <v>1974</v>
      </c>
      <c r="V3">
        <v>37.699111843077517</v>
      </c>
      <c r="W3">
        <v>5.8819114671936623E-2</v>
      </c>
      <c r="X3">
        <v>116.39597812209817</v>
      </c>
      <c r="Y3">
        <v>1974</v>
      </c>
      <c r="Z3">
        <v>37.699111843077517</v>
      </c>
      <c r="AA3">
        <v>5.7803184645984079E-2</v>
      </c>
      <c r="AB3">
        <v>114.38557436587207</v>
      </c>
      <c r="AC3">
        <v>1974</v>
      </c>
      <c r="AD3">
        <v>37.699111843077517</v>
      </c>
      <c r="AE3">
        <v>5.4723909028753882E-2</v>
      </c>
      <c r="AF3">
        <v>108.26467608821599</v>
      </c>
      <c r="AG3">
        <v>1974</v>
      </c>
      <c r="AH3">
        <v>37.699111843077517</v>
      </c>
      <c r="AI3">
        <v>5.9800048381614908E-2</v>
      </c>
      <c r="AJ3">
        <v>118.30720763557646</v>
      </c>
      <c r="AK3">
        <v>1974</v>
      </c>
      <c r="AL3">
        <v>37.699111843077517</v>
      </c>
      <c r="AM3">
        <v>6.4683110074025066E-2</v>
      </c>
      <c r="AN3">
        <v>127.96775824006241</v>
      </c>
      <c r="AO3">
        <v>1974</v>
      </c>
      <c r="AP3">
        <v>37.699111843077517</v>
      </c>
      <c r="AQ3">
        <v>7.7451176889664144E-2</v>
      </c>
      <c r="AR3">
        <v>153.18900316401147</v>
      </c>
    </row>
    <row r="4" spans="1:44" ht="16.5" thickBot="1">
      <c r="B4">
        <v>0.30318344785117157</v>
      </c>
      <c r="C4" s="9">
        <v>0.78154882063614028</v>
      </c>
      <c r="D4">
        <v>21.46609113062372</v>
      </c>
      <c r="E4">
        <v>1974</v>
      </c>
      <c r="F4">
        <v>169.64600329384882</v>
      </c>
      <c r="G4">
        <v>0.77731226774173023</v>
      </c>
      <c r="H4">
        <v>0.7385501054196163</v>
      </c>
      <c r="I4">
        <v>1978</v>
      </c>
      <c r="J4">
        <v>628.31853071795865</v>
      </c>
      <c r="K4">
        <v>0.77861586686391537</v>
      </c>
      <c r="L4">
        <v>0.75970984288833565</v>
      </c>
      <c r="M4">
        <v>1978</v>
      </c>
      <c r="N4">
        <v>628.31853071795865</v>
      </c>
      <c r="O4">
        <v>0.77832573163454133</v>
      </c>
      <c r="P4">
        <v>0.62561551374333857</v>
      </c>
      <c r="Q4">
        <v>1978</v>
      </c>
      <c r="R4">
        <v>628.31853071795865</v>
      </c>
      <c r="S4">
        <v>0.78154882063614028</v>
      </c>
      <c r="T4">
        <v>0.76837241643487741</v>
      </c>
      <c r="U4">
        <v>1974</v>
      </c>
      <c r="V4">
        <v>169.64600329384882</v>
      </c>
      <c r="W4">
        <v>0.80071884497373136</v>
      </c>
      <c r="X4">
        <v>0.75066418846744742</v>
      </c>
      <c r="Y4">
        <v>1974</v>
      </c>
      <c r="Z4">
        <v>169.64600329384882</v>
      </c>
      <c r="AA4">
        <v>0.79832379603349168</v>
      </c>
      <c r="AB4">
        <v>0.73769863649127609</v>
      </c>
      <c r="AC4">
        <v>1974</v>
      </c>
      <c r="AD4">
        <v>169.64600329384882</v>
      </c>
      <c r="AE4">
        <v>0.79358010520264666</v>
      </c>
      <c r="AF4">
        <v>0.67440418672295543</v>
      </c>
      <c r="AG4">
        <v>1974</v>
      </c>
      <c r="AH4">
        <v>169.64600329384882</v>
      </c>
      <c r="AI4">
        <v>0.80922274801617977</v>
      </c>
      <c r="AJ4">
        <v>0.73696129736649274</v>
      </c>
      <c r="AK4">
        <v>1974</v>
      </c>
      <c r="AL4">
        <v>169.64600329384882</v>
      </c>
      <c r="AM4">
        <v>0.76242752195718411</v>
      </c>
      <c r="AN4">
        <v>0.79713896573549681</v>
      </c>
      <c r="AO4">
        <v>1974</v>
      </c>
      <c r="AP4">
        <v>169.64600329384882</v>
      </c>
      <c r="AQ4">
        <v>0.71112723943959089</v>
      </c>
      <c r="AR4">
        <v>0.79316585186654087</v>
      </c>
    </row>
    <row r="5" spans="1:44" ht="17.25" thickTop="1" thickBot="1">
      <c r="B5">
        <v>0.28880254603543082</v>
      </c>
      <c r="C5" s="9">
        <v>0.80071884497373136</v>
      </c>
      <c r="D5">
        <v>24.108215697611239</v>
      </c>
      <c r="E5">
        <v>1978</v>
      </c>
      <c r="F5">
        <v>628.31853071795865</v>
      </c>
      <c r="G5">
        <v>24.434151890691091</v>
      </c>
      <c r="H5">
        <v>7</v>
      </c>
      <c r="I5">
        <v>1978</v>
      </c>
      <c r="J5">
        <v>167.55160819145564</v>
      </c>
      <c r="K5" s="5">
        <v>21.102213311338826</v>
      </c>
      <c r="L5">
        <v>6</v>
      </c>
      <c r="M5">
        <v>1978</v>
      </c>
      <c r="N5">
        <v>167.55160819145564</v>
      </c>
      <c r="O5" s="5">
        <v>21.066740962953023</v>
      </c>
      <c r="P5">
        <v>6</v>
      </c>
      <c r="Q5">
        <v>1978</v>
      </c>
      <c r="R5">
        <v>167.55160819145564</v>
      </c>
      <c r="S5" s="5">
        <v>21.46609113062372</v>
      </c>
      <c r="T5">
        <v>6</v>
      </c>
      <c r="U5">
        <v>1978</v>
      </c>
      <c r="V5">
        <v>167.55160819145564</v>
      </c>
      <c r="W5" s="5">
        <v>24.108215697611239</v>
      </c>
      <c r="X5">
        <v>6</v>
      </c>
      <c r="Y5">
        <v>1978</v>
      </c>
      <c r="Z5">
        <v>628.31853071795865</v>
      </c>
      <c r="AA5" s="5">
        <v>23.750659135752084</v>
      </c>
      <c r="AB5">
        <v>6</v>
      </c>
      <c r="AC5">
        <v>1978</v>
      </c>
      <c r="AD5">
        <v>628.31853071795865</v>
      </c>
      <c r="AE5" s="5">
        <v>23.066965690929766</v>
      </c>
      <c r="AF5">
        <v>6</v>
      </c>
      <c r="AG5">
        <v>1978</v>
      </c>
      <c r="AH5">
        <v>628.31853071795865</v>
      </c>
      <c r="AI5" s="5">
        <v>25.450290522629288</v>
      </c>
      <c r="AJ5">
        <v>6</v>
      </c>
      <c r="AK5">
        <v>1978</v>
      </c>
      <c r="AL5">
        <v>628.31853071795865</v>
      </c>
      <c r="AM5" s="5">
        <v>19.255450671010237</v>
      </c>
      <c r="AN5">
        <v>6</v>
      </c>
      <c r="AO5">
        <v>1978</v>
      </c>
      <c r="AP5">
        <v>628.31853071795865</v>
      </c>
      <c r="AQ5" s="5">
        <v>14.770390355809536</v>
      </c>
      <c r="AR5">
        <v>6</v>
      </c>
    </row>
    <row r="6" spans="1:44" ht="16.5" thickTop="1">
      <c r="B6">
        <v>0.28170178557504982</v>
      </c>
      <c r="C6" s="9">
        <v>0.79832379603349168</v>
      </c>
      <c r="D6">
        <v>23.750659135752084</v>
      </c>
      <c r="E6">
        <v>1978</v>
      </c>
      <c r="F6">
        <v>167.55160819145564</v>
      </c>
      <c r="G6">
        <v>13.327761062961304</v>
      </c>
      <c r="H6">
        <v>3.8181938075072845</v>
      </c>
      <c r="I6">
        <v>1982</v>
      </c>
      <c r="J6">
        <v>2727.0769562411397</v>
      </c>
      <c r="K6">
        <v>12.179333290207403</v>
      </c>
      <c r="L6">
        <v>3.4629542722885178</v>
      </c>
      <c r="M6">
        <v>1982</v>
      </c>
      <c r="N6">
        <v>2727.0769562411397</v>
      </c>
      <c r="O6">
        <v>8.2454122556769125</v>
      </c>
      <c r="P6">
        <v>2.3483686262180483</v>
      </c>
      <c r="Q6">
        <v>1982</v>
      </c>
      <c r="R6">
        <v>2727.0769562411397</v>
      </c>
      <c r="S6">
        <v>12.673497995646166</v>
      </c>
      <c r="T6">
        <v>3.5423770220278357</v>
      </c>
      <c r="U6">
        <v>1982</v>
      </c>
      <c r="V6">
        <v>2727.0769562411397</v>
      </c>
      <c r="W6">
        <v>13.584900563412598</v>
      </c>
      <c r="X6">
        <v>3.3809803430849485</v>
      </c>
      <c r="Y6">
        <v>1982</v>
      </c>
      <c r="Z6">
        <v>2727.0769562411397</v>
      </c>
      <c r="AA6">
        <v>12.925091560376408</v>
      </c>
      <c r="AB6">
        <v>3.265195669686527</v>
      </c>
      <c r="AC6">
        <v>1978</v>
      </c>
      <c r="AD6">
        <v>167.55160819145564</v>
      </c>
      <c r="AE6">
        <v>10.491340565585148</v>
      </c>
      <c r="AF6">
        <v>2.7289260424167052</v>
      </c>
      <c r="AG6">
        <v>1978</v>
      </c>
      <c r="AH6">
        <v>167.55160819145564</v>
      </c>
      <c r="AI6">
        <v>13.82235701093267</v>
      </c>
      <c r="AJ6">
        <v>3.2586717228966249</v>
      </c>
      <c r="AK6">
        <v>1978</v>
      </c>
      <c r="AL6">
        <v>167.55160819145564</v>
      </c>
      <c r="AM6">
        <v>12.235501238629428</v>
      </c>
      <c r="AN6">
        <v>3.8125831841631448</v>
      </c>
      <c r="AO6">
        <v>1978</v>
      </c>
      <c r="AP6">
        <v>167.55160819145564</v>
      </c>
      <c r="AQ6">
        <v>9.2922308302879966</v>
      </c>
      <c r="AR6">
        <v>3.7746724114030532</v>
      </c>
    </row>
    <row r="7" spans="1:44">
      <c r="B7">
        <v>0.26282843380620285</v>
      </c>
      <c r="C7" s="9">
        <v>0.79358010520264666</v>
      </c>
      <c r="D7">
        <v>23.066965690929766</v>
      </c>
      <c r="E7">
        <v>1982</v>
      </c>
      <c r="F7">
        <v>2727.0769562411397</v>
      </c>
      <c r="G7" t="s">
        <v>21</v>
      </c>
      <c r="H7">
        <f>TINV(0.0455,H5)</f>
        <v>2.428809082234241</v>
      </c>
      <c r="I7">
        <v>1982</v>
      </c>
      <c r="J7">
        <v>535.49874777098739</v>
      </c>
      <c r="K7" t="s">
        <v>21</v>
      </c>
      <c r="L7">
        <f>TINV(0.0455,L5)</f>
        <v>2.5165283481216276</v>
      </c>
      <c r="M7">
        <v>1982</v>
      </c>
      <c r="N7">
        <v>535.49874777098739</v>
      </c>
      <c r="O7" t="s">
        <v>21</v>
      </c>
      <c r="P7">
        <f>TINV(0.0455,P5)</f>
        <v>2.5165283481216276</v>
      </c>
      <c r="Q7">
        <v>1982</v>
      </c>
      <c r="R7">
        <v>535.49874777098739</v>
      </c>
      <c r="S7" t="s">
        <v>21</v>
      </c>
      <c r="T7">
        <f>TINV(0.0455,T5)</f>
        <v>2.5165283481216276</v>
      </c>
      <c r="U7">
        <v>1982</v>
      </c>
      <c r="V7">
        <v>535.49874777098739</v>
      </c>
      <c r="W7" t="s">
        <v>21</v>
      </c>
      <c r="X7">
        <f>TINV(0.0455,X5)</f>
        <v>2.5165283481216276</v>
      </c>
      <c r="Y7">
        <v>1982</v>
      </c>
      <c r="Z7">
        <v>535.49874777098739</v>
      </c>
      <c r="AA7" t="s">
        <v>21</v>
      </c>
      <c r="AB7">
        <f>TINV(0.0455,AB5)</f>
        <v>2.5165283481216276</v>
      </c>
      <c r="AC7">
        <v>1982</v>
      </c>
      <c r="AD7">
        <v>535.49874777098739</v>
      </c>
      <c r="AE7" t="s">
        <v>21</v>
      </c>
      <c r="AF7">
        <f>TINV(0.0455,AF5)</f>
        <v>2.5165283481216276</v>
      </c>
      <c r="AG7">
        <v>1982</v>
      </c>
      <c r="AH7">
        <v>2727.0769562411397</v>
      </c>
      <c r="AI7" t="s">
        <v>21</v>
      </c>
      <c r="AJ7">
        <f>TINV(0.0455,AJ5)</f>
        <v>2.5165283481216276</v>
      </c>
      <c r="AK7">
        <v>1982</v>
      </c>
      <c r="AL7">
        <v>2727.0769562411397</v>
      </c>
      <c r="AM7" t="s">
        <v>21</v>
      </c>
      <c r="AN7">
        <f>TINV(0.0455,AN5)</f>
        <v>2.5165283481216276</v>
      </c>
      <c r="AO7">
        <v>1982</v>
      </c>
      <c r="AP7">
        <v>2727.0769562411397</v>
      </c>
    </row>
    <row r="8" spans="1:44">
      <c r="B8">
        <v>0.30168096424403545</v>
      </c>
      <c r="C8" s="9">
        <v>0.80922274801617977</v>
      </c>
      <c r="D8">
        <v>25.450290522629288</v>
      </c>
      <c r="E8">
        <v>1982</v>
      </c>
      <c r="F8">
        <v>535.49874777098739</v>
      </c>
      <c r="G8" t="s">
        <v>22</v>
      </c>
      <c r="H8">
        <f>H7*G3</f>
        <v>0.14026221482722837</v>
      </c>
      <c r="I8">
        <v>1982</v>
      </c>
      <c r="J8">
        <v>1130.9733552923256</v>
      </c>
      <c r="K8" t="s">
        <v>22</v>
      </c>
      <c r="L8">
        <f>L7*K3</f>
        <v>0.17031947417504431</v>
      </c>
      <c r="M8">
        <v>1982</v>
      </c>
      <c r="N8">
        <v>1130.9733552923256</v>
      </c>
      <c r="O8" t="s">
        <v>22</v>
      </c>
      <c r="P8">
        <f>P7*O3</f>
        <v>0.13408079424631639</v>
      </c>
      <c r="Q8">
        <v>1982</v>
      </c>
      <c r="R8">
        <v>1130.9733552923256</v>
      </c>
      <c r="S8" t="s">
        <v>22</v>
      </c>
      <c r="T8">
        <f>T7*S3</f>
        <v>0.16467619745570405</v>
      </c>
      <c r="U8">
        <v>1982</v>
      </c>
      <c r="V8">
        <v>1130.9733552923256</v>
      </c>
      <c r="W8" t="s">
        <v>22</v>
      </c>
      <c r="X8">
        <f>X7*W3</f>
        <v>0.14801996948334525</v>
      </c>
      <c r="Y8">
        <v>1982</v>
      </c>
      <c r="Z8">
        <v>1130.9733552923256</v>
      </c>
      <c r="AA8" t="s">
        <v>22</v>
      </c>
      <c r="AB8">
        <f>AB7*AA3</f>
        <v>0.14546335277332775</v>
      </c>
      <c r="AC8">
        <v>1982</v>
      </c>
      <c r="AD8">
        <v>1130.9733552923256</v>
      </c>
      <c r="AE8" t="s">
        <v>22</v>
      </c>
      <c r="AF8">
        <f>AF7*AE3</f>
        <v>0.13771426839088824</v>
      </c>
      <c r="AG8">
        <v>1982</v>
      </c>
      <c r="AH8">
        <v>1130.9733552923256</v>
      </c>
      <c r="AI8" t="s">
        <v>22</v>
      </c>
      <c r="AJ8">
        <f>AJ7*AI3</f>
        <v>0.15048851697137877</v>
      </c>
      <c r="AK8">
        <v>1982</v>
      </c>
      <c r="AL8">
        <v>535.49874777098739</v>
      </c>
      <c r="AM8" t="s">
        <v>22</v>
      </c>
      <c r="AN8">
        <f>AN7*AM3</f>
        <v>0.1627768801459557</v>
      </c>
      <c r="AO8">
        <v>1982</v>
      </c>
      <c r="AP8">
        <v>535.49874777098739</v>
      </c>
    </row>
    <row r="9" spans="1:44">
      <c r="B9">
        <v>0.2838361695037257</v>
      </c>
      <c r="C9" s="9">
        <v>0.76242752195718411</v>
      </c>
      <c r="D9">
        <v>19.255450671010237</v>
      </c>
      <c r="E9">
        <v>1982</v>
      </c>
      <c r="F9">
        <v>1130.9733552923256</v>
      </c>
      <c r="G9" t="s">
        <v>23</v>
      </c>
      <c r="H9">
        <f>G2+H8</f>
        <v>1.470636675256717</v>
      </c>
      <c r="I9">
        <v>1986</v>
      </c>
      <c r="J9">
        <v>2827.4333882308138</v>
      </c>
      <c r="K9" t="s">
        <v>23</v>
      </c>
      <c r="L9">
        <f>K2+L8</f>
        <v>1.5349778532945921</v>
      </c>
      <c r="M9">
        <v>1986</v>
      </c>
      <c r="N9">
        <v>2827.4333882308138</v>
      </c>
      <c r="O9" t="s">
        <v>23</v>
      </c>
      <c r="P9">
        <f>O2+P8</f>
        <v>1.4111242563227107</v>
      </c>
      <c r="Q9">
        <v>1986</v>
      </c>
      <c r="R9">
        <v>2827.4333882308138</v>
      </c>
      <c r="S9" t="s">
        <v>23</v>
      </c>
      <c r="T9">
        <f>S2+T8</f>
        <v>1.5188390573802766</v>
      </c>
      <c r="U9">
        <v>1986</v>
      </c>
      <c r="V9">
        <v>2827.4333882308138</v>
      </c>
      <c r="W9" t="s">
        <v>23</v>
      </c>
      <c r="X9">
        <f>W2+X8</f>
        <v>1.4828481048816029</v>
      </c>
      <c r="Y9">
        <v>1986</v>
      </c>
      <c r="Z9">
        <v>2827.4333882308138</v>
      </c>
      <c r="AA9" t="s">
        <v>23</v>
      </c>
      <c r="AB9">
        <f>AA2+AB8</f>
        <v>1.4708467653676407</v>
      </c>
      <c r="AC9">
        <v>1986</v>
      </c>
      <c r="AD9">
        <v>2827.4333882308138</v>
      </c>
      <c r="AE9" t="s">
        <v>23</v>
      </c>
      <c r="AF9">
        <f>AE2+AF8</f>
        <v>1.4383178285974481</v>
      </c>
      <c r="AG9">
        <v>1986</v>
      </c>
      <c r="AH9">
        <v>2827.4333882308138</v>
      </c>
      <c r="AI9" t="s">
        <v>23</v>
      </c>
      <c r="AJ9">
        <f>AI2+AJ8</f>
        <v>1.5026182971145097</v>
      </c>
      <c r="AK9">
        <v>1986</v>
      </c>
      <c r="AL9">
        <v>2827.4333882308138</v>
      </c>
      <c r="AM9" t="s">
        <v>23</v>
      </c>
      <c r="AN9">
        <f>AM2+AN8</f>
        <v>1.4909921908993211</v>
      </c>
      <c r="AO9">
        <v>1982</v>
      </c>
      <c r="AP9">
        <v>1130.9733552923256</v>
      </c>
    </row>
    <row r="10" spans="1:44">
      <c r="B10">
        <v>0.29766241976609331</v>
      </c>
      <c r="C10" s="9">
        <v>0.71112723943959089</v>
      </c>
      <c r="D10">
        <v>14.770390355809536</v>
      </c>
      <c r="E10">
        <v>1986</v>
      </c>
      <c r="F10">
        <v>2827.4333882308138</v>
      </c>
      <c r="G10" t="s">
        <v>24</v>
      </c>
      <c r="H10">
        <f>G2-H8</f>
        <v>1.1901122456022604</v>
      </c>
      <c r="K10" t="s">
        <v>24</v>
      </c>
      <c r="L10">
        <f>K2-L8</f>
        <v>1.1943389049445037</v>
      </c>
      <c r="O10" t="s">
        <v>24</v>
      </c>
      <c r="P10">
        <f>O2-P8</f>
        <v>1.1429626678300777</v>
      </c>
      <c r="S10" t="s">
        <v>24</v>
      </c>
      <c r="T10">
        <f>S2-T8</f>
        <v>1.1894866624688685</v>
      </c>
      <c r="W10" t="s">
        <v>24</v>
      </c>
      <c r="X10">
        <f>W2-X8</f>
        <v>1.1868081659149123</v>
      </c>
      <c r="AA10" t="s">
        <v>24</v>
      </c>
      <c r="AB10">
        <f>AA2-AB8</f>
        <v>1.1799200598209851</v>
      </c>
      <c r="AE10" t="s">
        <v>24</v>
      </c>
      <c r="AF10">
        <f>AE2-AF8</f>
        <v>1.1628892918156715</v>
      </c>
      <c r="AI10" t="s">
        <v>24</v>
      </c>
      <c r="AJ10">
        <f>AI2-AJ8</f>
        <v>1.2016412631717521</v>
      </c>
      <c r="AM10" t="s">
        <v>24</v>
      </c>
      <c r="AN10">
        <f>AM2-AN8</f>
        <v>1.1654384306074097</v>
      </c>
    </row>
    <row r="11" spans="1:44">
      <c r="A11" t="s">
        <v>40</v>
      </c>
      <c r="B11" s="6">
        <f>AVERAGE(B2:B10)</f>
        <v>0.28612750037499685</v>
      </c>
      <c r="C11" s="6">
        <f>AVERAGE(C2:C10)</f>
        <v>0.7793211860841579</v>
      </c>
      <c r="D11" s="6">
        <f>AVERAGE(D2:D10)</f>
        <v>21.559668608739749</v>
      </c>
      <c r="E11" s="6">
        <f>AVERAGE(E2:E10)</f>
        <v>1978.7777777777778</v>
      </c>
      <c r="F11" s="6">
        <f>AVERAGE(F2:F10)</f>
        <v>928.52596018388067</v>
      </c>
      <c r="G11" t="s">
        <v>25</v>
      </c>
      <c r="H11" s="10">
        <f>LN(G2)</f>
        <v>0.28546045180122992</v>
      </c>
      <c r="K11" t="s">
        <v>25</v>
      </c>
      <c r="L11" s="10">
        <f>LN(K2)</f>
        <v>0.31090412560644209</v>
      </c>
      <c r="O11" t="s">
        <v>25</v>
      </c>
      <c r="P11" s="10">
        <f>LN(O2)</f>
        <v>0.2445476109868201</v>
      </c>
      <c r="S11" t="s">
        <v>25</v>
      </c>
      <c r="T11" s="10">
        <f>LN(S2)</f>
        <v>0.30318344785117157</v>
      </c>
      <c r="W11" t="s">
        <v>25</v>
      </c>
      <c r="X11" s="10">
        <f>LN(W2)</f>
        <v>0.28880254603543082</v>
      </c>
      <c r="AA11" t="s">
        <v>25</v>
      </c>
      <c r="AB11" s="10">
        <f>LN(AA2)</f>
        <v>0.28170178557504982</v>
      </c>
      <c r="AE11" t="s">
        <v>25</v>
      </c>
      <c r="AF11" s="10">
        <f>LN(AE2)</f>
        <v>0.26282843380620285</v>
      </c>
      <c r="AI11" t="s">
        <v>25</v>
      </c>
      <c r="AJ11" s="10">
        <f>LN(AI2)</f>
        <v>0.30168096424403545</v>
      </c>
      <c r="AM11" t="s">
        <v>25</v>
      </c>
      <c r="AN11" s="10">
        <f>LN(AM2)</f>
        <v>0.2838361695037257</v>
      </c>
    </row>
    <row r="12" spans="1:44">
      <c r="A12" t="s">
        <v>41</v>
      </c>
      <c r="B12" s="6">
        <f>STDEV(B2:B10)</f>
        <v>2.1164468538985709E-2</v>
      </c>
      <c r="C12" s="6">
        <f>STDEV(C2:C10)</f>
        <v>2.9280198467354072E-2</v>
      </c>
      <c r="D12" s="6">
        <f>STDEV(D2:D10)</f>
        <v>3.1735062309345925</v>
      </c>
      <c r="E12" s="6">
        <f>STDEV(E2:E10)</f>
        <v>4.5215533220835127</v>
      </c>
      <c r="F12" s="6">
        <f>STDEV(F2:F10)</f>
        <v>1101.6106550807938</v>
      </c>
      <c r="G12" t="s">
        <v>26</v>
      </c>
      <c r="H12" s="10">
        <f>LN(H9)</f>
        <v>0.38569541944406954</v>
      </c>
      <c r="K12" t="s">
        <v>26</v>
      </c>
      <c r="L12" s="10">
        <f>LN(L9)</f>
        <v>0.42851595311396584</v>
      </c>
      <c r="O12" t="s">
        <v>26</v>
      </c>
      <c r="P12" s="10">
        <f>LN(P9)</f>
        <v>0.34438673158922029</v>
      </c>
      <c r="S12" t="s">
        <v>26</v>
      </c>
      <c r="T12" s="10">
        <f>LN(T9)</f>
        <v>0.41794626499184312</v>
      </c>
      <c r="W12" t="s">
        <v>26</v>
      </c>
      <c r="X12" s="10">
        <f>LN(X9)</f>
        <v>0.39396463368998397</v>
      </c>
      <c r="AA12" t="s">
        <v>26</v>
      </c>
      <c r="AB12" s="10">
        <f>LN(AB9)</f>
        <v>0.38583826581089209</v>
      </c>
      <c r="AE12" t="s">
        <v>26</v>
      </c>
      <c r="AF12" s="10">
        <f>LN(AF9)</f>
        <v>0.36347425615503104</v>
      </c>
      <c r="AI12" t="s">
        <v>26</v>
      </c>
      <c r="AJ12" s="10">
        <f>LN(AJ9)</f>
        <v>0.40720911784837699</v>
      </c>
      <c r="AM12" t="s">
        <v>26</v>
      </c>
      <c r="AN12" s="10">
        <f>LN(AN9)</f>
        <v>0.39944179827681398</v>
      </c>
    </row>
    <row r="13" spans="1:44">
      <c r="A13" t="s">
        <v>42</v>
      </c>
      <c r="B13" s="6">
        <f>MIN(B2:B10)</f>
        <v>0.2445476109868201</v>
      </c>
      <c r="C13" s="6">
        <f>MIN(C2:C10)</f>
        <v>0.71112723943959089</v>
      </c>
      <c r="D13" s="6">
        <f>MIN(D2:D10)</f>
        <v>14.770390355809536</v>
      </c>
      <c r="E13" s="6">
        <f>MIN(E2:E10)</f>
        <v>1973</v>
      </c>
      <c r="F13" s="6">
        <f>MIN(F2:F10)</f>
        <v>37.699111843077517</v>
      </c>
      <c r="G13" t="s">
        <v>27</v>
      </c>
      <c r="H13" s="10">
        <f>LN(H10)</f>
        <v>0.1740476267107188</v>
      </c>
      <c r="K13" t="s">
        <v>27</v>
      </c>
      <c r="L13" s="10">
        <f>LN(L10)</f>
        <v>0.17759281468248364</v>
      </c>
      <c r="O13" t="s">
        <v>27</v>
      </c>
      <c r="P13" s="10">
        <f>LN(P10)</f>
        <v>0.13362372271328679</v>
      </c>
      <c r="S13" t="s">
        <v>27</v>
      </c>
      <c r="T13" s="10">
        <f>LN(T10)</f>
        <v>0.17352183797743093</v>
      </c>
      <c r="W13" t="s">
        <v>27</v>
      </c>
      <c r="X13" s="10">
        <f>LN(X10)</f>
        <v>0.17126749002672653</v>
      </c>
      <c r="AA13" t="s">
        <v>27</v>
      </c>
      <c r="AB13" s="10">
        <f>LN(AB10)</f>
        <v>0.16544669026829592</v>
      </c>
      <c r="AE13" t="s">
        <v>27</v>
      </c>
      <c r="AF13" s="10">
        <f>LN(AF10)</f>
        <v>0.15090767710151071</v>
      </c>
      <c r="AI13" t="s">
        <v>27</v>
      </c>
      <c r="AJ13" s="10">
        <f>LN(AJ10)</f>
        <v>0.18368834162766315</v>
      </c>
      <c r="AM13" t="s">
        <v>27</v>
      </c>
      <c r="AN13" s="10">
        <f>LN(AN10)</f>
        <v>0.15309735150663217</v>
      </c>
    </row>
    <row r="14" spans="1:44">
      <c r="A14" t="s">
        <v>43</v>
      </c>
      <c r="B14" s="6">
        <f>MAX(B2:B10)</f>
        <v>0.31090412560644209</v>
      </c>
      <c r="C14" s="6">
        <f>MAX(C2:C10)</f>
        <v>0.80922274801617977</v>
      </c>
      <c r="D14" s="6">
        <f>MAX(D2:D10)</f>
        <v>25.450290522629288</v>
      </c>
      <c r="E14" s="6">
        <f>MAX(E2:E10)</f>
        <v>1986</v>
      </c>
      <c r="F14" s="6">
        <f>MAX(F2:F10)</f>
        <v>2827.4333882308138</v>
      </c>
      <c r="G14" t="s">
        <v>28</v>
      </c>
      <c r="H14" s="10">
        <f>H12-H11</f>
        <v>0.10023496764283962</v>
      </c>
      <c r="K14" t="s">
        <v>28</v>
      </c>
      <c r="L14" s="10">
        <f>L12-L11</f>
        <v>0.11761182750752375</v>
      </c>
      <c r="O14" t="s">
        <v>28</v>
      </c>
      <c r="P14" s="10">
        <f>P12-P11</f>
        <v>9.9839120602400189E-2</v>
      </c>
      <c r="S14" t="s">
        <v>28</v>
      </c>
      <c r="T14" s="10">
        <f>T12-T11</f>
        <v>0.11476281714067155</v>
      </c>
      <c r="W14" t="s">
        <v>28</v>
      </c>
      <c r="X14" s="10">
        <f>X12-X11</f>
        <v>0.10516208765455315</v>
      </c>
      <c r="AA14" t="s">
        <v>28</v>
      </c>
      <c r="AB14" s="10">
        <f>AB12-AB11</f>
        <v>0.10413648023584227</v>
      </c>
      <c r="AE14" t="s">
        <v>28</v>
      </c>
      <c r="AF14" s="10">
        <f>AF12-AF11</f>
        <v>0.10064582234882818</v>
      </c>
      <c r="AI14" t="s">
        <v>28</v>
      </c>
      <c r="AJ14" s="10">
        <f>AJ12-AJ11</f>
        <v>0.10552815360434153</v>
      </c>
      <c r="AM14" t="s">
        <v>28</v>
      </c>
      <c r="AN14" s="10">
        <f>AN12-AN11</f>
        <v>0.11560562877308828</v>
      </c>
    </row>
    <row r="15" spans="1:44">
      <c r="A15" t="s">
        <v>44</v>
      </c>
      <c r="B15" s="6">
        <f>ABS(B14-B13)</f>
        <v>6.6356514619621998E-2</v>
      </c>
      <c r="C15" s="6">
        <f>ABS(C14-C13)</f>
        <v>9.8095508576588886E-2</v>
      </c>
      <c r="D15" s="6">
        <f>ABS(D14-D13)</f>
        <v>10.679900166819753</v>
      </c>
      <c r="E15" s="6">
        <f>ABS(E14-E13)</f>
        <v>13</v>
      </c>
      <c r="F15" s="6">
        <f>ABS(F14-F13)</f>
        <v>2789.7342763877364</v>
      </c>
      <c r="G15" t="s">
        <v>29</v>
      </c>
      <c r="H15" s="10">
        <f>H11-H13</f>
        <v>0.11141282509051112</v>
      </c>
      <c r="K15" t="s">
        <v>29</v>
      </c>
      <c r="L15" s="10">
        <f>L11-L13</f>
        <v>0.13331131092395845</v>
      </c>
      <c r="O15" t="s">
        <v>29</v>
      </c>
      <c r="P15" s="10">
        <f>P11-P13</f>
        <v>0.11092388827353331</v>
      </c>
      <c r="S15" t="s">
        <v>29</v>
      </c>
      <c r="T15" s="10">
        <f>T11-T13</f>
        <v>0.12966160987374065</v>
      </c>
      <c r="W15" t="s">
        <v>29</v>
      </c>
      <c r="X15" s="10">
        <f>X11-X13</f>
        <v>0.11753505600870429</v>
      </c>
      <c r="AA15" t="s">
        <v>29</v>
      </c>
      <c r="AB15" s="10">
        <f>AB11-AB13</f>
        <v>0.1162550953067539</v>
      </c>
      <c r="AE15" t="s">
        <v>29</v>
      </c>
      <c r="AF15" s="10">
        <f>AF11-AF13</f>
        <v>0.11192075670469215</v>
      </c>
      <c r="AI15" t="s">
        <v>29</v>
      </c>
      <c r="AJ15" s="10">
        <f>AJ11-AJ13</f>
        <v>0.11799262261637231</v>
      </c>
      <c r="AM15" t="s">
        <v>29</v>
      </c>
      <c r="AN15" s="10">
        <f>AN11-AN13</f>
        <v>0.13073881799709353</v>
      </c>
    </row>
    <row r="16" spans="1:44">
      <c r="A16" t="s">
        <v>45</v>
      </c>
      <c r="B16" s="6">
        <f>COUNT(B2:B10)</f>
        <v>9</v>
      </c>
      <c r="G16" t="s">
        <v>30</v>
      </c>
      <c r="H16" s="11">
        <f>AVERAGE(H14:H15)</f>
        <v>0.10582389636667537</v>
      </c>
      <c r="K16" t="s">
        <v>30</v>
      </c>
      <c r="L16" s="11">
        <f>AVERAGE(L14:L15)</f>
        <v>0.12546156921574109</v>
      </c>
      <c r="O16" t="s">
        <v>30</v>
      </c>
      <c r="P16" s="11">
        <f>AVERAGE(P14:P15)</f>
        <v>0.10538150443796675</v>
      </c>
      <c r="S16" t="s">
        <v>30</v>
      </c>
      <c r="T16" s="11">
        <f>AVERAGE(T14:T15)</f>
        <v>0.1222122135072061</v>
      </c>
      <c r="W16" t="s">
        <v>30</v>
      </c>
      <c r="X16" s="11">
        <f>AVERAGE(X14:X15)</f>
        <v>0.11134857183162872</v>
      </c>
      <c r="AA16" t="s">
        <v>30</v>
      </c>
      <c r="AB16" s="11">
        <f>AVERAGE(AB14:AB15)</f>
        <v>0.11019578777129808</v>
      </c>
      <c r="AE16" t="s">
        <v>30</v>
      </c>
      <c r="AF16" s="11">
        <f>AVERAGE(AF14:AF15)</f>
        <v>0.10628328952676017</v>
      </c>
      <c r="AI16" t="s">
        <v>30</v>
      </c>
      <c r="AJ16" s="11">
        <f>AVERAGE(AJ14:AJ15)</f>
        <v>0.11176038811035692</v>
      </c>
      <c r="AM16" t="s">
        <v>30</v>
      </c>
      <c r="AN16" s="11">
        <f>AVERAGE(AN14:AN15)</f>
        <v>0.1231722233850909</v>
      </c>
    </row>
    <row r="17" spans="7:40">
      <c r="G17" t="s">
        <v>31</v>
      </c>
      <c r="H17">
        <f>TINV(0.3173,H5)</f>
        <v>1.0767385673224843</v>
      </c>
      <c r="K17" t="s">
        <v>31</v>
      </c>
      <c r="L17">
        <f>TINV(0.3173,L5)</f>
        <v>1.0905949070768337</v>
      </c>
      <c r="O17" t="s">
        <v>31</v>
      </c>
      <c r="P17">
        <f>TINV(0.3173,P5)</f>
        <v>1.0905949070768337</v>
      </c>
      <c r="S17" t="s">
        <v>31</v>
      </c>
      <c r="T17">
        <f>TINV(0.3173,T5)</f>
        <v>1.0905949070768337</v>
      </c>
      <c r="W17" t="s">
        <v>31</v>
      </c>
      <c r="X17">
        <f>TINV(0.3173,X5)</f>
        <v>1.0905949070768337</v>
      </c>
      <c r="AA17" t="s">
        <v>31</v>
      </c>
      <c r="AB17">
        <f>TINV(0.3173,AB5)</f>
        <v>1.0905949070768337</v>
      </c>
      <c r="AE17" t="s">
        <v>31</v>
      </c>
      <c r="AF17">
        <f>TINV(0.3173,AF5)</f>
        <v>1.0905949070768337</v>
      </c>
      <c r="AI17" t="s">
        <v>31</v>
      </c>
      <c r="AJ17">
        <f>TINV(0.3173,AJ5)</f>
        <v>1.0905949070768337</v>
      </c>
      <c r="AM17" t="s">
        <v>31</v>
      </c>
      <c r="AN17">
        <f>TINV(0.3173,AN5)</f>
        <v>1.0905949070768337</v>
      </c>
    </row>
    <row r="18" spans="7:40">
      <c r="G18" t="s">
        <v>32</v>
      </c>
      <c r="H18">
        <f>H17*G3</f>
        <v>6.2180982995839712E-2</v>
      </c>
      <c r="K18" t="s">
        <v>32</v>
      </c>
      <c r="L18">
        <f>L17*K3</f>
        <v>7.3811825426069108E-2</v>
      </c>
      <c r="O18" t="s">
        <v>32</v>
      </c>
      <c r="P18">
        <f>P17*O3</f>
        <v>5.810696766082369E-2</v>
      </c>
      <c r="S18" t="s">
        <v>32</v>
      </c>
      <c r="T18">
        <f>T17*S3</f>
        <v>7.136618285902567E-2</v>
      </c>
      <c r="W18" t="s">
        <v>32</v>
      </c>
      <c r="X18">
        <f>X17*W3</f>
        <v>6.4147826899982344E-2</v>
      </c>
      <c r="AA18" t="s">
        <v>32</v>
      </c>
      <c r="AB18">
        <f>AB17*AA3</f>
        <v>6.3039858787732064E-2</v>
      </c>
      <c r="AE18" t="s">
        <v>32</v>
      </c>
      <c r="AF18">
        <f>AF17*AE3</f>
        <v>5.968161648209494E-2</v>
      </c>
      <c r="AI18" t="s">
        <v>32</v>
      </c>
      <c r="AJ18">
        <f>AJ17*AI3</f>
        <v>6.5217628207937473E-2</v>
      </c>
      <c r="AM18" t="s">
        <v>32</v>
      </c>
      <c r="AN18">
        <f>AN17*AM3</f>
        <v>7.0543070420621967E-2</v>
      </c>
    </row>
    <row r="19" spans="7:40">
      <c r="G19" t="s">
        <v>33</v>
      </c>
      <c r="H19">
        <f>G2+H18</f>
        <v>1.3925554434253284</v>
      </c>
      <c r="K19" t="s">
        <v>33</v>
      </c>
      <c r="L19">
        <f>K2+L18</f>
        <v>1.438470204545617</v>
      </c>
      <c r="O19" t="s">
        <v>33</v>
      </c>
      <c r="P19">
        <f>O2+P18</f>
        <v>1.3351504297372179</v>
      </c>
      <c r="S19" t="s">
        <v>33</v>
      </c>
      <c r="T19">
        <f>S2+T18</f>
        <v>1.4255290427835983</v>
      </c>
      <c r="W19" t="s">
        <v>33</v>
      </c>
      <c r="X19">
        <f>W2+X18</f>
        <v>1.3989759622982401</v>
      </c>
      <c r="AA19" t="s">
        <v>33</v>
      </c>
      <c r="AB19">
        <f>AA2+AB18</f>
        <v>1.388423271382045</v>
      </c>
      <c r="AE19" t="s">
        <v>33</v>
      </c>
      <c r="AF19">
        <f>AE2+AF18</f>
        <v>1.3602851766886548</v>
      </c>
      <c r="AI19" t="s">
        <v>33</v>
      </c>
      <c r="AJ19">
        <f>AI2+AJ18</f>
        <v>1.4173474083510684</v>
      </c>
      <c r="AM19" t="s">
        <v>33</v>
      </c>
      <c r="AN19">
        <f>AM2+AN18</f>
        <v>1.3987583811739874</v>
      </c>
    </row>
    <row r="20" spans="7:40">
      <c r="G20" t="s">
        <v>34</v>
      </c>
      <c r="H20">
        <f>G2-H18</f>
        <v>1.268193477433649</v>
      </c>
      <c r="K20" t="s">
        <v>34</v>
      </c>
      <c r="L20">
        <f>K2-L18</f>
        <v>1.2908465536934788</v>
      </c>
      <c r="O20" t="s">
        <v>34</v>
      </c>
      <c r="P20">
        <f>O2-P18</f>
        <v>1.2189364944155705</v>
      </c>
      <c r="S20" t="s">
        <v>34</v>
      </c>
      <c r="T20">
        <f>S2-T18</f>
        <v>1.2827966770655468</v>
      </c>
      <c r="W20" t="s">
        <v>34</v>
      </c>
      <c r="X20">
        <f>W2-X18</f>
        <v>1.2706803084982752</v>
      </c>
      <c r="AA20" t="s">
        <v>34</v>
      </c>
      <c r="AB20">
        <f>AA2-AB18</f>
        <v>1.2623435538065808</v>
      </c>
      <c r="AE20" t="s">
        <v>34</v>
      </c>
      <c r="AF20">
        <f>AE2-AF18</f>
        <v>1.2409219437244647</v>
      </c>
      <c r="AI20" t="s">
        <v>34</v>
      </c>
      <c r="AJ20">
        <f>AI2-AJ18</f>
        <v>1.2869121519351934</v>
      </c>
      <c r="AM20" t="s">
        <v>34</v>
      </c>
      <c r="AN20">
        <f>AM2-AN18</f>
        <v>1.2576722403327434</v>
      </c>
    </row>
    <row r="21" spans="7:40">
      <c r="G21" t="s">
        <v>25</v>
      </c>
      <c r="H21" s="10">
        <f>LN(G2)</f>
        <v>0.28546045180122992</v>
      </c>
      <c r="K21" t="s">
        <v>25</v>
      </c>
      <c r="L21" s="10">
        <f>LN(K2)</f>
        <v>0.31090412560644209</v>
      </c>
      <c r="O21" t="s">
        <v>25</v>
      </c>
      <c r="P21" s="10">
        <f>LN(O2)</f>
        <v>0.2445476109868201</v>
      </c>
      <c r="S21" t="s">
        <v>25</v>
      </c>
      <c r="T21" s="10">
        <f>LN(S2)</f>
        <v>0.30318344785117157</v>
      </c>
      <c r="W21" t="s">
        <v>25</v>
      </c>
      <c r="X21" s="10">
        <f>LN(W2)</f>
        <v>0.28880254603543082</v>
      </c>
      <c r="AA21" t="s">
        <v>25</v>
      </c>
      <c r="AB21" s="10">
        <f>LN(AA2)</f>
        <v>0.28170178557504982</v>
      </c>
      <c r="AE21" t="s">
        <v>25</v>
      </c>
      <c r="AF21" s="10">
        <f>LN(AE2)</f>
        <v>0.26282843380620285</v>
      </c>
      <c r="AI21" t="s">
        <v>25</v>
      </c>
      <c r="AJ21" s="10">
        <f>LN(AI2)</f>
        <v>0.30168096424403545</v>
      </c>
      <c r="AM21" t="s">
        <v>25</v>
      </c>
      <c r="AN21" s="10">
        <f>LN(AM2)</f>
        <v>0.2838361695037257</v>
      </c>
    </row>
    <row r="22" spans="7:40">
      <c r="G22" t="s">
        <v>35</v>
      </c>
      <c r="H22" s="10">
        <f>LN(H19)</f>
        <v>0.33114050777197501</v>
      </c>
      <c r="K22" t="s">
        <v>35</v>
      </c>
      <c r="L22" s="10">
        <f>LN(L19)</f>
        <v>0.36358019093128563</v>
      </c>
      <c r="O22" t="s">
        <v>35</v>
      </c>
      <c r="P22" s="10">
        <f>LN(P19)</f>
        <v>0.28904396695523454</v>
      </c>
      <c r="S22" t="s">
        <v>35</v>
      </c>
      <c r="T22" s="10">
        <f>LN(T19)</f>
        <v>0.35454300291513335</v>
      </c>
      <c r="W22" t="s">
        <v>35</v>
      </c>
      <c r="X22" s="10">
        <f>LN(X19)</f>
        <v>0.33574051347585954</v>
      </c>
      <c r="AA22" t="s">
        <v>35</v>
      </c>
      <c r="AB22" s="10">
        <f>LN(AB19)</f>
        <v>0.32816876616007351</v>
      </c>
      <c r="AE22" t="s">
        <v>35</v>
      </c>
      <c r="AF22" s="10">
        <f>LN(AF19)</f>
        <v>0.30769436650800719</v>
      </c>
      <c r="AI22" t="s">
        <v>35</v>
      </c>
      <c r="AJ22" s="10">
        <f>LN(AJ19)</f>
        <v>0.34878710239568067</v>
      </c>
      <c r="AM22" t="s">
        <v>35</v>
      </c>
      <c r="AN22" s="10">
        <f>LN(AN19)</f>
        <v>0.33558497252880792</v>
      </c>
    </row>
    <row r="23" spans="7:40">
      <c r="G23" t="s">
        <v>36</v>
      </c>
      <c r="H23" s="10">
        <f>LN(H20)</f>
        <v>0.23759342910202128</v>
      </c>
      <c r="K23" t="s">
        <v>36</v>
      </c>
      <c r="L23" s="10">
        <f>LN(L20)</f>
        <v>0.2552982463134274</v>
      </c>
      <c r="O23" t="s">
        <v>36</v>
      </c>
      <c r="P23" s="10">
        <f>LN(P20)</f>
        <v>0.19797875268232151</v>
      </c>
      <c r="S23" t="s">
        <v>36</v>
      </c>
      <c r="T23" s="10">
        <f>LN(T20)</f>
        <v>0.24904259845741389</v>
      </c>
      <c r="W23" t="s">
        <v>36</v>
      </c>
      <c r="X23" s="10">
        <f>LN(X20)</f>
        <v>0.23955243303023102</v>
      </c>
      <c r="AA23" t="s">
        <v>36</v>
      </c>
      <c r="AB23" s="10">
        <f>LN(AB20)</f>
        <v>0.23296995671197007</v>
      </c>
      <c r="AE23" t="s">
        <v>36</v>
      </c>
      <c r="AF23" s="10">
        <f>LN(AF20)</f>
        <v>0.21585460635911358</v>
      </c>
      <c r="AI23" t="s">
        <v>36</v>
      </c>
      <c r="AJ23" s="10">
        <f>LN(AJ20)</f>
        <v>0.25224566826969258</v>
      </c>
      <c r="AM23" t="s">
        <v>36</v>
      </c>
      <c r="AN23" s="10">
        <f>LN(AN20)</f>
        <v>0.22926258405569599</v>
      </c>
    </row>
    <row r="24" spans="7:40">
      <c r="G24" t="s">
        <v>37</v>
      </c>
      <c r="H24" s="10">
        <f>H22-H21</f>
        <v>4.5680055970745093E-2</v>
      </c>
      <c r="K24" t="s">
        <v>37</v>
      </c>
      <c r="L24" s="10">
        <f>L22-L21</f>
        <v>5.2676065324843535E-2</v>
      </c>
      <c r="O24" t="s">
        <v>37</v>
      </c>
      <c r="P24" s="10">
        <f>P22-P21</f>
        <v>4.4496355968414447E-2</v>
      </c>
      <c r="S24" t="s">
        <v>37</v>
      </c>
      <c r="T24" s="10">
        <f>T22-T21</f>
        <v>5.1359555063961781E-2</v>
      </c>
      <c r="W24" t="s">
        <v>37</v>
      </c>
      <c r="X24" s="10">
        <f>X22-X21</f>
        <v>4.6937967440428718E-2</v>
      </c>
      <c r="AA24" t="s">
        <v>37</v>
      </c>
      <c r="AB24" s="10">
        <f>AB22-AB21</f>
        <v>4.6466980585023687E-2</v>
      </c>
      <c r="AE24" t="s">
        <v>37</v>
      </c>
      <c r="AF24" s="10">
        <f>AF22-AF21</f>
        <v>4.4865932701804334E-2</v>
      </c>
      <c r="AI24" t="s">
        <v>37</v>
      </c>
      <c r="AJ24" s="10">
        <f>AJ22-AJ21</f>
        <v>4.7106138151645216E-2</v>
      </c>
      <c r="AM24" t="s">
        <v>37</v>
      </c>
      <c r="AN24" s="10">
        <f>AN22-AN21</f>
        <v>5.1748803025082224E-2</v>
      </c>
    </row>
    <row r="25" spans="7:40">
      <c r="G25" t="s">
        <v>38</v>
      </c>
      <c r="H25" s="10">
        <f>H21-H23</f>
        <v>4.7867022699208644E-2</v>
      </c>
      <c r="K25" t="s">
        <v>38</v>
      </c>
      <c r="L25" s="10">
        <f>L21-L23</f>
        <v>5.5605879293014693E-2</v>
      </c>
      <c r="O25" t="s">
        <v>38</v>
      </c>
      <c r="P25" s="10">
        <f>P21-P23</f>
        <v>4.6568858304498584E-2</v>
      </c>
      <c r="S25" t="s">
        <v>38</v>
      </c>
      <c r="T25" s="10">
        <f>T21-T23</f>
        <v>5.4140849393757684E-2</v>
      </c>
      <c r="W25" t="s">
        <v>38</v>
      </c>
      <c r="X25" s="10">
        <f>X21-X23</f>
        <v>4.9250113005199797E-2</v>
      </c>
      <c r="AA25" t="s">
        <v>38</v>
      </c>
      <c r="AB25" s="10">
        <f>AB21-AB23</f>
        <v>4.8731828863079751E-2</v>
      </c>
      <c r="AE25" t="s">
        <v>38</v>
      </c>
      <c r="AF25" s="10">
        <f>AF21-AF23</f>
        <v>4.6973827447089278E-2</v>
      </c>
      <c r="AI25" t="s">
        <v>38</v>
      </c>
      <c r="AJ25" s="10">
        <f>AJ21-AJ23</f>
        <v>4.9435295974342874E-2</v>
      </c>
      <c r="AM25" t="s">
        <v>38</v>
      </c>
      <c r="AN25" s="10">
        <f>AN21-AN23</f>
        <v>5.4573585448029704E-2</v>
      </c>
    </row>
    <row r="26" spans="7:40">
      <c r="G26" t="s">
        <v>39</v>
      </c>
      <c r="H26" s="11">
        <f>AVERAGE(H24:H25)</f>
        <v>4.6773539334976869E-2</v>
      </c>
      <c r="K26" t="s">
        <v>39</v>
      </c>
      <c r="L26" s="11">
        <f>AVERAGE(L24:L25)</f>
        <v>5.4140972308929114E-2</v>
      </c>
      <c r="O26" t="s">
        <v>39</v>
      </c>
      <c r="P26" s="11">
        <f>AVERAGE(P24:P25)</f>
        <v>4.5532607136456515E-2</v>
      </c>
      <c r="S26" t="s">
        <v>39</v>
      </c>
      <c r="T26" s="11">
        <f>AVERAGE(T24:T25)</f>
        <v>5.2750202228859733E-2</v>
      </c>
      <c r="W26" t="s">
        <v>39</v>
      </c>
      <c r="X26" s="11">
        <f>AVERAGE(X24:X25)</f>
        <v>4.8094040222814258E-2</v>
      </c>
      <c r="AA26" t="s">
        <v>39</v>
      </c>
      <c r="AB26" s="11">
        <f>AVERAGE(AB24:AB25)</f>
        <v>4.7599404724051719E-2</v>
      </c>
      <c r="AE26" t="s">
        <v>39</v>
      </c>
      <c r="AF26" s="11">
        <f>AVERAGE(AF24:AF25)</f>
        <v>4.5919880074446806E-2</v>
      </c>
      <c r="AI26" t="s">
        <v>39</v>
      </c>
      <c r="AJ26" s="11">
        <f>AVERAGE(AJ24:AJ25)</f>
        <v>4.8270717062994045E-2</v>
      </c>
      <c r="AM26" t="s">
        <v>39</v>
      </c>
      <c r="AN26" s="11">
        <f>AVERAGE(AN24:AN25)</f>
        <v>5.3161194236555964E-2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workbookViewId="0">
      <selection activeCell="F1" sqref="F1"/>
    </sheetView>
  </sheetViews>
  <sheetFormatPr baseColWidth="10" defaultColWidth="11" defaultRowHeight="15" x14ac:dyDescent="0"/>
  <sheetData>
    <row r="1" spans="1:52" ht="17.25" thickTop="1" thickBot="1">
      <c r="B1" s="6" t="s">
        <v>18</v>
      </c>
      <c r="C1" s="6" t="s">
        <v>19</v>
      </c>
      <c r="D1" s="6" t="s">
        <v>20</v>
      </c>
      <c r="E1" s="6" t="s">
        <v>1</v>
      </c>
      <c r="F1" s="6" t="s">
        <v>12</v>
      </c>
      <c r="G1" s="7">
        <f>LN(G2)</f>
        <v>0.23989555189094161</v>
      </c>
      <c r="H1" s="8">
        <f>G4</f>
        <v>0.85089257508004212</v>
      </c>
      <c r="I1" t="s">
        <v>1</v>
      </c>
      <c r="J1" t="s">
        <v>12</v>
      </c>
      <c r="K1" s="7">
        <f>LN(K2)</f>
        <v>0.2398340365444358</v>
      </c>
      <c r="L1" s="8">
        <f>K4</f>
        <v>0.74920990733532711</v>
      </c>
      <c r="M1" t="s">
        <v>1</v>
      </c>
      <c r="N1" t="s">
        <v>12</v>
      </c>
      <c r="O1" s="7">
        <f>LN(O2)</f>
        <v>0.25473636849650766</v>
      </c>
      <c r="P1" s="8">
        <f>O4</f>
        <v>0.86916505551216128</v>
      </c>
      <c r="Q1" t="s">
        <v>1</v>
      </c>
      <c r="R1" t="s">
        <v>12</v>
      </c>
      <c r="S1" s="7">
        <f>LN(S2)</f>
        <v>0.24105305463471113</v>
      </c>
      <c r="T1" s="8">
        <f>S4</f>
        <v>0.84938033649500344</v>
      </c>
      <c r="U1" t="s">
        <v>1</v>
      </c>
      <c r="V1" t="s">
        <v>12</v>
      </c>
      <c r="W1" s="7">
        <f>LN(W2)</f>
        <v>0.23242318015689109</v>
      </c>
      <c r="X1" s="8">
        <f>W4</f>
        <v>0.90173497478543174</v>
      </c>
      <c r="Y1" t="s">
        <v>1</v>
      </c>
      <c r="Z1" t="s">
        <v>12</v>
      </c>
      <c r="AA1" s="7">
        <f>LN(AA2)</f>
        <v>0.2407365331152633</v>
      </c>
      <c r="AB1" s="8">
        <f>AA4</f>
        <v>0.85081665881723056</v>
      </c>
      <c r="AC1" t="s">
        <v>1</v>
      </c>
      <c r="AD1" t="s">
        <v>12</v>
      </c>
      <c r="AE1" s="7">
        <f>LN(AE2)</f>
        <v>0.23798797747859807</v>
      </c>
      <c r="AF1" s="8">
        <f>AE4</f>
        <v>0.85560048648970743</v>
      </c>
      <c r="AG1" t="s">
        <v>1</v>
      </c>
      <c r="AH1" t="s">
        <v>12</v>
      </c>
      <c r="AI1" s="7">
        <f>LN(AI2)</f>
        <v>0.24301154274880121</v>
      </c>
      <c r="AJ1" s="8">
        <f>AI4</f>
        <v>0.87318481622258792</v>
      </c>
      <c r="AK1" t="s">
        <v>1</v>
      </c>
      <c r="AL1" t="s">
        <v>12</v>
      </c>
      <c r="AM1" s="7">
        <f>LN(AM2)</f>
        <v>0.22571164557825177</v>
      </c>
      <c r="AN1" s="8">
        <f>AM4</f>
        <v>0.86224307242160214</v>
      </c>
      <c r="AO1" t="s">
        <v>1</v>
      </c>
      <c r="AP1" t="s">
        <v>12</v>
      </c>
      <c r="AQ1" s="7">
        <f>LN(AQ2)</f>
        <v>0.24856553986456112</v>
      </c>
      <c r="AR1" s="8">
        <f>AQ4</f>
        <v>0.86240283921749572</v>
      </c>
      <c r="AS1" t="s">
        <v>1</v>
      </c>
      <c r="AT1" t="s">
        <v>12</v>
      </c>
      <c r="AU1" s="7">
        <f>LN(AU2)</f>
        <v>0.23806884768106271</v>
      </c>
      <c r="AV1" s="8">
        <f>AU4</f>
        <v>0.8394798272118521</v>
      </c>
      <c r="AW1" t="s">
        <v>1</v>
      </c>
      <c r="AX1" t="s">
        <v>12</v>
      </c>
      <c r="AY1" s="7">
        <f>LN(AY2)</f>
        <v>0.23743759181893256</v>
      </c>
      <c r="AZ1" s="8">
        <f>AY4</f>
        <v>0.81487163054003175</v>
      </c>
    </row>
    <row r="2" spans="1:52" ht="16.5" thickTop="1">
      <c r="B2">
        <v>0.2398340365444358</v>
      </c>
      <c r="C2" s="9">
        <v>0.74920990733532711</v>
      </c>
      <c r="D2">
        <v>23.899186746171274</v>
      </c>
      <c r="E2">
        <v>1962</v>
      </c>
      <c r="F2">
        <v>8.1812308687234196</v>
      </c>
      <c r="G2">
        <f t="array" ref="G2:H6">LOGEST(F2:F12,E2:E12,TRUE, TRUE)</f>
        <v>1.2711163776855576</v>
      </c>
      <c r="H2">
        <v>3.1743426125507532E-204</v>
      </c>
      <c r="I2">
        <v>1969</v>
      </c>
      <c r="J2">
        <v>94.247779607693786</v>
      </c>
      <c r="K2">
        <f t="array" ref="K2:L6">LOGEST(J2:J11,I2:I11,TRUE, TRUE)</f>
        <v>1.2710381869261256</v>
      </c>
      <c r="L2">
        <v>3.5853739948156281E-204</v>
      </c>
      <c r="M2">
        <v>1962</v>
      </c>
      <c r="N2">
        <v>8.1812308687234196</v>
      </c>
      <c r="O2">
        <f t="array" ref="O2:P6">LOGEST(N2:N11,M2:M11,TRUE, TRUE)</f>
        <v>1.2901214593761936</v>
      </c>
      <c r="P2">
        <v>5.3150576440199028E-217</v>
      </c>
      <c r="Q2">
        <v>1962</v>
      </c>
      <c r="R2">
        <v>8.1812308687234196</v>
      </c>
      <c r="S2">
        <f t="array" ref="S2:T6">LOGEST(R2:R11,Q2:Q11,TRUE, TRUE)</f>
        <v>1.2725885502378937</v>
      </c>
      <c r="T2">
        <v>3.1744396883361673E-205</v>
      </c>
      <c r="U2">
        <v>1962</v>
      </c>
      <c r="V2">
        <v>8.1812308687234196</v>
      </c>
      <c r="W2">
        <f t="array" ref="W2:X6">LOGEST(V2:V11,U2:U11,TRUE, TRUE)</f>
        <v>1.2616535226105356</v>
      </c>
      <c r="X2">
        <v>9.4373235707013051E-198</v>
      </c>
      <c r="Y2">
        <v>1962</v>
      </c>
      <c r="Z2">
        <v>8.1812308687234196</v>
      </c>
      <c r="AA2">
        <f t="array" ref="AA2:AB6">LOGEST(Z2:Z11,Y2:Y11,TRUE, TRUE)</f>
        <v>1.2721858123173122</v>
      </c>
      <c r="AB2">
        <v>5.9309646561536434E-205</v>
      </c>
      <c r="AC2">
        <v>1962</v>
      </c>
      <c r="AD2">
        <v>8.1812308687234196</v>
      </c>
      <c r="AE2">
        <f t="array" ref="AE2:AF6">LOGEST(AD2:AD11,AC2:AC11,TRUE, TRUE)</f>
        <v>1.2686939398331771</v>
      </c>
      <c r="AF2">
        <v>1.3092946081294272E-202</v>
      </c>
      <c r="AG2">
        <v>1962</v>
      </c>
      <c r="AH2">
        <v>8.1812308687234196</v>
      </c>
      <c r="AI2">
        <f t="array" ref="AI2:AJ6">LOGEST(AH2:AH11,AG2:AG11,TRUE, TRUE)</f>
        <v>1.2750833420002343</v>
      </c>
      <c r="AJ2">
        <v>7.2937650984515634E-207</v>
      </c>
      <c r="AK2">
        <v>1962</v>
      </c>
      <c r="AL2">
        <v>8.1812308687234196</v>
      </c>
      <c r="AM2">
        <f t="array" ref="AM2:AN6">LOGEST(AL2:AL11,AK2:AK11,TRUE, TRUE)</f>
        <v>1.2532142433034246</v>
      </c>
      <c r="AN2">
        <v>4.2529613130955938E-192</v>
      </c>
      <c r="AO2">
        <v>1962</v>
      </c>
      <c r="AP2">
        <v>8.1812308687234196</v>
      </c>
      <c r="AQ2">
        <f t="array" ref="AQ2:AR6">LOGEST(AP2:AP11,AO2:AO11,TRUE, TRUE)</f>
        <v>1.2821848538372373</v>
      </c>
      <c r="AR2">
        <v>1.2272632138731653E-211</v>
      </c>
      <c r="AS2">
        <v>1962</v>
      </c>
      <c r="AT2">
        <v>8.1812308687234196</v>
      </c>
      <c r="AU2">
        <f t="array" ref="AU2:AV6">LOGEST(AT2:AT11,AS2:AS11,TRUE, TRUE)</f>
        <v>1.2687965435176916</v>
      </c>
      <c r="AV2">
        <v>1.1573370315427844E-202</v>
      </c>
      <c r="AW2">
        <v>1962</v>
      </c>
      <c r="AX2">
        <v>8.1812308687234196</v>
      </c>
      <c r="AY2">
        <f t="array" ref="AY2:AZ6">LOGEST(AX2:AX11,AW2:AW11,TRUE, TRUE)</f>
        <v>1.2679958610060984</v>
      </c>
      <c r="AZ2">
        <v>4.0418519868442974E-202</v>
      </c>
    </row>
    <row r="3" spans="1:52">
      <c r="B3">
        <v>0.25473636849650766</v>
      </c>
      <c r="C3" s="9">
        <v>0.86916505551216128</v>
      </c>
      <c r="D3">
        <v>53.145743832555439</v>
      </c>
      <c r="E3">
        <v>1969</v>
      </c>
      <c r="F3">
        <v>94.247779607693786</v>
      </c>
      <c r="G3">
        <v>3.3474431394462975E-2</v>
      </c>
      <c r="H3">
        <v>66.158015838300159</v>
      </c>
      <c r="I3">
        <v>1973</v>
      </c>
      <c r="J3">
        <v>132.53594007331941</v>
      </c>
      <c r="K3">
        <v>4.9059063718765623E-2</v>
      </c>
      <c r="L3">
        <v>97.029325787206886</v>
      </c>
      <c r="M3">
        <v>1973</v>
      </c>
      <c r="N3">
        <v>132.53594007331941</v>
      </c>
      <c r="O3">
        <v>3.4942720011652481E-2</v>
      </c>
      <c r="P3">
        <v>69.08562014283568</v>
      </c>
      <c r="Q3">
        <v>1969</v>
      </c>
      <c r="R3">
        <v>94.247779607693786</v>
      </c>
      <c r="S3">
        <v>3.5888671391530416E-2</v>
      </c>
      <c r="T3">
        <v>70.941558044918054</v>
      </c>
      <c r="U3">
        <v>1969</v>
      </c>
      <c r="V3">
        <v>94.247779607693786</v>
      </c>
      <c r="W3">
        <v>2.7126544401693556E-2</v>
      </c>
      <c r="X3">
        <v>53.618650448159563</v>
      </c>
      <c r="Y3">
        <v>1969</v>
      </c>
      <c r="Z3">
        <v>94.247779607693786</v>
      </c>
      <c r="AA3">
        <v>3.5640121904348579E-2</v>
      </c>
      <c r="AB3">
        <v>70.44668904454177</v>
      </c>
      <c r="AC3">
        <v>1969</v>
      </c>
      <c r="AD3">
        <v>94.247779607693786</v>
      </c>
      <c r="AE3">
        <v>3.4566656849610231E-2</v>
      </c>
      <c r="AF3">
        <v>68.311041463119409</v>
      </c>
      <c r="AG3">
        <v>1969</v>
      </c>
      <c r="AH3">
        <v>94.247779607693786</v>
      </c>
      <c r="AI3">
        <v>3.2742696999077496E-2</v>
      </c>
      <c r="AJ3">
        <v>64.7065101507946</v>
      </c>
      <c r="AK3">
        <v>1969</v>
      </c>
      <c r="AL3">
        <v>94.247779607693786</v>
      </c>
      <c r="AM3">
        <v>3.1897073614846186E-2</v>
      </c>
      <c r="AN3">
        <v>63.022594504025257</v>
      </c>
      <c r="AO3">
        <v>1969</v>
      </c>
      <c r="AP3">
        <v>94.247779607693786</v>
      </c>
      <c r="AQ3">
        <v>3.5103108273903144E-2</v>
      </c>
      <c r="AR3">
        <v>69.357113611431856</v>
      </c>
      <c r="AS3">
        <v>1969</v>
      </c>
      <c r="AT3">
        <v>94.247779607693786</v>
      </c>
      <c r="AU3">
        <v>3.6805884030704727E-2</v>
      </c>
      <c r="AV3">
        <v>72.721476980560567</v>
      </c>
      <c r="AW3">
        <v>1969</v>
      </c>
      <c r="AX3">
        <v>94.247779607693786</v>
      </c>
      <c r="AY3">
        <v>4.0012563303137363E-2</v>
      </c>
      <c r="AZ3">
        <v>79.041196729633299</v>
      </c>
    </row>
    <row r="4" spans="1:52" ht="16.5" thickBot="1">
      <c r="B4">
        <v>0.24105305463471113</v>
      </c>
      <c r="C4" s="9">
        <v>0.84938033649500344</v>
      </c>
      <c r="D4">
        <v>45.113914968576523</v>
      </c>
      <c r="E4">
        <v>1973</v>
      </c>
      <c r="F4">
        <v>132.53594007331941</v>
      </c>
      <c r="G4">
        <v>0.85089257508004212</v>
      </c>
      <c r="H4">
        <v>0.73074419568193572</v>
      </c>
      <c r="I4">
        <v>1974</v>
      </c>
      <c r="J4">
        <v>37.699111843077517</v>
      </c>
      <c r="K4">
        <v>0.74920990733532711</v>
      </c>
      <c r="L4">
        <v>0.77507110418805536</v>
      </c>
      <c r="M4">
        <v>1974</v>
      </c>
      <c r="N4">
        <v>37.699111843077517</v>
      </c>
      <c r="O4">
        <v>0.86916505551216128</v>
      </c>
      <c r="P4">
        <v>0.71346497177347878</v>
      </c>
      <c r="Q4">
        <v>1974</v>
      </c>
      <c r="R4">
        <v>37.699111843077517</v>
      </c>
      <c r="S4">
        <v>0.84938033649500344</v>
      </c>
      <c r="T4">
        <v>0.77314894060916795</v>
      </c>
      <c r="U4">
        <v>1973</v>
      </c>
      <c r="V4">
        <v>132.53594007331941</v>
      </c>
      <c r="W4">
        <v>0.90173497478543174</v>
      </c>
      <c r="X4">
        <v>0.58833966636432511</v>
      </c>
      <c r="Y4">
        <v>1973</v>
      </c>
      <c r="Z4">
        <v>132.53594007331941</v>
      </c>
      <c r="AA4">
        <v>0.85081665881723056</v>
      </c>
      <c r="AB4">
        <v>0.77298815211712779</v>
      </c>
      <c r="AC4">
        <v>1973</v>
      </c>
      <c r="AD4">
        <v>132.53594007331941</v>
      </c>
      <c r="AE4">
        <v>0.85560048648970743</v>
      </c>
      <c r="AF4">
        <v>0.75225178196088249</v>
      </c>
      <c r="AG4">
        <v>1973</v>
      </c>
      <c r="AH4">
        <v>132.53594007331941</v>
      </c>
      <c r="AI4">
        <v>0.87318481622258792</v>
      </c>
      <c r="AJ4">
        <v>0.7125581241750607</v>
      </c>
      <c r="AK4">
        <v>1973</v>
      </c>
      <c r="AL4">
        <v>132.53594007331941</v>
      </c>
      <c r="AM4">
        <v>0.86224307242160214</v>
      </c>
      <c r="AN4">
        <v>0.67029406350668874</v>
      </c>
      <c r="AO4">
        <v>1973</v>
      </c>
      <c r="AP4">
        <v>132.53594007331941</v>
      </c>
      <c r="AQ4">
        <v>0.86240283921749572</v>
      </c>
      <c r="AR4">
        <v>0.73766657627420318</v>
      </c>
      <c r="AS4">
        <v>1973</v>
      </c>
      <c r="AT4">
        <v>132.53594007331941</v>
      </c>
      <c r="AU4">
        <v>0.8394798272118521</v>
      </c>
      <c r="AV4">
        <v>0.77344918426667963</v>
      </c>
      <c r="AW4">
        <v>1973</v>
      </c>
      <c r="AX4">
        <v>132.53594007331941</v>
      </c>
      <c r="AY4">
        <v>0.81487163054003175</v>
      </c>
      <c r="AZ4">
        <v>0.77421983644801284</v>
      </c>
    </row>
    <row r="5" spans="1:52" ht="17.25" thickTop="1" thickBot="1">
      <c r="B5">
        <v>0.23242318015689109</v>
      </c>
      <c r="C5" s="9">
        <v>0.90173497478543174</v>
      </c>
      <c r="D5">
        <v>73.412486106134565</v>
      </c>
      <c r="E5">
        <v>1974</v>
      </c>
      <c r="F5">
        <v>37.699111843077517</v>
      </c>
      <c r="G5">
        <v>51.359167256971141</v>
      </c>
      <c r="H5">
        <v>9</v>
      </c>
      <c r="I5">
        <v>1974</v>
      </c>
      <c r="J5">
        <v>169.64600329384882</v>
      </c>
      <c r="K5" s="5">
        <v>23.899186746171274</v>
      </c>
      <c r="L5">
        <v>8</v>
      </c>
      <c r="M5">
        <v>1974</v>
      </c>
      <c r="N5">
        <v>169.64600329384882</v>
      </c>
      <c r="O5" s="5">
        <v>53.145743832555439</v>
      </c>
      <c r="P5">
        <v>8</v>
      </c>
      <c r="Q5">
        <v>1974</v>
      </c>
      <c r="R5">
        <v>169.64600329384882</v>
      </c>
      <c r="S5" s="5">
        <v>45.113914968576523</v>
      </c>
      <c r="T5">
        <v>8</v>
      </c>
      <c r="U5">
        <v>1974</v>
      </c>
      <c r="V5">
        <v>169.64600329384882</v>
      </c>
      <c r="W5" s="5">
        <v>73.412486106134565</v>
      </c>
      <c r="X5">
        <v>8</v>
      </c>
      <c r="Y5">
        <v>1974</v>
      </c>
      <c r="Z5">
        <v>37.699111843077517</v>
      </c>
      <c r="AA5" s="5">
        <v>45.625290441772165</v>
      </c>
      <c r="AB5">
        <v>8</v>
      </c>
      <c r="AC5">
        <v>1974</v>
      </c>
      <c r="AD5">
        <v>37.699111843077517</v>
      </c>
      <c r="AE5" s="5">
        <v>47.401848701032996</v>
      </c>
      <c r="AF5">
        <v>8</v>
      </c>
      <c r="AG5">
        <v>1974</v>
      </c>
      <c r="AH5">
        <v>37.699111843077517</v>
      </c>
      <c r="AI5" s="5">
        <v>55.083928609382582</v>
      </c>
      <c r="AJ5">
        <v>8</v>
      </c>
      <c r="AK5">
        <v>1974</v>
      </c>
      <c r="AL5">
        <v>37.699111843077517</v>
      </c>
      <c r="AM5" s="5">
        <v>50.073304483705016</v>
      </c>
      <c r="AN5">
        <v>8</v>
      </c>
      <c r="AO5">
        <v>1974</v>
      </c>
      <c r="AP5">
        <v>37.699111843077517</v>
      </c>
      <c r="AQ5" s="5">
        <v>50.140734550804893</v>
      </c>
      <c r="AR5">
        <v>8</v>
      </c>
      <c r="AS5">
        <v>1974</v>
      </c>
      <c r="AT5">
        <v>37.699111843077517</v>
      </c>
      <c r="AU5" s="5">
        <v>41.837972767187807</v>
      </c>
      <c r="AV5">
        <v>8</v>
      </c>
      <c r="AW5">
        <v>1974</v>
      </c>
      <c r="AX5">
        <v>37.699111843077517</v>
      </c>
      <c r="AY5" s="5">
        <v>35.213258040010466</v>
      </c>
      <c r="AZ5">
        <v>8</v>
      </c>
    </row>
    <row r="6" spans="1:52" ht="16.5" thickTop="1">
      <c r="B6">
        <v>0.2407365331152633</v>
      </c>
      <c r="C6" s="9">
        <v>0.85081665881723056</v>
      </c>
      <c r="D6">
        <v>45.625290441772165</v>
      </c>
      <c r="E6">
        <v>1974</v>
      </c>
      <c r="F6">
        <v>169.64600329384882</v>
      </c>
      <c r="G6">
        <v>27.425131730275048</v>
      </c>
      <c r="H6">
        <v>4.8058837157055532</v>
      </c>
      <c r="I6">
        <v>1978</v>
      </c>
      <c r="J6">
        <v>628.31853071795865</v>
      </c>
      <c r="K6">
        <v>14.357083125265358</v>
      </c>
      <c r="L6">
        <v>4.8058817323783316</v>
      </c>
      <c r="M6">
        <v>1978</v>
      </c>
      <c r="N6">
        <v>628.31853071795865</v>
      </c>
      <c r="O6">
        <v>27.052898408563337</v>
      </c>
      <c r="P6">
        <v>4.072258127581847</v>
      </c>
      <c r="Q6">
        <v>1978</v>
      </c>
      <c r="R6">
        <v>628.31853071795865</v>
      </c>
      <c r="S6">
        <v>26.967261526523313</v>
      </c>
      <c r="T6">
        <v>4.7820742749206291</v>
      </c>
      <c r="U6">
        <v>1978</v>
      </c>
      <c r="V6">
        <v>628.31853071795865</v>
      </c>
      <c r="W6">
        <v>25.411259510763738</v>
      </c>
      <c r="X6">
        <v>2.7691485041414827</v>
      </c>
      <c r="Y6">
        <v>1978</v>
      </c>
      <c r="Z6">
        <v>628.31853071795865</v>
      </c>
      <c r="AA6">
        <v>27.261598468237992</v>
      </c>
      <c r="AB6">
        <v>4.7800854665076153</v>
      </c>
      <c r="AC6">
        <v>1974</v>
      </c>
      <c r="AD6">
        <v>169.64600329384882</v>
      </c>
      <c r="AE6">
        <v>26.823888188173907</v>
      </c>
      <c r="AF6">
        <v>4.5270619477065841</v>
      </c>
      <c r="AG6">
        <v>1974</v>
      </c>
      <c r="AH6">
        <v>169.64600329384882</v>
      </c>
      <c r="AI6">
        <v>27.96826325297458</v>
      </c>
      <c r="AJ6">
        <v>4.0619126426230503</v>
      </c>
      <c r="AK6">
        <v>1974</v>
      </c>
      <c r="AL6">
        <v>169.64600329384882</v>
      </c>
      <c r="AM6">
        <v>22.497641852962044</v>
      </c>
      <c r="AN6">
        <v>3.5943530525784708</v>
      </c>
      <c r="AO6">
        <v>1974</v>
      </c>
      <c r="AP6">
        <v>169.64600329384882</v>
      </c>
      <c r="AQ6">
        <v>27.284179871763776</v>
      </c>
      <c r="AR6">
        <v>4.3532158220168382</v>
      </c>
      <c r="AS6">
        <v>1974</v>
      </c>
      <c r="AT6">
        <v>169.64600329384882</v>
      </c>
      <c r="AU6">
        <v>25.028464385901085</v>
      </c>
      <c r="AV6">
        <v>4.7857891251423377</v>
      </c>
      <c r="AW6">
        <v>1974</v>
      </c>
      <c r="AX6">
        <v>169.64600329384882</v>
      </c>
      <c r="AY6">
        <v>21.10740278728499</v>
      </c>
      <c r="AZ6">
        <v>4.7953308411967024</v>
      </c>
    </row>
    <row r="7" spans="1:52">
      <c r="B7">
        <v>0.23798797747859807</v>
      </c>
      <c r="C7" s="9">
        <v>0.85560048648970743</v>
      </c>
      <c r="D7">
        <v>47.401848701032996</v>
      </c>
      <c r="E7">
        <v>1978</v>
      </c>
      <c r="F7">
        <v>628.31853071795865</v>
      </c>
      <c r="G7" t="s">
        <v>21</v>
      </c>
      <c r="H7">
        <f>TINV(0.0455,H5)</f>
        <v>2.3198094410224317</v>
      </c>
      <c r="I7">
        <v>1978</v>
      </c>
      <c r="J7">
        <v>167.55160819145564</v>
      </c>
      <c r="K7" t="s">
        <v>21</v>
      </c>
      <c r="L7">
        <f>TINV(0.0455,L5)</f>
        <v>2.3664194997430683</v>
      </c>
      <c r="M7">
        <v>1978</v>
      </c>
      <c r="N7">
        <v>167.55160819145564</v>
      </c>
      <c r="O7" t="s">
        <v>21</v>
      </c>
      <c r="P7">
        <f>TINV(0.0455,P5)</f>
        <v>2.3664194997430683</v>
      </c>
      <c r="Q7">
        <v>1978</v>
      </c>
      <c r="R7">
        <v>167.55160819145564</v>
      </c>
      <c r="S7" t="s">
        <v>21</v>
      </c>
      <c r="T7">
        <f>TINV(0.0455,T5)</f>
        <v>2.3664194997430683</v>
      </c>
      <c r="U7">
        <v>1978</v>
      </c>
      <c r="V7">
        <v>167.55160819145564</v>
      </c>
      <c r="W7" t="s">
        <v>21</v>
      </c>
      <c r="X7">
        <f>TINV(0.0455,X5)</f>
        <v>2.3664194997430683</v>
      </c>
      <c r="Y7">
        <v>1978</v>
      </c>
      <c r="Z7">
        <v>167.55160819145564</v>
      </c>
      <c r="AA7" t="s">
        <v>21</v>
      </c>
      <c r="AB7">
        <f>TINV(0.0455,AB5)</f>
        <v>2.3664194997430683</v>
      </c>
      <c r="AC7">
        <v>1978</v>
      </c>
      <c r="AD7">
        <v>167.55160819145564</v>
      </c>
      <c r="AE7" t="s">
        <v>21</v>
      </c>
      <c r="AF7">
        <f>TINV(0.0455,AF5)</f>
        <v>2.3664194997430683</v>
      </c>
      <c r="AG7">
        <v>1978</v>
      </c>
      <c r="AH7">
        <v>628.31853071795865</v>
      </c>
      <c r="AI7" t="s">
        <v>21</v>
      </c>
      <c r="AJ7">
        <f>TINV(0.0455,AJ5)</f>
        <v>2.3664194997430683</v>
      </c>
      <c r="AK7">
        <v>1978</v>
      </c>
      <c r="AL7">
        <v>628.31853071795865</v>
      </c>
      <c r="AM7" t="s">
        <v>21</v>
      </c>
      <c r="AN7">
        <f>TINV(0.0455,AN5)</f>
        <v>2.3664194997430683</v>
      </c>
      <c r="AO7">
        <v>1978</v>
      </c>
      <c r="AP7">
        <v>628.31853071795865</v>
      </c>
      <c r="AQ7" t="s">
        <v>21</v>
      </c>
      <c r="AR7">
        <f>TINV(0.0455,AR5)</f>
        <v>2.3664194997430683</v>
      </c>
      <c r="AS7">
        <v>1978</v>
      </c>
      <c r="AT7">
        <v>628.31853071795865</v>
      </c>
      <c r="AU7" t="s">
        <v>21</v>
      </c>
      <c r="AV7">
        <f>TINV(0.0455,AV5)</f>
        <v>2.3664194997430683</v>
      </c>
      <c r="AW7">
        <v>1978</v>
      </c>
      <c r="AX7">
        <v>628.31853071795865</v>
      </c>
    </row>
    <row r="8" spans="1:52">
      <c r="B8">
        <v>0.24301154274880121</v>
      </c>
      <c r="C8" s="9">
        <v>0.87318481622258792</v>
      </c>
      <c r="D8">
        <v>55.083928609382582</v>
      </c>
      <c r="E8">
        <v>1978</v>
      </c>
      <c r="F8">
        <v>167.55160819145564</v>
      </c>
      <c r="G8" t="s">
        <v>22</v>
      </c>
      <c r="H8">
        <f>H7*G3</f>
        <v>7.7654301981732898E-2</v>
      </c>
      <c r="I8">
        <v>1982</v>
      </c>
      <c r="J8">
        <v>2727.0769562411397</v>
      </c>
      <c r="K8" t="s">
        <v>22</v>
      </c>
      <c r="L8">
        <f>L7*K3</f>
        <v>0.11609432502322466</v>
      </c>
      <c r="M8">
        <v>1982</v>
      </c>
      <c r="N8">
        <v>2727.0769562411397</v>
      </c>
      <c r="O8" t="s">
        <v>22</v>
      </c>
      <c r="P8">
        <f>P7*O3</f>
        <v>8.2689134009636761E-2</v>
      </c>
      <c r="Q8">
        <v>1982</v>
      </c>
      <c r="R8">
        <v>2727.0769562411397</v>
      </c>
      <c r="S8" t="s">
        <v>22</v>
      </c>
      <c r="T8">
        <f>T7*S3</f>
        <v>8.4927651800788775E-2</v>
      </c>
      <c r="U8">
        <v>1982</v>
      </c>
      <c r="V8">
        <v>2727.0769562411397</v>
      </c>
      <c r="W8" t="s">
        <v>22</v>
      </c>
      <c r="X8">
        <f>X7*W3</f>
        <v>6.4192783632813791E-2</v>
      </c>
      <c r="Y8">
        <v>1982</v>
      </c>
      <c r="Z8">
        <v>2727.0769562411397</v>
      </c>
      <c r="AA8" t="s">
        <v>22</v>
      </c>
      <c r="AB8">
        <f>AB7*AA3</f>
        <v>8.4339479447670535E-2</v>
      </c>
      <c r="AC8">
        <v>1982</v>
      </c>
      <c r="AD8">
        <v>2727.0769562411397</v>
      </c>
      <c r="AE8" t="s">
        <v>22</v>
      </c>
      <c r="AF8">
        <f>AF7*AE3</f>
        <v>8.1799210809844952E-2</v>
      </c>
      <c r="AG8">
        <v>1982</v>
      </c>
      <c r="AH8">
        <v>2727.0769562411397</v>
      </c>
      <c r="AI8" t="s">
        <v>22</v>
      </c>
      <c r="AJ8">
        <f>AJ7*AI3</f>
        <v>7.7482956652795837E-2</v>
      </c>
      <c r="AK8">
        <v>1978</v>
      </c>
      <c r="AL8">
        <v>167.55160819145564</v>
      </c>
      <c r="AM8" t="s">
        <v>22</v>
      </c>
      <c r="AN8">
        <f>AN7*AM3</f>
        <v>7.5481856986912135E-2</v>
      </c>
      <c r="AO8">
        <v>1978</v>
      </c>
      <c r="AP8">
        <v>167.55160819145564</v>
      </c>
      <c r="AQ8" t="s">
        <v>22</v>
      </c>
      <c r="AR8">
        <f>AR7*AQ3</f>
        <v>8.3068679920956637E-2</v>
      </c>
      <c r="AS8">
        <v>1978</v>
      </c>
      <c r="AT8">
        <v>167.55160819145564</v>
      </c>
      <c r="AU8" t="s">
        <v>22</v>
      </c>
      <c r="AV8">
        <f>AV7*AU3</f>
        <v>8.7098161675541672E-2</v>
      </c>
      <c r="AW8">
        <v>1978</v>
      </c>
      <c r="AX8">
        <v>167.55160819145564</v>
      </c>
    </row>
    <row r="9" spans="1:52">
      <c r="B9">
        <v>0.22571164557825177</v>
      </c>
      <c r="C9" s="9">
        <v>0.86224307242160214</v>
      </c>
      <c r="D9">
        <v>50.073304483705016</v>
      </c>
      <c r="E9">
        <v>1982</v>
      </c>
      <c r="F9">
        <v>2727.0769562411397</v>
      </c>
      <c r="G9" t="s">
        <v>23</v>
      </c>
      <c r="H9">
        <f>G2+H8</f>
        <v>1.3487706796672905</v>
      </c>
      <c r="I9">
        <v>1982</v>
      </c>
      <c r="J9">
        <v>535.49874777098739</v>
      </c>
      <c r="K9" t="s">
        <v>23</v>
      </c>
      <c r="L9">
        <f>K2+L8</f>
        <v>1.3871325119493503</v>
      </c>
      <c r="M9">
        <v>1982</v>
      </c>
      <c r="N9">
        <v>535.49874777098739</v>
      </c>
      <c r="O9" t="s">
        <v>23</v>
      </c>
      <c r="P9">
        <f>O2+P8</f>
        <v>1.3728105933858303</v>
      </c>
      <c r="Q9">
        <v>1982</v>
      </c>
      <c r="R9">
        <v>535.49874777098739</v>
      </c>
      <c r="S9" t="s">
        <v>23</v>
      </c>
      <c r="T9">
        <f>S2+T8</f>
        <v>1.3575162020386826</v>
      </c>
      <c r="U9">
        <v>1982</v>
      </c>
      <c r="V9">
        <v>535.49874777098739</v>
      </c>
      <c r="W9" t="s">
        <v>23</v>
      </c>
      <c r="X9">
        <f>W2+X8</f>
        <v>1.3258463062433494</v>
      </c>
      <c r="Y9">
        <v>1982</v>
      </c>
      <c r="Z9">
        <v>535.49874777098739</v>
      </c>
      <c r="AA9" t="s">
        <v>23</v>
      </c>
      <c r="AB9">
        <f>AA2+AB8</f>
        <v>1.3565252917649828</v>
      </c>
      <c r="AC9">
        <v>1982</v>
      </c>
      <c r="AD9">
        <v>535.49874777098739</v>
      </c>
      <c r="AE9" t="s">
        <v>23</v>
      </c>
      <c r="AF9">
        <f>AE2+AF8</f>
        <v>1.350493150643022</v>
      </c>
      <c r="AG9">
        <v>1982</v>
      </c>
      <c r="AH9">
        <v>535.49874777098739</v>
      </c>
      <c r="AI9" t="s">
        <v>23</v>
      </c>
      <c r="AJ9">
        <f>AI2+AJ8</f>
        <v>1.3525662986530302</v>
      </c>
      <c r="AK9">
        <v>1982</v>
      </c>
      <c r="AL9">
        <v>535.49874777098739</v>
      </c>
      <c r="AM9" t="s">
        <v>23</v>
      </c>
      <c r="AN9">
        <f>AM2+AN8</f>
        <v>1.3286961002903368</v>
      </c>
      <c r="AO9">
        <v>1982</v>
      </c>
      <c r="AP9">
        <v>2727.0769562411397</v>
      </c>
      <c r="AQ9" t="s">
        <v>23</v>
      </c>
      <c r="AR9">
        <f>AQ2+AR8</f>
        <v>1.3652535337581939</v>
      </c>
      <c r="AS9">
        <v>1982</v>
      </c>
      <c r="AT9">
        <v>2727.0769562411397</v>
      </c>
      <c r="AU9" t="s">
        <v>23</v>
      </c>
      <c r="AV9">
        <f>AU2+AV8</f>
        <v>1.3558947051932333</v>
      </c>
      <c r="AW9">
        <v>1982</v>
      </c>
      <c r="AX9">
        <v>2727.0769562411397</v>
      </c>
    </row>
    <row r="10" spans="1:52">
      <c r="B10">
        <v>0.24856553986456112</v>
      </c>
      <c r="C10" s="9">
        <v>0.86240283921749572</v>
      </c>
      <c r="D10">
        <v>50.140734550804893</v>
      </c>
      <c r="E10">
        <v>1982</v>
      </c>
      <c r="F10">
        <v>535.49874777098739</v>
      </c>
      <c r="G10" t="s">
        <v>24</v>
      </c>
      <c r="H10">
        <f>G2-H8</f>
        <v>1.1934620757038248</v>
      </c>
      <c r="I10">
        <v>1982</v>
      </c>
      <c r="J10">
        <v>1130.9733552923256</v>
      </c>
      <c r="K10" t="s">
        <v>24</v>
      </c>
      <c r="L10">
        <f>K2-L8</f>
        <v>1.1549438619029009</v>
      </c>
      <c r="M10">
        <v>1982</v>
      </c>
      <c r="N10">
        <v>1130.9733552923256</v>
      </c>
      <c r="O10" t="s">
        <v>24</v>
      </c>
      <c r="P10">
        <f>O2-P8</f>
        <v>1.2074323253665569</v>
      </c>
      <c r="Q10">
        <v>1982</v>
      </c>
      <c r="R10">
        <v>1130.9733552923256</v>
      </c>
      <c r="S10" t="s">
        <v>24</v>
      </c>
      <c r="T10">
        <f>S2-T8</f>
        <v>1.1876608984371049</v>
      </c>
      <c r="U10">
        <v>1982</v>
      </c>
      <c r="V10">
        <v>1130.9733552923256</v>
      </c>
      <c r="W10" t="s">
        <v>24</v>
      </c>
      <c r="X10">
        <f>W2-X8</f>
        <v>1.1974607389777219</v>
      </c>
      <c r="Y10">
        <v>1982</v>
      </c>
      <c r="Z10">
        <v>1130.9733552923256</v>
      </c>
      <c r="AA10" t="s">
        <v>24</v>
      </c>
      <c r="AB10">
        <f>AA2-AB8</f>
        <v>1.1878463328696416</v>
      </c>
      <c r="AC10">
        <v>1982</v>
      </c>
      <c r="AD10">
        <v>1130.9733552923256</v>
      </c>
      <c r="AE10" t="s">
        <v>24</v>
      </c>
      <c r="AF10">
        <f>AE2-AF8</f>
        <v>1.1868947290233323</v>
      </c>
      <c r="AG10">
        <v>1982</v>
      </c>
      <c r="AH10">
        <v>1130.9733552923256</v>
      </c>
      <c r="AI10" t="s">
        <v>24</v>
      </c>
      <c r="AJ10">
        <f>AI2-AJ8</f>
        <v>1.1976003853474384</v>
      </c>
      <c r="AK10">
        <v>1982</v>
      </c>
      <c r="AL10">
        <v>1130.9733552923256</v>
      </c>
      <c r="AM10" t="s">
        <v>24</v>
      </c>
      <c r="AN10">
        <f>AM2-AN8</f>
        <v>1.1777323863165123</v>
      </c>
      <c r="AO10">
        <v>1982</v>
      </c>
      <c r="AP10">
        <v>1130.9733552923256</v>
      </c>
      <c r="AQ10" t="s">
        <v>24</v>
      </c>
      <c r="AR10">
        <f>AQ2-AR8</f>
        <v>1.1991161739162808</v>
      </c>
      <c r="AS10">
        <v>1982</v>
      </c>
      <c r="AT10">
        <v>535.49874777098739</v>
      </c>
      <c r="AU10" t="s">
        <v>24</v>
      </c>
      <c r="AV10">
        <f>AU2-AV8</f>
        <v>1.1816983818421498</v>
      </c>
      <c r="AW10">
        <v>1982</v>
      </c>
      <c r="AX10">
        <v>535.49874777098739</v>
      </c>
    </row>
    <row r="11" spans="1:52">
      <c r="B11">
        <v>0.23806884768106271</v>
      </c>
      <c r="C11" s="9">
        <v>0.8394798272118521</v>
      </c>
      <c r="D11">
        <v>41.837972767187807</v>
      </c>
      <c r="E11">
        <v>1982</v>
      </c>
      <c r="F11">
        <v>1130.9733552923256</v>
      </c>
      <c r="G11" t="s">
        <v>25</v>
      </c>
      <c r="H11" s="10">
        <f>LN(G2)</f>
        <v>0.23989555189094161</v>
      </c>
      <c r="I11">
        <v>1986</v>
      </c>
      <c r="J11">
        <v>2827.4333882308138</v>
      </c>
      <c r="K11" t="s">
        <v>25</v>
      </c>
      <c r="L11" s="10">
        <f>LN(K2)</f>
        <v>0.2398340365444358</v>
      </c>
      <c r="M11">
        <v>1986</v>
      </c>
      <c r="N11">
        <v>2827.4333882308138</v>
      </c>
      <c r="O11" t="s">
        <v>25</v>
      </c>
      <c r="P11" s="10">
        <f>LN(O2)</f>
        <v>0.25473636849650766</v>
      </c>
      <c r="Q11">
        <v>1986</v>
      </c>
      <c r="R11">
        <v>2827.4333882308138</v>
      </c>
      <c r="S11" t="s">
        <v>25</v>
      </c>
      <c r="T11" s="10">
        <f>LN(S2)</f>
        <v>0.24105305463471113</v>
      </c>
      <c r="U11">
        <v>1986</v>
      </c>
      <c r="V11">
        <v>2827.4333882308138</v>
      </c>
      <c r="W11" t="s">
        <v>25</v>
      </c>
      <c r="X11" s="10">
        <f>LN(W2)</f>
        <v>0.23242318015689109</v>
      </c>
      <c r="Y11">
        <v>1986</v>
      </c>
      <c r="Z11">
        <v>2827.4333882308138</v>
      </c>
      <c r="AA11" t="s">
        <v>25</v>
      </c>
      <c r="AB11" s="10">
        <f>LN(AA2)</f>
        <v>0.2407365331152633</v>
      </c>
      <c r="AC11">
        <v>1986</v>
      </c>
      <c r="AD11">
        <v>2827.4333882308138</v>
      </c>
      <c r="AE11" t="s">
        <v>25</v>
      </c>
      <c r="AF11" s="10">
        <f>LN(AE2)</f>
        <v>0.23798797747859807</v>
      </c>
      <c r="AG11">
        <v>1986</v>
      </c>
      <c r="AH11">
        <v>2827.4333882308138</v>
      </c>
      <c r="AI11" t="s">
        <v>25</v>
      </c>
      <c r="AJ11" s="10">
        <f>LN(AI2)</f>
        <v>0.24301154274880121</v>
      </c>
      <c r="AK11">
        <v>1986</v>
      </c>
      <c r="AL11">
        <v>2827.4333882308138</v>
      </c>
      <c r="AM11" t="s">
        <v>25</v>
      </c>
      <c r="AN11" s="10">
        <f>LN(AM2)</f>
        <v>0.22571164557825177</v>
      </c>
      <c r="AO11">
        <v>1986</v>
      </c>
      <c r="AP11">
        <v>2827.4333882308138</v>
      </c>
      <c r="AQ11" t="s">
        <v>25</v>
      </c>
      <c r="AR11" s="10">
        <f>LN(AQ2)</f>
        <v>0.24856553986456112</v>
      </c>
      <c r="AS11">
        <v>1986</v>
      </c>
      <c r="AT11">
        <v>2827.4333882308138</v>
      </c>
      <c r="AU11" t="s">
        <v>25</v>
      </c>
      <c r="AV11" s="10">
        <f>LN(AU2)</f>
        <v>0.23806884768106271</v>
      </c>
      <c r="AW11">
        <v>1982</v>
      </c>
      <c r="AX11">
        <v>1130.9733552923256</v>
      </c>
    </row>
    <row r="12" spans="1:52">
      <c r="B12">
        <v>0.23743759181893256</v>
      </c>
      <c r="C12" s="9">
        <v>0.81487163054003175</v>
      </c>
      <c r="D12">
        <v>35.213258040010466</v>
      </c>
      <c r="E12">
        <v>1986</v>
      </c>
      <c r="F12">
        <v>2827.4333882308138</v>
      </c>
      <c r="G12" t="s">
        <v>26</v>
      </c>
      <c r="H12" s="10">
        <f>LN(H9)</f>
        <v>0.29919356994146368</v>
      </c>
      <c r="K12" t="s">
        <v>26</v>
      </c>
      <c r="L12" s="10">
        <f>LN(L9)</f>
        <v>0.32723867530512035</v>
      </c>
      <c r="O12" t="s">
        <v>26</v>
      </c>
      <c r="P12" s="10">
        <f>LN(P9)</f>
        <v>0.31686016634899516</v>
      </c>
      <c r="S12" t="s">
        <v>26</v>
      </c>
      <c r="T12" s="10">
        <f>LN(T9)</f>
        <v>0.3056567079581789</v>
      </c>
      <c r="W12" t="s">
        <v>26</v>
      </c>
      <c r="X12" s="10">
        <f>LN(X9)</f>
        <v>0.28205097723539602</v>
      </c>
      <c r="AA12" t="s">
        <v>26</v>
      </c>
      <c r="AB12" s="10">
        <f>LN(AB9)</f>
        <v>0.30492649781217185</v>
      </c>
      <c r="AE12" t="s">
        <v>26</v>
      </c>
      <c r="AF12" s="10">
        <f>LN(AF9)</f>
        <v>0.3004698225183251</v>
      </c>
      <c r="AI12" t="s">
        <v>26</v>
      </c>
      <c r="AJ12" s="10">
        <f>LN(AJ9)</f>
        <v>0.30200374987389722</v>
      </c>
      <c r="AM12" t="s">
        <v>26</v>
      </c>
      <c r="AN12" s="10">
        <f>LN(AN9)</f>
        <v>0.28419808562951066</v>
      </c>
      <c r="AQ12" t="s">
        <v>26</v>
      </c>
      <c r="AR12" s="10">
        <f>LN(AR9)</f>
        <v>0.31134015040655938</v>
      </c>
      <c r="AU12" t="s">
        <v>26</v>
      </c>
      <c r="AV12" s="10">
        <f>LN(AV9)</f>
        <v>0.30446153546576737</v>
      </c>
    </row>
    <row r="13" spans="1:52">
      <c r="A13" t="s">
        <v>40</v>
      </c>
      <c r="B13" s="6">
        <f>AVERAGE(B2:B12)</f>
        <v>0.2399605743743651</v>
      </c>
      <c r="C13" s="6">
        <f>AVERAGE(C2:C12)</f>
        <v>0.84800814591349372</v>
      </c>
      <c r="D13" s="6">
        <f>AVERAGE(D2:D12)</f>
        <v>47.358879022484878</v>
      </c>
      <c r="E13" s="6">
        <f>AVERAGE(E2:E12)</f>
        <v>1976.3636363636363</v>
      </c>
      <c r="F13" s="6">
        <f>AVERAGE(F2:F12)</f>
        <v>769.01478655739481</v>
      </c>
      <c r="G13" t="s">
        <v>27</v>
      </c>
      <c r="H13" s="10">
        <f>LN(H10)</f>
        <v>0.17685839059337657</v>
      </c>
      <c r="K13" t="s">
        <v>27</v>
      </c>
      <c r="L13" s="10">
        <f>LN(L10)</f>
        <v>0.14405173837945126</v>
      </c>
      <c r="O13" t="s">
        <v>27</v>
      </c>
      <c r="P13" s="10">
        <f>LN(P10)</f>
        <v>0.18849605972890979</v>
      </c>
      <c r="S13" t="s">
        <v>27</v>
      </c>
      <c r="T13" s="10">
        <f>LN(T10)</f>
        <v>0.17198574116897467</v>
      </c>
      <c r="W13" t="s">
        <v>27</v>
      </c>
      <c r="X13" s="10">
        <f>LN(X10)</f>
        <v>0.18020326394310474</v>
      </c>
      <c r="AA13" t="s">
        <v>27</v>
      </c>
      <c r="AB13" s="10">
        <f>LN(AB10)</f>
        <v>0.17214186313776475</v>
      </c>
      <c r="AE13" t="s">
        <v>27</v>
      </c>
      <c r="AF13" s="10">
        <f>LN(AF10)</f>
        <v>0.1713404251094135</v>
      </c>
      <c r="AI13" t="s">
        <v>27</v>
      </c>
      <c r="AJ13" s="10">
        <f>LN(AJ10)</f>
        <v>0.18031987588962792</v>
      </c>
      <c r="AM13" t="s">
        <v>27</v>
      </c>
      <c r="AN13" s="10">
        <f>LN(AN10)</f>
        <v>0.16359088311917794</v>
      </c>
      <c r="AQ13" t="s">
        <v>27</v>
      </c>
      <c r="AR13" s="10">
        <f>LN(AR10)</f>
        <v>0.1815847636921353</v>
      </c>
      <c r="AU13" t="s">
        <v>27</v>
      </c>
      <c r="AV13" s="10">
        <f>LN(AV10)</f>
        <v>0.16695271031447192</v>
      </c>
    </row>
    <row r="14" spans="1:52">
      <c r="A14" t="s">
        <v>41</v>
      </c>
      <c r="B14" s="6">
        <f>STDEV(B2:B12)</f>
        <v>7.5971643443795492E-3</v>
      </c>
      <c r="C14" s="6">
        <f>STDEV(C2:C12)</f>
        <v>3.9213720971784223E-2</v>
      </c>
      <c r="D14" s="6">
        <f>STDEV(D2:D12)</f>
        <v>12.342861010628987</v>
      </c>
      <c r="E14" s="6">
        <f>STDEV(E2:E12)</f>
        <v>6.9032271768025595</v>
      </c>
      <c r="F14" s="6">
        <f>STDEV(F2:F12)</f>
        <v>1047.4512316492498</v>
      </c>
      <c r="G14" t="s">
        <v>28</v>
      </c>
      <c r="H14" s="10">
        <f>H12-H11</f>
        <v>5.9298018050522067E-2</v>
      </c>
      <c r="K14" t="s">
        <v>28</v>
      </c>
      <c r="L14" s="10">
        <f>L12-L11</f>
        <v>8.740463876068455E-2</v>
      </c>
      <c r="O14" t="s">
        <v>28</v>
      </c>
      <c r="P14" s="10">
        <f>P12-P11</f>
        <v>6.2123797852487506E-2</v>
      </c>
      <c r="S14" t="s">
        <v>28</v>
      </c>
      <c r="T14" s="10">
        <f>T12-T11</f>
        <v>6.4603653323467763E-2</v>
      </c>
      <c r="W14" t="s">
        <v>28</v>
      </c>
      <c r="X14" s="10">
        <f>X12-X11</f>
        <v>4.9627797078504926E-2</v>
      </c>
      <c r="AA14" t="s">
        <v>28</v>
      </c>
      <c r="AB14" s="10">
        <f>AB12-AB11</f>
        <v>6.4189964696908547E-2</v>
      </c>
      <c r="AE14" t="s">
        <v>28</v>
      </c>
      <c r="AF14" s="10">
        <f>AF12-AF11</f>
        <v>6.2481845039727035E-2</v>
      </c>
      <c r="AI14" t="s">
        <v>28</v>
      </c>
      <c r="AJ14" s="10">
        <f>AJ12-AJ11</f>
        <v>5.8992207125096008E-2</v>
      </c>
      <c r="AM14" t="s">
        <v>28</v>
      </c>
      <c r="AN14" s="10">
        <f>AN12-AN11</f>
        <v>5.8486440051258887E-2</v>
      </c>
      <c r="AQ14" t="s">
        <v>28</v>
      </c>
      <c r="AR14" s="10">
        <f>AR12-AR11</f>
        <v>6.277461054199826E-2</v>
      </c>
      <c r="AU14" t="s">
        <v>28</v>
      </c>
      <c r="AV14" s="10">
        <f>AV12-AV11</f>
        <v>6.6392687784704668E-2</v>
      </c>
    </row>
    <row r="15" spans="1:52">
      <c r="A15" t="s">
        <v>42</v>
      </c>
      <c r="B15" s="6">
        <f>MIN(B2:B12)</f>
        <v>0.22571164557825177</v>
      </c>
      <c r="C15" s="6">
        <f>MIN(C2:C12)</f>
        <v>0.74920990733532711</v>
      </c>
      <c r="D15" s="6">
        <f>MIN(D2:D12)</f>
        <v>23.899186746171274</v>
      </c>
      <c r="E15" s="6">
        <f>MIN(E2:E12)</f>
        <v>1962</v>
      </c>
      <c r="F15" s="6">
        <f>MIN(F2:F12)</f>
        <v>8.1812308687234196</v>
      </c>
      <c r="G15" t="s">
        <v>29</v>
      </c>
      <c r="H15" s="10">
        <f>H11-H13</f>
        <v>6.3037161297565036E-2</v>
      </c>
      <c r="K15" t="s">
        <v>29</v>
      </c>
      <c r="L15" s="10">
        <f>L11-L13</f>
        <v>9.5782298164984542E-2</v>
      </c>
      <c r="O15" t="s">
        <v>29</v>
      </c>
      <c r="P15" s="10">
        <f>P11-P13</f>
        <v>6.6240308767597872E-2</v>
      </c>
      <c r="S15" t="s">
        <v>29</v>
      </c>
      <c r="T15" s="10">
        <f>T11-T13</f>
        <v>6.9067313465736468E-2</v>
      </c>
      <c r="W15" t="s">
        <v>29</v>
      </c>
      <c r="X15" s="10">
        <f>X11-X13</f>
        <v>5.2219916213786355E-2</v>
      </c>
      <c r="AA15" t="s">
        <v>29</v>
      </c>
      <c r="AB15" s="10">
        <f>AB11-AB13</f>
        <v>6.8594669977498551E-2</v>
      </c>
      <c r="AE15" t="s">
        <v>29</v>
      </c>
      <c r="AF15" s="10">
        <f>AF11-AF13</f>
        <v>6.6647552369184571E-2</v>
      </c>
      <c r="AI15" t="s">
        <v>29</v>
      </c>
      <c r="AJ15" s="10">
        <f>AJ11-AJ13</f>
        <v>6.2691666859173295E-2</v>
      </c>
      <c r="AM15" t="s">
        <v>29</v>
      </c>
      <c r="AN15" s="10">
        <f>AN11-AN13</f>
        <v>6.2120762459073831E-2</v>
      </c>
      <c r="AQ15" t="s">
        <v>29</v>
      </c>
      <c r="AR15" s="10">
        <f>AR11-AR13</f>
        <v>6.6980776172425815E-2</v>
      </c>
      <c r="AU15" t="s">
        <v>29</v>
      </c>
      <c r="AV15" s="10">
        <f>AV11-AV13</f>
        <v>7.1116137366590781E-2</v>
      </c>
    </row>
    <row r="16" spans="1:52">
      <c r="A16" t="s">
        <v>43</v>
      </c>
      <c r="B16" s="6">
        <f>MAX(B2:B12)</f>
        <v>0.25473636849650766</v>
      </c>
      <c r="C16" s="6">
        <f>MAX(C2:C12)</f>
        <v>0.90173497478543174</v>
      </c>
      <c r="D16" s="6">
        <f>MAX(D2:D12)</f>
        <v>73.412486106134565</v>
      </c>
      <c r="E16" s="6">
        <f>MAX(E2:E12)</f>
        <v>1986</v>
      </c>
      <c r="F16" s="6">
        <f>MAX(F2:F12)</f>
        <v>2827.4333882308138</v>
      </c>
      <c r="G16" t="s">
        <v>30</v>
      </c>
      <c r="H16" s="11">
        <f>AVERAGE(H14:H15)</f>
        <v>6.1167589674043552E-2</v>
      </c>
      <c r="K16" t="s">
        <v>30</v>
      </c>
      <c r="L16" s="11">
        <f>AVERAGE(L14:L15)</f>
        <v>9.1593468462834546E-2</v>
      </c>
      <c r="O16" t="s">
        <v>30</v>
      </c>
      <c r="P16" s="11">
        <f>AVERAGE(P14:P15)</f>
        <v>6.4182053310042689E-2</v>
      </c>
      <c r="S16" t="s">
        <v>30</v>
      </c>
      <c r="T16" s="11">
        <f>AVERAGE(T14:T15)</f>
        <v>6.6835483394602116E-2</v>
      </c>
      <c r="W16" t="s">
        <v>30</v>
      </c>
      <c r="X16" s="11">
        <f>AVERAGE(X14:X15)</f>
        <v>5.092385664614564E-2</v>
      </c>
      <c r="AA16" t="s">
        <v>30</v>
      </c>
      <c r="AB16" s="11">
        <f>AVERAGE(AB14:AB15)</f>
        <v>6.6392317337203549E-2</v>
      </c>
      <c r="AE16" t="s">
        <v>30</v>
      </c>
      <c r="AF16" s="11">
        <f>AVERAGE(AF14:AF15)</f>
        <v>6.4564698704455803E-2</v>
      </c>
      <c r="AI16" t="s">
        <v>30</v>
      </c>
      <c r="AJ16" s="11">
        <f>AVERAGE(AJ14:AJ15)</f>
        <v>6.0841936992134651E-2</v>
      </c>
      <c r="AM16" t="s">
        <v>30</v>
      </c>
      <c r="AN16" s="11">
        <f>AVERAGE(AN14:AN15)</f>
        <v>6.0303601255166359E-2</v>
      </c>
      <c r="AQ16" t="s">
        <v>30</v>
      </c>
      <c r="AR16" s="11">
        <f>AVERAGE(AR14:AR15)</f>
        <v>6.4877693357212038E-2</v>
      </c>
      <c r="AU16" t="s">
        <v>30</v>
      </c>
      <c r="AV16" s="11">
        <f>AVERAGE(AV14:AV15)</f>
        <v>6.8754412575647725E-2</v>
      </c>
    </row>
    <row r="17" spans="1:48">
      <c r="A17" t="s">
        <v>44</v>
      </c>
      <c r="B17" s="6">
        <f>ABS(B16-B15)</f>
        <v>2.9024722918255891E-2</v>
      </c>
      <c r="C17" s="6">
        <f>ABS(C16-C15)</f>
        <v>0.15252506745010463</v>
      </c>
      <c r="D17" s="6">
        <f>ABS(D16-D15)</f>
        <v>49.513299359963291</v>
      </c>
      <c r="E17" s="6">
        <f>ABS(E16-E15)</f>
        <v>24</v>
      </c>
      <c r="F17" s="6">
        <f>ABS(F16-F15)</f>
        <v>2819.2521573620902</v>
      </c>
      <c r="G17" t="s">
        <v>31</v>
      </c>
      <c r="H17">
        <f>TINV(0.3173,H5)</f>
        <v>1.0587520159773673</v>
      </c>
      <c r="K17" t="s">
        <v>31</v>
      </c>
      <c r="L17">
        <f>TINV(0.3173,L5)</f>
        <v>1.0665531354182853</v>
      </c>
      <c r="O17" t="s">
        <v>31</v>
      </c>
      <c r="P17">
        <f>TINV(0.3173,P5)</f>
        <v>1.0665531354182853</v>
      </c>
      <c r="S17" t="s">
        <v>31</v>
      </c>
      <c r="T17">
        <f>TINV(0.3173,T5)</f>
        <v>1.0665531354182853</v>
      </c>
      <c r="W17" t="s">
        <v>31</v>
      </c>
      <c r="X17">
        <f>TINV(0.3173,X5)</f>
        <v>1.0665531354182853</v>
      </c>
      <c r="AA17" t="s">
        <v>31</v>
      </c>
      <c r="AB17">
        <f>TINV(0.3173,AB5)</f>
        <v>1.0665531354182853</v>
      </c>
      <c r="AE17" t="s">
        <v>31</v>
      </c>
      <c r="AF17">
        <f>TINV(0.3173,AF5)</f>
        <v>1.0665531354182853</v>
      </c>
      <c r="AI17" t="s">
        <v>31</v>
      </c>
      <c r="AJ17">
        <f>TINV(0.3173,AJ5)</f>
        <v>1.0665531354182853</v>
      </c>
      <c r="AM17" t="s">
        <v>31</v>
      </c>
      <c r="AN17">
        <f>TINV(0.3173,AN5)</f>
        <v>1.0665531354182853</v>
      </c>
      <c r="AQ17" t="s">
        <v>31</v>
      </c>
      <c r="AR17">
        <f>TINV(0.3173,AR5)</f>
        <v>1.0665531354182853</v>
      </c>
      <c r="AU17" t="s">
        <v>31</v>
      </c>
      <c r="AV17">
        <f>TINV(0.3173,AV5)</f>
        <v>1.0665531354182853</v>
      </c>
    </row>
    <row r="18" spans="1:48">
      <c r="A18" t="s">
        <v>45</v>
      </c>
      <c r="B18" s="6">
        <f>COUNT(B2:B12)</f>
        <v>11</v>
      </c>
      <c r="G18" t="s">
        <v>32</v>
      </c>
      <c r="H18">
        <f>H17*G3</f>
        <v>3.5441121722583749E-2</v>
      </c>
      <c r="K18" t="s">
        <v>32</v>
      </c>
      <c r="L18">
        <f>L17*K3</f>
        <v>5.2324098229934918E-2</v>
      </c>
      <c r="O18" t="s">
        <v>32</v>
      </c>
      <c r="P18">
        <f>P17*O3</f>
        <v>3.7268267588471217E-2</v>
      </c>
      <c r="S18" t="s">
        <v>32</v>
      </c>
      <c r="T18">
        <f>T17*S3</f>
        <v>3.8277174998633284E-2</v>
      </c>
      <c r="W18" t="s">
        <v>32</v>
      </c>
      <c r="X18">
        <f>X17*W3</f>
        <v>2.8931900984689597E-2</v>
      </c>
      <c r="AA18" t="s">
        <v>32</v>
      </c>
      <c r="AB18">
        <f>AB17*AA3</f>
        <v>3.8012083763772887E-2</v>
      </c>
      <c r="AE18" t="s">
        <v>32</v>
      </c>
      <c r="AF18">
        <f>AF17*AE3</f>
        <v>3.6867176243879737E-2</v>
      </c>
      <c r="AI18" t="s">
        <v>32</v>
      </c>
      <c r="AJ18">
        <f>AJ17*AI3</f>
        <v>3.4921826146416986E-2</v>
      </c>
      <c r="AM18" t="s">
        <v>32</v>
      </c>
      <c r="AN18">
        <f>AN17*AM3</f>
        <v>3.401992387458206E-2</v>
      </c>
      <c r="AQ18" t="s">
        <v>32</v>
      </c>
      <c r="AR18">
        <f>AR17*AQ3</f>
        <v>3.7439330192458951E-2</v>
      </c>
      <c r="AU18" t="s">
        <v>32</v>
      </c>
      <c r="AV18">
        <f>AV17*AU3</f>
        <v>3.9255431014789927E-2</v>
      </c>
    </row>
    <row r="19" spans="1:48">
      <c r="G19" t="s">
        <v>33</v>
      </c>
      <c r="H19">
        <f>G2+H18</f>
        <v>1.3065574994081415</v>
      </c>
      <c r="K19" t="s">
        <v>33</v>
      </c>
      <c r="L19">
        <f>K2+L18</f>
        <v>1.3233622851560605</v>
      </c>
      <c r="O19" t="s">
        <v>33</v>
      </c>
      <c r="P19">
        <f>O2+P18</f>
        <v>1.3273897269646648</v>
      </c>
      <c r="S19" t="s">
        <v>33</v>
      </c>
      <c r="T19">
        <f>S2+T18</f>
        <v>1.310865725236527</v>
      </c>
      <c r="W19" t="s">
        <v>33</v>
      </c>
      <c r="X19">
        <f>W2+X18</f>
        <v>1.2905854235952252</v>
      </c>
      <c r="AA19" t="s">
        <v>33</v>
      </c>
      <c r="AB19">
        <f>AA2+AB18</f>
        <v>1.3101978960810852</v>
      </c>
      <c r="AE19" t="s">
        <v>33</v>
      </c>
      <c r="AF19">
        <f>AE2+AF18</f>
        <v>1.3055611160770568</v>
      </c>
      <c r="AI19" t="s">
        <v>33</v>
      </c>
      <c r="AJ19">
        <f>AI2+AJ18</f>
        <v>1.3100051681466514</v>
      </c>
      <c r="AM19" t="s">
        <v>33</v>
      </c>
      <c r="AN19">
        <f>AM2+AN18</f>
        <v>1.2872341671780065</v>
      </c>
      <c r="AQ19" t="s">
        <v>33</v>
      </c>
      <c r="AR19">
        <f>AQ2+AR18</f>
        <v>1.3196241840296963</v>
      </c>
      <c r="AU19" t="s">
        <v>33</v>
      </c>
      <c r="AV19">
        <f>AU2+AV18</f>
        <v>1.3080519745324815</v>
      </c>
    </row>
    <row r="20" spans="1:48">
      <c r="G20" t="s">
        <v>34</v>
      </c>
      <c r="H20">
        <f>G2-H18</f>
        <v>1.2356752559629738</v>
      </c>
      <c r="K20" t="s">
        <v>34</v>
      </c>
      <c r="L20">
        <f>K2-L18</f>
        <v>1.2187140886961907</v>
      </c>
      <c r="O20" t="s">
        <v>34</v>
      </c>
      <c r="P20">
        <f>O2-P18</f>
        <v>1.2528531917877224</v>
      </c>
      <c r="S20" t="s">
        <v>34</v>
      </c>
      <c r="T20">
        <f>S2-T18</f>
        <v>1.2343113752392605</v>
      </c>
      <c r="W20" t="s">
        <v>34</v>
      </c>
      <c r="X20">
        <f>W2-X18</f>
        <v>1.2327216216258461</v>
      </c>
      <c r="AA20" t="s">
        <v>34</v>
      </c>
      <c r="AB20">
        <f>AA2-AB18</f>
        <v>1.2341737285535392</v>
      </c>
      <c r="AE20" t="s">
        <v>34</v>
      </c>
      <c r="AF20">
        <f>AE2-AF18</f>
        <v>1.2318267635892974</v>
      </c>
      <c r="AI20" t="s">
        <v>34</v>
      </c>
      <c r="AJ20">
        <f>AI2-AJ18</f>
        <v>1.2401615158538173</v>
      </c>
      <c r="AM20" t="s">
        <v>34</v>
      </c>
      <c r="AN20">
        <f>AM2-AN18</f>
        <v>1.2191943194288426</v>
      </c>
      <c r="AQ20" t="s">
        <v>34</v>
      </c>
      <c r="AR20">
        <f>AQ2-AR18</f>
        <v>1.2447455236447784</v>
      </c>
      <c r="AU20" t="s">
        <v>34</v>
      </c>
      <c r="AV20">
        <f>AU2-AV18</f>
        <v>1.2295411125029017</v>
      </c>
    </row>
    <row r="21" spans="1:48">
      <c r="G21" t="s">
        <v>25</v>
      </c>
      <c r="H21" s="10">
        <f>LN(G2)</f>
        <v>0.23989555189094161</v>
      </c>
      <c r="K21" t="s">
        <v>25</v>
      </c>
      <c r="L21" s="10">
        <f>LN(K2)</f>
        <v>0.2398340365444358</v>
      </c>
      <c r="O21" t="s">
        <v>25</v>
      </c>
      <c r="P21" s="10">
        <f>LN(O2)</f>
        <v>0.25473636849650766</v>
      </c>
      <c r="S21" t="s">
        <v>25</v>
      </c>
      <c r="T21" s="10">
        <f>LN(S2)</f>
        <v>0.24105305463471113</v>
      </c>
      <c r="W21" t="s">
        <v>25</v>
      </c>
      <c r="X21" s="10">
        <f>LN(W2)</f>
        <v>0.23242318015689109</v>
      </c>
      <c r="AA21" t="s">
        <v>25</v>
      </c>
      <c r="AB21" s="10">
        <f>LN(AA2)</f>
        <v>0.2407365331152633</v>
      </c>
      <c r="AE21" t="s">
        <v>25</v>
      </c>
      <c r="AF21" s="10">
        <f>LN(AE2)</f>
        <v>0.23798797747859807</v>
      </c>
      <c r="AI21" t="s">
        <v>25</v>
      </c>
      <c r="AJ21" s="10">
        <f>LN(AI2)</f>
        <v>0.24301154274880121</v>
      </c>
      <c r="AM21" t="s">
        <v>25</v>
      </c>
      <c r="AN21" s="10">
        <f>LN(AM2)</f>
        <v>0.22571164557825177</v>
      </c>
      <c r="AQ21" t="s">
        <v>25</v>
      </c>
      <c r="AR21" s="10">
        <f>LN(AQ2)</f>
        <v>0.24856553986456112</v>
      </c>
      <c r="AU21" t="s">
        <v>25</v>
      </c>
      <c r="AV21" s="10">
        <f>LN(AU2)</f>
        <v>0.23806884768106271</v>
      </c>
    </row>
    <row r="22" spans="1:48">
      <c r="G22" t="s">
        <v>35</v>
      </c>
      <c r="H22" s="10">
        <f>LN(H19)</f>
        <v>0.26739581527274869</v>
      </c>
      <c r="K22" t="s">
        <v>35</v>
      </c>
      <c r="L22" s="10">
        <f>LN(L19)</f>
        <v>0.28017568374335344</v>
      </c>
      <c r="O22" t="s">
        <v>35</v>
      </c>
      <c r="P22" s="10">
        <f>LN(P19)</f>
        <v>0.28321440248372703</v>
      </c>
      <c r="S22" t="s">
        <v>35</v>
      </c>
      <c r="T22" s="10">
        <f>LN(T19)</f>
        <v>0.27068777790111814</v>
      </c>
      <c r="W22" t="s">
        <v>35</v>
      </c>
      <c r="X22" s="10">
        <f>LN(X19)</f>
        <v>0.25509593217039228</v>
      </c>
      <c r="AA22" t="s">
        <v>35</v>
      </c>
      <c r="AB22" s="10">
        <f>LN(AB19)</f>
        <v>0.27017819151453676</v>
      </c>
      <c r="AE22" t="s">
        <v>35</v>
      </c>
      <c r="AF22" s="10">
        <f>LN(AF19)</f>
        <v>0.26663292236773056</v>
      </c>
      <c r="AI22" t="s">
        <v>35</v>
      </c>
      <c r="AJ22" s="10">
        <f>LN(AJ19)</f>
        <v>0.27003108235539364</v>
      </c>
      <c r="AM22" t="s">
        <v>35</v>
      </c>
      <c r="AN22" s="10">
        <f>LN(AN19)</f>
        <v>0.25249586014270453</v>
      </c>
      <c r="AQ22" t="s">
        <v>35</v>
      </c>
      <c r="AR22" s="10">
        <f>LN(AR19)</f>
        <v>0.27734698699254634</v>
      </c>
      <c r="AU22" t="s">
        <v>35</v>
      </c>
      <c r="AV22" s="10">
        <f>LN(AV19)</f>
        <v>0.26853898812665977</v>
      </c>
    </row>
    <row r="23" spans="1:48">
      <c r="G23" t="s">
        <v>36</v>
      </c>
      <c r="H23" s="10">
        <f>LN(H20)</f>
        <v>0.2116175866198175</v>
      </c>
      <c r="K23" t="s">
        <v>36</v>
      </c>
      <c r="L23" s="10">
        <f>LN(L20)</f>
        <v>0.19779627721062118</v>
      </c>
      <c r="O23" t="s">
        <v>36</v>
      </c>
      <c r="P23" s="10">
        <f>LN(P20)</f>
        <v>0.22542350367660569</v>
      </c>
      <c r="S23" t="s">
        <v>36</v>
      </c>
      <c r="T23" s="10">
        <f>LN(T20)</f>
        <v>0.21051322366894015</v>
      </c>
      <c r="W23" t="s">
        <v>36</v>
      </c>
      <c r="X23" s="10">
        <f>LN(X20)</f>
        <v>0.20922442547655035</v>
      </c>
      <c r="AA23" t="s">
        <v>36</v>
      </c>
      <c r="AB23" s="10">
        <f>LN(AB20)</f>
        <v>0.21040170046334949</v>
      </c>
      <c r="AE23" t="s">
        <v>36</v>
      </c>
      <c r="AF23" s="10">
        <f>LN(AF20)</f>
        <v>0.20849824125453084</v>
      </c>
      <c r="AI23" t="s">
        <v>36</v>
      </c>
      <c r="AJ23" s="10">
        <f>LN(AJ20)</f>
        <v>0.21524162585535631</v>
      </c>
      <c r="AM23" t="s">
        <v>36</v>
      </c>
      <c r="AN23" s="10">
        <f>LN(AN20)</f>
        <v>0.19819024667827048</v>
      </c>
      <c r="AQ23" t="s">
        <v>36</v>
      </c>
      <c r="AR23" s="10">
        <f>LN(AR20)</f>
        <v>0.21893111034552118</v>
      </c>
      <c r="AU23" t="s">
        <v>36</v>
      </c>
      <c r="AV23" s="10">
        <f>LN(AV20)</f>
        <v>0.20664102050700894</v>
      </c>
    </row>
    <row r="24" spans="1:48">
      <c r="G24" t="s">
        <v>37</v>
      </c>
      <c r="H24" s="10">
        <f>H22-H21</f>
        <v>2.7500263381807083E-2</v>
      </c>
      <c r="K24" t="s">
        <v>37</v>
      </c>
      <c r="L24" s="10">
        <f>L22-L21</f>
        <v>4.0341647198917641E-2</v>
      </c>
      <c r="O24" t="s">
        <v>37</v>
      </c>
      <c r="P24" s="10">
        <f>P22-P21</f>
        <v>2.8478033987219376E-2</v>
      </c>
      <c r="S24" t="s">
        <v>37</v>
      </c>
      <c r="T24" s="10">
        <f>T22-T21</f>
        <v>2.9634723266407009E-2</v>
      </c>
      <c r="W24" t="s">
        <v>37</v>
      </c>
      <c r="X24" s="10">
        <f>X22-X21</f>
        <v>2.2672752013501191E-2</v>
      </c>
      <c r="AA24" t="s">
        <v>37</v>
      </c>
      <c r="AB24" s="10">
        <f>AB22-AB21</f>
        <v>2.9441658399273457E-2</v>
      </c>
      <c r="AE24" t="s">
        <v>37</v>
      </c>
      <c r="AF24" s="10">
        <f>AF22-AF21</f>
        <v>2.8644944889132495E-2</v>
      </c>
      <c r="AI24" t="s">
        <v>37</v>
      </c>
      <c r="AJ24" s="10">
        <f>AJ22-AJ21</f>
        <v>2.7019539606592424E-2</v>
      </c>
      <c r="AM24" t="s">
        <v>37</v>
      </c>
      <c r="AN24" s="10">
        <f>AN22-AN21</f>
        <v>2.6784214564452763E-2</v>
      </c>
      <c r="AQ24" t="s">
        <v>37</v>
      </c>
      <c r="AR24" s="10">
        <f>AR22-AR21</f>
        <v>2.8781447127985221E-2</v>
      </c>
      <c r="AU24" t="s">
        <v>37</v>
      </c>
      <c r="AV24" s="10">
        <f>AV22-AV21</f>
        <v>3.0470140445597066E-2</v>
      </c>
    </row>
    <row r="25" spans="1:48">
      <c r="G25" t="s">
        <v>38</v>
      </c>
      <c r="H25" s="10">
        <f>H21-H23</f>
        <v>2.8277965271124111E-2</v>
      </c>
      <c r="K25" t="s">
        <v>38</v>
      </c>
      <c r="L25" s="10">
        <f>L21-L23</f>
        <v>4.2037759333814623E-2</v>
      </c>
      <c r="O25" t="s">
        <v>38</v>
      </c>
      <c r="P25" s="10">
        <f>P21-P23</f>
        <v>2.9312864819901974E-2</v>
      </c>
      <c r="S25" t="s">
        <v>38</v>
      </c>
      <c r="T25" s="10">
        <f>T21-T23</f>
        <v>3.0539830965770981E-2</v>
      </c>
      <c r="W25" t="s">
        <v>38</v>
      </c>
      <c r="X25" s="10">
        <f>X21-X23</f>
        <v>2.3198754680340744E-2</v>
      </c>
      <c r="AA25" t="s">
        <v>38</v>
      </c>
      <c r="AB25" s="10">
        <f>AB21-AB23</f>
        <v>3.0334832651913807E-2</v>
      </c>
      <c r="AE25" t="s">
        <v>38</v>
      </c>
      <c r="AF25" s="10">
        <f>AF21-AF23</f>
        <v>2.9489736224067226E-2</v>
      </c>
      <c r="AI25" t="s">
        <v>38</v>
      </c>
      <c r="AJ25" s="10">
        <f>AJ21-AJ23</f>
        <v>2.7769916893444907E-2</v>
      </c>
      <c r="AM25" t="s">
        <v>38</v>
      </c>
      <c r="AN25" s="10">
        <f>AN21-AN23</f>
        <v>2.7521398899981286E-2</v>
      </c>
      <c r="AQ25" t="s">
        <v>38</v>
      </c>
      <c r="AR25" s="10">
        <f>AR21-AR23</f>
        <v>2.963442951903994E-2</v>
      </c>
      <c r="AU25" t="s">
        <v>38</v>
      </c>
      <c r="AV25" s="10">
        <f>AV21-AV23</f>
        <v>3.1427827174053763E-2</v>
      </c>
    </row>
    <row r="26" spans="1:48">
      <c r="G26" t="s">
        <v>39</v>
      </c>
      <c r="H26" s="11">
        <f>AVERAGE(H24:H25)</f>
        <v>2.7889114326465597E-2</v>
      </c>
      <c r="K26" t="s">
        <v>39</v>
      </c>
      <c r="L26" s="11">
        <f>AVERAGE(L24:L25)</f>
        <v>4.1189703266366132E-2</v>
      </c>
      <c r="O26" t="s">
        <v>39</v>
      </c>
      <c r="P26" s="11">
        <f>AVERAGE(P24:P25)</f>
        <v>2.8895449403560675E-2</v>
      </c>
      <c r="S26" t="s">
        <v>39</v>
      </c>
      <c r="T26" s="11">
        <f>AVERAGE(T24:T25)</f>
        <v>3.0087277116088995E-2</v>
      </c>
      <c r="W26" t="s">
        <v>39</v>
      </c>
      <c r="X26" s="11">
        <f>AVERAGE(X24:X25)</f>
        <v>2.2935753346920967E-2</v>
      </c>
      <c r="AA26" t="s">
        <v>39</v>
      </c>
      <c r="AB26" s="11">
        <f>AVERAGE(AB24:AB25)</f>
        <v>2.9888245525593632E-2</v>
      </c>
      <c r="AE26" t="s">
        <v>39</v>
      </c>
      <c r="AF26" s="11">
        <f>AVERAGE(AF24:AF25)</f>
        <v>2.906734055659986E-2</v>
      </c>
      <c r="AI26" t="s">
        <v>39</v>
      </c>
      <c r="AJ26" s="11">
        <f>AVERAGE(AJ24:AJ25)</f>
        <v>2.7394728250018666E-2</v>
      </c>
      <c r="AM26" t="s">
        <v>39</v>
      </c>
      <c r="AN26" s="11">
        <f>AVERAGE(AN24:AN25)</f>
        <v>2.7152806732217025E-2</v>
      </c>
      <c r="AQ26" t="s">
        <v>39</v>
      </c>
      <c r="AR26" s="11">
        <f>AVERAGE(AR24:AR25)</f>
        <v>2.9207938323512581E-2</v>
      </c>
      <c r="AU26" t="s">
        <v>39</v>
      </c>
      <c r="AV26" s="11">
        <f>AVERAGE(AV24:AV25)</f>
        <v>3.0948983809825414E-2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F3" workbookViewId="0">
      <selection activeCell="K36" sqref="K36"/>
    </sheetView>
  </sheetViews>
  <sheetFormatPr baseColWidth="10" defaultColWidth="11" defaultRowHeight="15" x14ac:dyDescent="0"/>
  <sheetData>
    <row r="1" spans="1:8">
      <c r="A1" t="s">
        <v>1</v>
      </c>
      <c r="B1" t="s">
        <v>12</v>
      </c>
    </row>
    <row r="2" spans="1:8">
      <c r="A2">
        <v>1962</v>
      </c>
      <c r="B2" s="15">
        <v>8.1812308687234196</v>
      </c>
    </row>
    <row r="3" spans="1:8">
      <c r="A3">
        <v>1969</v>
      </c>
      <c r="B3" s="15">
        <v>94.247779607693786</v>
      </c>
    </row>
    <row r="4" spans="1:8">
      <c r="A4">
        <v>1973</v>
      </c>
      <c r="B4" s="15">
        <v>132.53594007331941</v>
      </c>
    </row>
    <row r="5" spans="1:8">
      <c r="A5">
        <v>1974</v>
      </c>
      <c r="B5" s="15">
        <v>37.699111843077517</v>
      </c>
    </row>
    <row r="6" spans="1:8">
      <c r="A6">
        <v>1974</v>
      </c>
      <c r="B6" s="15">
        <v>169.64600329384882</v>
      </c>
    </row>
    <row r="7" spans="1:8">
      <c r="A7">
        <v>1978</v>
      </c>
      <c r="B7" s="15">
        <v>628.31853071795865</v>
      </c>
    </row>
    <row r="8" spans="1:8">
      <c r="A8">
        <v>1978</v>
      </c>
      <c r="B8" s="15">
        <v>167.55160819145564</v>
      </c>
    </row>
    <row r="9" spans="1:8">
      <c r="A9">
        <v>1982</v>
      </c>
      <c r="B9" s="15">
        <v>2727.0769562411397</v>
      </c>
    </row>
    <row r="10" spans="1:8">
      <c r="A10">
        <v>1982</v>
      </c>
      <c r="B10" s="15">
        <v>535.49874777098739</v>
      </c>
    </row>
    <row r="11" spans="1:8">
      <c r="A11">
        <v>1982</v>
      </c>
      <c r="B11" s="15">
        <v>1130.9733552923256</v>
      </c>
    </row>
    <row r="12" spans="1:8">
      <c r="A12">
        <v>1986</v>
      </c>
      <c r="B12" s="15">
        <v>2827.4333882308138</v>
      </c>
    </row>
    <row r="14" spans="1:8">
      <c r="G14" t="s">
        <v>1</v>
      </c>
      <c r="H14" t="s">
        <v>12</v>
      </c>
    </row>
    <row r="17" spans="7:8">
      <c r="G17">
        <v>1973</v>
      </c>
      <c r="H17">
        <v>132.53594007331941</v>
      </c>
    </row>
    <row r="18" spans="7:8">
      <c r="G18">
        <v>1974</v>
      </c>
      <c r="H18">
        <v>169.64600329384882</v>
      </c>
    </row>
    <row r="19" spans="7:8">
      <c r="G19">
        <v>1978</v>
      </c>
      <c r="H19">
        <v>628.31853071795865</v>
      </c>
    </row>
    <row r="20" spans="7:8">
      <c r="G20">
        <v>1982</v>
      </c>
      <c r="H20">
        <v>2727.0769562411397</v>
      </c>
    </row>
    <row r="21" spans="7:8">
      <c r="G21">
        <v>1986</v>
      </c>
      <c r="H21">
        <v>2827.4333882308138</v>
      </c>
    </row>
    <row r="22" spans="7:8">
      <c r="H22" s="15"/>
    </row>
    <row r="23" spans="7:8">
      <c r="H23" s="15"/>
    </row>
    <row r="24" spans="7:8">
      <c r="H24" s="15"/>
    </row>
    <row r="25" spans="7:8">
      <c r="H25" s="1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Chris Benson</cp:lastModifiedBy>
  <dcterms:created xsi:type="dcterms:W3CDTF">2013-11-05T16:56:51Z</dcterms:created>
  <dcterms:modified xsi:type="dcterms:W3CDTF">2014-02-09T18:02:37Z</dcterms:modified>
</cp:coreProperties>
</file>